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0800" windowHeight="9195" tabRatio="823" firstSheet="1" activeTab="1"/>
  </bookViews>
  <sheets>
    <sheet name="Settings" sheetId="104" state="hidden" r:id="rId1"/>
    <sheet name="Schedule 1 &amp; 2" sheetId="115" r:id="rId2"/>
    <sheet name="Schedule 3" sheetId="116" r:id="rId3"/>
    <sheet name="Schedule 4A" sheetId="117" r:id="rId4"/>
    <sheet name="Schedule 4B" sheetId="118" r:id="rId5"/>
    <sheet name="Schedule 5A" sheetId="119" r:id="rId6"/>
    <sheet name="Schedule 5B" sheetId="120" r:id="rId7"/>
    <sheet name="Schedule 6A" sheetId="121" r:id="rId8"/>
    <sheet name="Schedule 6B" sheetId="122" r:id="rId9"/>
    <sheet name="Schedule 7A &amp; 7B" sheetId="123" r:id="rId10"/>
    <sheet name="AN-W4 Cover Page" sheetId="124" r:id="rId11"/>
    <sheet name="Current" sheetId="125" r:id="rId12"/>
    <sheet name="AN-W5 Cover Page" sheetId="126" r:id="rId13"/>
    <sheet name="Infrastructure 1 of 2" sheetId="127" r:id="rId14"/>
    <sheet name="Infrastructure 2 of 2" sheetId="128" r:id="rId15"/>
    <sheet name="AN-W6 Cover Page " sheetId="129" r:id="rId16"/>
    <sheet name="Allocations in Kind" sheetId="130" r:id="rId17"/>
    <sheet name="AN-W7 Cover Page" sheetId="131" r:id="rId18"/>
    <sheet name="ES and Grants Total" sheetId="132" r:id="rId19"/>
    <sheet name="AP-W1 Cover Page" sheetId="133" r:id="rId20"/>
    <sheet name="ES Breakdown" sheetId="134" r:id="rId21"/>
    <sheet name="AP-W2 Cover Page" sheetId="135" r:id="rId22"/>
    <sheet name="MIG and MWIG Breakdown " sheetId="136" r:id="rId23"/>
    <sheet name="AP-W3 Cover Page " sheetId="137" r:id="rId24"/>
    <sheet name="MIG (Sports Component)_" sheetId="138" r:id="rId25"/>
    <sheet name="AP-W4 Cover Page" sheetId="139" r:id="rId26"/>
    <sheet name="EPWP Municipalities" sheetId="140" r:id="rId27"/>
    <sheet name="AP-W5 Cover Page" sheetId="141" r:id="rId28"/>
    <sheet name="Regional Bulk Project per LM " sheetId="142" r:id="rId29"/>
    <sheet name="AP-W6 Cover Page" sheetId="143" r:id="rId30"/>
    <sheet name="EPWP Integrated" sheetId="144" r:id="rId31"/>
    <sheet name="AP-W7 Cover Page" sheetId="145" r:id="rId32"/>
    <sheet name="Social Sector EPWP" sheetId="146" r:id="rId33"/>
    <sheet name="AP-W8 Cover Page" sheetId="147" r:id="rId34"/>
    <sheet name="NHIG" sheetId="148" r:id="rId35"/>
    <sheet name="AP-W9 Cover Page" sheetId="149" r:id="rId36"/>
    <sheet name="SIBG" sheetId="150" r:id="rId37"/>
    <sheet name="AP-W10 Cover Page" sheetId="151" r:id="rId38"/>
    <sheet name="Disaster Allocations" sheetId="152" r:id="rId39"/>
    <sheet name="AP-W11 Cover Page" sheetId="153" r:id="rId40"/>
    <sheet name="ECD" sheetId="154" r:id="rId41"/>
  </sheets>
  <externalReferences>
    <externalReference r:id="rId42"/>
    <externalReference r:id="rId43"/>
    <externalReference r:id="rId44"/>
    <externalReference r:id="rId45"/>
    <externalReference r:id="rId46"/>
    <externalReference r:id="rId47"/>
  </externalReferences>
  <definedNames>
    <definedName name="_xlnm._FilterDatabase" localSheetId="24" hidden="1">'MIG (Sports Component)_'!$AO$10:$AO$110</definedName>
    <definedName name="_xlnm._FilterDatabase" localSheetId="3" hidden="1">'Schedule 4A'!$M$8:$M$228</definedName>
    <definedName name="_xlnm._FilterDatabase" localSheetId="4" hidden="1">'Schedule 4B'!$M$8:$M$224</definedName>
    <definedName name="_xlnm._FilterDatabase" localSheetId="5" hidden="1">'Schedule 5A'!$M$8:$M$228</definedName>
    <definedName name="_xlnm._FilterDatabase" localSheetId="6" hidden="1">'Schedule 5B'!$M$8:$M$26</definedName>
    <definedName name="_xlnm._FilterDatabase" localSheetId="7" hidden="1">'Schedule 6A'!$M$8:$M$12</definedName>
    <definedName name="_xlnm._FilterDatabase" localSheetId="8" hidden="1">'Schedule 6B'!$M$8:$M$16</definedName>
    <definedName name="_xlnm._FilterDatabase" localSheetId="9" hidden="1">'Schedule 7A &amp; 7B'!$M$8:$M$23</definedName>
    <definedName name="Date" localSheetId="29">'[1]Allocation Sheet'!$H$54</definedName>
    <definedName name="Date" localSheetId="31">'[1]Allocation Sheet'!$H$54</definedName>
    <definedName name="Date" localSheetId="30">'[2]Allocation Sheet'!$H$54</definedName>
    <definedName name="Date" localSheetId="32">'[2]Allocation Sheet'!$H$54</definedName>
    <definedName name="Date">'[1]Allocation Sheet'!$H$54</definedName>
    <definedName name="Departments" localSheetId="29">'[1]Allocation Sheet'!$B$3:$B$27</definedName>
    <definedName name="Departments" localSheetId="31">'[1]Allocation Sheet'!$B$3:$B$27</definedName>
    <definedName name="Departments" localSheetId="30">'[2]Allocation Sheet'!$B$3:$B$27</definedName>
    <definedName name="Departments" localSheetId="32">'[2]Allocation Sheet'!$B$3:$B$27</definedName>
    <definedName name="Departments">'[1]Allocation Sheet'!$B$3:$B$27</definedName>
    <definedName name="Grants" localSheetId="29">'[1]Allocation Sheet'!$C$3:$C$28</definedName>
    <definedName name="Grants" localSheetId="31">'[1]Allocation Sheet'!$C$3:$C$28</definedName>
    <definedName name="Grants" localSheetId="30">'[2]Allocation Sheet'!$C$3:$C$28</definedName>
    <definedName name="Grants" localSheetId="32">'[2]Allocation Sheet'!$C$3:$C$28</definedName>
    <definedName name="Grants">'[1]Allocation Sheet'!$C$3:$C$28</definedName>
    <definedName name="NationalGrant" localSheetId="29">'[1]Allocation Sheet'!$A$3:$A$4</definedName>
    <definedName name="NationalGrant" localSheetId="31">'[1]Allocation Sheet'!$A$3:$A$4</definedName>
    <definedName name="NationalGrant" localSheetId="30">'[2]Allocation Sheet'!$A$3:$A$4</definedName>
    <definedName name="NationalGrant" localSheetId="32">'[2]Allocation Sheet'!$A$3:$A$4</definedName>
    <definedName name="NationalGrant">'[1]Allocation Sheet'!$A$3:$A$4</definedName>
    <definedName name="NationalGrants" localSheetId="29">'[1]Allocation Sheet'!$B$2:$C$2</definedName>
    <definedName name="NationalGrants" localSheetId="31">'[1]Allocation Sheet'!$B$2:$C$2</definedName>
    <definedName name="NationalGrants" localSheetId="30">'[2]Allocation Sheet'!$B$2:$C$2</definedName>
    <definedName name="NationalGrants" localSheetId="32">'[2]Allocation Sheet'!$B$2:$C$2</definedName>
    <definedName name="NationalGrants">'[1]Allocation Sheet'!$B$2:$C$2</definedName>
    <definedName name="_xlnm.Print_Area" localSheetId="16">'Allocations in Kind'!$A$1:$AK$407</definedName>
    <definedName name="_xlnm.Print_Area" localSheetId="10">'AN-W4 Cover Page'!$B$1:$L$5</definedName>
    <definedName name="_xlnm.Print_Area" localSheetId="12">'AN-W5 Cover Page'!$B$1:$L$5</definedName>
    <definedName name="_xlnm.Print_Area" localSheetId="15">'AN-W6 Cover Page '!$B$1:$L$5</definedName>
    <definedName name="_xlnm.Print_Area" localSheetId="17">'AN-W7 Cover Page'!$B$1:$L$5</definedName>
    <definedName name="_xlnm.Print_Area" localSheetId="19">'AP-W1 Cover Page'!$B$1:$M$7</definedName>
    <definedName name="_xlnm.Print_Area" localSheetId="37">'AP-W10 Cover Page'!$B$1:$M$5</definedName>
    <definedName name="_xlnm.Print_Area" localSheetId="39">'AP-W11 Cover Page'!$B$1:$M$5</definedName>
    <definedName name="_xlnm.Print_Area" localSheetId="21">'AP-W2 Cover Page'!$B$1:$M$7</definedName>
    <definedName name="_xlnm.Print_Area" localSheetId="23">'AP-W3 Cover Page '!$B$1:$M$7</definedName>
    <definedName name="_xlnm.Print_Area" localSheetId="25">'AP-W4 Cover Page'!$B$1:$M$5</definedName>
    <definedName name="_xlnm.Print_Area" localSheetId="27">'AP-W5 Cover Page'!$B$1:$M$7</definedName>
    <definedName name="_xlnm.Print_Area" localSheetId="29">'AP-W6 Cover Page'!$B$1:$M$5</definedName>
    <definedName name="_xlnm.Print_Area" localSheetId="31">'AP-W7 Cover Page'!$B$1:$M$5</definedName>
    <definedName name="_xlnm.Print_Area" localSheetId="33">'AP-W8 Cover Page'!$B$1:$M$5</definedName>
    <definedName name="_xlnm.Print_Area" localSheetId="35">'AP-W9 Cover Page'!$B$1:$M$5</definedName>
    <definedName name="_xlnm.Print_Area" localSheetId="11">Current!$A$1:$AK$408</definedName>
    <definedName name="_xlnm.Print_Area" localSheetId="38">'Disaster Allocations'!$A$1:$D$84</definedName>
    <definedName name="_xlnm.Print_Area" localSheetId="40">ECD!$A$1:$D$83</definedName>
    <definedName name="_xlnm.Print_Area" localSheetId="30">'EPWP Integrated'!$A$1:$E$100</definedName>
    <definedName name="_xlnm.Print_Area" localSheetId="26">'EPWP Municipalities'!$A$1:$G$406</definedName>
    <definedName name="_xlnm.Print_Area" localSheetId="18">'ES and Grants Total'!$A$1:$AK$409</definedName>
    <definedName name="_xlnm.Print_Area" localSheetId="20">'ES Breakdown'!$A$1:$AH$407</definedName>
    <definedName name="_xlnm.Print_Area" localSheetId="13">'Infrastructure 1 of 2'!$A$1:$R$407</definedName>
    <definedName name="_xlnm.Print_Area" localSheetId="14">'Infrastructure 2 of 2'!$A$1:$AK$407</definedName>
    <definedName name="_xlnm.Print_Area" localSheetId="24">'MIG (Sports Component)_'!$A$1:$AI$109</definedName>
    <definedName name="_xlnm.Print_Area" localSheetId="22">'MIG and MWIG Breakdown '!$A$1:$O$407</definedName>
    <definedName name="_xlnm.Print_Area" localSheetId="34">NHIG!$A$1:$D$83</definedName>
    <definedName name="_xlnm.Print_Area" localSheetId="28">'Regional Bulk Project per LM '!$A$1:$L$316</definedName>
    <definedName name="_xlnm.Print_Area" localSheetId="1">'Schedule 1 &amp; 2'!$B$1:$G$40</definedName>
    <definedName name="_xlnm.Print_Area" localSheetId="2">'Schedule 3'!$B$1:$I$396</definedName>
    <definedName name="_xlnm.Print_Area" localSheetId="3">'Schedule 4A'!$B$1:$K$74</definedName>
    <definedName name="_xlnm.Print_Area" localSheetId="4">'Schedule 4B'!$B$1:$K$26</definedName>
    <definedName name="_xlnm.Print_Area" localSheetId="5">'Schedule 5A'!$B$1:$K$195</definedName>
    <definedName name="_xlnm.Print_Area" localSheetId="6">'Schedule 5B'!$B$1:$K$26</definedName>
    <definedName name="_xlnm.Print_Area" localSheetId="7">'Schedule 6A'!$B$1:$K$12</definedName>
    <definedName name="_xlnm.Print_Area" localSheetId="8">'Schedule 6B'!$B$1:$K$16</definedName>
    <definedName name="_xlnm.Print_Area" localSheetId="9">'Schedule 7A &amp; 7B'!$B$1:$K$23</definedName>
    <definedName name="_xlnm.Print_Area" localSheetId="36">SIBG!$A$1:$D$18</definedName>
    <definedName name="_xlnm.Print_Titles" localSheetId="16">'Allocations in Kind'!$1:$8</definedName>
    <definedName name="_xlnm.Print_Titles" localSheetId="11">Current!$1:$8</definedName>
    <definedName name="_xlnm.Print_Titles" localSheetId="38">'Disaster Allocations'!$1:$6</definedName>
    <definedName name="_xlnm.Print_Titles" localSheetId="40">ECD!$1:$6</definedName>
    <definedName name="_xlnm.Print_Titles" localSheetId="30">'EPWP Integrated'!$4:$6</definedName>
    <definedName name="_xlnm.Print_Titles" localSheetId="26">'EPWP Municipalities'!$1:$7</definedName>
    <definedName name="_xlnm.Print_Titles" localSheetId="18">'ES and Grants Total'!$1:$8</definedName>
    <definedName name="_xlnm.Print_Titles" localSheetId="20">'ES Breakdown'!$1:$8</definedName>
    <definedName name="_xlnm.Print_Titles" localSheetId="13">'Infrastructure 1 of 2'!$1:$8</definedName>
    <definedName name="_xlnm.Print_Titles" localSheetId="14">'Infrastructure 2 of 2'!$1:$8</definedName>
    <definedName name="_xlnm.Print_Titles" localSheetId="24">'MIG (Sports Component)_'!$1:$8</definedName>
    <definedName name="_xlnm.Print_Titles" localSheetId="22">'MIG and MWIG Breakdown '!$1:$8</definedName>
    <definedName name="_xlnm.Print_Titles" localSheetId="34">NHIG!$1:$6</definedName>
    <definedName name="_xlnm.Print_Titles" localSheetId="28">'Regional Bulk Project per LM '!$A:$C,'Regional Bulk Project per LM '!$1:$8</definedName>
    <definedName name="_xlnm.Print_Titles" localSheetId="2">'Schedule 3'!$1:$9</definedName>
    <definedName name="_xlnm.Print_Titles" localSheetId="3">'Schedule 4A'!$1:$8</definedName>
    <definedName name="_xlnm.Print_Titles" localSheetId="5">'Schedule 5A'!$1:$8</definedName>
    <definedName name="_xlnm.Print_Titles" localSheetId="6">'Schedule 5B'!$1:$8</definedName>
    <definedName name="_xlnm.Print_Titles" localSheetId="7">'Schedule 6A'!$1:$8</definedName>
    <definedName name="_xlnm.Print_Titles" localSheetId="8">'Schedule 6B'!$1:$8</definedName>
    <definedName name="_xlnm.Print_Titles" localSheetId="32">'Social Sector EPWP'!$4:$6</definedName>
    <definedName name="TotalCost" localSheetId="16">[3]Data!#REF!</definedName>
    <definedName name="TotalCost" localSheetId="37">[4]Data!#REF!</definedName>
    <definedName name="TotalCost" localSheetId="39">[4]Data!#REF!</definedName>
    <definedName name="TotalCost" localSheetId="29">[4]Data!#REF!</definedName>
    <definedName name="TotalCost" localSheetId="31">[4]Data!#REF!</definedName>
    <definedName name="TotalCost" localSheetId="33">[4]Data!#REF!</definedName>
    <definedName name="TotalCost" localSheetId="35">[4]Data!#REF!</definedName>
    <definedName name="TotalCost" localSheetId="38">[3]Data!#REF!</definedName>
    <definedName name="TotalCost" localSheetId="40">[3]Data!#REF!</definedName>
    <definedName name="TotalCost" localSheetId="18">[3]Data!#REF!</definedName>
    <definedName name="TotalCost" localSheetId="20">[3]Data!#REF!</definedName>
    <definedName name="TotalCost" localSheetId="13">[3]Data!#REF!</definedName>
    <definedName name="TotalCost" localSheetId="14">[3]Data!#REF!</definedName>
    <definedName name="TotalCost" localSheetId="24">[3]Data!#REF!</definedName>
    <definedName name="TotalCost" localSheetId="22">[3]Data!#REF!</definedName>
    <definedName name="TotalCost" localSheetId="36">[4]Data!#REF!</definedName>
    <definedName name="TotalCost">[3]Data!#REF!</definedName>
    <definedName name="zxas" localSheetId="16">'[1]Allocation Sheet'!#REF!</definedName>
    <definedName name="zxas" localSheetId="29">'[1]Allocation Sheet'!#REF!</definedName>
    <definedName name="zxas" localSheetId="31">'[1]Allocation Sheet'!#REF!</definedName>
    <definedName name="zxas" localSheetId="38">'[1]Allocation Sheet'!#REF!</definedName>
    <definedName name="zxas" localSheetId="40">'[1]Allocation Sheet'!#REF!</definedName>
    <definedName name="zxas" localSheetId="30">'[2]Allocation Sheet'!#REF!</definedName>
    <definedName name="zxas" localSheetId="18">'[1]Allocation Sheet'!#REF!</definedName>
    <definedName name="zxas" localSheetId="20">'[1]Allocation Sheet'!#REF!</definedName>
    <definedName name="zxas" localSheetId="13">'[1]Allocation Sheet'!#REF!</definedName>
    <definedName name="zxas" localSheetId="14">'[1]Allocation Sheet'!#REF!</definedName>
    <definedName name="zxas" localSheetId="24">'[1]Allocation Sheet'!#REF!</definedName>
    <definedName name="zxas" localSheetId="22">'[1]Allocation Sheet'!#REF!</definedName>
    <definedName name="zxas" localSheetId="32">'[2]Allocation Sheet'!#REF!</definedName>
    <definedName name="zxas">'[1]Allocation Sheet'!#REF!</definedName>
  </definedNames>
  <calcPr calcId="145621"/>
</workbook>
</file>

<file path=xl/calcChain.xml><?xml version="1.0" encoding="utf-8"?>
<calcChain xmlns="http://schemas.openxmlformats.org/spreadsheetml/2006/main">
  <c r="H26" i="120" l="1"/>
  <c r="H16" i="120"/>
  <c r="D83" i="154" l="1"/>
  <c r="C83" i="154"/>
  <c r="B83" i="154"/>
  <c r="D70" i="154"/>
  <c r="C70" i="154"/>
  <c r="B70" i="154"/>
  <c r="D57" i="154"/>
  <c r="C57" i="154"/>
  <c r="B57" i="154"/>
  <c r="D44" i="154"/>
  <c r="C44" i="154"/>
  <c r="B44" i="154"/>
  <c r="D31" i="154"/>
  <c r="C31" i="154"/>
  <c r="B31" i="154"/>
  <c r="D17" i="154"/>
  <c r="C17" i="154"/>
  <c r="B17" i="154"/>
  <c r="D16" i="154"/>
  <c r="C16" i="154"/>
  <c r="B16" i="154"/>
  <c r="D15" i="154"/>
  <c r="C15" i="154"/>
  <c r="B15" i="154"/>
  <c r="D14" i="154"/>
  <c r="C14" i="154"/>
  <c r="B14" i="154"/>
  <c r="D13" i="154"/>
  <c r="C13" i="154"/>
  <c r="B13" i="154"/>
  <c r="D12" i="154"/>
  <c r="C12" i="154"/>
  <c r="B12" i="154"/>
  <c r="D11" i="154"/>
  <c r="C11" i="154"/>
  <c r="B11" i="154"/>
  <c r="D10" i="154"/>
  <c r="C10" i="154"/>
  <c r="B10" i="154"/>
  <c r="D9" i="154"/>
  <c r="D18" i="154" s="1"/>
  <c r="C9" i="154"/>
  <c r="B9" i="154"/>
  <c r="D8" i="154"/>
  <c r="C8" i="154"/>
  <c r="C18" i="154" s="1"/>
  <c r="B8" i="154"/>
  <c r="B18" i="154" s="1"/>
  <c r="A2" i="154"/>
  <c r="A1" i="154"/>
  <c r="D83" i="152"/>
  <c r="C83" i="152"/>
  <c r="B83" i="152"/>
  <c r="D70" i="152"/>
  <c r="C70" i="152"/>
  <c r="B70" i="152"/>
  <c r="D57" i="152"/>
  <c r="C57" i="152"/>
  <c r="B57" i="152"/>
  <c r="D44" i="152"/>
  <c r="D84" i="152" s="1"/>
  <c r="C44" i="152"/>
  <c r="B44" i="152"/>
  <c r="D31" i="152"/>
  <c r="C31" i="152"/>
  <c r="C84" i="152" s="1"/>
  <c r="B31" i="152"/>
  <c r="D18" i="152"/>
  <c r="C18" i="152"/>
  <c r="B18" i="152"/>
  <c r="B84" i="152" s="1"/>
  <c r="A2" i="152"/>
  <c r="A1" i="152"/>
  <c r="D83" i="150"/>
  <c r="C83" i="150"/>
  <c r="B83" i="150"/>
  <c r="D70" i="150"/>
  <c r="C70" i="150"/>
  <c r="B70" i="150"/>
  <c r="D57" i="150"/>
  <c r="C57" i="150"/>
  <c r="B57" i="150"/>
  <c r="D44" i="150"/>
  <c r="C44" i="150"/>
  <c r="B44" i="150"/>
  <c r="D31" i="150"/>
  <c r="C31" i="150"/>
  <c r="B31" i="150"/>
  <c r="D17" i="150"/>
  <c r="C17" i="150"/>
  <c r="B17" i="150"/>
  <c r="D16" i="150"/>
  <c r="C16" i="150"/>
  <c r="B16" i="150"/>
  <c r="D15" i="150"/>
  <c r="C15" i="150"/>
  <c r="B15" i="150"/>
  <c r="D14" i="150"/>
  <c r="C14" i="150"/>
  <c r="B14" i="150"/>
  <c r="D13" i="150"/>
  <c r="C13" i="150"/>
  <c r="B13" i="150"/>
  <c r="D12" i="150"/>
  <c r="C12" i="150"/>
  <c r="B12" i="150"/>
  <c r="D11" i="150"/>
  <c r="C11" i="150"/>
  <c r="B11" i="150"/>
  <c r="D10" i="150"/>
  <c r="C10" i="150"/>
  <c r="B10" i="150"/>
  <c r="B18" i="150" s="1"/>
  <c r="D9" i="150"/>
  <c r="C9" i="150"/>
  <c r="B9" i="150"/>
  <c r="D8" i="150"/>
  <c r="D18" i="150" s="1"/>
  <c r="C8" i="150"/>
  <c r="C18" i="150" s="1"/>
  <c r="B8" i="150"/>
  <c r="A2" i="150"/>
  <c r="A1" i="150"/>
  <c r="D83" i="148"/>
  <c r="C83" i="148"/>
  <c r="B83" i="148"/>
  <c r="D70" i="148"/>
  <c r="C70" i="148"/>
  <c r="B70" i="148"/>
  <c r="D57" i="148"/>
  <c r="C57" i="148"/>
  <c r="B57" i="148"/>
  <c r="D44" i="148"/>
  <c r="C44" i="148"/>
  <c r="B44" i="148"/>
  <c r="C31" i="148"/>
  <c r="B31" i="148"/>
  <c r="D30" i="148"/>
  <c r="D17" i="148" s="1"/>
  <c r="D27" i="148"/>
  <c r="D14" i="148" s="1"/>
  <c r="D26" i="148"/>
  <c r="D25" i="148"/>
  <c r="D23" i="148"/>
  <c r="D10" i="148" s="1"/>
  <c r="D21" i="148"/>
  <c r="D31" i="148" s="1"/>
  <c r="C17" i="148"/>
  <c r="B17" i="148"/>
  <c r="D16" i="148"/>
  <c r="C16" i="148"/>
  <c r="B16" i="148"/>
  <c r="D15" i="148"/>
  <c r="C15" i="148"/>
  <c r="B15" i="148"/>
  <c r="C14" i="148"/>
  <c r="B14" i="148"/>
  <c r="D13" i="148"/>
  <c r="C13" i="148"/>
  <c r="B13" i="148"/>
  <c r="D12" i="148"/>
  <c r="C12" i="148"/>
  <c r="B12" i="148"/>
  <c r="D11" i="148"/>
  <c r="C11" i="148"/>
  <c r="B11" i="148"/>
  <c r="C10" i="148"/>
  <c r="B10" i="148"/>
  <c r="B18" i="148" s="1"/>
  <c r="D9" i="148"/>
  <c r="C9" i="148"/>
  <c r="B9" i="148"/>
  <c r="D8" i="148"/>
  <c r="C8" i="148"/>
  <c r="C18" i="148" s="1"/>
  <c r="B8" i="148"/>
  <c r="A2" i="148"/>
  <c r="A1" i="148"/>
  <c r="E68" i="146"/>
  <c r="D68" i="146"/>
  <c r="C66" i="146"/>
  <c r="B66" i="146"/>
  <c r="C59" i="146"/>
  <c r="B59" i="146"/>
  <c r="C53" i="146"/>
  <c r="B53" i="146"/>
  <c r="C46" i="146"/>
  <c r="B46" i="146"/>
  <c r="C39" i="146"/>
  <c r="B39" i="146"/>
  <c r="C34" i="146"/>
  <c r="B34" i="146"/>
  <c r="C27" i="146"/>
  <c r="B27" i="146"/>
  <c r="C20" i="146"/>
  <c r="B20" i="146"/>
  <c r="B68" i="146" s="1"/>
  <c r="C13" i="146"/>
  <c r="C68" i="146" s="1"/>
  <c r="B13" i="146"/>
  <c r="B5" i="146"/>
  <c r="A2" i="146"/>
  <c r="A1" i="146"/>
  <c r="E100" i="144"/>
  <c r="D100" i="144"/>
  <c r="C98" i="144"/>
  <c r="B98" i="144"/>
  <c r="C89" i="144"/>
  <c r="B89" i="144"/>
  <c r="C81" i="144"/>
  <c r="B81" i="144"/>
  <c r="C70" i="144"/>
  <c r="B70" i="144"/>
  <c r="C60" i="144"/>
  <c r="B60" i="144"/>
  <c r="C51" i="144"/>
  <c r="B51" i="144"/>
  <c r="C39" i="144"/>
  <c r="B39" i="144"/>
  <c r="C28" i="144"/>
  <c r="C100" i="144" s="1"/>
  <c r="B28" i="144"/>
  <c r="C18" i="144"/>
  <c r="B18" i="144"/>
  <c r="B100" i="144" s="1"/>
  <c r="E6" i="144"/>
  <c r="D6" i="144"/>
  <c r="C6" i="144"/>
  <c r="B5" i="144"/>
  <c r="A2" i="144"/>
  <c r="A1" i="144"/>
  <c r="C491" i="142"/>
  <c r="L310" i="142"/>
  <c r="K310" i="142"/>
  <c r="J310" i="142"/>
  <c r="I310" i="142"/>
  <c r="H310" i="142"/>
  <c r="G310" i="142"/>
  <c r="L307" i="142"/>
  <c r="K307" i="142"/>
  <c r="J307" i="142"/>
  <c r="I307" i="142"/>
  <c r="H307" i="142"/>
  <c r="G307" i="142"/>
  <c r="L299" i="142"/>
  <c r="K299" i="142"/>
  <c r="J299" i="142"/>
  <c r="I299" i="142"/>
  <c r="H299" i="142"/>
  <c r="G299" i="142"/>
  <c r="L294" i="142"/>
  <c r="L312" i="142" s="1"/>
  <c r="K294" i="142"/>
  <c r="K312" i="142" s="1"/>
  <c r="J294" i="142"/>
  <c r="J312" i="142" s="1"/>
  <c r="I294" i="142"/>
  <c r="I312" i="142" s="1"/>
  <c r="H294" i="142"/>
  <c r="H312" i="142" s="1"/>
  <c r="G294" i="142"/>
  <c r="G312" i="142" s="1"/>
  <c r="I283" i="142"/>
  <c r="H283" i="142"/>
  <c r="L281" i="142"/>
  <c r="K281" i="142"/>
  <c r="J281" i="142"/>
  <c r="I276" i="142"/>
  <c r="H276" i="142"/>
  <c r="G276" i="142"/>
  <c r="G283" i="142" s="1"/>
  <c r="L271" i="142"/>
  <c r="K271" i="142"/>
  <c r="J271" i="142"/>
  <c r="L267" i="142"/>
  <c r="L283" i="142" s="1"/>
  <c r="K267" i="142"/>
  <c r="K283" i="142" s="1"/>
  <c r="J267" i="142"/>
  <c r="J283" i="142" s="1"/>
  <c r="K258" i="142"/>
  <c r="G258" i="142"/>
  <c r="I256" i="142"/>
  <c r="H256" i="142"/>
  <c r="G256" i="142"/>
  <c r="L252" i="142"/>
  <c r="K252" i="142"/>
  <c r="J252" i="142"/>
  <c r="I252" i="142"/>
  <c r="H252" i="142"/>
  <c r="G252" i="142"/>
  <c r="L246" i="142"/>
  <c r="K246" i="142"/>
  <c r="J246" i="142"/>
  <c r="I246" i="142"/>
  <c r="H246" i="142"/>
  <c r="G246" i="142"/>
  <c r="L238" i="142"/>
  <c r="K238" i="142"/>
  <c r="J238" i="142"/>
  <c r="I238" i="142"/>
  <c r="H238" i="142"/>
  <c r="G238" i="142"/>
  <c r="L231" i="142"/>
  <c r="L258" i="142" s="1"/>
  <c r="K231" i="142"/>
  <c r="J231" i="142"/>
  <c r="J258" i="142" s="1"/>
  <c r="I231" i="142"/>
  <c r="I258" i="142" s="1"/>
  <c r="H231" i="142"/>
  <c r="H258" i="142" s="1"/>
  <c r="G231" i="142"/>
  <c r="L220" i="142"/>
  <c r="K220" i="142"/>
  <c r="J220" i="142"/>
  <c r="I220" i="142"/>
  <c r="H220" i="142"/>
  <c r="G220" i="142"/>
  <c r="L212" i="142"/>
  <c r="L222" i="142" s="1"/>
  <c r="K212" i="142"/>
  <c r="K222" i="142" s="1"/>
  <c r="J212" i="142"/>
  <c r="J222" i="142" s="1"/>
  <c r="I205" i="142"/>
  <c r="I222" i="142" s="1"/>
  <c r="H205" i="142"/>
  <c r="H222" i="142" s="1"/>
  <c r="G205" i="142"/>
  <c r="G222" i="142" s="1"/>
  <c r="P203" i="142"/>
  <c r="O203" i="142"/>
  <c r="N203" i="142"/>
  <c r="P198" i="142"/>
  <c r="O198" i="142"/>
  <c r="N198" i="142"/>
  <c r="L191" i="142"/>
  <c r="K191" i="142"/>
  <c r="J191" i="142"/>
  <c r="L184" i="142"/>
  <c r="K184" i="142"/>
  <c r="J184" i="142"/>
  <c r="L179" i="142"/>
  <c r="L193" i="142" s="1"/>
  <c r="K179" i="142"/>
  <c r="K193" i="142" s="1"/>
  <c r="J179" i="142"/>
  <c r="I179" i="142"/>
  <c r="I193" i="142" s="1"/>
  <c r="H179" i="142"/>
  <c r="H193" i="142" s="1"/>
  <c r="G179" i="142"/>
  <c r="G193" i="142" s="1"/>
  <c r="L172" i="142"/>
  <c r="K172" i="142"/>
  <c r="J172" i="142"/>
  <c r="L166" i="142"/>
  <c r="K166" i="142"/>
  <c r="J166" i="142"/>
  <c r="J193" i="142" s="1"/>
  <c r="L158" i="142"/>
  <c r="K158" i="142"/>
  <c r="I156" i="142"/>
  <c r="H156" i="142"/>
  <c r="G156" i="142"/>
  <c r="I153" i="142"/>
  <c r="H153" i="142"/>
  <c r="G153" i="142"/>
  <c r="I150" i="142"/>
  <c r="H150" i="142"/>
  <c r="G150" i="142"/>
  <c r="J146" i="142"/>
  <c r="J158" i="142" s="1"/>
  <c r="I142" i="142"/>
  <c r="H142" i="142"/>
  <c r="G142" i="142"/>
  <c r="I138" i="142"/>
  <c r="H138" i="142"/>
  <c r="H158" i="142" s="1"/>
  <c r="G138" i="142"/>
  <c r="I135" i="142"/>
  <c r="I158" i="142" s="1"/>
  <c r="H135" i="142"/>
  <c r="G135" i="142"/>
  <c r="G158" i="142" s="1"/>
  <c r="L126" i="142"/>
  <c r="L128" i="142" s="1"/>
  <c r="K126" i="142"/>
  <c r="J126" i="142"/>
  <c r="L122" i="142"/>
  <c r="K122" i="142"/>
  <c r="K128" i="142" s="1"/>
  <c r="J122" i="142"/>
  <c r="J128" i="142" s="1"/>
  <c r="L108" i="142"/>
  <c r="K108" i="142"/>
  <c r="J108" i="142"/>
  <c r="I108" i="142"/>
  <c r="H108" i="142"/>
  <c r="G108" i="142"/>
  <c r="L98" i="142"/>
  <c r="K98" i="142"/>
  <c r="J98" i="142"/>
  <c r="I98" i="142"/>
  <c r="H98" i="142"/>
  <c r="G98" i="142"/>
  <c r="L80" i="142"/>
  <c r="K80" i="142"/>
  <c r="J80" i="142"/>
  <c r="I80" i="142"/>
  <c r="H80" i="142"/>
  <c r="G80" i="142"/>
  <c r="L68" i="142"/>
  <c r="K68" i="142"/>
  <c r="J68" i="142"/>
  <c r="J110" i="142" s="1"/>
  <c r="I68" i="142"/>
  <c r="I110" i="142" s="1"/>
  <c r="H68" i="142"/>
  <c r="H110" i="142" s="1"/>
  <c r="G68" i="142"/>
  <c r="G110" i="142" s="1"/>
  <c r="L64" i="142"/>
  <c r="L110" i="142" s="1"/>
  <c r="K64" i="142"/>
  <c r="K110" i="142" s="1"/>
  <c r="J64" i="142"/>
  <c r="K57" i="142"/>
  <c r="G57" i="142"/>
  <c r="L55" i="142"/>
  <c r="K55" i="142"/>
  <c r="J55" i="142"/>
  <c r="I48" i="142"/>
  <c r="H48" i="142"/>
  <c r="G48" i="142"/>
  <c r="I44" i="142"/>
  <c r="H44" i="142"/>
  <c r="G44" i="142"/>
  <c r="L40" i="142"/>
  <c r="K40" i="142"/>
  <c r="J40" i="142"/>
  <c r="I40" i="142"/>
  <c r="H40" i="142"/>
  <c r="G40" i="142"/>
  <c r="L32" i="142"/>
  <c r="K32" i="142"/>
  <c r="J32" i="142"/>
  <c r="I32" i="142"/>
  <c r="H32" i="142"/>
  <c r="G32" i="142"/>
  <c r="L26" i="142"/>
  <c r="K26" i="142"/>
  <c r="J26" i="142"/>
  <c r="I26" i="142"/>
  <c r="H26" i="142"/>
  <c r="G26" i="142"/>
  <c r="L13" i="142"/>
  <c r="L57" i="142" s="1"/>
  <c r="K13" i="142"/>
  <c r="J13" i="142"/>
  <c r="J57" i="142" s="1"/>
  <c r="J316" i="142" s="1"/>
  <c r="J319" i="142" s="1"/>
  <c r="I13" i="142"/>
  <c r="I57" i="142" s="1"/>
  <c r="H13" i="142"/>
  <c r="H57" i="142" s="1"/>
  <c r="G13" i="142"/>
  <c r="L7" i="142"/>
  <c r="K7" i="142"/>
  <c r="J7" i="142"/>
  <c r="I7" i="142"/>
  <c r="H7" i="142"/>
  <c r="G7" i="142"/>
  <c r="A3" i="142"/>
  <c r="A2" i="142"/>
  <c r="A1" i="142"/>
  <c r="A406" i="140"/>
  <c r="C405" i="140"/>
  <c r="B405" i="140"/>
  <c r="A405" i="140"/>
  <c r="A404" i="140"/>
  <c r="C403" i="140"/>
  <c r="B403" i="140"/>
  <c r="A403" i="140"/>
  <c r="A402" i="140"/>
  <c r="C401" i="140"/>
  <c r="B401" i="140"/>
  <c r="A401" i="140"/>
  <c r="C400" i="140"/>
  <c r="B400" i="140"/>
  <c r="A400" i="140"/>
  <c r="G399" i="140"/>
  <c r="F399" i="140"/>
  <c r="E399" i="140"/>
  <c r="D399" i="140"/>
  <c r="A399" i="140"/>
  <c r="C398" i="140"/>
  <c r="A398" i="140"/>
  <c r="C397" i="140"/>
  <c r="A397" i="140"/>
  <c r="C396" i="140"/>
  <c r="A396" i="140"/>
  <c r="C395" i="140"/>
  <c r="A395" i="140"/>
  <c r="C394" i="140"/>
  <c r="B394" i="140"/>
  <c r="A394" i="140"/>
  <c r="G393" i="140"/>
  <c r="F393" i="140"/>
  <c r="E393" i="140"/>
  <c r="D393" i="140"/>
  <c r="A393" i="140"/>
  <c r="C392" i="140"/>
  <c r="A392" i="140"/>
  <c r="C391" i="140"/>
  <c r="A391" i="140"/>
  <c r="C390" i="140"/>
  <c r="A390" i="140"/>
  <c r="C389" i="140"/>
  <c r="A389" i="140"/>
  <c r="C388" i="140"/>
  <c r="A388" i="140"/>
  <c r="C387" i="140"/>
  <c r="A387" i="140"/>
  <c r="C386" i="140"/>
  <c r="A386" i="140"/>
  <c r="C385" i="140"/>
  <c r="A385" i="140"/>
  <c r="C384" i="140"/>
  <c r="B384" i="140"/>
  <c r="A384" i="140"/>
  <c r="G383" i="140"/>
  <c r="F383" i="140"/>
  <c r="E383" i="140"/>
  <c r="D383" i="140"/>
  <c r="A383" i="140"/>
  <c r="C382" i="140"/>
  <c r="A382" i="140"/>
  <c r="C381" i="140"/>
  <c r="A381" i="140"/>
  <c r="C380" i="140"/>
  <c r="A380" i="140"/>
  <c r="C379" i="140"/>
  <c r="A379" i="140"/>
  <c r="C378" i="140"/>
  <c r="A378" i="140"/>
  <c r="C377" i="140"/>
  <c r="B377" i="140"/>
  <c r="A377" i="140"/>
  <c r="G376" i="140"/>
  <c r="F376" i="140"/>
  <c r="E376" i="140"/>
  <c r="D376" i="140"/>
  <c r="A376" i="140"/>
  <c r="C375" i="140"/>
  <c r="A375" i="140"/>
  <c r="C374" i="140"/>
  <c r="A374" i="140"/>
  <c r="C373" i="140"/>
  <c r="A373" i="140"/>
  <c r="C372" i="140"/>
  <c r="A372" i="140"/>
  <c r="C371" i="140"/>
  <c r="A371" i="140"/>
  <c r="C370" i="140"/>
  <c r="A370" i="140"/>
  <c r="C369" i="140"/>
  <c r="B369" i="140"/>
  <c r="A369" i="140"/>
  <c r="G368" i="140"/>
  <c r="G402" i="140" s="1"/>
  <c r="F368" i="140"/>
  <c r="F402" i="140" s="1"/>
  <c r="E368" i="140"/>
  <c r="E402" i="140" s="1"/>
  <c r="D368" i="140"/>
  <c r="D402" i="140" s="1"/>
  <c r="A368" i="140"/>
  <c r="C367" i="140"/>
  <c r="A367" i="140"/>
  <c r="C366" i="140"/>
  <c r="A366" i="140"/>
  <c r="C365" i="140"/>
  <c r="A365" i="140"/>
  <c r="C364" i="140"/>
  <c r="A364" i="140"/>
  <c r="C363" i="140"/>
  <c r="A363" i="140"/>
  <c r="C362" i="140"/>
  <c r="A362" i="140"/>
  <c r="C361" i="140"/>
  <c r="B361" i="140"/>
  <c r="A361" i="140"/>
  <c r="C360" i="140"/>
  <c r="B360" i="140"/>
  <c r="A360" i="140"/>
  <c r="C359" i="140"/>
  <c r="B359" i="140"/>
  <c r="A359" i="140"/>
  <c r="A358" i="140"/>
  <c r="C357" i="140"/>
  <c r="B357" i="140"/>
  <c r="A357" i="140"/>
  <c r="A356" i="140"/>
  <c r="C355" i="140"/>
  <c r="B355" i="140"/>
  <c r="A355" i="140"/>
  <c r="C354" i="140"/>
  <c r="B354" i="140"/>
  <c r="A354" i="140"/>
  <c r="G353" i="140"/>
  <c r="F353" i="140"/>
  <c r="E353" i="140"/>
  <c r="D353" i="140"/>
  <c r="A353" i="140"/>
  <c r="C352" i="140"/>
  <c r="A352" i="140"/>
  <c r="C351" i="140"/>
  <c r="A351" i="140"/>
  <c r="C350" i="140"/>
  <c r="A350" i="140"/>
  <c r="C349" i="140"/>
  <c r="A349" i="140"/>
  <c r="C348" i="140"/>
  <c r="B348" i="140"/>
  <c r="A348" i="140"/>
  <c r="G347" i="140"/>
  <c r="F347" i="140"/>
  <c r="E347" i="140"/>
  <c r="D347" i="140"/>
  <c r="A347" i="140"/>
  <c r="C346" i="140"/>
  <c r="B346" i="140"/>
  <c r="A346" i="140"/>
  <c r="C345" i="140"/>
  <c r="B345" i="140"/>
  <c r="A345" i="140"/>
  <c r="C344" i="140"/>
  <c r="B344" i="140"/>
  <c r="A344" i="140"/>
  <c r="C343" i="140"/>
  <c r="B343" i="140"/>
  <c r="A343" i="140"/>
  <c r="C342" i="140"/>
  <c r="B342" i="140"/>
  <c r="A342" i="140"/>
  <c r="C341" i="140"/>
  <c r="B341" i="140"/>
  <c r="A341" i="140"/>
  <c r="C340" i="140"/>
  <c r="B340" i="140"/>
  <c r="A340" i="140"/>
  <c r="G339" i="140"/>
  <c r="F339" i="140"/>
  <c r="E339" i="140"/>
  <c r="D339" i="140"/>
  <c r="A339" i="140"/>
  <c r="C338" i="140"/>
  <c r="B338" i="140"/>
  <c r="A338" i="140"/>
  <c r="C337" i="140"/>
  <c r="B337" i="140"/>
  <c r="A337" i="140"/>
  <c r="C336" i="140"/>
  <c r="B336" i="140"/>
  <c r="A336" i="140"/>
  <c r="C335" i="140"/>
  <c r="B335" i="140"/>
  <c r="A335" i="140"/>
  <c r="C334" i="140"/>
  <c r="B334" i="140"/>
  <c r="A334" i="140"/>
  <c r="C333" i="140"/>
  <c r="B333" i="140"/>
  <c r="A333" i="140"/>
  <c r="C332" i="140"/>
  <c r="B332" i="140"/>
  <c r="A332" i="140"/>
  <c r="G331" i="140"/>
  <c r="G356" i="140" s="1"/>
  <c r="F331" i="140"/>
  <c r="F356" i="140" s="1"/>
  <c r="E331" i="140"/>
  <c r="E356" i="140" s="1"/>
  <c r="D331" i="140"/>
  <c r="D356" i="140" s="1"/>
  <c r="A331" i="140"/>
  <c r="C330" i="140"/>
  <c r="B330" i="140"/>
  <c r="A330" i="140"/>
  <c r="C329" i="140"/>
  <c r="B329" i="140"/>
  <c r="A329" i="140"/>
  <c r="C328" i="140"/>
  <c r="B328" i="140"/>
  <c r="A328" i="140"/>
  <c r="C327" i="140"/>
  <c r="B327" i="140"/>
  <c r="A327" i="140"/>
  <c r="C326" i="140"/>
  <c r="B326" i="140"/>
  <c r="A326" i="140"/>
  <c r="C325" i="140"/>
  <c r="B325" i="140"/>
  <c r="A325" i="140"/>
  <c r="C324" i="140"/>
  <c r="B324" i="140"/>
  <c r="A324" i="140"/>
  <c r="A323" i="140"/>
  <c r="C322" i="140"/>
  <c r="B322" i="140"/>
  <c r="A322" i="140"/>
  <c r="A321" i="140"/>
  <c r="C320" i="140"/>
  <c r="B320" i="140"/>
  <c r="A320" i="140"/>
  <c r="C319" i="140"/>
  <c r="B319" i="140"/>
  <c r="A319" i="140"/>
  <c r="G318" i="140"/>
  <c r="F318" i="140"/>
  <c r="E318" i="140"/>
  <c r="D318" i="140"/>
  <c r="A318" i="140"/>
  <c r="C317" i="140"/>
  <c r="B317" i="140"/>
  <c r="A317" i="140"/>
  <c r="C316" i="140"/>
  <c r="B316" i="140"/>
  <c r="A316" i="140"/>
  <c r="C315" i="140"/>
  <c r="B315" i="140"/>
  <c r="A315" i="140"/>
  <c r="C314" i="140"/>
  <c r="B314" i="140"/>
  <c r="A314" i="140"/>
  <c r="C313" i="140"/>
  <c r="B313" i="140"/>
  <c r="A313" i="140"/>
  <c r="G312" i="140"/>
  <c r="F312" i="140"/>
  <c r="E312" i="140"/>
  <c r="D312" i="140"/>
  <c r="A312" i="140"/>
  <c r="C311" i="140"/>
  <c r="A311" i="140"/>
  <c r="C310" i="140"/>
  <c r="A310" i="140"/>
  <c r="C309" i="140"/>
  <c r="A309" i="140"/>
  <c r="C308" i="140"/>
  <c r="A308" i="140"/>
  <c r="C307" i="140"/>
  <c r="A307" i="140"/>
  <c r="C306" i="140"/>
  <c r="B306" i="140"/>
  <c r="A306" i="140"/>
  <c r="G305" i="140"/>
  <c r="F305" i="140"/>
  <c r="E305" i="140"/>
  <c r="D305" i="140"/>
  <c r="A305" i="140"/>
  <c r="C304" i="140"/>
  <c r="A304" i="140"/>
  <c r="C303" i="140"/>
  <c r="A303" i="140"/>
  <c r="C302" i="140"/>
  <c r="A302" i="140"/>
  <c r="C301" i="140"/>
  <c r="A301" i="140"/>
  <c r="C300" i="140"/>
  <c r="A300" i="140"/>
  <c r="C299" i="140"/>
  <c r="A299" i="140"/>
  <c r="C298" i="140"/>
  <c r="B298" i="140"/>
  <c r="A298" i="140"/>
  <c r="G297" i="140"/>
  <c r="F297" i="140"/>
  <c r="E297" i="140"/>
  <c r="D297" i="140"/>
  <c r="A297" i="140"/>
  <c r="C296" i="140"/>
  <c r="A296" i="140"/>
  <c r="C295" i="140"/>
  <c r="A295" i="140"/>
  <c r="C294" i="140"/>
  <c r="A294" i="140"/>
  <c r="C293" i="140"/>
  <c r="A293" i="140"/>
  <c r="C292" i="140"/>
  <c r="A292" i="140"/>
  <c r="C291" i="140"/>
  <c r="A291" i="140"/>
  <c r="C290" i="140"/>
  <c r="A290" i="140"/>
  <c r="C289" i="140"/>
  <c r="A289" i="140"/>
  <c r="C288" i="140"/>
  <c r="A288" i="140"/>
  <c r="C287" i="140"/>
  <c r="B287" i="140"/>
  <c r="A287" i="140"/>
  <c r="G286" i="140"/>
  <c r="G321" i="140" s="1"/>
  <c r="F286" i="140"/>
  <c r="F321" i="140" s="1"/>
  <c r="E286" i="140"/>
  <c r="E321" i="140" s="1"/>
  <c r="D286" i="140"/>
  <c r="D321" i="140" s="1"/>
  <c r="A286" i="140"/>
  <c r="C285" i="140"/>
  <c r="A285" i="140"/>
  <c r="C284" i="140"/>
  <c r="A284" i="140"/>
  <c r="C283" i="140"/>
  <c r="A283" i="140"/>
  <c r="C282" i="140"/>
  <c r="A282" i="140"/>
  <c r="C281" i="140"/>
  <c r="A281" i="140"/>
  <c r="C280" i="140"/>
  <c r="A280" i="140"/>
  <c r="C279" i="140"/>
  <c r="A279" i="140"/>
  <c r="C278" i="140"/>
  <c r="B278" i="140"/>
  <c r="A278" i="140"/>
  <c r="A277" i="140"/>
  <c r="C276" i="140"/>
  <c r="B276" i="140"/>
  <c r="A276" i="140"/>
  <c r="A275" i="140"/>
  <c r="C274" i="140"/>
  <c r="B274" i="140"/>
  <c r="A274" i="140"/>
  <c r="C273" i="140"/>
  <c r="B273" i="140"/>
  <c r="A273" i="140"/>
  <c r="G272" i="140"/>
  <c r="F272" i="140"/>
  <c r="E272" i="140"/>
  <c r="D272" i="140"/>
  <c r="A272" i="140"/>
  <c r="C271" i="140"/>
  <c r="B271" i="140"/>
  <c r="A271" i="140"/>
  <c r="C270" i="140"/>
  <c r="B270" i="140"/>
  <c r="A270" i="140"/>
  <c r="C269" i="140"/>
  <c r="B269" i="140"/>
  <c r="A269" i="140"/>
  <c r="C268" i="140"/>
  <c r="B268" i="140"/>
  <c r="A268" i="140"/>
  <c r="C267" i="140"/>
  <c r="B267" i="140"/>
  <c r="A267" i="140"/>
  <c r="C266" i="140"/>
  <c r="B266" i="140"/>
  <c r="A266" i="140"/>
  <c r="G265" i="140"/>
  <c r="F265" i="140"/>
  <c r="E265" i="140"/>
  <c r="D265" i="140"/>
  <c r="A265" i="140"/>
  <c r="C264" i="140"/>
  <c r="B264" i="140"/>
  <c r="A264" i="140"/>
  <c r="C263" i="140"/>
  <c r="B263" i="140"/>
  <c r="A263" i="140"/>
  <c r="C262" i="140"/>
  <c r="B262" i="140"/>
  <c r="A262" i="140"/>
  <c r="C261" i="140"/>
  <c r="B261" i="140"/>
  <c r="A261" i="140"/>
  <c r="C260" i="140"/>
  <c r="B260" i="140"/>
  <c r="A260" i="140"/>
  <c r="C259" i="140"/>
  <c r="B259" i="140"/>
  <c r="A259" i="140"/>
  <c r="C258" i="140"/>
  <c r="B258" i="140"/>
  <c r="A258" i="140"/>
  <c r="C257" i="140"/>
  <c r="B257" i="140"/>
  <c r="A257" i="140"/>
  <c r="G256" i="140"/>
  <c r="G275" i="140" s="1"/>
  <c r="F256" i="140"/>
  <c r="F275" i="140" s="1"/>
  <c r="E256" i="140"/>
  <c r="E275" i="140" s="1"/>
  <c r="D256" i="140"/>
  <c r="D275" i="140" s="1"/>
  <c r="A256" i="140"/>
  <c r="C255" i="140"/>
  <c r="A255" i="140"/>
  <c r="C254" i="140"/>
  <c r="A254" i="140"/>
  <c r="C253" i="140"/>
  <c r="A253" i="140"/>
  <c r="C252" i="140"/>
  <c r="A252" i="140"/>
  <c r="C251" i="140"/>
  <c r="A251" i="140"/>
  <c r="C250" i="140"/>
  <c r="A250" i="140"/>
  <c r="C249" i="140"/>
  <c r="A249" i="140"/>
  <c r="C248" i="140"/>
  <c r="A248" i="140"/>
  <c r="C247" i="140"/>
  <c r="B247" i="140"/>
  <c r="A247" i="140"/>
  <c r="A246" i="140"/>
  <c r="C245" i="140"/>
  <c r="B245" i="140"/>
  <c r="A245" i="140"/>
  <c r="A244" i="140"/>
  <c r="C243" i="140"/>
  <c r="B243" i="140"/>
  <c r="A243" i="140"/>
  <c r="C242" i="140"/>
  <c r="B242" i="140"/>
  <c r="A242" i="140"/>
  <c r="G241" i="140"/>
  <c r="F241" i="140"/>
  <c r="E241" i="140"/>
  <c r="D241" i="140"/>
  <c r="A241" i="140"/>
  <c r="C240" i="140"/>
  <c r="B240" i="140"/>
  <c r="A240" i="140"/>
  <c r="C239" i="140"/>
  <c r="B239" i="140"/>
  <c r="A239" i="140"/>
  <c r="C238" i="140"/>
  <c r="B238" i="140"/>
  <c r="A238" i="140"/>
  <c r="C237" i="140"/>
  <c r="B237" i="140"/>
  <c r="A237" i="140"/>
  <c r="C236" i="140"/>
  <c r="B236" i="140"/>
  <c r="A236" i="140"/>
  <c r="C235" i="140"/>
  <c r="B235" i="140"/>
  <c r="A235" i="140"/>
  <c r="G234" i="140"/>
  <c r="F234" i="140"/>
  <c r="E234" i="140"/>
  <c r="D234" i="140"/>
  <c r="A234" i="140"/>
  <c r="C233" i="140"/>
  <c r="B233" i="140"/>
  <c r="A233" i="140"/>
  <c r="C232" i="140"/>
  <c r="B232" i="140"/>
  <c r="A232" i="140"/>
  <c r="C231" i="140"/>
  <c r="B231" i="140"/>
  <c r="A231" i="140"/>
  <c r="C230" i="140"/>
  <c r="B230" i="140"/>
  <c r="A230" i="140"/>
  <c r="C229" i="140"/>
  <c r="B229" i="140"/>
  <c r="A229" i="140"/>
  <c r="C228" i="140"/>
  <c r="B228" i="140"/>
  <c r="A228" i="140"/>
  <c r="C227" i="140"/>
  <c r="B227" i="140"/>
  <c r="A227" i="140"/>
  <c r="G226" i="140"/>
  <c r="F226" i="140"/>
  <c r="E226" i="140"/>
  <c r="D226" i="140"/>
  <c r="A226" i="140"/>
  <c r="C225" i="140"/>
  <c r="B225" i="140"/>
  <c r="A225" i="140"/>
  <c r="C224" i="140"/>
  <c r="B224" i="140"/>
  <c r="A224" i="140"/>
  <c r="C223" i="140"/>
  <c r="B223" i="140"/>
  <c r="A223" i="140"/>
  <c r="C222" i="140"/>
  <c r="B222" i="140"/>
  <c r="A222" i="140"/>
  <c r="C221" i="140"/>
  <c r="B221" i="140"/>
  <c r="A221" i="140"/>
  <c r="C220" i="140"/>
  <c r="B220" i="140"/>
  <c r="A220" i="140"/>
  <c r="G219" i="140"/>
  <c r="F219" i="140"/>
  <c r="E219" i="140"/>
  <c r="D219" i="140"/>
  <c r="A219" i="140"/>
  <c r="C218" i="140"/>
  <c r="B218" i="140"/>
  <c r="A218" i="140"/>
  <c r="C217" i="140"/>
  <c r="B217" i="140"/>
  <c r="A217" i="140"/>
  <c r="C216" i="140"/>
  <c r="B216" i="140"/>
  <c r="A216" i="140"/>
  <c r="C215" i="140"/>
  <c r="B215" i="140"/>
  <c r="A215" i="140"/>
  <c r="C214" i="140"/>
  <c r="B214" i="140"/>
  <c r="A214" i="140"/>
  <c r="C213" i="140"/>
  <c r="B213" i="140"/>
  <c r="A213" i="140"/>
  <c r="G212" i="140"/>
  <c r="G244" i="140" s="1"/>
  <c r="F212" i="140"/>
  <c r="F244" i="140" s="1"/>
  <c r="E212" i="140"/>
  <c r="E244" i="140" s="1"/>
  <c r="D212" i="140"/>
  <c r="D244" i="140" s="1"/>
  <c r="A212" i="140"/>
  <c r="C211" i="140"/>
  <c r="B211" i="140"/>
  <c r="A211" i="140"/>
  <c r="C210" i="140"/>
  <c r="B210" i="140"/>
  <c r="A210" i="140"/>
  <c r="C209" i="140"/>
  <c r="B209" i="140"/>
  <c r="A209" i="140"/>
  <c r="C208" i="140"/>
  <c r="B208" i="140"/>
  <c r="A208" i="140"/>
  <c r="C207" i="140"/>
  <c r="B207" i="140"/>
  <c r="A207" i="140"/>
  <c r="C206" i="140"/>
  <c r="B206" i="140"/>
  <c r="A206" i="140"/>
  <c r="C205" i="140"/>
  <c r="B205" i="140"/>
  <c r="A205" i="140"/>
  <c r="A204" i="140"/>
  <c r="C203" i="140"/>
  <c r="B203" i="140"/>
  <c r="A203" i="140"/>
  <c r="A202" i="140"/>
  <c r="C201" i="140"/>
  <c r="B201" i="140"/>
  <c r="A201" i="140"/>
  <c r="C200" i="140"/>
  <c r="B200" i="140"/>
  <c r="A200" i="140"/>
  <c r="G199" i="140"/>
  <c r="F199" i="140"/>
  <c r="E199" i="140"/>
  <c r="D199" i="140"/>
  <c r="A199" i="140"/>
  <c r="C198" i="140"/>
  <c r="B198" i="140"/>
  <c r="A198" i="140"/>
  <c r="C197" i="140"/>
  <c r="B197" i="140"/>
  <c r="A197" i="140"/>
  <c r="C196" i="140"/>
  <c r="B196" i="140"/>
  <c r="A196" i="140"/>
  <c r="C195" i="140"/>
  <c r="B195" i="140"/>
  <c r="A195" i="140"/>
  <c r="C194" i="140"/>
  <c r="B194" i="140"/>
  <c r="A194" i="140"/>
  <c r="C193" i="140"/>
  <c r="B193" i="140"/>
  <c r="A193" i="140"/>
  <c r="G192" i="140"/>
  <c r="F192" i="140"/>
  <c r="E192" i="140"/>
  <c r="D192" i="140"/>
  <c r="A192" i="140"/>
  <c r="C191" i="140"/>
  <c r="B191" i="140"/>
  <c r="A191" i="140"/>
  <c r="C190" i="140"/>
  <c r="B190" i="140"/>
  <c r="A190" i="140"/>
  <c r="C189" i="140"/>
  <c r="B189" i="140"/>
  <c r="A189" i="140"/>
  <c r="C188" i="140"/>
  <c r="B188" i="140"/>
  <c r="A188" i="140"/>
  <c r="C187" i="140"/>
  <c r="B187" i="140"/>
  <c r="A187" i="140"/>
  <c r="C186" i="140"/>
  <c r="B186" i="140"/>
  <c r="A186" i="140"/>
  <c r="G185" i="140"/>
  <c r="F185" i="140"/>
  <c r="E185" i="140"/>
  <c r="D185" i="140"/>
  <c r="A185" i="140"/>
  <c r="C184" i="140"/>
  <c r="B184" i="140"/>
  <c r="A184" i="140"/>
  <c r="C183" i="140"/>
  <c r="B183" i="140"/>
  <c r="A183" i="140"/>
  <c r="C182" i="140"/>
  <c r="B182" i="140"/>
  <c r="A182" i="140"/>
  <c r="C181" i="140"/>
  <c r="B181" i="140"/>
  <c r="A181" i="140"/>
  <c r="C180" i="140"/>
  <c r="B180" i="140"/>
  <c r="A180" i="140"/>
  <c r="C179" i="140"/>
  <c r="B179" i="140"/>
  <c r="A179" i="140"/>
  <c r="C178" i="140"/>
  <c r="B178" i="140"/>
  <c r="A178" i="140"/>
  <c r="G177" i="140"/>
  <c r="F177" i="140"/>
  <c r="E177" i="140"/>
  <c r="D177" i="140"/>
  <c r="A177" i="140"/>
  <c r="C176" i="140"/>
  <c r="B176" i="140"/>
  <c r="A176" i="140"/>
  <c r="C175" i="140"/>
  <c r="B175" i="140"/>
  <c r="A175" i="140"/>
  <c r="C174" i="140"/>
  <c r="B174" i="140"/>
  <c r="A174" i="140"/>
  <c r="C173" i="140"/>
  <c r="B173" i="140"/>
  <c r="A173" i="140"/>
  <c r="C172" i="140"/>
  <c r="B172" i="140"/>
  <c r="A172" i="140"/>
  <c r="C171" i="140"/>
  <c r="B171" i="140"/>
  <c r="A171" i="140"/>
  <c r="G170" i="140"/>
  <c r="F170" i="140"/>
  <c r="E170" i="140"/>
  <c r="D170" i="140"/>
  <c r="A170" i="140"/>
  <c r="C169" i="140"/>
  <c r="B169" i="140"/>
  <c r="A169" i="140"/>
  <c r="C168" i="140"/>
  <c r="B168" i="140"/>
  <c r="A168" i="140"/>
  <c r="C167" i="140"/>
  <c r="B167" i="140"/>
  <c r="A167" i="140"/>
  <c r="C166" i="140"/>
  <c r="B166" i="140"/>
  <c r="A166" i="140"/>
  <c r="C165" i="140"/>
  <c r="B165" i="140"/>
  <c r="A165" i="140"/>
  <c r="C164" i="140"/>
  <c r="B164" i="140"/>
  <c r="A164" i="140"/>
  <c r="C163" i="140"/>
  <c r="B163" i="140"/>
  <c r="A163" i="140"/>
  <c r="G162" i="140"/>
  <c r="F162" i="140"/>
  <c r="E162" i="140"/>
  <c r="D162" i="140"/>
  <c r="A162" i="140"/>
  <c r="C161" i="140"/>
  <c r="B161" i="140"/>
  <c r="A161" i="140"/>
  <c r="C160" i="140"/>
  <c r="B160" i="140"/>
  <c r="A160" i="140"/>
  <c r="C159" i="140"/>
  <c r="B159" i="140"/>
  <c r="A159" i="140"/>
  <c r="C158" i="140"/>
  <c r="B158" i="140"/>
  <c r="A158" i="140"/>
  <c r="C157" i="140"/>
  <c r="B157" i="140"/>
  <c r="A157" i="140"/>
  <c r="G156" i="140"/>
  <c r="F156" i="140"/>
  <c r="E156" i="140"/>
  <c r="D156" i="140"/>
  <c r="A156" i="140"/>
  <c r="C155" i="140"/>
  <c r="B155" i="140"/>
  <c r="A155" i="140"/>
  <c r="C154" i="140"/>
  <c r="B154" i="140"/>
  <c r="A154" i="140"/>
  <c r="C153" i="140"/>
  <c r="B153" i="140"/>
  <c r="A153" i="140"/>
  <c r="C152" i="140"/>
  <c r="B152" i="140"/>
  <c r="A152" i="140"/>
  <c r="C151" i="140"/>
  <c r="B151" i="140"/>
  <c r="A151" i="140"/>
  <c r="C150" i="140"/>
  <c r="B150" i="140"/>
  <c r="A150" i="140"/>
  <c r="G149" i="140"/>
  <c r="F149" i="140"/>
  <c r="E149" i="140"/>
  <c r="D149" i="140"/>
  <c r="A149" i="140"/>
  <c r="C148" i="140"/>
  <c r="B148" i="140"/>
  <c r="A148" i="140"/>
  <c r="C147" i="140"/>
  <c r="B147" i="140"/>
  <c r="A147" i="140"/>
  <c r="C146" i="140"/>
  <c r="B146" i="140"/>
  <c r="A146" i="140"/>
  <c r="C145" i="140"/>
  <c r="B145" i="140"/>
  <c r="A145" i="140"/>
  <c r="C144" i="140"/>
  <c r="B144" i="140"/>
  <c r="A144" i="140"/>
  <c r="G143" i="140"/>
  <c r="F143" i="140"/>
  <c r="E143" i="140"/>
  <c r="D143" i="140"/>
  <c r="A143" i="140"/>
  <c r="C142" i="140"/>
  <c r="B142" i="140"/>
  <c r="A142" i="140"/>
  <c r="C141" i="140"/>
  <c r="B141" i="140"/>
  <c r="A141" i="140"/>
  <c r="C140" i="140"/>
  <c r="B140" i="140"/>
  <c r="A140" i="140"/>
  <c r="C139" i="140"/>
  <c r="B139" i="140"/>
  <c r="A139" i="140"/>
  <c r="C138" i="140"/>
  <c r="B138" i="140"/>
  <c r="A138" i="140"/>
  <c r="C137" i="140"/>
  <c r="B137" i="140"/>
  <c r="A137" i="140"/>
  <c r="C136" i="140"/>
  <c r="B136" i="140"/>
  <c r="A136" i="140"/>
  <c r="C135" i="140"/>
  <c r="B135" i="140"/>
  <c r="A135" i="140"/>
  <c r="C134" i="140"/>
  <c r="B134" i="140"/>
  <c r="A134" i="140"/>
  <c r="G133" i="140"/>
  <c r="G202" i="140" s="1"/>
  <c r="F133" i="140"/>
  <c r="F202" i="140" s="1"/>
  <c r="E133" i="140"/>
  <c r="E202" i="140" s="1"/>
  <c r="D133" i="140"/>
  <c r="D202" i="140" s="1"/>
  <c r="A133" i="140"/>
  <c r="C132" i="140"/>
  <c r="B132" i="140"/>
  <c r="A132" i="140"/>
  <c r="C131" i="140"/>
  <c r="B131" i="140"/>
  <c r="A131" i="140"/>
  <c r="C130" i="140"/>
  <c r="B130" i="140"/>
  <c r="A130" i="140"/>
  <c r="C129" i="140"/>
  <c r="B129" i="140"/>
  <c r="A129" i="140"/>
  <c r="C128" i="140"/>
  <c r="B128" i="140"/>
  <c r="A128" i="140"/>
  <c r="C127" i="140"/>
  <c r="B127" i="140"/>
  <c r="A127" i="140"/>
  <c r="C126" i="140"/>
  <c r="B126" i="140"/>
  <c r="A126" i="140"/>
  <c r="C125" i="140"/>
  <c r="B125" i="140"/>
  <c r="A125" i="140"/>
  <c r="A124" i="140"/>
  <c r="C123" i="140"/>
  <c r="B123" i="140"/>
  <c r="A123" i="140"/>
  <c r="A122" i="140"/>
  <c r="C121" i="140"/>
  <c r="B121" i="140"/>
  <c r="A121" i="140"/>
  <c r="C120" i="140"/>
  <c r="B120" i="140"/>
  <c r="A120" i="140"/>
  <c r="G119" i="140"/>
  <c r="F119" i="140"/>
  <c r="E119" i="140"/>
  <c r="D119" i="140"/>
  <c r="A119" i="140"/>
  <c r="C118" i="140"/>
  <c r="B118" i="140"/>
  <c r="A118" i="140"/>
  <c r="C117" i="140"/>
  <c r="B117" i="140"/>
  <c r="A117" i="140"/>
  <c r="C116" i="140"/>
  <c r="B116" i="140"/>
  <c r="A116" i="140"/>
  <c r="C115" i="140"/>
  <c r="B115" i="140"/>
  <c r="A115" i="140"/>
  <c r="C114" i="140"/>
  <c r="B114" i="140"/>
  <c r="A114" i="140"/>
  <c r="G113" i="140"/>
  <c r="G122" i="140" s="1"/>
  <c r="F113" i="140"/>
  <c r="F122" i="140" s="1"/>
  <c r="E113" i="140"/>
  <c r="E122" i="140" s="1"/>
  <c r="D113" i="140"/>
  <c r="D122" i="140" s="1"/>
  <c r="A113" i="140"/>
  <c r="C112" i="140"/>
  <c r="B112" i="140"/>
  <c r="A112" i="140"/>
  <c r="C111" i="140"/>
  <c r="B111" i="140"/>
  <c r="A111" i="140"/>
  <c r="C110" i="140"/>
  <c r="B110" i="140"/>
  <c r="A110" i="140"/>
  <c r="C109" i="140"/>
  <c r="B109" i="140"/>
  <c r="A109" i="140"/>
  <c r="C108" i="140"/>
  <c r="B108" i="140"/>
  <c r="A108" i="140"/>
  <c r="C107" i="140"/>
  <c r="B107" i="140"/>
  <c r="A107" i="140"/>
  <c r="C106" i="140"/>
  <c r="B106" i="140"/>
  <c r="A106" i="140"/>
  <c r="C105" i="140"/>
  <c r="B105" i="140"/>
  <c r="A105" i="140"/>
  <c r="C104" i="140"/>
  <c r="B104" i="140"/>
  <c r="A104" i="140"/>
  <c r="A103" i="140"/>
  <c r="C102" i="140"/>
  <c r="B102" i="140"/>
  <c r="A102" i="140"/>
  <c r="A101" i="140"/>
  <c r="C100" i="140"/>
  <c r="B100" i="140"/>
  <c r="A100" i="140"/>
  <c r="C99" i="140"/>
  <c r="B99" i="140"/>
  <c r="A99" i="140"/>
  <c r="G98" i="140"/>
  <c r="F98" i="140"/>
  <c r="E98" i="140"/>
  <c r="D98" i="140"/>
  <c r="A98" i="140"/>
  <c r="C97" i="140"/>
  <c r="A97" i="140"/>
  <c r="C96" i="140"/>
  <c r="A96" i="140"/>
  <c r="C95" i="140"/>
  <c r="A95" i="140"/>
  <c r="C94" i="140"/>
  <c r="A94" i="140"/>
  <c r="C93" i="140"/>
  <c r="A93" i="140"/>
  <c r="C92" i="140"/>
  <c r="B92" i="140"/>
  <c r="A92" i="140"/>
  <c r="G91" i="140"/>
  <c r="F91" i="140"/>
  <c r="E91" i="140"/>
  <c r="D91" i="140"/>
  <c r="A91" i="140"/>
  <c r="C90" i="140"/>
  <c r="B90" i="140"/>
  <c r="A90" i="140"/>
  <c r="C89" i="140"/>
  <c r="B89" i="140"/>
  <c r="A89" i="140"/>
  <c r="C88" i="140"/>
  <c r="B88" i="140"/>
  <c r="A88" i="140"/>
  <c r="C87" i="140"/>
  <c r="B87" i="140"/>
  <c r="A87" i="140"/>
  <c r="C86" i="140"/>
  <c r="B86" i="140"/>
  <c r="A86" i="140"/>
  <c r="C85" i="140"/>
  <c r="B85" i="140"/>
  <c r="A85" i="140"/>
  <c r="C84" i="140"/>
  <c r="B84" i="140"/>
  <c r="A84" i="140"/>
  <c r="C83" i="140"/>
  <c r="B83" i="140"/>
  <c r="A83" i="140"/>
  <c r="G82" i="140"/>
  <c r="F82" i="140"/>
  <c r="E82" i="140"/>
  <c r="D82" i="140"/>
  <c r="A82" i="140"/>
  <c r="C81" i="140"/>
  <c r="B81" i="140"/>
  <c r="A81" i="140"/>
  <c r="C80" i="140"/>
  <c r="B80" i="140"/>
  <c r="A80" i="140"/>
  <c r="C79" i="140"/>
  <c r="B79" i="140"/>
  <c r="A79" i="140"/>
  <c r="C78" i="140"/>
  <c r="B78" i="140"/>
  <c r="A78" i="140"/>
  <c r="C77" i="140"/>
  <c r="B77" i="140"/>
  <c r="A77" i="140"/>
  <c r="C76" i="140"/>
  <c r="B76" i="140"/>
  <c r="A76" i="140"/>
  <c r="C75" i="140"/>
  <c r="B75" i="140"/>
  <c r="A75" i="140"/>
  <c r="G74" i="140"/>
  <c r="G101" i="140" s="1"/>
  <c r="F74" i="140"/>
  <c r="F101" i="140" s="1"/>
  <c r="E74" i="140"/>
  <c r="E101" i="140" s="1"/>
  <c r="D74" i="140"/>
  <c r="D101" i="140" s="1"/>
  <c r="A74" i="140"/>
  <c r="C73" i="140"/>
  <c r="B73" i="140"/>
  <c r="A73" i="140"/>
  <c r="C72" i="140"/>
  <c r="B72" i="140"/>
  <c r="A72" i="140"/>
  <c r="C71" i="140"/>
  <c r="B71" i="140"/>
  <c r="A71" i="140"/>
  <c r="C70" i="140"/>
  <c r="B70" i="140"/>
  <c r="A70" i="140"/>
  <c r="C69" i="140"/>
  <c r="B69" i="140"/>
  <c r="A69" i="140"/>
  <c r="C68" i="140"/>
  <c r="B68" i="140"/>
  <c r="A68" i="140"/>
  <c r="C67" i="140"/>
  <c r="B67" i="140"/>
  <c r="A67" i="140"/>
  <c r="A66" i="140"/>
  <c r="C65" i="140"/>
  <c r="B65" i="140"/>
  <c r="A65" i="140"/>
  <c r="A64" i="140"/>
  <c r="C63" i="140"/>
  <c r="B63" i="140"/>
  <c r="A63" i="140"/>
  <c r="C62" i="140"/>
  <c r="B62" i="140"/>
  <c r="A62" i="140"/>
  <c r="G61" i="140"/>
  <c r="F61" i="140"/>
  <c r="E61" i="140"/>
  <c r="D61" i="140"/>
  <c r="A61" i="140"/>
  <c r="C60" i="140"/>
  <c r="B60" i="140"/>
  <c r="A60" i="140"/>
  <c r="C59" i="140"/>
  <c r="B59" i="140"/>
  <c r="A59" i="140"/>
  <c r="C58" i="140"/>
  <c r="B58" i="140"/>
  <c r="A58" i="140"/>
  <c r="C57" i="140"/>
  <c r="B57" i="140"/>
  <c r="A57" i="140"/>
  <c r="C56" i="140"/>
  <c r="B56" i="140"/>
  <c r="A56" i="140"/>
  <c r="C55" i="140"/>
  <c r="B55" i="140"/>
  <c r="A55" i="140"/>
  <c r="G54" i="140"/>
  <c r="F54" i="140"/>
  <c r="E54" i="140"/>
  <c r="D54" i="140"/>
  <c r="A54" i="140"/>
  <c r="C53" i="140"/>
  <c r="B53" i="140"/>
  <c r="A53" i="140"/>
  <c r="C52" i="140"/>
  <c r="B52" i="140"/>
  <c r="A52" i="140"/>
  <c r="C51" i="140"/>
  <c r="B51" i="140"/>
  <c r="A51" i="140"/>
  <c r="C50" i="140"/>
  <c r="B50" i="140"/>
  <c r="A50" i="140"/>
  <c r="C49" i="140"/>
  <c r="B49" i="140"/>
  <c r="A49" i="140"/>
  <c r="C48" i="140"/>
  <c r="B48" i="140"/>
  <c r="A48" i="140"/>
  <c r="C47" i="140"/>
  <c r="B47" i="140"/>
  <c r="A47" i="140"/>
  <c r="G46" i="140"/>
  <c r="F46" i="140"/>
  <c r="E46" i="140"/>
  <c r="D46" i="140"/>
  <c r="A46" i="140"/>
  <c r="C45" i="140"/>
  <c r="B45" i="140"/>
  <c r="A45" i="140"/>
  <c r="C44" i="140"/>
  <c r="B44" i="140"/>
  <c r="A44" i="140"/>
  <c r="C43" i="140"/>
  <c r="B43" i="140"/>
  <c r="A43" i="140"/>
  <c r="C42" i="140"/>
  <c r="B42" i="140"/>
  <c r="A42" i="140"/>
  <c r="C41" i="140"/>
  <c r="B41" i="140"/>
  <c r="A41" i="140"/>
  <c r="G40" i="140"/>
  <c r="F40" i="140"/>
  <c r="E40" i="140"/>
  <c r="D40" i="140"/>
  <c r="A40" i="140"/>
  <c r="C39" i="140"/>
  <c r="B39" i="140"/>
  <c r="A39" i="140"/>
  <c r="C38" i="140"/>
  <c r="B38" i="140"/>
  <c r="A38" i="140"/>
  <c r="C37" i="140"/>
  <c r="B37" i="140"/>
  <c r="A37" i="140"/>
  <c r="C36" i="140"/>
  <c r="B36" i="140"/>
  <c r="A36" i="140"/>
  <c r="C35" i="140"/>
  <c r="B35" i="140"/>
  <c r="A35" i="140"/>
  <c r="C34" i="140"/>
  <c r="B34" i="140"/>
  <c r="A34" i="140"/>
  <c r="C33" i="140"/>
  <c r="B33" i="140"/>
  <c r="A33" i="140"/>
  <c r="C32" i="140"/>
  <c r="B32" i="140"/>
  <c r="A32" i="140"/>
  <c r="G31" i="140"/>
  <c r="F31" i="140"/>
  <c r="E31" i="140"/>
  <c r="D31" i="140"/>
  <c r="A31" i="140"/>
  <c r="C30" i="140"/>
  <c r="B30" i="140"/>
  <c r="A30" i="140"/>
  <c r="C29" i="140"/>
  <c r="B29" i="140"/>
  <c r="A29" i="140"/>
  <c r="C28" i="140"/>
  <c r="B28" i="140"/>
  <c r="A28" i="140"/>
  <c r="C27" i="140"/>
  <c r="B27" i="140"/>
  <c r="A27" i="140"/>
  <c r="C26" i="140"/>
  <c r="B26" i="140"/>
  <c r="A26" i="140"/>
  <c r="C25" i="140"/>
  <c r="B25" i="140"/>
  <c r="A25" i="140"/>
  <c r="C24" i="140"/>
  <c r="B24" i="140"/>
  <c r="A24" i="140"/>
  <c r="C23" i="140"/>
  <c r="B23" i="140"/>
  <c r="A23" i="140"/>
  <c r="G22" i="140"/>
  <c r="G64" i="140" s="1"/>
  <c r="F22" i="140"/>
  <c r="F64" i="140" s="1"/>
  <c r="E22" i="140"/>
  <c r="E64" i="140" s="1"/>
  <c r="E406" i="140" s="1"/>
  <c r="D22" i="140"/>
  <c r="D64" i="140" s="1"/>
  <c r="D406" i="140" s="1"/>
  <c r="A22" i="140"/>
  <c r="C21" i="140"/>
  <c r="A21" i="140"/>
  <c r="C20" i="140"/>
  <c r="A20" i="140"/>
  <c r="C19" i="140"/>
  <c r="A19" i="140"/>
  <c r="C18" i="140"/>
  <c r="A18" i="140"/>
  <c r="C17" i="140"/>
  <c r="A17" i="140"/>
  <c r="C16" i="140"/>
  <c r="A16" i="140"/>
  <c r="C15" i="140"/>
  <c r="A15" i="140"/>
  <c r="C14" i="140"/>
  <c r="A14" i="140"/>
  <c r="C13" i="140"/>
  <c r="B13" i="140"/>
  <c r="A13" i="140"/>
  <c r="C12" i="140"/>
  <c r="B12" i="140"/>
  <c r="A12" i="140"/>
  <c r="C11" i="140"/>
  <c r="B11" i="140"/>
  <c r="A11" i="140"/>
  <c r="C10" i="140"/>
  <c r="B10" i="140"/>
  <c r="A10" i="140"/>
  <c r="A9" i="140"/>
  <c r="G6" i="140"/>
  <c r="F6" i="140"/>
  <c r="E6" i="140"/>
  <c r="D5" i="140"/>
  <c r="A2" i="140"/>
  <c r="A1" i="140"/>
  <c r="D418" i="139"/>
  <c r="E48" i="139"/>
  <c r="D48" i="139"/>
  <c r="A109" i="138"/>
  <c r="AO108" i="138"/>
  <c r="A108" i="138"/>
  <c r="A107" i="138"/>
  <c r="G105" i="138"/>
  <c r="F105" i="138"/>
  <c r="E105" i="138"/>
  <c r="AO105" i="138" s="1"/>
  <c r="A105" i="138"/>
  <c r="AO104" i="138"/>
  <c r="A104" i="138"/>
  <c r="G103" i="138"/>
  <c r="G107" i="138" s="1"/>
  <c r="F103" i="138"/>
  <c r="F107" i="138" s="1"/>
  <c r="E103" i="138"/>
  <c r="E107" i="138" s="1"/>
  <c r="AO107" i="138" s="1"/>
  <c r="A103" i="138"/>
  <c r="AO102" i="138"/>
  <c r="A102" i="138"/>
  <c r="A101" i="138"/>
  <c r="C100" i="138"/>
  <c r="B100" i="138"/>
  <c r="A100" i="138"/>
  <c r="A99" i="138"/>
  <c r="C98" i="138"/>
  <c r="B98" i="138"/>
  <c r="A98" i="138"/>
  <c r="G97" i="138"/>
  <c r="F97" i="138"/>
  <c r="E97" i="138"/>
  <c r="AO97" i="138" s="1"/>
  <c r="A97" i="138"/>
  <c r="AO96" i="138"/>
  <c r="C96" i="138"/>
  <c r="B96" i="138"/>
  <c r="A96" i="138"/>
  <c r="G95" i="138"/>
  <c r="F95" i="138"/>
  <c r="E95" i="138"/>
  <c r="AO95" i="138" s="1"/>
  <c r="A95" i="138"/>
  <c r="AO94" i="138"/>
  <c r="C94" i="138"/>
  <c r="B94" i="138"/>
  <c r="A94" i="138"/>
  <c r="G93" i="138"/>
  <c r="G99" i="138" s="1"/>
  <c r="F93" i="138"/>
  <c r="F99" i="138" s="1"/>
  <c r="E93" i="138"/>
  <c r="AO93" i="138" s="1"/>
  <c r="A93" i="138"/>
  <c r="AO92" i="138"/>
  <c r="C92" i="138"/>
  <c r="B92" i="138"/>
  <c r="A92" i="138"/>
  <c r="A91" i="138"/>
  <c r="C90" i="138"/>
  <c r="B90" i="138"/>
  <c r="A90" i="138"/>
  <c r="A89" i="138"/>
  <c r="C88" i="138"/>
  <c r="B88" i="138"/>
  <c r="A88" i="138"/>
  <c r="G87" i="138"/>
  <c r="F87" i="138"/>
  <c r="E87" i="138"/>
  <c r="AO87" i="138" s="1"/>
  <c r="A87" i="138"/>
  <c r="AO86" i="138"/>
  <c r="A86" i="138"/>
  <c r="G85" i="138"/>
  <c r="F85" i="138"/>
  <c r="E85" i="138"/>
  <c r="AO85" i="138" s="1"/>
  <c r="A85" i="138"/>
  <c r="AO84" i="138"/>
  <c r="A84" i="138"/>
  <c r="G83" i="138"/>
  <c r="G89" i="138" s="1"/>
  <c r="F83" i="138"/>
  <c r="F89" i="138" s="1"/>
  <c r="E83" i="138"/>
  <c r="E89" i="138" s="1"/>
  <c r="A83" i="138"/>
  <c r="AO82" i="138"/>
  <c r="A82" i="138"/>
  <c r="A81" i="138"/>
  <c r="C80" i="138"/>
  <c r="B80" i="138"/>
  <c r="A80" i="138"/>
  <c r="A79" i="138"/>
  <c r="C78" i="138"/>
  <c r="B78" i="138"/>
  <c r="A78" i="138"/>
  <c r="G77" i="138"/>
  <c r="F77" i="138"/>
  <c r="E77" i="138"/>
  <c r="AO77" i="138" s="1"/>
  <c r="A77" i="138"/>
  <c r="AO76" i="138"/>
  <c r="C76" i="138"/>
  <c r="B76" i="138"/>
  <c r="A76" i="138"/>
  <c r="AO75" i="138"/>
  <c r="C75" i="138"/>
  <c r="B75" i="138"/>
  <c r="A75" i="138"/>
  <c r="G74" i="138"/>
  <c r="F74" i="138"/>
  <c r="E74" i="138"/>
  <c r="AO74" i="138" s="1"/>
  <c r="A74" i="138"/>
  <c r="AO73" i="138"/>
  <c r="C73" i="138"/>
  <c r="B73" i="138"/>
  <c r="A73" i="138"/>
  <c r="G72" i="138"/>
  <c r="G79" i="138" s="1"/>
  <c r="F72" i="138"/>
  <c r="F79" i="138" s="1"/>
  <c r="E72" i="138"/>
  <c r="AO72" i="138" s="1"/>
  <c r="A72" i="138"/>
  <c r="AO71" i="138"/>
  <c r="A71" i="138"/>
  <c r="AO70" i="138"/>
  <c r="A70" i="138"/>
  <c r="A69" i="138"/>
  <c r="C68" i="138"/>
  <c r="B68" i="138"/>
  <c r="A68" i="138"/>
  <c r="A67" i="138"/>
  <c r="C66" i="138"/>
  <c r="B66" i="138"/>
  <c r="A66" i="138"/>
  <c r="AO65" i="138"/>
  <c r="G65" i="138"/>
  <c r="F65" i="138"/>
  <c r="E65" i="138"/>
  <c r="A65" i="138"/>
  <c r="AO64" i="138"/>
  <c r="C64" i="138"/>
  <c r="B64" i="138"/>
  <c r="A64" i="138"/>
  <c r="G63" i="138"/>
  <c r="F63" i="138"/>
  <c r="E63" i="138"/>
  <c r="AO63" i="138" s="1"/>
  <c r="A63" i="138"/>
  <c r="AO62" i="138"/>
  <c r="C62" i="138"/>
  <c r="B62" i="138"/>
  <c r="A62" i="138"/>
  <c r="AO61" i="138"/>
  <c r="C61" i="138"/>
  <c r="B61" i="138"/>
  <c r="A61" i="138"/>
  <c r="G60" i="138"/>
  <c r="G67" i="138" s="1"/>
  <c r="F60" i="138"/>
  <c r="F67" i="138" s="1"/>
  <c r="E60" i="138"/>
  <c r="E67" i="138" s="1"/>
  <c r="A60" i="138"/>
  <c r="AO59" i="138"/>
  <c r="C59" i="138"/>
  <c r="B59" i="138"/>
  <c r="A59" i="138"/>
  <c r="AO58" i="138"/>
  <c r="C58" i="138"/>
  <c r="B58" i="138"/>
  <c r="A58" i="138"/>
  <c r="A57" i="138"/>
  <c r="C56" i="138"/>
  <c r="B56" i="138"/>
  <c r="A56" i="138"/>
  <c r="A55" i="138"/>
  <c r="C54" i="138"/>
  <c r="B54" i="138"/>
  <c r="A54" i="138"/>
  <c r="AO53" i="138"/>
  <c r="C53" i="138"/>
  <c r="B53" i="138"/>
  <c r="A53" i="138"/>
  <c r="G52" i="138"/>
  <c r="F52" i="138"/>
  <c r="AO52" i="138" s="1"/>
  <c r="E52" i="138"/>
  <c r="A52" i="138"/>
  <c r="AO51" i="138"/>
  <c r="C51" i="138"/>
  <c r="B51" i="138"/>
  <c r="A51" i="138"/>
  <c r="G50" i="138"/>
  <c r="F50" i="138"/>
  <c r="E50" i="138"/>
  <c r="AO50" i="138" s="1"/>
  <c r="A50" i="138"/>
  <c r="AO49" i="138"/>
  <c r="C49" i="138"/>
  <c r="B49" i="138"/>
  <c r="A49" i="138"/>
  <c r="AO48" i="138"/>
  <c r="G48" i="138"/>
  <c r="F48" i="138"/>
  <c r="E48" i="138"/>
  <c r="A48" i="138"/>
  <c r="AO47" i="138"/>
  <c r="C47" i="138"/>
  <c r="B47" i="138"/>
  <c r="A47" i="138"/>
  <c r="G46" i="138"/>
  <c r="G55" i="138" s="1"/>
  <c r="F46" i="138"/>
  <c r="E46" i="138"/>
  <c r="E55" i="138" s="1"/>
  <c r="A46" i="138"/>
  <c r="AO45" i="138"/>
  <c r="C45" i="138"/>
  <c r="B45" i="138"/>
  <c r="A45" i="138"/>
  <c r="A44" i="138"/>
  <c r="C43" i="138"/>
  <c r="B43" i="138"/>
  <c r="A43" i="138"/>
  <c r="A42" i="138"/>
  <c r="C41" i="138"/>
  <c r="B41" i="138"/>
  <c r="A41" i="138"/>
  <c r="G40" i="138"/>
  <c r="F40" i="138"/>
  <c r="AO40" i="138" s="1"/>
  <c r="E40" i="138"/>
  <c r="A40" i="138"/>
  <c r="AO39" i="138"/>
  <c r="C39" i="138"/>
  <c r="B39" i="138"/>
  <c r="A39" i="138"/>
  <c r="G38" i="138"/>
  <c r="G42" i="138" s="1"/>
  <c r="F38" i="138"/>
  <c r="E38" i="138"/>
  <c r="AO38" i="138" s="1"/>
  <c r="A38" i="138"/>
  <c r="AO37" i="138"/>
  <c r="C37" i="138"/>
  <c r="B37" i="138"/>
  <c r="A37" i="138"/>
  <c r="AO36" i="138"/>
  <c r="C36" i="138"/>
  <c r="B36" i="138"/>
  <c r="A36" i="138"/>
  <c r="A35" i="138"/>
  <c r="C34" i="138"/>
  <c r="B34" i="138"/>
  <c r="A34" i="138"/>
  <c r="A33" i="138"/>
  <c r="C32" i="138"/>
  <c r="B32" i="138"/>
  <c r="A32" i="138"/>
  <c r="AO31" i="138"/>
  <c r="G31" i="138"/>
  <c r="F31" i="138"/>
  <c r="E31" i="138"/>
  <c r="A31" i="138"/>
  <c r="AO30" i="138"/>
  <c r="A30" i="138"/>
  <c r="AO29" i="138"/>
  <c r="A29" i="138"/>
  <c r="G28" i="138"/>
  <c r="F28" i="138"/>
  <c r="E28" i="138"/>
  <c r="AO28" i="138" s="1"/>
  <c r="A28" i="138"/>
  <c r="AO27" i="138"/>
  <c r="C27" i="138"/>
  <c r="B27" i="138"/>
  <c r="A27" i="138"/>
  <c r="G26" i="138"/>
  <c r="F26" i="138"/>
  <c r="E26" i="138"/>
  <c r="AO26" i="138" s="1"/>
  <c r="A26" i="138"/>
  <c r="AO25" i="138"/>
  <c r="C25" i="138"/>
  <c r="B25" i="138"/>
  <c r="A25" i="138"/>
  <c r="G24" i="138"/>
  <c r="G33" i="138" s="1"/>
  <c r="F24" i="138"/>
  <c r="F33" i="138" s="1"/>
  <c r="E24" i="138"/>
  <c r="E33" i="138" s="1"/>
  <c r="AO33" i="138" s="1"/>
  <c r="A24" i="138"/>
  <c r="AO23" i="138"/>
  <c r="C23" i="138"/>
  <c r="B23" i="138"/>
  <c r="A23" i="138"/>
  <c r="A22" i="138"/>
  <c r="C21" i="138"/>
  <c r="B21" i="138"/>
  <c r="A21" i="138"/>
  <c r="A20" i="138"/>
  <c r="C19" i="138"/>
  <c r="B19" i="138"/>
  <c r="A19" i="138"/>
  <c r="AO18" i="138"/>
  <c r="G18" i="138"/>
  <c r="F18" i="138"/>
  <c r="E18" i="138"/>
  <c r="A18" i="138"/>
  <c r="AO17" i="138"/>
  <c r="C17" i="138"/>
  <c r="B17" i="138"/>
  <c r="A17" i="138"/>
  <c r="G16" i="138"/>
  <c r="F16" i="138"/>
  <c r="E16" i="138"/>
  <c r="AO16" i="138" s="1"/>
  <c r="A16" i="138"/>
  <c r="AO15" i="138"/>
  <c r="C15" i="138"/>
  <c r="B15" i="138"/>
  <c r="A15" i="138"/>
  <c r="G14" i="138"/>
  <c r="F14" i="138"/>
  <c r="E14" i="138"/>
  <c r="AO14" i="138" s="1"/>
  <c r="A14" i="138"/>
  <c r="AO13" i="138"/>
  <c r="C13" i="138"/>
  <c r="B13" i="138"/>
  <c r="A13" i="138"/>
  <c r="G12" i="138"/>
  <c r="G20" i="138" s="1"/>
  <c r="F12" i="138"/>
  <c r="F20" i="138" s="1"/>
  <c r="E12" i="138"/>
  <c r="E20" i="138" s="1"/>
  <c r="A12" i="138"/>
  <c r="AO11" i="138"/>
  <c r="C11" i="138"/>
  <c r="B11" i="138"/>
  <c r="A11" i="138"/>
  <c r="A10" i="138"/>
  <c r="G7" i="138"/>
  <c r="F7" i="138"/>
  <c r="E7" i="138"/>
  <c r="A3" i="138"/>
  <c r="A2" i="138"/>
  <c r="A1" i="138"/>
  <c r="A407" i="136"/>
  <c r="F406" i="136"/>
  <c r="E406" i="136"/>
  <c r="D406" i="136"/>
  <c r="C406" i="136"/>
  <c r="B406" i="136"/>
  <c r="A406" i="136"/>
  <c r="A405" i="136"/>
  <c r="C404" i="136"/>
  <c r="B404" i="136"/>
  <c r="A404" i="136"/>
  <c r="A403" i="136"/>
  <c r="C402" i="136"/>
  <c r="B402" i="136"/>
  <c r="A402" i="136"/>
  <c r="C401" i="136"/>
  <c r="B401" i="136"/>
  <c r="A401" i="136"/>
  <c r="O400" i="136"/>
  <c r="N400" i="136"/>
  <c r="M400" i="136"/>
  <c r="L400" i="136"/>
  <c r="J400" i="136"/>
  <c r="I400" i="136"/>
  <c r="H400" i="136"/>
  <c r="F400" i="136"/>
  <c r="E400" i="136"/>
  <c r="D400" i="136"/>
  <c r="A400" i="136"/>
  <c r="C399" i="136"/>
  <c r="B399" i="136"/>
  <c r="A399" i="136"/>
  <c r="C398" i="136"/>
  <c r="B398" i="136"/>
  <c r="A398" i="136"/>
  <c r="C397" i="136"/>
  <c r="B397" i="136"/>
  <c r="A397" i="136"/>
  <c r="C396" i="136"/>
  <c r="B396" i="136"/>
  <c r="A396" i="136"/>
  <c r="C395" i="136"/>
  <c r="B395" i="136"/>
  <c r="A395" i="136"/>
  <c r="O394" i="136"/>
  <c r="N394" i="136"/>
  <c r="M394" i="136"/>
  <c r="L394" i="136"/>
  <c r="J394" i="136"/>
  <c r="I394" i="136"/>
  <c r="H394" i="136"/>
  <c r="F394" i="136"/>
  <c r="E394" i="136"/>
  <c r="D394" i="136"/>
  <c r="A394" i="136"/>
  <c r="C393" i="136"/>
  <c r="B393" i="136"/>
  <c r="A393" i="136"/>
  <c r="C392" i="136"/>
  <c r="B392" i="136"/>
  <c r="A392" i="136"/>
  <c r="C391" i="136"/>
  <c r="B391" i="136"/>
  <c r="A391" i="136"/>
  <c r="C390" i="136"/>
  <c r="B390" i="136"/>
  <c r="A390" i="136"/>
  <c r="C389" i="136"/>
  <c r="B389" i="136"/>
  <c r="A389" i="136"/>
  <c r="C388" i="136"/>
  <c r="B388" i="136"/>
  <c r="A388" i="136"/>
  <c r="C387" i="136"/>
  <c r="B387" i="136"/>
  <c r="A387" i="136"/>
  <c r="C386" i="136"/>
  <c r="B386" i="136"/>
  <c r="A386" i="136"/>
  <c r="C385" i="136"/>
  <c r="B385" i="136"/>
  <c r="A385" i="136"/>
  <c r="O384" i="136"/>
  <c r="N384" i="136"/>
  <c r="M384" i="136"/>
  <c r="L384" i="136"/>
  <c r="J384" i="136"/>
  <c r="I384" i="136"/>
  <c r="H384" i="136"/>
  <c r="F384" i="136"/>
  <c r="E384" i="136"/>
  <c r="D384" i="136"/>
  <c r="A384" i="136"/>
  <c r="C383" i="136"/>
  <c r="B383" i="136"/>
  <c r="A383" i="136"/>
  <c r="C382" i="136"/>
  <c r="B382" i="136"/>
  <c r="A382" i="136"/>
  <c r="C381" i="136"/>
  <c r="B381" i="136"/>
  <c r="A381" i="136"/>
  <c r="C380" i="136"/>
  <c r="B380" i="136"/>
  <c r="A380" i="136"/>
  <c r="C379" i="136"/>
  <c r="B379" i="136"/>
  <c r="A379" i="136"/>
  <c r="C378" i="136"/>
  <c r="B378" i="136"/>
  <c r="A378" i="136"/>
  <c r="O377" i="136"/>
  <c r="N377" i="136"/>
  <c r="M377" i="136"/>
  <c r="L377" i="136"/>
  <c r="J377" i="136"/>
  <c r="I377" i="136"/>
  <c r="H377" i="136"/>
  <c r="F377" i="136"/>
  <c r="E377" i="136"/>
  <c r="D377" i="136"/>
  <c r="A377" i="136"/>
  <c r="C376" i="136"/>
  <c r="B376" i="136"/>
  <c r="A376" i="136"/>
  <c r="C375" i="136"/>
  <c r="B375" i="136"/>
  <c r="A375" i="136"/>
  <c r="C374" i="136"/>
  <c r="B374" i="136"/>
  <c r="A374" i="136"/>
  <c r="C373" i="136"/>
  <c r="B373" i="136"/>
  <c r="A373" i="136"/>
  <c r="C372" i="136"/>
  <c r="B372" i="136"/>
  <c r="A372" i="136"/>
  <c r="C371" i="136"/>
  <c r="B371" i="136"/>
  <c r="A371" i="136"/>
  <c r="C370" i="136"/>
  <c r="B370" i="136"/>
  <c r="A370" i="136"/>
  <c r="O369" i="136"/>
  <c r="O403" i="136" s="1"/>
  <c r="N369" i="136"/>
  <c r="N403" i="136" s="1"/>
  <c r="M369" i="136"/>
  <c r="M403" i="136" s="1"/>
  <c r="L369" i="136"/>
  <c r="L403" i="136" s="1"/>
  <c r="J369" i="136"/>
  <c r="J403" i="136" s="1"/>
  <c r="I369" i="136"/>
  <c r="I403" i="136" s="1"/>
  <c r="H369" i="136"/>
  <c r="H403" i="136" s="1"/>
  <c r="F369" i="136"/>
  <c r="F403" i="136" s="1"/>
  <c r="E369" i="136"/>
  <c r="E403" i="136" s="1"/>
  <c r="D369" i="136"/>
  <c r="D403" i="136" s="1"/>
  <c r="A369" i="136"/>
  <c r="C368" i="136"/>
  <c r="B368" i="136"/>
  <c r="A368" i="136"/>
  <c r="C367" i="136"/>
  <c r="B367" i="136"/>
  <c r="A367" i="136"/>
  <c r="C366" i="136"/>
  <c r="B366" i="136"/>
  <c r="A366" i="136"/>
  <c r="C365" i="136"/>
  <c r="B365" i="136"/>
  <c r="A365" i="136"/>
  <c r="C364" i="136"/>
  <c r="B364" i="136"/>
  <c r="A364" i="136"/>
  <c r="C363" i="136"/>
  <c r="B363" i="136"/>
  <c r="A363" i="136"/>
  <c r="C362" i="136"/>
  <c r="B362" i="136"/>
  <c r="A362" i="136"/>
  <c r="C361" i="136"/>
  <c r="B361" i="136"/>
  <c r="A361" i="136"/>
  <c r="C360" i="136"/>
  <c r="B360" i="136"/>
  <c r="A360" i="136"/>
  <c r="A359" i="136"/>
  <c r="C358" i="136"/>
  <c r="B358" i="136"/>
  <c r="A358" i="136"/>
  <c r="A357" i="136"/>
  <c r="C356" i="136"/>
  <c r="B356" i="136"/>
  <c r="A356" i="136"/>
  <c r="C355" i="136"/>
  <c r="B355" i="136"/>
  <c r="A355" i="136"/>
  <c r="O354" i="136"/>
  <c r="N354" i="136"/>
  <c r="M354" i="136"/>
  <c r="L354" i="136"/>
  <c r="J354" i="136"/>
  <c r="I354" i="136"/>
  <c r="H354" i="136"/>
  <c r="F354" i="136"/>
  <c r="E354" i="136"/>
  <c r="D354" i="136"/>
  <c r="A354" i="136"/>
  <c r="C353" i="136"/>
  <c r="B353" i="136"/>
  <c r="A353" i="136"/>
  <c r="C352" i="136"/>
  <c r="B352" i="136"/>
  <c r="A352" i="136"/>
  <c r="C351" i="136"/>
  <c r="B351" i="136"/>
  <c r="A351" i="136"/>
  <c r="C350" i="136"/>
  <c r="B350" i="136"/>
  <c r="A350" i="136"/>
  <c r="C349" i="136"/>
  <c r="B349" i="136"/>
  <c r="A349" i="136"/>
  <c r="O348" i="136"/>
  <c r="N348" i="136"/>
  <c r="M348" i="136"/>
  <c r="L348" i="136"/>
  <c r="J348" i="136"/>
  <c r="I348" i="136"/>
  <c r="H348" i="136"/>
  <c r="F348" i="136"/>
  <c r="E348" i="136"/>
  <c r="D348" i="136"/>
  <c r="A348" i="136"/>
  <c r="C347" i="136"/>
  <c r="B347" i="136"/>
  <c r="A347" i="136"/>
  <c r="C346" i="136"/>
  <c r="B346" i="136"/>
  <c r="A346" i="136"/>
  <c r="C345" i="136"/>
  <c r="B345" i="136"/>
  <c r="A345" i="136"/>
  <c r="C344" i="136"/>
  <c r="B344" i="136"/>
  <c r="A344" i="136"/>
  <c r="C343" i="136"/>
  <c r="B343" i="136"/>
  <c r="A343" i="136"/>
  <c r="C342" i="136"/>
  <c r="B342" i="136"/>
  <c r="A342" i="136"/>
  <c r="C341" i="136"/>
  <c r="B341" i="136"/>
  <c r="A341" i="136"/>
  <c r="O340" i="136"/>
  <c r="N340" i="136"/>
  <c r="M340" i="136"/>
  <c r="L340" i="136"/>
  <c r="J340" i="136"/>
  <c r="I340" i="136"/>
  <c r="H340" i="136"/>
  <c r="F340" i="136"/>
  <c r="E340" i="136"/>
  <c r="D340" i="136"/>
  <c r="A340" i="136"/>
  <c r="C339" i="136"/>
  <c r="B339" i="136"/>
  <c r="A339" i="136"/>
  <c r="C338" i="136"/>
  <c r="B338" i="136"/>
  <c r="A338" i="136"/>
  <c r="C337" i="136"/>
  <c r="B337" i="136"/>
  <c r="A337" i="136"/>
  <c r="C336" i="136"/>
  <c r="B336" i="136"/>
  <c r="A336" i="136"/>
  <c r="C335" i="136"/>
  <c r="B335" i="136"/>
  <c r="A335" i="136"/>
  <c r="C334" i="136"/>
  <c r="B334" i="136"/>
  <c r="A334" i="136"/>
  <c r="C333" i="136"/>
  <c r="B333" i="136"/>
  <c r="A333" i="136"/>
  <c r="O332" i="136"/>
  <c r="O357" i="136" s="1"/>
  <c r="N332" i="136"/>
  <c r="N357" i="136" s="1"/>
  <c r="M332" i="136"/>
  <c r="M357" i="136" s="1"/>
  <c r="L332" i="136"/>
  <c r="L357" i="136" s="1"/>
  <c r="J332" i="136"/>
  <c r="J357" i="136" s="1"/>
  <c r="I332" i="136"/>
  <c r="I357" i="136" s="1"/>
  <c r="H332" i="136"/>
  <c r="H357" i="136" s="1"/>
  <c r="F332" i="136"/>
  <c r="F357" i="136" s="1"/>
  <c r="E332" i="136"/>
  <c r="E357" i="136" s="1"/>
  <c r="D332" i="136"/>
  <c r="D357" i="136" s="1"/>
  <c r="A332" i="136"/>
  <c r="C331" i="136"/>
  <c r="B331" i="136"/>
  <c r="A331" i="136"/>
  <c r="C330" i="136"/>
  <c r="B330" i="136"/>
  <c r="A330" i="136"/>
  <c r="C329" i="136"/>
  <c r="B329" i="136"/>
  <c r="A329" i="136"/>
  <c r="C328" i="136"/>
  <c r="B328" i="136"/>
  <c r="A328" i="136"/>
  <c r="C327" i="136"/>
  <c r="B327" i="136"/>
  <c r="A327" i="136"/>
  <c r="C326" i="136"/>
  <c r="B326" i="136"/>
  <c r="A326" i="136"/>
  <c r="C325" i="136"/>
  <c r="B325" i="136"/>
  <c r="A325" i="136"/>
  <c r="A324" i="136"/>
  <c r="C323" i="136"/>
  <c r="B323" i="136"/>
  <c r="A323" i="136"/>
  <c r="A322" i="136"/>
  <c r="C321" i="136"/>
  <c r="B321" i="136"/>
  <c r="A321" i="136"/>
  <c r="C320" i="136"/>
  <c r="B320" i="136"/>
  <c r="A320" i="136"/>
  <c r="O319" i="136"/>
  <c r="N319" i="136"/>
  <c r="M319" i="136"/>
  <c r="L319" i="136"/>
  <c r="J319" i="136"/>
  <c r="I319" i="136"/>
  <c r="H319" i="136"/>
  <c r="F319" i="136"/>
  <c r="E319" i="136"/>
  <c r="D319" i="136"/>
  <c r="A319" i="136"/>
  <c r="C318" i="136"/>
  <c r="B318" i="136"/>
  <c r="A318" i="136"/>
  <c r="C317" i="136"/>
  <c r="B317" i="136"/>
  <c r="A317" i="136"/>
  <c r="C316" i="136"/>
  <c r="B316" i="136"/>
  <c r="A316" i="136"/>
  <c r="C315" i="136"/>
  <c r="B315" i="136"/>
  <c r="A315" i="136"/>
  <c r="C314" i="136"/>
  <c r="B314" i="136"/>
  <c r="A314" i="136"/>
  <c r="O313" i="136"/>
  <c r="N313" i="136"/>
  <c r="M313" i="136"/>
  <c r="L313" i="136"/>
  <c r="J313" i="136"/>
  <c r="I313" i="136"/>
  <c r="H313" i="136"/>
  <c r="F313" i="136"/>
  <c r="E313" i="136"/>
  <c r="D313" i="136"/>
  <c r="A313" i="136"/>
  <c r="C312" i="136"/>
  <c r="B312" i="136"/>
  <c r="A312" i="136"/>
  <c r="C311" i="136"/>
  <c r="B311" i="136"/>
  <c r="A311" i="136"/>
  <c r="C310" i="136"/>
  <c r="B310" i="136"/>
  <c r="A310" i="136"/>
  <c r="C309" i="136"/>
  <c r="B309" i="136"/>
  <c r="A309" i="136"/>
  <c r="C308" i="136"/>
  <c r="B308" i="136"/>
  <c r="A308" i="136"/>
  <c r="C307" i="136"/>
  <c r="B307" i="136"/>
  <c r="A307" i="136"/>
  <c r="O306" i="136"/>
  <c r="N306" i="136"/>
  <c r="M306" i="136"/>
  <c r="L306" i="136"/>
  <c r="J306" i="136"/>
  <c r="I306" i="136"/>
  <c r="H306" i="136"/>
  <c r="F306" i="136"/>
  <c r="E306" i="136"/>
  <c r="D306" i="136"/>
  <c r="A306" i="136"/>
  <c r="C305" i="136"/>
  <c r="B305" i="136"/>
  <c r="A305" i="136"/>
  <c r="C304" i="136"/>
  <c r="B304" i="136"/>
  <c r="A304" i="136"/>
  <c r="C303" i="136"/>
  <c r="B303" i="136"/>
  <c r="A303" i="136"/>
  <c r="C302" i="136"/>
  <c r="B302" i="136"/>
  <c r="A302" i="136"/>
  <c r="C301" i="136"/>
  <c r="B301" i="136"/>
  <c r="A301" i="136"/>
  <c r="C300" i="136"/>
  <c r="B300" i="136"/>
  <c r="A300" i="136"/>
  <c r="C299" i="136"/>
  <c r="B299" i="136"/>
  <c r="A299" i="136"/>
  <c r="O298" i="136"/>
  <c r="N298" i="136"/>
  <c r="M298" i="136"/>
  <c r="L298" i="136"/>
  <c r="J298" i="136"/>
  <c r="I298" i="136"/>
  <c r="H298" i="136"/>
  <c r="F298" i="136"/>
  <c r="E298" i="136"/>
  <c r="D298" i="136"/>
  <c r="A298" i="136"/>
  <c r="C297" i="136"/>
  <c r="B297" i="136"/>
  <c r="A297" i="136"/>
  <c r="C296" i="136"/>
  <c r="B296" i="136"/>
  <c r="A296" i="136"/>
  <c r="C295" i="136"/>
  <c r="B295" i="136"/>
  <c r="A295" i="136"/>
  <c r="C294" i="136"/>
  <c r="B294" i="136"/>
  <c r="A294" i="136"/>
  <c r="C293" i="136"/>
  <c r="B293" i="136"/>
  <c r="A293" i="136"/>
  <c r="C292" i="136"/>
  <c r="B292" i="136"/>
  <c r="A292" i="136"/>
  <c r="C291" i="136"/>
  <c r="B291" i="136"/>
  <c r="A291" i="136"/>
  <c r="C290" i="136"/>
  <c r="B290" i="136"/>
  <c r="A290" i="136"/>
  <c r="C289" i="136"/>
  <c r="B289" i="136"/>
  <c r="A289" i="136"/>
  <c r="C288" i="136"/>
  <c r="B288" i="136"/>
  <c r="A288" i="136"/>
  <c r="O287" i="136"/>
  <c r="O322" i="136" s="1"/>
  <c r="N287" i="136"/>
  <c r="N322" i="136" s="1"/>
  <c r="M287" i="136"/>
  <c r="M322" i="136" s="1"/>
  <c r="L287" i="136"/>
  <c r="L322" i="136" s="1"/>
  <c r="J287" i="136"/>
  <c r="J322" i="136" s="1"/>
  <c r="I287" i="136"/>
  <c r="I322" i="136" s="1"/>
  <c r="H287" i="136"/>
  <c r="H322" i="136" s="1"/>
  <c r="F287" i="136"/>
  <c r="F322" i="136" s="1"/>
  <c r="E287" i="136"/>
  <c r="E322" i="136" s="1"/>
  <c r="D287" i="136"/>
  <c r="D322" i="136" s="1"/>
  <c r="A287" i="136"/>
  <c r="C286" i="136"/>
  <c r="B286" i="136"/>
  <c r="A286" i="136"/>
  <c r="C285" i="136"/>
  <c r="B285" i="136"/>
  <c r="A285" i="136"/>
  <c r="C284" i="136"/>
  <c r="B284" i="136"/>
  <c r="A284" i="136"/>
  <c r="C283" i="136"/>
  <c r="B283" i="136"/>
  <c r="A283" i="136"/>
  <c r="C282" i="136"/>
  <c r="B282" i="136"/>
  <c r="A282" i="136"/>
  <c r="C281" i="136"/>
  <c r="B281" i="136"/>
  <c r="A281" i="136"/>
  <c r="C280" i="136"/>
  <c r="B280" i="136"/>
  <c r="A280" i="136"/>
  <c r="C279" i="136"/>
  <c r="B279" i="136"/>
  <c r="A279" i="136"/>
  <c r="A278" i="136"/>
  <c r="C277" i="136"/>
  <c r="B277" i="136"/>
  <c r="A277" i="136"/>
  <c r="A276" i="136"/>
  <c r="C275" i="136"/>
  <c r="B275" i="136"/>
  <c r="A275" i="136"/>
  <c r="C274" i="136"/>
  <c r="B274" i="136"/>
  <c r="A274" i="136"/>
  <c r="O273" i="136"/>
  <c r="N273" i="136"/>
  <c r="M273" i="136"/>
  <c r="L273" i="136"/>
  <c r="J273" i="136"/>
  <c r="I273" i="136"/>
  <c r="H273" i="136"/>
  <c r="F273" i="136"/>
  <c r="E273" i="136"/>
  <c r="D273" i="136"/>
  <c r="A273" i="136"/>
  <c r="C272" i="136"/>
  <c r="B272" i="136"/>
  <c r="A272" i="136"/>
  <c r="C271" i="136"/>
  <c r="B271" i="136"/>
  <c r="A271" i="136"/>
  <c r="C270" i="136"/>
  <c r="B270" i="136"/>
  <c r="A270" i="136"/>
  <c r="C269" i="136"/>
  <c r="B269" i="136"/>
  <c r="A269" i="136"/>
  <c r="C268" i="136"/>
  <c r="B268" i="136"/>
  <c r="A268" i="136"/>
  <c r="C267" i="136"/>
  <c r="B267" i="136"/>
  <c r="A267" i="136"/>
  <c r="O266" i="136"/>
  <c r="N266" i="136"/>
  <c r="M266" i="136"/>
  <c r="L266" i="136"/>
  <c r="J266" i="136"/>
  <c r="I266" i="136"/>
  <c r="H266" i="136"/>
  <c r="F266" i="136"/>
  <c r="E266" i="136"/>
  <c r="D266" i="136"/>
  <c r="A266" i="136"/>
  <c r="C265" i="136"/>
  <c r="B265" i="136"/>
  <c r="A265" i="136"/>
  <c r="C264" i="136"/>
  <c r="B264" i="136"/>
  <c r="A264" i="136"/>
  <c r="C263" i="136"/>
  <c r="B263" i="136"/>
  <c r="A263" i="136"/>
  <c r="C262" i="136"/>
  <c r="B262" i="136"/>
  <c r="A262" i="136"/>
  <c r="C261" i="136"/>
  <c r="B261" i="136"/>
  <c r="A261" i="136"/>
  <c r="C260" i="136"/>
  <c r="B260" i="136"/>
  <c r="A260" i="136"/>
  <c r="C259" i="136"/>
  <c r="B259" i="136"/>
  <c r="A259" i="136"/>
  <c r="C258" i="136"/>
  <c r="B258" i="136"/>
  <c r="A258" i="136"/>
  <c r="O257" i="136"/>
  <c r="O276" i="136" s="1"/>
  <c r="N257" i="136"/>
  <c r="N276" i="136" s="1"/>
  <c r="M257" i="136"/>
  <c r="M276" i="136" s="1"/>
  <c r="L257" i="136"/>
  <c r="L276" i="136" s="1"/>
  <c r="J257" i="136"/>
  <c r="J276" i="136" s="1"/>
  <c r="I257" i="136"/>
  <c r="I276" i="136" s="1"/>
  <c r="H257" i="136"/>
  <c r="H276" i="136" s="1"/>
  <c r="F257" i="136"/>
  <c r="F276" i="136" s="1"/>
  <c r="E257" i="136"/>
  <c r="E276" i="136" s="1"/>
  <c r="D257" i="136"/>
  <c r="D276" i="136" s="1"/>
  <c r="A257" i="136"/>
  <c r="C256" i="136"/>
  <c r="B256" i="136"/>
  <c r="A256" i="136"/>
  <c r="C255" i="136"/>
  <c r="B255" i="136"/>
  <c r="A255" i="136"/>
  <c r="C254" i="136"/>
  <c r="B254" i="136"/>
  <c r="A254" i="136"/>
  <c r="C253" i="136"/>
  <c r="B253" i="136"/>
  <c r="A253" i="136"/>
  <c r="C252" i="136"/>
  <c r="B252" i="136"/>
  <c r="A252" i="136"/>
  <c r="C251" i="136"/>
  <c r="B251" i="136"/>
  <c r="A251" i="136"/>
  <c r="C250" i="136"/>
  <c r="B250" i="136"/>
  <c r="A250" i="136"/>
  <c r="C249" i="136"/>
  <c r="B249" i="136"/>
  <c r="A249" i="136"/>
  <c r="C248" i="136"/>
  <c r="B248" i="136"/>
  <c r="A248" i="136"/>
  <c r="A247" i="136"/>
  <c r="C246" i="136"/>
  <c r="B246" i="136"/>
  <c r="A246" i="136"/>
  <c r="A245" i="136"/>
  <c r="C244" i="136"/>
  <c r="B244" i="136"/>
  <c r="A244" i="136"/>
  <c r="C243" i="136"/>
  <c r="B243" i="136"/>
  <c r="A243" i="136"/>
  <c r="O242" i="136"/>
  <c r="N242" i="136"/>
  <c r="M242" i="136"/>
  <c r="L242" i="136"/>
  <c r="J242" i="136"/>
  <c r="I242" i="136"/>
  <c r="H242" i="136"/>
  <c r="F242" i="136"/>
  <c r="E242" i="136"/>
  <c r="D242" i="136"/>
  <c r="A242" i="136"/>
  <c r="C241" i="136"/>
  <c r="B241" i="136"/>
  <c r="A241" i="136"/>
  <c r="C240" i="136"/>
  <c r="B240" i="136"/>
  <c r="A240" i="136"/>
  <c r="C239" i="136"/>
  <c r="B239" i="136"/>
  <c r="A239" i="136"/>
  <c r="C238" i="136"/>
  <c r="B238" i="136"/>
  <c r="A238" i="136"/>
  <c r="C237" i="136"/>
  <c r="B237" i="136"/>
  <c r="A237" i="136"/>
  <c r="C236" i="136"/>
  <c r="B236" i="136"/>
  <c r="A236" i="136"/>
  <c r="O235" i="136"/>
  <c r="N235" i="136"/>
  <c r="M235" i="136"/>
  <c r="L235" i="136"/>
  <c r="J235" i="136"/>
  <c r="I235" i="136"/>
  <c r="H235" i="136"/>
  <c r="F235" i="136"/>
  <c r="E235" i="136"/>
  <c r="D235" i="136"/>
  <c r="A235" i="136"/>
  <c r="C234" i="136"/>
  <c r="B234" i="136"/>
  <c r="A234" i="136"/>
  <c r="C233" i="136"/>
  <c r="B233" i="136"/>
  <c r="A233" i="136"/>
  <c r="C232" i="136"/>
  <c r="B232" i="136"/>
  <c r="A232" i="136"/>
  <c r="C231" i="136"/>
  <c r="B231" i="136"/>
  <c r="A231" i="136"/>
  <c r="C230" i="136"/>
  <c r="B230" i="136"/>
  <c r="A230" i="136"/>
  <c r="C229" i="136"/>
  <c r="B229" i="136"/>
  <c r="A229" i="136"/>
  <c r="C228" i="136"/>
  <c r="B228" i="136"/>
  <c r="A228" i="136"/>
  <c r="O227" i="136"/>
  <c r="N227" i="136"/>
  <c r="M227" i="136"/>
  <c r="L227" i="136"/>
  <c r="J227" i="136"/>
  <c r="I227" i="136"/>
  <c r="H227" i="136"/>
  <c r="F227" i="136"/>
  <c r="E227" i="136"/>
  <c r="D227" i="136"/>
  <c r="A227" i="136"/>
  <c r="C226" i="136"/>
  <c r="B226" i="136"/>
  <c r="A226" i="136"/>
  <c r="C225" i="136"/>
  <c r="B225" i="136"/>
  <c r="A225" i="136"/>
  <c r="C224" i="136"/>
  <c r="B224" i="136"/>
  <c r="A224" i="136"/>
  <c r="C223" i="136"/>
  <c r="B223" i="136"/>
  <c r="A223" i="136"/>
  <c r="C222" i="136"/>
  <c r="B222" i="136"/>
  <c r="A222" i="136"/>
  <c r="C221" i="136"/>
  <c r="B221" i="136"/>
  <c r="A221" i="136"/>
  <c r="O220" i="136"/>
  <c r="N220" i="136"/>
  <c r="M220" i="136"/>
  <c r="L220" i="136"/>
  <c r="J220" i="136"/>
  <c r="I220" i="136"/>
  <c r="H220" i="136"/>
  <c r="F220" i="136"/>
  <c r="E220" i="136"/>
  <c r="D220" i="136"/>
  <c r="A220" i="136"/>
  <c r="C219" i="136"/>
  <c r="B219" i="136"/>
  <c r="A219" i="136"/>
  <c r="C218" i="136"/>
  <c r="B218" i="136"/>
  <c r="A218" i="136"/>
  <c r="C217" i="136"/>
  <c r="B217" i="136"/>
  <c r="A217" i="136"/>
  <c r="C216" i="136"/>
  <c r="B216" i="136"/>
  <c r="A216" i="136"/>
  <c r="C215" i="136"/>
  <c r="B215" i="136"/>
  <c r="A215" i="136"/>
  <c r="C214" i="136"/>
  <c r="B214" i="136"/>
  <c r="A214" i="136"/>
  <c r="O213" i="136"/>
  <c r="O245" i="136" s="1"/>
  <c r="N213" i="136"/>
  <c r="N245" i="136" s="1"/>
  <c r="M213" i="136"/>
  <c r="M245" i="136" s="1"/>
  <c r="L213" i="136"/>
  <c r="L245" i="136" s="1"/>
  <c r="J213" i="136"/>
  <c r="J245" i="136" s="1"/>
  <c r="I213" i="136"/>
  <c r="I245" i="136" s="1"/>
  <c r="H213" i="136"/>
  <c r="H245" i="136" s="1"/>
  <c r="F213" i="136"/>
  <c r="F245" i="136" s="1"/>
  <c r="E213" i="136"/>
  <c r="E245" i="136" s="1"/>
  <c r="D213" i="136"/>
  <c r="D245" i="136" s="1"/>
  <c r="A213" i="136"/>
  <c r="C212" i="136"/>
  <c r="B212" i="136"/>
  <c r="A212" i="136"/>
  <c r="C211" i="136"/>
  <c r="B211" i="136"/>
  <c r="A211" i="136"/>
  <c r="C210" i="136"/>
  <c r="B210" i="136"/>
  <c r="A210" i="136"/>
  <c r="C209" i="136"/>
  <c r="B209" i="136"/>
  <c r="A209" i="136"/>
  <c r="C208" i="136"/>
  <c r="B208" i="136"/>
  <c r="A208" i="136"/>
  <c r="C207" i="136"/>
  <c r="B207" i="136"/>
  <c r="A207" i="136"/>
  <c r="C206" i="136"/>
  <c r="B206" i="136"/>
  <c r="A206" i="136"/>
  <c r="A205" i="136"/>
  <c r="C204" i="136"/>
  <c r="B204" i="136"/>
  <c r="A204" i="136"/>
  <c r="A203" i="136"/>
  <c r="C202" i="136"/>
  <c r="B202" i="136"/>
  <c r="A202" i="136"/>
  <c r="C201" i="136"/>
  <c r="B201" i="136"/>
  <c r="A201" i="136"/>
  <c r="O200" i="136"/>
  <c r="N200" i="136"/>
  <c r="M200" i="136"/>
  <c r="L200" i="136"/>
  <c r="J200" i="136"/>
  <c r="I200" i="136"/>
  <c r="H200" i="136"/>
  <c r="F200" i="136"/>
  <c r="E200" i="136"/>
  <c r="D200" i="136"/>
  <c r="A200" i="136"/>
  <c r="C199" i="136"/>
  <c r="B199" i="136"/>
  <c r="A199" i="136"/>
  <c r="C198" i="136"/>
  <c r="B198" i="136"/>
  <c r="A198" i="136"/>
  <c r="C197" i="136"/>
  <c r="B197" i="136"/>
  <c r="A197" i="136"/>
  <c r="C196" i="136"/>
  <c r="B196" i="136"/>
  <c r="A196" i="136"/>
  <c r="C195" i="136"/>
  <c r="B195" i="136"/>
  <c r="A195" i="136"/>
  <c r="C194" i="136"/>
  <c r="B194" i="136"/>
  <c r="A194" i="136"/>
  <c r="O193" i="136"/>
  <c r="N193" i="136"/>
  <c r="M193" i="136"/>
  <c r="L193" i="136"/>
  <c r="J193" i="136"/>
  <c r="I193" i="136"/>
  <c r="H193" i="136"/>
  <c r="F193" i="136"/>
  <c r="E193" i="136"/>
  <c r="D193" i="136"/>
  <c r="A193" i="136"/>
  <c r="C192" i="136"/>
  <c r="B192" i="136"/>
  <c r="A192" i="136"/>
  <c r="C191" i="136"/>
  <c r="B191" i="136"/>
  <c r="A191" i="136"/>
  <c r="C190" i="136"/>
  <c r="B190" i="136"/>
  <c r="A190" i="136"/>
  <c r="C189" i="136"/>
  <c r="B189" i="136"/>
  <c r="A189" i="136"/>
  <c r="C188" i="136"/>
  <c r="B188" i="136"/>
  <c r="A188" i="136"/>
  <c r="C187" i="136"/>
  <c r="B187" i="136"/>
  <c r="A187" i="136"/>
  <c r="O186" i="136"/>
  <c r="N186" i="136"/>
  <c r="M186" i="136"/>
  <c r="L186" i="136"/>
  <c r="J186" i="136"/>
  <c r="I186" i="136"/>
  <c r="H186" i="136"/>
  <c r="F186" i="136"/>
  <c r="E186" i="136"/>
  <c r="D186" i="136"/>
  <c r="A186" i="136"/>
  <c r="C185" i="136"/>
  <c r="B185" i="136"/>
  <c r="A185" i="136"/>
  <c r="C184" i="136"/>
  <c r="B184" i="136"/>
  <c r="A184" i="136"/>
  <c r="C183" i="136"/>
  <c r="B183" i="136"/>
  <c r="A183" i="136"/>
  <c r="C182" i="136"/>
  <c r="B182" i="136"/>
  <c r="A182" i="136"/>
  <c r="C181" i="136"/>
  <c r="B181" i="136"/>
  <c r="A181" i="136"/>
  <c r="C180" i="136"/>
  <c r="B180" i="136"/>
  <c r="A180" i="136"/>
  <c r="C179" i="136"/>
  <c r="B179" i="136"/>
  <c r="A179" i="136"/>
  <c r="O178" i="136"/>
  <c r="N178" i="136"/>
  <c r="M178" i="136"/>
  <c r="L178" i="136"/>
  <c r="J178" i="136"/>
  <c r="I178" i="136"/>
  <c r="H178" i="136"/>
  <c r="F178" i="136"/>
  <c r="E178" i="136"/>
  <c r="D178" i="136"/>
  <c r="A178" i="136"/>
  <c r="C177" i="136"/>
  <c r="B177" i="136"/>
  <c r="A177" i="136"/>
  <c r="C176" i="136"/>
  <c r="B176" i="136"/>
  <c r="A176" i="136"/>
  <c r="C175" i="136"/>
  <c r="B175" i="136"/>
  <c r="A175" i="136"/>
  <c r="C174" i="136"/>
  <c r="B174" i="136"/>
  <c r="A174" i="136"/>
  <c r="C173" i="136"/>
  <c r="B173" i="136"/>
  <c r="A173" i="136"/>
  <c r="C172" i="136"/>
  <c r="B172" i="136"/>
  <c r="A172" i="136"/>
  <c r="O171" i="136"/>
  <c r="N171" i="136"/>
  <c r="M171" i="136"/>
  <c r="L171" i="136"/>
  <c r="J171" i="136"/>
  <c r="I171" i="136"/>
  <c r="H171" i="136"/>
  <c r="F171" i="136"/>
  <c r="E171" i="136"/>
  <c r="D171" i="136"/>
  <c r="A171" i="136"/>
  <c r="C170" i="136"/>
  <c r="B170" i="136"/>
  <c r="A170" i="136"/>
  <c r="C169" i="136"/>
  <c r="B169" i="136"/>
  <c r="A169" i="136"/>
  <c r="C168" i="136"/>
  <c r="B168" i="136"/>
  <c r="A168" i="136"/>
  <c r="C167" i="136"/>
  <c r="B167" i="136"/>
  <c r="A167" i="136"/>
  <c r="C166" i="136"/>
  <c r="B166" i="136"/>
  <c r="A166" i="136"/>
  <c r="C165" i="136"/>
  <c r="B165" i="136"/>
  <c r="A165" i="136"/>
  <c r="C164" i="136"/>
  <c r="B164" i="136"/>
  <c r="A164" i="136"/>
  <c r="O163" i="136"/>
  <c r="N163" i="136"/>
  <c r="M163" i="136"/>
  <c r="L163" i="136"/>
  <c r="J163" i="136"/>
  <c r="I163" i="136"/>
  <c r="H163" i="136"/>
  <c r="F163" i="136"/>
  <c r="E163" i="136"/>
  <c r="D163" i="136"/>
  <c r="A163" i="136"/>
  <c r="C162" i="136"/>
  <c r="B162" i="136"/>
  <c r="A162" i="136"/>
  <c r="C161" i="136"/>
  <c r="B161" i="136"/>
  <c r="A161" i="136"/>
  <c r="C160" i="136"/>
  <c r="B160" i="136"/>
  <c r="A160" i="136"/>
  <c r="C159" i="136"/>
  <c r="B159" i="136"/>
  <c r="A159" i="136"/>
  <c r="C158" i="136"/>
  <c r="B158" i="136"/>
  <c r="A158" i="136"/>
  <c r="O157" i="136"/>
  <c r="N157" i="136"/>
  <c r="M157" i="136"/>
  <c r="L157" i="136"/>
  <c r="J157" i="136"/>
  <c r="I157" i="136"/>
  <c r="H157" i="136"/>
  <c r="F157" i="136"/>
  <c r="E157" i="136"/>
  <c r="D157" i="136"/>
  <c r="A157" i="136"/>
  <c r="C156" i="136"/>
  <c r="B156" i="136"/>
  <c r="A156" i="136"/>
  <c r="C155" i="136"/>
  <c r="B155" i="136"/>
  <c r="A155" i="136"/>
  <c r="C154" i="136"/>
  <c r="B154" i="136"/>
  <c r="A154" i="136"/>
  <c r="C153" i="136"/>
  <c r="B153" i="136"/>
  <c r="A153" i="136"/>
  <c r="C152" i="136"/>
  <c r="B152" i="136"/>
  <c r="A152" i="136"/>
  <c r="C151" i="136"/>
  <c r="B151" i="136"/>
  <c r="A151" i="136"/>
  <c r="O150" i="136"/>
  <c r="N150" i="136"/>
  <c r="M150" i="136"/>
  <c r="L150" i="136"/>
  <c r="J150" i="136"/>
  <c r="I150" i="136"/>
  <c r="H150" i="136"/>
  <c r="F150" i="136"/>
  <c r="E150" i="136"/>
  <c r="D150" i="136"/>
  <c r="A150" i="136"/>
  <c r="C149" i="136"/>
  <c r="B149" i="136"/>
  <c r="A149" i="136"/>
  <c r="C148" i="136"/>
  <c r="B148" i="136"/>
  <c r="A148" i="136"/>
  <c r="C147" i="136"/>
  <c r="B147" i="136"/>
  <c r="A147" i="136"/>
  <c r="C146" i="136"/>
  <c r="B146" i="136"/>
  <c r="A146" i="136"/>
  <c r="C145" i="136"/>
  <c r="B145" i="136"/>
  <c r="A145" i="136"/>
  <c r="O144" i="136"/>
  <c r="N144" i="136"/>
  <c r="M144" i="136"/>
  <c r="L144" i="136"/>
  <c r="J144" i="136"/>
  <c r="I144" i="136"/>
  <c r="H144" i="136"/>
  <c r="F144" i="136"/>
  <c r="E144" i="136"/>
  <c r="D144" i="136"/>
  <c r="A144" i="136"/>
  <c r="C143" i="136"/>
  <c r="B143" i="136"/>
  <c r="A143" i="136"/>
  <c r="C142" i="136"/>
  <c r="B142" i="136"/>
  <c r="A142" i="136"/>
  <c r="C141" i="136"/>
  <c r="B141" i="136"/>
  <c r="A141" i="136"/>
  <c r="C140" i="136"/>
  <c r="B140" i="136"/>
  <c r="A140" i="136"/>
  <c r="C139" i="136"/>
  <c r="B139" i="136"/>
  <c r="A139" i="136"/>
  <c r="C138" i="136"/>
  <c r="B138" i="136"/>
  <c r="A138" i="136"/>
  <c r="C137" i="136"/>
  <c r="B137" i="136"/>
  <c r="A137" i="136"/>
  <c r="C136" i="136"/>
  <c r="B136" i="136"/>
  <c r="A136" i="136"/>
  <c r="C135" i="136"/>
  <c r="B135" i="136"/>
  <c r="A135" i="136"/>
  <c r="O134" i="136"/>
  <c r="O203" i="136" s="1"/>
  <c r="N134" i="136"/>
  <c r="N203" i="136" s="1"/>
  <c r="M134" i="136"/>
  <c r="M203" i="136" s="1"/>
  <c r="L134" i="136"/>
  <c r="L203" i="136" s="1"/>
  <c r="J134" i="136"/>
  <c r="J203" i="136" s="1"/>
  <c r="I134" i="136"/>
  <c r="I203" i="136" s="1"/>
  <c r="H134" i="136"/>
  <c r="H203" i="136" s="1"/>
  <c r="F134" i="136"/>
  <c r="F203" i="136" s="1"/>
  <c r="E134" i="136"/>
  <c r="E203" i="136" s="1"/>
  <c r="D134" i="136"/>
  <c r="D203" i="136" s="1"/>
  <c r="A134" i="136"/>
  <c r="C133" i="136"/>
  <c r="B133" i="136"/>
  <c r="A133" i="136"/>
  <c r="C132" i="136"/>
  <c r="B132" i="136"/>
  <c r="A132" i="136"/>
  <c r="C131" i="136"/>
  <c r="B131" i="136"/>
  <c r="A131" i="136"/>
  <c r="C130" i="136"/>
  <c r="B130" i="136"/>
  <c r="A130" i="136"/>
  <c r="C129" i="136"/>
  <c r="B129" i="136"/>
  <c r="A129" i="136"/>
  <c r="C128" i="136"/>
  <c r="B128" i="136"/>
  <c r="A128" i="136"/>
  <c r="C127" i="136"/>
  <c r="B127" i="136"/>
  <c r="A127" i="136"/>
  <c r="C126" i="136"/>
  <c r="B126" i="136"/>
  <c r="A126" i="136"/>
  <c r="A125" i="136"/>
  <c r="C124" i="136"/>
  <c r="B124" i="136"/>
  <c r="A124" i="136"/>
  <c r="A123" i="136"/>
  <c r="C122" i="136"/>
  <c r="B122" i="136"/>
  <c r="A122" i="136"/>
  <c r="C121" i="136"/>
  <c r="B121" i="136"/>
  <c r="A121" i="136"/>
  <c r="O120" i="136"/>
  <c r="N120" i="136"/>
  <c r="M120" i="136"/>
  <c r="L120" i="136"/>
  <c r="J120" i="136"/>
  <c r="I120" i="136"/>
  <c r="H120" i="136"/>
  <c r="F120" i="136"/>
  <c r="E120" i="136"/>
  <c r="D120" i="136"/>
  <c r="A120" i="136"/>
  <c r="C119" i="136"/>
  <c r="B119" i="136"/>
  <c r="A119" i="136"/>
  <c r="C118" i="136"/>
  <c r="B118" i="136"/>
  <c r="A118" i="136"/>
  <c r="C117" i="136"/>
  <c r="B117" i="136"/>
  <c r="A117" i="136"/>
  <c r="C116" i="136"/>
  <c r="B116" i="136"/>
  <c r="A116" i="136"/>
  <c r="C115" i="136"/>
  <c r="B115" i="136"/>
  <c r="A115" i="136"/>
  <c r="O114" i="136"/>
  <c r="O123" i="136" s="1"/>
  <c r="N114" i="136"/>
  <c r="N123" i="136" s="1"/>
  <c r="M114" i="136"/>
  <c r="M123" i="136" s="1"/>
  <c r="L114" i="136"/>
  <c r="L123" i="136" s="1"/>
  <c r="J114" i="136"/>
  <c r="J123" i="136" s="1"/>
  <c r="I114" i="136"/>
  <c r="I123" i="136" s="1"/>
  <c r="H114" i="136"/>
  <c r="H123" i="136" s="1"/>
  <c r="F114" i="136"/>
  <c r="F123" i="136" s="1"/>
  <c r="E114" i="136"/>
  <c r="E123" i="136" s="1"/>
  <c r="D114" i="136"/>
  <c r="D123" i="136" s="1"/>
  <c r="A114" i="136"/>
  <c r="C113" i="136"/>
  <c r="B113" i="136"/>
  <c r="A113" i="136"/>
  <c r="C112" i="136"/>
  <c r="B112" i="136"/>
  <c r="A112" i="136"/>
  <c r="C111" i="136"/>
  <c r="B111" i="136"/>
  <c r="A111" i="136"/>
  <c r="C110" i="136"/>
  <c r="B110" i="136"/>
  <c r="A110" i="136"/>
  <c r="C109" i="136"/>
  <c r="B109" i="136"/>
  <c r="A109" i="136"/>
  <c r="C108" i="136"/>
  <c r="B108" i="136"/>
  <c r="A108" i="136"/>
  <c r="C107" i="136"/>
  <c r="B107" i="136"/>
  <c r="A107" i="136"/>
  <c r="C106" i="136"/>
  <c r="B106" i="136"/>
  <c r="A106" i="136"/>
  <c r="C105" i="136"/>
  <c r="B105" i="136"/>
  <c r="A105" i="136"/>
  <c r="A104" i="136"/>
  <c r="C103" i="136"/>
  <c r="B103" i="136"/>
  <c r="A103" i="136"/>
  <c r="A102" i="136"/>
  <c r="C101" i="136"/>
  <c r="B101" i="136"/>
  <c r="A101" i="136"/>
  <c r="C100" i="136"/>
  <c r="B100" i="136"/>
  <c r="A100" i="136"/>
  <c r="O99" i="136"/>
  <c r="N99" i="136"/>
  <c r="M99" i="136"/>
  <c r="L99" i="136"/>
  <c r="J99" i="136"/>
  <c r="I99" i="136"/>
  <c r="H99" i="136"/>
  <c r="F99" i="136"/>
  <c r="E99" i="136"/>
  <c r="D99" i="136"/>
  <c r="A99" i="136"/>
  <c r="C98" i="136"/>
  <c r="B98" i="136"/>
  <c r="A98" i="136"/>
  <c r="C97" i="136"/>
  <c r="B97" i="136"/>
  <c r="A97" i="136"/>
  <c r="C96" i="136"/>
  <c r="B96" i="136"/>
  <c r="A96" i="136"/>
  <c r="C95" i="136"/>
  <c r="B95" i="136"/>
  <c r="A95" i="136"/>
  <c r="C94" i="136"/>
  <c r="B94" i="136"/>
  <c r="A94" i="136"/>
  <c r="C93" i="136"/>
  <c r="B93" i="136"/>
  <c r="A93" i="136"/>
  <c r="O92" i="136"/>
  <c r="N92" i="136"/>
  <c r="M92" i="136"/>
  <c r="L92" i="136"/>
  <c r="J92" i="136"/>
  <c r="I92" i="136"/>
  <c r="H92" i="136"/>
  <c r="F92" i="136"/>
  <c r="E92" i="136"/>
  <c r="D92" i="136"/>
  <c r="A92" i="136"/>
  <c r="C91" i="136"/>
  <c r="B91" i="136"/>
  <c r="A91" i="136"/>
  <c r="C90" i="136"/>
  <c r="B90" i="136"/>
  <c r="A90" i="136"/>
  <c r="C89" i="136"/>
  <c r="B89" i="136"/>
  <c r="A89" i="136"/>
  <c r="C88" i="136"/>
  <c r="B88" i="136"/>
  <c r="A88" i="136"/>
  <c r="C87" i="136"/>
  <c r="B87" i="136"/>
  <c r="A87" i="136"/>
  <c r="C86" i="136"/>
  <c r="B86" i="136"/>
  <c r="A86" i="136"/>
  <c r="C85" i="136"/>
  <c r="B85" i="136"/>
  <c r="A85" i="136"/>
  <c r="C84" i="136"/>
  <c r="B84" i="136"/>
  <c r="A84" i="136"/>
  <c r="O83" i="136"/>
  <c r="N83" i="136"/>
  <c r="M83" i="136"/>
  <c r="L83" i="136"/>
  <c r="J83" i="136"/>
  <c r="I83" i="136"/>
  <c r="H83" i="136"/>
  <c r="F83" i="136"/>
  <c r="E83" i="136"/>
  <c r="D83" i="136"/>
  <c r="A83" i="136"/>
  <c r="C82" i="136"/>
  <c r="B82" i="136"/>
  <c r="A82" i="136"/>
  <c r="C81" i="136"/>
  <c r="B81" i="136"/>
  <c r="A81" i="136"/>
  <c r="C80" i="136"/>
  <c r="B80" i="136"/>
  <c r="A80" i="136"/>
  <c r="C79" i="136"/>
  <c r="B79" i="136"/>
  <c r="A79" i="136"/>
  <c r="C78" i="136"/>
  <c r="B78" i="136"/>
  <c r="A78" i="136"/>
  <c r="C77" i="136"/>
  <c r="B77" i="136"/>
  <c r="A77" i="136"/>
  <c r="C76" i="136"/>
  <c r="B76" i="136"/>
  <c r="A76" i="136"/>
  <c r="O75" i="136"/>
  <c r="O102" i="136" s="1"/>
  <c r="N75" i="136"/>
  <c r="N102" i="136" s="1"/>
  <c r="M75" i="136"/>
  <c r="M102" i="136" s="1"/>
  <c r="L75" i="136"/>
  <c r="L102" i="136" s="1"/>
  <c r="J75" i="136"/>
  <c r="J102" i="136" s="1"/>
  <c r="I75" i="136"/>
  <c r="I102" i="136" s="1"/>
  <c r="H75" i="136"/>
  <c r="H102" i="136" s="1"/>
  <c r="F75" i="136"/>
  <c r="F102" i="136" s="1"/>
  <c r="E75" i="136"/>
  <c r="E102" i="136" s="1"/>
  <c r="D75" i="136"/>
  <c r="D102" i="136" s="1"/>
  <c r="A75" i="136"/>
  <c r="C74" i="136"/>
  <c r="B74" i="136"/>
  <c r="A74" i="136"/>
  <c r="C73" i="136"/>
  <c r="B73" i="136"/>
  <c r="A73" i="136"/>
  <c r="C72" i="136"/>
  <c r="B72" i="136"/>
  <c r="A72" i="136"/>
  <c r="C71" i="136"/>
  <c r="B71" i="136"/>
  <c r="A71" i="136"/>
  <c r="C70" i="136"/>
  <c r="B70" i="136"/>
  <c r="A70" i="136"/>
  <c r="C69" i="136"/>
  <c r="B69" i="136"/>
  <c r="A69" i="136"/>
  <c r="C68" i="136"/>
  <c r="B68" i="136"/>
  <c r="A68" i="136"/>
  <c r="A67" i="136"/>
  <c r="C66" i="136"/>
  <c r="B66" i="136"/>
  <c r="A66" i="136"/>
  <c r="A65" i="136"/>
  <c r="C64" i="136"/>
  <c r="B64" i="136"/>
  <c r="A64" i="136"/>
  <c r="C63" i="136"/>
  <c r="B63" i="136"/>
  <c r="A63" i="136"/>
  <c r="O62" i="136"/>
  <c r="N62" i="136"/>
  <c r="M62" i="136"/>
  <c r="L62" i="136"/>
  <c r="J62" i="136"/>
  <c r="I62" i="136"/>
  <c r="H62" i="136"/>
  <c r="F62" i="136"/>
  <c r="E62" i="136"/>
  <c r="D62" i="136"/>
  <c r="A62" i="136"/>
  <c r="C61" i="136"/>
  <c r="B61" i="136"/>
  <c r="A61" i="136"/>
  <c r="C60" i="136"/>
  <c r="B60" i="136"/>
  <c r="A60" i="136"/>
  <c r="C59" i="136"/>
  <c r="B59" i="136"/>
  <c r="A59" i="136"/>
  <c r="C58" i="136"/>
  <c r="B58" i="136"/>
  <c r="A58" i="136"/>
  <c r="C57" i="136"/>
  <c r="B57" i="136"/>
  <c r="A57" i="136"/>
  <c r="C56" i="136"/>
  <c r="B56" i="136"/>
  <c r="A56" i="136"/>
  <c r="O55" i="136"/>
  <c r="N55" i="136"/>
  <c r="M55" i="136"/>
  <c r="L55" i="136"/>
  <c r="J55" i="136"/>
  <c r="I55" i="136"/>
  <c r="H55" i="136"/>
  <c r="F55" i="136"/>
  <c r="E55" i="136"/>
  <c r="D55" i="136"/>
  <c r="A55" i="136"/>
  <c r="C54" i="136"/>
  <c r="B54" i="136"/>
  <c r="A54" i="136"/>
  <c r="C53" i="136"/>
  <c r="B53" i="136"/>
  <c r="A53" i="136"/>
  <c r="C52" i="136"/>
  <c r="B52" i="136"/>
  <c r="A52" i="136"/>
  <c r="C51" i="136"/>
  <c r="B51" i="136"/>
  <c r="A51" i="136"/>
  <c r="C50" i="136"/>
  <c r="B50" i="136"/>
  <c r="A50" i="136"/>
  <c r="C49" i="136"/>
  <c r="B49" i="136"/>
  <c r="A49" i="136"/>
  <c r="C48" i="136"/>
  <c r="B48" i="136"/>
  <c r="A48" i="136"/>
  <c r="O47" i="136"/>
  <c r="N47" i="136"/>
  <c r="M47" i="136"/>
  <c r="L47" i="136"/>
  <c r="J47" i="136"/>
  <c r="I47" i="136"/>
  <c r="H47" i="136"/>
  <c r="F47" i="136"/>
  <c r="E47" i="136"/>
  <c r="D47" i="136"/>
  <c r="A47" i="136"/>
  <c r="C46" i="136"/>
  <c r="B46" i="136"/>
  <c r="A46" i="136"/>
  <c r="C45" i="136"/>
  <c r="B45" i="136"/>
  <c r="A45" i="136"/>
  <c r="C44" i="136"/>
  <c r="B44" i="136"/>
  <c r="A44" i="136"/>
  <c r="C43" i="136"/>
  <c r="B43" i="136"/>
  <c r="A43" i="136"/>
  <c r="C42" i="136"/>
  <c r="B42" i="136"/>
  <c r="A42" i="136"/>
  <c r="O41" i="136"/>
  <c r="N41" i="136"/>
  <c r="M41" i="136"/>
  <c r="L41" i="136"/>
  <c r="J41" i="136"/>
  <c r="I41" i="136"/>
  <c r="H41" i="136"/>
  <c r="F41" i="136"/>
  <c r="E41" i="136"/>
  <c r="D41" i="136"/>
  <c r="A41" i="136"/>
  <c r="C40" i="136"/>
  <c r="B40" i="136"/>
  <c r="A40" i="136"/>
  <c r="C39" i="136"/>
  <c r="B39" i="136"/>
  <c r="A39" i="136"/>
  <c r="C38" i="136"/>
  <c r="B38" i="136"/>
  <c r="A38" i="136"/>
  <c r="C37" i="136"/>
  <c r="B37" i="136"/>
  <c r="A37" i="136"/>
  <c r="C36" i="136"/>
  <c r="B36" i="136"/>
  <c r="A36" i="136"/>
  <c r="C35" i="136"/>
  <c r="B35" i="136"/>
  <c r="A35" i="136"/>
  <c r="C34" i="136"/>
  <c r="B34" i="136"/>
  <c r="A34" i="136"/>
  <c r="C33" i="136"/>
  <c r="B33" i="136"/>
  <c r="A33" i="136"/>
  <c r="O32" i="136"/>
  <c r="N32" i="136"/>
  <c r="M32" i="136"/>
  <c r="L32" i="136"/>
  <c r="J32" i="136"/>
  <c r="I32" i="136"/>
  <c r="H32" i="136"/>
  <c r="F32" i="136"/>
  <c r="E32" i="136"/>
  <c r="D32" i="136"/>
  <c r="A32" i="136"/>
  <c r="C31" i="136"/>
  <c r="B31" i="136"/>
  <c r="A31" i="136"/>
  <c r="C30" i="136"/>
  <c r="B30" i="136"/>
  <c r="A30" i="136"/>
  <c r="C29" i="136"/>
  <c r="B29" i="136"/>
  <c r="A29" i="136"/>
  <c r="C28" i="136"/>
  <c r="B28" i="136"/>
  <c r="A28" i="136"/>
  <c r="C27" i="136"/>
  <c r="B27" i="136"/>
  <c r="A27" i="136"/>
  <c r="C26" i="136"/>
  <c r="B26" i="136"/>
  <c r="A26" i="136"/>
  <c r="C25" i="136"/>
  <c r="B25" i="136"/>
  <c r="A25" i="136"/>
  <c r="C24" i="136"/>
  <c r="B24" i="136"/>
  <c r="A24" i="136"/>
  <c r="O23" i="136"/>
  <c r="O65" i="136" s="1"/>
  <c r="N23" i="136"/>
  <c r="N65" i="136" s="1"/>
  <c r="N407" i="136" s="1"/>
  <c r="M23" i="136"/>
  <c r="M65" i="136" s="1"/>
  <c r="M407" i="136" s="1"/>
  <c r="L23" i="136"/>
  <c r="L65" i="136" s="1"/>
  <c r="J23" i="136"/>
  <c r="J65" i="136" s="1"/>
  <c r="I23" i="136"/>
  <c r="I65" i="136" s="1"/>
  <c r="I407" i="136" s="1"/>
  <c r="H23" i="136"/>
  <c r="H65" i="136" s="1"/>
  <c r="H407" i="136" s="1"/>
  <c r="F23" i="136"/>
  <c r="F65" i="136" s="1"/>
  <c r="E23" i="136"/>
  <c r="E65" i="136" s="1"/>
  <c r="D23" i="136"/>
  <c r="D65" i="136" s="1"/>
  <c r="D407" i="136" s="1"/>
  <c r="A23" i="136"/>
  <c r="C22" i="136"/>
  <c r="B22" i="136"/>
  <c r="A22" i="136"/>
  <c r="C21" i="136"/>
  <c r="B21" i="136"/>
  <c r="A21" i="136"/>
  <c r="C20" i="136"/>
  <c r="B20" i="136"/>
  <c r="A20" i="136"/>
  <c r="C19" i="136"/>
  <c r="B19" i="136"/>
  <c r="A19" i="136"/>
  <c r="C18" i="136"/>
  <c r="B18" i="136"/>
  <c r="A18" i="136"/>
  <c r="C17" i="136"/>
  <c r="B17" i="136"/>
  <c r="A17" i="136"/>
  <c r="C16" i="136"/>
  <c r="B16" i="136"/>
  <c r="A16" i="136"/>
  <c r="C15" i="136"/>
  <c r="B15" i="136"/>
  <c r="A15" i="136"/>
  <c r="C14" i="136"/>
  <c r="B14" i="136"/>
  <c r="A14" i="136"/>
  <c r="C13" i="136"/>
  <c r="B13" i="136"/>
  <c r="A13" i="136"/>
  <c r="C12" i="136"/>
  <c r="B12" i="136"/>
  <c r="A12" i="136"/>
  <c r="D11" i="136"/>
  <c r="C11" i="136"/>
  <c r="B11" i="136"/>
  <c r="A11" i="136"/>
  <c r="D10" i="136"/>
  <c r="A10" i="136"/>
  <c r="D9" i="136"/>
  <c r="N7" i="136"/>
  <c r="M7" i="136"/>
  <c r="L7" i="136"/>
  <c r="J7" i="136"/>
  <c r="I7" i="136"/>
  <c r="H7" i="136"/>
  <c r="F7" i="136"/>
  <c r="E7" i="136"/>
  <c r="D7" i="136"/>
  <c r="A2" i="136"/>
  <c r="A1" i="136"/>
  <c r="A407" i="134"/>
  <c r="F406" i="134"/>
  <c r="E406" i="134"/>
  <c r="D406" i="134"/>
  <c r="C406" i="134"/>
  <c r="B406" i="134"/>
  <c r="A406" i="134"/>
  <c r="A405" i="134"/>
  <c r="C404" i="134"/>
  <c r="B404" i="134"/>
  <c r="A404" i="134"/>
  <c r="A403" i="134"/>
  <c r="C402" i="134"/>
  <c r="B402" i="134"/>
  <c r="A402" i="134"/>
  <c r="C401" i="134"/>
  <c r="B401" i="134"/>
  <c r="A401" i="134"/>
  <c r="AH400" i="134"/>
  <c r="AG400" i="134"/>
  <c r="AF400" i="134"/>
  <c r="AE400" i="134"/>
  <c r="AD400" i="134"/>
  <c r="AC400" i="134"/>
  <c r="AB400" i="134"/>
  <c r="AA400" i="134"/>
  <c r="Z400" i="134"/>
  <c r="Y400" i="134"/>
  <c r="X400" i="134"/>
  <c r="W400" i="134"/>
  <c r="V400" i="134"/>
  <c r="U400" i="134"/>
  <c r="T400" i="134"/>
  <c r="S400" i="134"/>
  <c r="R400" i="134"/>
  <c r="Q400" i="134"/>
  <c r="P400" i="134"/>
  <c r="O400" i="134"/>
  <c r="N400" i="134"/>
  <c r="M400" i="134"/>
  <c r="L400" i="134"/>
  <c r="K400" i="134"/>
  <c r="J400" i="134"/>
  <c r="I400" i="134"/>
  <c r="H400" i="134"/>
  <c r="G400" i="134"/>
  <c r="F400" i="134"/>
  <c r="E400" i="134"/>
  <c r="D400" i="134"/>
  <c r="A400" i="134"/>
  <c r="C399" i="134"/>
  <c r="A399" i="134"/>
  <c r="C398" i="134"/>
  <c r="A398" i="134"/>
  <c r="C397" i="134"/>
  <c r="A397" i="134"/>
  <c r="C396" i="134"/>
  <c r="A396" i="134"/>
  <c r="C395" i="134"/>
  <c r="B395" i="134"/>
  <c r="A395" i="134"/>
  <c r="AH394" i="134"/>
  <c r="AG394" i="134"/>
  <c r="AF394" i="134"/>
  <c r="AE394" i="134"/>
  <c r="AD394" i="134"/>
  <c r="AC394" i="134"/>
  <c r="AB394" i="134"/>
  <c r="AA394" i="134"/>
  <c r="Z394" i="134"/>
  <c r="Y394" i="134"/>
  <c r="X394" i="134"/>
  <c r="W394" i="134"/>
  <c r="V394" i="134"/>
  <c r="U394" i="134"/>
  <c r="T394" i="134"/>
  <c r="S394" i="134"/>
  <c r="R394" i="134"/>
  <c r="Q394" i="134"/>
  <c r="P394" i="134"/>
  <c r="O394" i="134"/>
  <c r="N394" i="134"/>
  <c r="M394" i="134"/>
  <c r="L394" i="134"/>
  <c r="K394" i="134"/>
  <c r="J394" i="134"/>
  <c r="I394" i="134"/>
  <c r="H394" i="134"/>
  <c r="G394" i="134"/>
  <c r="F394" i="134"/>
  <c r="E394" i="134"/>
  <c r="D394" i="134"/>
  <c r="A394" i="134"/>
  <c r="C393" i="134"/>
  <c r="A393" i="134"/>
  <c r="C392" i="134"/>
  <c r="A392" i="134"/>
  <c r="C391" i="134"/>
  <c r="A391" i="134"/>
  <c r="C390" i="134"/>
  <c r="A390" i="134"/>
  <c r="C389" i="134"/>
  <c r="A389" i="134"/>
  <c r="C388" i="134"/>
  <c r="A388" i="134"/>
  <c r="C387" i="134"/>
  <c r="A387" i="134"/>
  <c r="C386" i="134"/>
  <c r="A386" i="134"/>
  <c r="C385" i="134"/>
  <c r="B385" i="134"/>
  <c r="A385" i="134"/>
  <c r="AH384" i="134"/>
  <c r="AG384" i="134"/>
  <c r="AF384" i="134"/>
  <c r="AE384" i="134"/>
  <c r="AD384" i="134"/>
  <c r="AC384" i="134"/>
  <c r="AB384" i="134"/>
  <c r="AA384" i="134"/>
  <c r="Z384" i="134"/>
  <c r="Y384" i="134"/>
  <c r="X384" i="134"/>
  <c r="W384" i="134"/>
  <c r="V384" i="134"/>
  <c r="U384" i="134"/>
  <c r="T384" i="134"/>
  <c r="S384" i="134"/>
  <c r="R384" i="134"/>
  <c r="Q384" i="134"/>
  <c r="P384" i="134"/>
  <c r="O384" i="134"/>
  <c r="N384" i="134"/>
  <c r="M384" i="134"/>
  <c r="L384" i="134"/>
  <c r="K384" i="134"/>
  <c r="J384" i="134"/>
  <c r="I384" i="134"/>
  <c r="H384" i="134"/>
  <c r="G384" i="134"/>
  <c r="F384" i="134"/>
  <c r="E384" i="134"/>
  <c r="D384" i="134"/>
  <c r="A384" i="134"/>
  <c r="C383" i="134"/>
  <c r="A383" i="134"/>
  <c r="C382" i="134"/>
  <c r="A382" i="134"/>
  <c r="C381" i="134"/>
  <c r="A381" i="134"/>
  <c r="C380" i="134"/>
  <c r="A380" i="134"/>
  <c r="C379" i="134"/>
  <c r="A379" i="134"/>
  <c r="C378" i="134"/>
  <c r="B378" i="134"/>
  <c r="A378" i="134"/>
  <c r="AH377" i="134"/>
  <c r="AG377" i="134"/>
  <c r="AF377" i="134"/>
  <c r="AE377" i="134"/>
  <c r="AD377" i="134"/>
  <c r="AC377" i="134"/>
  <c r="AB377" i="134"/>
  <c r="AA377" i="134"/>
  <c r="Z377" i="134"/>
  <c r="Y377" i="134"/>
  <c r="X377" i="134"/>
  <c r="W377" i="134"/>
  <c r="V377" i="134"/>
  <c r="U377" i="134"/>
  <c r="T377" i="134"/>
  <c r="S377" i="134"/>
  <c r="R377" i="134"/>
  <c r="Q377" i="134"/>
  <c r="P377" i="134"/>
  <c r="O377" i="134"/>
  <c r="N377" i="134"/>
  <c r="M377" i="134"/>
  <c r="L377" i="134"/>
  <c r="K377" i="134"/>
  <c r="J377" i="134"/>
  <c r="I377" i="134"/>
  <c r="H377" i="134"/>
  <c r="G377" i="134"/>
  <c r="F377" i="134"/>
  <c r="E377" i="134"/>
  <c r="D377" i="134"/>
  <c r="A377" i="134"/>
  <c r="C376" i="134"/>
  <c r="A376" i="134"/>
  <c r="C375" i="134"/>
  <c r="A375" i="134"/>
  <c r="C374" i="134"/>
  <c r="A374" i="134"/>
  <c r="C373" i="134"/>
  <c r="A373" i="134"/>
  <c r="C372" i="134"/>
  <c r="A372" i="134"/>
  <c r="C371" i="134"/>
  <c r="A371" i="134"/>
  <c r="C370" i="134"/>
  <c r="B370" i="134"/>
  <c r="A370" i="134"/>
  <c r="AH369" i="134"/>
  <c r="AH403" i="134" s="1"/>
  <c r="AG369" i="134"/>
  <c r="AG403" i="134" s="1"/>
  <c r="AF369" i="134"/>
  <c r="AF403" i="134" s="1"/>
  <c r="AE369" i="134"/>
  <c r="AE403" i="134" s="1"/>
  <c r="AD369" i="134"/>
  <c r="AD403" i="134" s="1"/>
  <c r="AC369" i="134"/>
  <c r="AC403" i="134" s="1"/>
  <c r="AB369" i="134"/>
  <c r="AB403" i="134" s="1"/>
  <c r="AA369" i="134"/>
  <c r="AA403" i="134" s="1"/>
  <c r="Z369" i="134"/>
  <c r="Z403" i="134" s="1"/>
  <c r="Y369" i="134"/>
  <c r="Y403" i="134" s="1"/>
  <c r="X369" i="134"/>
  <c r="X403" i="134" s="1"/>
  <c r="W369" i="134"/>
  <c r="W403" i="134" s="1"/>
  <c r="V369" i="134"/>
  <c r="V403" i="134" s="1"/>
  <c r="U369" i="134"/>
  <c r="U403" i="134" s="1"/>
  <c r="T369" i="134"/>
  <c r="T403" i="134" s="1"/>
  <c r="S369" i="134"/>
  <c r="S403" i="134" s="1"/>
  <c r="R369" i="134"/>
  <c r="R403" i="134" s="1"/>
  <c r="Q369" i="134"/>
  <c r="Q403" i="134" s="1"/>
  <c r="P369" i="134"/>
  <c r="P403" i="134" s="1"/>
  <c r="O369" i="134"/>
  <c r="O403" i="134" s="1"/>
  <c r="N369" i="134"/>
  <c r="N403" i="134" s="1"/>
  <c r="M369" i="134"/>
  <c r="M403" i="134" s="1"/>
  <c r="L369" i="134"/>
  <c r="L403" i="134" s="1"/>
  <c r="K369" i="134"/>
  <c r="K403" i="134" s="1"/>
  <c r="J369" i="134"/>
  <c r="J403" i="134" s="1"/>
  <c r="I369" i="134"/>
  <c r="I403" i="134" s="1"/>
  <c r="H369" i="134"/>
  <c r="H403" i="134" s="1"/>
  <c r="G369" i="134"/>
  <c r="G403" i="134" s="1"/>
  <c r="F369" i="134"/>
  <c r="F403" i="134" s="1"/>
  <c r="E369" i="134"/>
  <c r="E403" i="134" s="1"/>
  <c r="D369" i="134"/>
  <c r="D403" i="134" s="1"/>
  <c r="A369" i="134"/>
  <c r="C368" i="134"/>
  <c r="A368" i="134"/>
  <c r="C367" i="134"/>
  <c r="A367" i="134"/>
  <c r="C366" i="134"/>
  <c r="A366" i="134"/>
  <c r="C365" i="134"/>
  <c r="A365" i="134"/>
  <c r="C364" i="134"/>
  <c r="A364" i="134"/>
  <c r="C363" i="134"/>
  <c r="A363" i="134"/>
  <c r="C362" i="134"/>
  <c r="B362" i="134"/>
  <c r="A362" i="134"/>
  <c r="C361" i="134"/>
  <c r="B361" i="134"/>
  <c r="A361" i="134"/>
  <c r="C360" i="134"/>
  <c r="B360" i="134"/>
  <c r="A360" i="134"/>
  <c r="A359" i="134"/>
  <c r="C358" i="134"/>
  <c r="B358" i="134"/>
  <c r="A358" i="134"/>
  <c r="A357" i="134"/>
  <c r="C356" i="134"/>
  <c r="B356" i="134"/>
  <c r="A356" i="134"/>
  <c r="C355" i="134"/>
  <c r="B355" i="134"/>
  <c r="A355" i="134"/>
  <c r="AH354" i="134"/>
  <c r="AG354" i="134"/>
  <c r="AF354" i="134"/>
  <c r="AE354" i="134"/>
  <c r="AD354" i="134"/>
  <c r="AC354" i="134"/>
  <c r="AB354" i="134"/>
  <c r="AA354" i="134"/>
  <c r="Z354" i="134"/>
  <c r="Y354" i="134"/>
  <c r="X354" i="134"/>
  <c r="W354" i="134"/>
  <c r="V354" i="134"/>
  <c r="U354" i="134"/>
  <c r="T354" i="134"/>
  <c r="S354" i="134"/>
  <c r="R354" i="134"/>
  <c r="Q354" i="134"/>
  <c r="P354" i="134"/>
  <c r="O354" i="134"/>
  <c r="N354" i="134"/>
  <c r="M354" i="134"/>
  <c r="L354" i="134"/>
  <c r="K354" i="134"/>
  <c r="J354" i="134"/>
  <c r="I354" i="134"/>
  <c r="H354" i="134"/>
  <c r="G354" i="134"/>
  <c r="F354" i="134"/>
  <c r="E354" i="134"/>
  <c r="D354" i="134"/>
  <c r="A354" i="134"/>
  <c r="C353" i="134"/>
  <c r="A353" i="134"/>
  <c r="C352" i="134"/>
  <c r="A352" i="134"/>
  <c r="C351" i="134"/>
  <c r="A351" i="134"/>
  <c r="C350" i="134"/>
  <c r="A350" i="134"/>
  <c r="C349" i="134"/>
  <c r="B349" i="134"/>
  <c r="A349" i="134"/>
  <c r="AH348" i="134"/>
  <c r="AG348" i="134"/>
  <c r="AF348" i="134"/>
  <c r="AE348" i="134"/>
  <c r="AD348" i="134"/>
  <c r="AC348" i="134"/>
  <c r="AB348" i="134"/>
  <c r="AA348" i="134"/>
  <c r="Z348" i="134"/>
  <c r="Y348" i="134"/>
  <c r="X348" i="134"/>
  <c r="W348" i="134"/>
  <c r="V348" i="134"/>
  <c r="U348" i="134"/>
  <c r="T348" i="134"/>
  <c r="S348" i="134"/>
  <c r="R348" i="134"/>
  <c r="Q348" i="134"/>
  <c r="P348" i="134"/>
  <c r="O348" i="134"/>
  <c r="N348" i="134"/>
  <c r="M348" i="134"/>
  <c r="L348" i="134"/>
  <c r="K348" i="134"/>
  <c r="J348" i="134"/>
  <c r="I348" i="134"/>
  <c r="H348" i="134"/>
  <c r="G348" i="134"/>
  <c r="F348" i="134"/>
  <c r="E348" i="134"/>
  <c r="D348" i="134"/>
  <c r="A348" i="134"/>
  <c r="C347" i="134"/>
  <c r="B347" i="134"/>
  <c r="A347" i="134"/>
  <c r="C346" i="134"/>
  <c r="B346" i="134"/>
  <c r="A346" i="134"/>
  <c r="C345" i="134"/>
  <c r="B345" i="134"/>
  <c r="A345" i="134"/>
  <c r="C344" i="134"/>
  <c r="B344" i="134"/>
  <c r="A344" i="134"/>
  <c r="C343" i="134"/>
  <c r="B343" i="134"/>
  <c r="A343" i="134"/>
  <c r="C342" i="134"/>
  <c r="B342" i="134"/>
  <c r="A342" i="134"/>
  <c r="C341" i="134"/>
  <c r="B341" i="134"/>
  <c r="A341" i="134"/>
  <c r="AH340" i="134"/>
  <c r="AG340" i="134"/>
  <c r="AF340" i="134"/>
  <c r="AE340" i="134"/>
  <c r="AE357" i="134" s="1"/>
  <c r="AD340" i="134"/>
  <c r="AC340" i="134"/>
  <c r="AB340" i="134"/>
  <c r="AA340" i="134"/>
  <c r="AA357" i="134" s="1"/>
  <c r="Z340" i="134"/>
  <c r="Y340" i="134"/>
  <c r="X340" i="134"/>
  <c r="W340" i="134"/>
  <c r="W357" i="134" s="1"/>
  <c r="V340" i="134"/>
  <c r="U340" i="134"/>
  <c r="T340" i="134"/>
  <c r="S340" i="134"/>
  <c r="S357" i="134" s="1"/>
  <c r="R340" i="134"/>
  <c r="Q340" i="134"/>
  <c r="P340" i="134"/>
  <c r="O340" i="134"/>
  <c r="O357" i="134" s="1"/>
  <c r="N340" i="134"/>
  <c r="M340" i="134"/>
  <c r="L340" i="134"/>
  <c r="K340" i="134"/>
  <c r="K357" i="134" s="1"/>
  <c r="J340" i="134"/>
  <c r="I340" i="134"/>
  <c r="H340" i="134"/>
  <c r="G340" i="134"/>
  <c r="G357" i="134" s="1"/>
  <c r="F340" i="134"/>
  <c r="E340" i="134"/>
  <c r="D340" i="134"/>
  <c r="A340" i="134"/>
  <c r="C339" i="134"/>
  <c r="B339" i="134"/>
  <c r="A339" i="134"/>
  <c r="C338" i="134"/>
  <c r="B338" i="134"/>
  <c r="A338" i="134"/>
  <c r="C337" i="134"/>
  <c r="B337" i="134"/>
  <c r="A337" i="134"/>
  <c r="C336" i="134"/>
  <c r="B336" i="134"/>
  <c r="A336" i="134"/>
  <c r="C335" i="134"/>
  <c r="B335" i="134"/>
  <c r="A335" i="134"/>
  <c r="C334" i="134"/>
  <c r="B334" i="134"/>
  <c r="A334" i="134"/>
  <c r="C333" i="134"/>
  <c r="B333" i="134"/>
  <c r="A333" i="134"/>
  <c r="AH332" i="134"/>
  <c r="AH357" i="134" s="1"/>
  <c r="AG332" i="134"/>
  <c r="AG357" i="134" s="1"/>
  <c r="AF332" i="134"/>
  <c r="AF357" i="134" s="1"/>
  <c r="AE332" i="134"/>
  <c r="AD332" i="134"/>
  <c r="AD357" i="134" s="1"/>
  <c r="AC332" i="134"/>
  <c r="AC357" i="134" s="1"/>
  <c r="AB332" i="134"/>
  <c r="AB357" i="134" s="1"/>
  <c r="AA332" i="134"/>
  <c r="Z332" i="134"/>
  <c r="Z357" i="134" s="1"/>
  <c r="Y332" i="134"/>
  <c r="Y357" i="134" s="1"/>
  <c r="X332" i="134"/>
  <c r="X357" i="134" s="1"/>
  <c r="W332" i="134"/>
  <c r="V332" i="134"/>
  <c r="V357" i="134" s="1"/>
  <c r="U332" i="134"/>
  <c r="U357" i="134" s="1"/>
  <c r="T332" i="134"/>
  <c r="T357" i="134" s="1"/>
  <c r="S332" i="134"/>
  <c r="R332" i="134"/>
  <c r="R357" i="134" s="1"/>
  <c r="Q332" i="134"/>
  <c r="Q357" i="134" s="1"/>
  <c r="P332" i="134"/>
  <c r="P357" i="134" s="1"/>
  <c r="O332" i="134"/>
  <c r="N332" i="134"/>
  <c r="N357" i="134" s="1"/>
  <c r="M332" i="134"/>
  <c r="M357" i="134" s="1"/>
  <c r="L332" i="134"/>
  <c r="L357" i="134" s="1"/>
  <c r="K332" i="134"/>
  <c r="J332" i="134"/>
  <c r="J357" i="134" s="1"/>
  <c r="I332" i="134"/>
  <c r="I357" i="134" s="1"/>
  <c r="H332" i="134"/>
  <c r="H357" i="134" s="1"/>
  <c r="G332" i="134"/>
  <c r="F332" i="134"/>
  <c r="F357" i="134" s="1"/>
  <c r="E332" i="134"/>
  <c r="E357" i="134" s="1"/>
  <c r="D332" i="134"/>
  <c r="D357" i="134" s="1"/>
  <c r="A332" i="134"/>
  <c r="C331" i="134"/>
  <c r="B331" i="134"/>
  <c r="A331" i="134"/>
  <c r="C330" i="134"/>
  <c r="B330" i="134"/>
  <c r="A330" i="134"/>
  <c r="C329" i="134"/>
  <c r="B329" i="134"/>
  <c r="A329" i="134"/>
  <c r="C328" i="134"/>
  <c r="B328" i="134"/>
  <c r="A328" i="134"/>
  <c r="C327" i="134"/>
  <c r="B327" i="134"/>
  <c r="A327" i="134"/>
  <c r="C326" i="134"/>
  <c r="B326" i="134"/>
  <c r="A326" i="134"/>
  <c r="C325" i="134"/>
  <c r="B325" i="134"/>
  <c r="A325" i="134"/>
  <c r="A324" i="134"/>
  <c r="C323" i="134"/>
  <c r="B323" i="134"/>
  <c r="A323" i="134"/>
  <c r="AH322" i="134"/>
  <c r="AD322" i="134"/>
  <c r="Z322" i="134"/>
  <c r="V322" i="134"/>
  <c r="R322" i="134"/>
  <c r="N322" i="134"/>
  <c r="J322" i="134"/>
  <c r="F322" i="134"/>
  <c r="A322" i="134"/>
  <c r="C321" i="134"/>
  <c r="B321" i="134"/>
  <c r="A321" i="134"/>
  <c r="C320" i="134"/>
  <c r="B320" i="134"/>
  <c r="A320" i="134"/>
  <c r="AH319" i="134"/>
  <c r="AG319" i="134"/>
  <c r="AF319" i="134"/>
  <c r="AE319" i="134"/>
  <c r="AD319" i="134"/>
  <c r="AC319" i="134"/>
  <c r="AB319" i="134"/>
  <c r="AA319" i="134"/>
  <c r="Z319" i="134"/>
  <c r="Y319" i="134"/>
  <c r="X319" i="134"/>
  <c r="W319" i="134"/>
  <c r="V319" i="134"/>
  <c r="U319" i="134"/>
  <c r="T319" i="134"/>
  <c r="S319" i="134"/>
  <c r="R319" i="134"/>
  <c r="Q319" i="134"/>
  <c r="P319" i="134"/>
  <c r="O319" i="134"/>
  <c r="N319" i="134"/>
  <c r="M319" i="134"/>
  <c r="L319" i="134"/>
  <c r="K319" i="134"/>
  <c r="J319" i="134"/>
  <c r="I319" i="134"/>
  <c r="H319" i="134"/>
  <c r="G319" i="134"/>
  <c r="F319" i="134"/>
  <c r="E319" i="134"/>
  <c r="D319" i="134"/>
  <c r="A319" i="134"/>
  <c r="C318" i="134"/>
  <c r="A318" i="134"/>
  <c r="C317" i="134"/>
  <c r="A317" i="134"/>
  <c r="C316" i="134"/>
  <c r="A316" i="134"/>
  <c r="C315" i="134"/>
  <c r="A315" i="134"/>
  <c r="C314" i="134"/>
  <c r="B314" i="134"/>
  <c r="A314" i="134"/>
  <c r="AH313" i="134"/>
  <c r="AG313" i="134"/>
  <c r="AF313" i="134"/>
  <c r="AE313" i="134"/>
  <c r="AD313" i="134"/>
  <c r="AC313" i="134"/>
  <c r="AB313" i="134"/>
  <c r="AA313" i="134"/>
  <c r="Z313" i="134"/>
  <c r="Y313" i="134"/>
  <c r="X313" i="134"/>
  <c r="W313" i="134"/>
  <c r="V313" i="134"/>
  <c r="U313" i="134"/>
  <c r="T313" i="134"/>
  <c r="S313" i="134"/>
  <c r="R313" i="134"/>
  <c r="Q313" i="134"/>
  <c r="P313" i="134"/>
  <c r="O313" i="134"/>
  <c r="N313" i="134"/>
  <c r="M313" i="134"/>
  <c r="L313" i="134"/>
  <c r="K313" i="134"/>
  <c r="J313" i="134"/>
  <c r="I313" i="134"/>
  <c r="H313" i="134"/>
  <c r="G313" i="134"/>
  <c r="F313" i="134"/>
  <c r="E313" i="134"/>
  <c r="D313" i="134"/>
  <c r="A313" i="134"/>
  <c r="C312" i="134"/>
  <c r="A312" i="134"/>
  <c r="C311" i="134"/>
  <c r="A311" i="134"/>
  <c r="C310" i="134"/>
  <c r="A310" i="134"/>
  <c r="C309" i="134"/>
  <c r="A309" i="134"/>
  <c r="C308" i="134"/>
  <c r="A308" i="134"/>
  <c r="C307" i="134"/>
  <c r="B307" i="134"/>
  <c r="A307" i="134"/>
  <c r="AH306" i="134"/>
  <c r="AG306" i="134"/>
  <c r="AF306" i="134"/>
  <c r="AE306" i="134"/>
  <c r="AD306" i="134"/>
  <c r="AC306" i="134"/>
  <c r="AB306" i="134"/>
  <c r="AA306" i="134"/>
  <c r="Z306" i="134"/>
  <c r="Y306" i="134"/>
  <c r="X306" i="134"/>
  <c r="W306" i="134"/>
  <c r="V306" i="134"/>
  <c r="U306" i="134"/>
  <c r="T306" i="134"/>
  <c r="S306" i="134"/>
  <c r="R306" i="134"/>
  <c r="Q306" i="134"/>
  <c r="P306" i="134"/>
  <c r="O306" i="134"/>
  <c r="N306" i="134"/>
  <c r="M306" i="134"/>
  <c r="L306" i="134"/>
  <c r="K306" i="134"/>
  <c r="J306" i="134"/>
  <c r="I306" i="134"/>
  <c r="H306" i="134"/>
  <c r="G306" i="134"/>
  <c r="F306" i="134"/>
  <c r="E306" i="134"/>
  <c r="D306" i="134"/>
  <c r="A306" i="134"/>
  <c r="C305" i="134"/>
  <c r="A305" i="134"/>
  <c r="C304" i="134"/>
  <c r="A304" i="134"/>
  <c r="C303" i="134"/>
  <c r="A303" i="134"/>
  <c r="C302" i="134"/>
  <c r="A302" i="134"/>
  <c r="C301" i="134"/>
  <c r="A301" i="134"/>
  <c r="C300" i="134"/>
  <c r="A300" i="134"/>
  <c r="C299" i="134"/>
  <c r="B299" i="134"/>
  <c r="A299" i="134"/>
  <c r="AH298" i="134"/>
  <c r="AG298" i="134"/>
  <c r="AF298" i="134"/>
  <c r="AE298" i="134"/>
  <c r="AD298" i="134"/>
  <c r="AC298" i="134"/>
  <c r="AB298" i="134"/>
  <c r="AA298" i="134"/>
  <c r="Z298" i="134"/>
  <c r="Y298" i="134"/>
  <c r="X298" i="134"/>
  <c r="W298" i="134"/>
  <c r="V298" i="134"/>
  <c r="U298" i="134"/>
  <c r="T298" i="134"/>
  <c r="S298" i="134"/>
  <c r="R298" i="134"/>
  <c r="Q298" i="134"/>
  <c r="P298" i="134"/>
  <c r="O298" i="134"/>
  <c r="N298" i="134"/>
  <c r="M298" i="134"/>
  <c r="L298" i="134"/>
  <c r="K298" i="134"/>
  <c r="J298" i="134"/>
  <c r="I298" i="134"/>
  <c r="H298" i="134"/>
  <c r="G298" i="134"/>
  <c r="F298" i="134"/>
  <c r="E298" i="134"/>
  <c r="D298" i="134"/>
  <c r="A298" i="134"/>
  <c r="C297" i="134"/>
  <c r="A297" i="134"/>
  <c r="C296" i="134"/>
  <c r="A296" i="134"/>
  <c r="C295" i="134"/>
  <c r="A295" i="134"/>
  <c r="C294" i="134"/>
  <c r="A294" i="134"/>
  <c r="C293" i="134"/>
  <c r="A293" i="134"/>
  <c r="C292" i="134"/>
  <c r="A292" i="134"/>
  <c r="C291" i="134"/>
  <c r="A291" i="134"/>
  <c r="C290" i="134"/>
  <c r="A290" i="134"/>
  <c r="C289" i="134"/>
  <c r="A289" i="134"/>
  <c r="C288" i="134"/>
  <c r="B288" i="134"/>
  <c r="A288" i="134"/>
  <c r="AH287" i="134"/>
  <c r="AG287" i="134"/>
  <c r="AG322" i="134" s="1"/>
  <c r="AF287" i="134"/>
  <c r="AF322" i="134" s="1"/>
  <c r="AE287" i="134"/>
  <c r="AE322" i="134" s="1"/>
  <c r="AD287" i="134"/>
  <c r="AC287" i="134"/>
  <c r="AC322" i="134" s="1"/>
  <c r="AB287" i="134"/>
  <c r="AB322" i="134" s="1"/>
  <c r="AA287" i="134"/>
  <c r="AA322" i="134" s="1"/>
  <c r="Z287" i="134"/>
  <c r="Y287" i="134"/>
  <c r="Y322" i="134" s="1"/>
  <c r="X287" i="134"/>
  <c r="X322" i="134" s="1"/>
  <c r="W287" i="134"/>
  <c r="W322" i="134" s="1"/>
  <c r="V287" i="134"/>
  <c r="U287" i="134"/>
  <c r="U322" i="134" s="1"/>
  <c r="T287" i="134"/>
  <c r="T322" i="134" s="1"/>
  <c r="S287" i="134"/>
  <c r="S322" i="134" s="1"/>
  <c r="R287" i="134"/>
  <c r="Q287" i="134"/>
  <c r="Q322" i="134" s="1"/>
  <c r="P287" i="134"/>
  <c r="P322" i="134" s="1"/>
  <c r="O287" i="134"/>
  <c r="O322" i="134" s="1"/>
  <c r="N287" i="134"/>
  <c r="M287" i="134"/>
  <c r="M322" i="134" s="1"/>
  <c r="L287" i="134"/>
  <c r="L322" i="134" s="1"/>
  <c r="K287" i="134"/>
  <c r="K322" i="134" s="1"/>
  <c r="J287" i="134"/>
  <c r="I287" i="134"/>
  <c r="I322" i="134" s="1"/>
  <c r="H287" i="134"/>
  <c r="H322" i="134" s="1"/>
  <c r="G287" i="134"/>
  <c r="G322" i="134" s="1"/>
  <c r="F287" i="134"/>
  <c r="E287" i="134"/>
  <c r="E322" i="134" s="1"/>
  <c r="D287" i="134"/>
  <c r="D322" i="134" s="1"/>
  <c r="A287" i="134"/>
  <c r="C286" i="134"/>
  <c r="A286" i="134"/>
  <c r="C285" i="134"/>
  <c r="A285" i="134"/>
  <c r="C284" i="134"/>
  <c r="A284" i="134"/>
  <c r="C283" i="134"/>
  <c r="A283" i="134"/>
  <c r="C282" i="134"/>
  <c r="A282" i="134"/>
  <c r="C281" i="134"/>
  <c r="A281" i="134"/>
  <c r="C280" i="134"/>
  <c r="A280" i="134"/>
  <c r="C279" i="134"/>
  <c r="B279" i="134"/>
  <c r="A279" i="134"/>
  <c r="A278" i="134"/>
  <c r="C277" i="134"/>
  <c r="B277" i="134"/>
  <c r="A277" i="134"/>
  <c r="A276" i="134"/>
  <c r="C275" i="134"/>
  <c r="B275" i="134"/>
  <c r="A275" i="134"/>
  <c r="C274" i="134"/>
  <c r="B274" i="134"/>
  <c r="A274" i="134"/>
  <c r="AH273" i="134"/>
  <c r="AG273" i="134"/>
  <c r="AF273" i="134"/>
  <c r="AE273" i="134"/>
  <c r="AD273" i="134"/>
  <c r="AC273" i="134"/>
  <c r="AB273" i="134"/>
  <c r="AA273" i="134"/>
  <c r="Z273" i="134"/>
  <c r="Y273" i="134"/>
  <c r="X273" i="134"/>
  <c r="W273" i="134"/>
  <c r="V273" i="134"/>
  <c r="U273" i="134"/>
  <c r="T273" i="134"/>
  <c r="S273" i="134"/>
  <c r="R273" i="134"/>
  <c r="Q273" i="134"/>
  <c r="P273" i="134"/>
  <c r="O273" i="134"/>
  <c r="N273" i="134"/>
  <c r="M273" i="134"/>
  <c r="L273" i="134"/>
  <c r="K273" i="134"/>
  <c r="J273" i="134"/>
  <c r="I273" i="134"/>
  <c r="H273" i="134"/>
  <c r="G273" i="134"/>
  <c r="F273" i="134"/>
  <c r="E273" i="134"/>
  <c r="D273" i="134"/>
  <c r="A273" i="134"/>
  <c r="C272" i="134"/>
  <c r="B272" i="134"/>
  <c r="A272" i="134"/>
  <c r="C271" i="134"/>
  <c r="B271" i="134"/>
  <c r="A271" i="134"/>
  <c r="C270" i="134"/>
  <c r="B270" i="134"/>
  <c r="A270" i="134"/>
  <c r="C269" i="134"/>
  <c r="B269" i="134"/>
  <c r="A269" i="134"/>
  <c r="C268" i="134"/>
  <c r="B268" i="134"/>
  <c r="A268" i="134"/>
  <c r="C267" i="134"/>
  <c r="B267" i="134"/>
  <c r="A267" i="134"/>
  <c r="AH266" i="134"/>
  <c r="AG266" i="134"/>
  <c r="AF266" i="134"/>
  <c r="AE266" i="134"/>
  <c r="AD266" i="134"/>
  <c r="AC266" i="134"/>
  <c r="AB266" i="134"/>
  <c r="AA266" i="134"/>
  <c r="Z266" i="134"/>
  <c r="Y266" i="134"/>
  <c r="X266" i="134"/>
  <c r="W266" i="134"/>
  <c r="V266" i="134"/>
  <c r="U266" i="134"/>
  <c r="T266" i="134"/>
  <c r="S266" i="134"/>
  <c r="R266" i="134"/>
  <c r="Q266" i="134"/>
  <c r="P266" i="134"/>
  <c r="O266" i="134"/>
  <c r="N266" i="134"/>
  <c r="M266" i="134"/>
  <c r="L266" i="134"/>
  <c r="K266" i="134"/>
  <c r="J266" i="134"/>
  <c r="I266" i="134"/>
  <c r="H266" i="134"/>
  <c r="G266" i="134"/>
  <c r="F266" i="134"/>
  <c r="E266" i="134"/>
  <c r="D266" i="134"/>
  <c r="A266" i="134"/>
  <c r="C265" i="134"/>
  <c r="B265" i="134"/>
  <c r="A265" i="134"/>
  <c r="C264" i="134"/>
  <c r="B264" i="134"/>
  <c r="A264" i="134"/>
  <c r="C263" i="134"/>
  <c r="B263" i="134"/>
  <c r="A263" i="134"/>
  <c r="C262" i="134"/>
  <c r="B262" i="134"/>
  <c r="A262" i="134"/>
  <c r="C261" i="134"/>
  <c r="B261" i="134"/>
  <c r="A261" i="134"/>
  <c r="C260" i="134"/>
  <c r="B260" i="134"/>
  <c r="A260" i="134"/>
  <c r="C259" i="134"/>
  <c r="B259" i="134"/>
  <c r="A259" i="134"/>
  <c r="C258" i="134"/>
  <c r="B258" i="134"/>
  <c r="A258" i="134"/>
  <c r="AH257" i="134"/>
  <c r="AH276" i="134" s="1"/>
  <c r="AG257" i="134"/>
  <c r="AG276" i="134" s="1"/>
  <c r="AF257" i="134"/>
  <c r="AF276" i="134" s="1"/>
  <c r="AE257" i="134"/>
  <c r="AE276" i="134" s="1"/>
  <c r="AD257" i="134"/>
  <c r="AD276" i="134" s="1"/>
  <c r="AC257" i="134"/>
  <c r="AC276" i="134" s="1"/>
  <c r="AB257" i="134"/>
  <c r="AB276" i="134" s="1"/>
  <c r="AA257" i="134"/>
  <c r="AA276" i="134" s="1"/>
  <c r="Z257" i="134"/>
  <c r="Z276" i="134" s="1"/>
  <c r="Y257" i="134"/>
  <c r="Y276" i="134" s="1"/>
  <c r="X257" i="134"/>
  <c r="X276" i="134" s="1"/>
  <c r="W257" i="134"/>
  <c r="W276" i="134" s="1"/>
  <c r="V257" i="134"/>
  <c r="V276" i="134" s="1"/>
  <c r="U257" i="134"/>
  <c r="U276" i="134" s="1"/>
  <c r="T257" i="134"/>
  <c r="T276" i="134" s="1"/>
  <c r="S257" i="134"/>
  <c r="S276" i="134" s="1"/>
  <c r="R257" i="134"/>
  <c r="R276" i="134" s="1"/>
  <c r="Q257" i="134"/>
  <c r="Q276" i="134" s="1"/>
  <c r="P257" i="134"/>
  <c r="P276" i="134" s="1"/>
  <c r="O257" i="134"/>
  <c r="O276" i="134" s="1"/>
  <c r="N257" i="134"/>
  <c r="N276" i="134" s="1"/>
  <c r="M257" i="134"/>
  <c r="M276" i="134" s="1"/>
  <c r="L257" i="134"/>
  <c r="L276" i="134" s="1"/>
  <c r="K257" i="134"/>
  <c r="K276" i="134" s="1"/>
  <c r="J257" i="134"/>
  <c r="J276" i="134" s="1"/>
  <c r="I257" i="134"/>
  <c r="I276" i="134" s="1"/>
  <c r="H257" i="134"/>
  <c r="H276" i="134" s="1"/>
  <c r="G257" i="134"/>
  <c r="G276" i="134" s="1"/>
  <c r="F257" i="134"/>
  <c r="F276" i="134" s="1"/>
  <c r="E257" i="134"/>
  <c r="E276" i="134" s="1"/>
  <c r="D257" i="134"/>
  <c r="D276" i="134" s="1"/>
  <c r="A257" i="134"/>
  <c r="C256" i="134"/>
  <c r="A256" i="134"/>
  <c r="C255" i="134"/>
  <c r="A255" i="134"/>
  <c r="C254" i="134"/>
  <c r="A254" i="134"/>
  <c r="C253" i="134"/>
  <c r="A253" i="134"/>
  <c r="C252" i="134"/>
  <c r="A252" i="134"/>
  <c r="C251" i="134"/>
  <c r="A251" i="134"/>
  <c r="C250" i="134"/>
  <c r="A250" i="134"/>
  <c r="C249" i="134"/>
  <c r="A249" i="134"/>
  <c r="C248" i="134"/>
  <c r="B248" i="134"/>
  <c r="A248" i="134"/>
  <c r="A247" i="134"/>
  <c r="C246" i="134"/>
  <c r="B246" i="134"/>
  <c r="A246" i="134"/>
  <c r="A245" i="134"/>
  <c r="C244" i="134"/>
  <c r="B244" i="134"/>
  <c r="A244" i="134"/>
  <c r="C243" i="134"/>
  <c r="B243" i="134"/>
  <c r="A243" i="134"/>
  <c r="AH242" i="134"/>
  <c r="AG242" i="134"/>
  <c r="AF242" i="134"/>
  <c r="AE242" i="134"/>
  <c r="AD242" i="134"/>
  <c r="AC242" i="134"/>
  <c r="AB242" i="134"/>
  <c r="AA242" i="134"/>
  <c r="Z242" i="134"/>
  <c r="Y242" i="134"/>
  <c r="X242" i="134"/>
  <c r="W242" i="134"/>
  <c r="V242" i="134"/>
  <c r="U242" i="134"/>
  <c r="T242" i="134"/>
  <c r="S242" i="134"/>
  <c r="R242" i="134"/>
  <c r="Q242" i="134"/>
  <c r="P242" i="134"/>
  <c r="O242" i="134"/>
  <c r="N242" i="134"/>
  <c r="M242" i="134"/>
  <c r="L242" i="134"/>
  <c r="K242" i="134"/>
  <c r="J242" i="134"/>
  <c r="I242" i="134"/>
  <c r="H242" i="134"/>
  <c r="G242" i="134"/>
  <c r="F242" i="134"/>
  <c r="E242" i="134"/>
  <c r="D242" i="134"/>
  <c r="A242" i="134"/>
  <c r="C241" i="134"/>
  <c r="B241" i="134"/>
  <c r="A241" i="134"/>
  <c r="C240" i="134"/>
  <c r="B240" i="134"/>
  <c r="A240" i="134"/>
  <c r="C239" i="134"/>
  <c r="B239" i="134"/>
  <c r="A239" i="134"/>
  <c r="C238" i="134"/>
  <c r="B238" i="134"/>
  <c r="A238" i="134"/>
  <c r="C237" i="134"/>
  <c r="B237" i="134"/>
  <c r="A237" i="134"/>
  <c r="C236" i="134"/>
  <c r="B236" i="134"/>
  <c r="A236" i="134"/>
  <c r="AH235" i="134"/>
  <c r="AG235" i="134"/>
  <c r="AF235" i="134"/>
  <c r="AF245" i="134" s="1"/>
  <c r="AE235" i="134"/>
  <c r="AD235" i="134"/>
  <c r="AC235" i="134"/>
  <c r="AB235" i="134"/>
  <c r="AB245" i="134" s="1"/>
  <c r="AA235" i="134"/>
  <c r="Z235" i="134"/>
  <c r="Y235" i="134"/>
  <c r="X235" i="134"/>
  <c r="X245" i="134" s="1"/>
  <c r="W235" i="134"/>
  <c r="V235" i="134"/>
  <c r="U235" i="134"/>
  <c r="T235" i="134"/>
  <c r="T245" i="134" s="1"/>
  <c r="S235" i="134"/>
  <c r="R235" i="134"/>
  <c r="Q235" i="134"/>
  <c r="P235" i="134"/>
  <c r="P245" i="134" s="1"/>
  <c r="O235" i="134"/>
  <c r="N235" i="134"/>
  <c r="M235" i="134"/>
  <c r="L235" i="134"/>
  <c r="L245" i="134" s="1"/>
  <c r="K235" i="134"/>
  <c r="J235" i="134"/>
  <c r="I235" i="134"/>
  <c r="H235" i="134"/>
  <c r="H245" i="134" s="1"/>
  <c r="G235" i="134"/>
  <c r="F235" i="134"/>
  <c r="E235" i="134"/>
  <c r="D235" i="134"/>
  <c r="D245" i="134" s="1"/>
  <c r="A235" i="134"/>
  <c r="C234" i="134"/>
  <c r="B234" i="134"/>
  <c r="A234" i="134"/>
  <c r="C233" i="134"/>
  <c r="B233" i="134"/>
  <c r="A233" i="134"/>
  <c r="C232" i="134"/>
  <c r="B232" i="134"/>
  <c r="A232" i="134"/>
  <c r="C231" i="134"/>
  <c r="B231" i="134"/>
  <c r="A231" i="134"/>
  <c r="C230" i="134"/>
  <c r="B230" i="134"/>
  <c r="A230" i="134"/>
  <c r="C229" i="134"/>
  <c r="B229" i="134"/>
  <c r="A229" i="134"/>
  <c r="C228" i="134"/>
  <c r="B228" i="134"/>
  <c r="A228" i="134"/>
  <c r="AH227" i="134"/>
  <c r="AG227" i="134"/>
  <c r="AF227" i="134"/>
  <c r="AE227" i="134"/>
  <c r="AD227" i="134"/>
  <c r="AC227" i="134"/>
  <c r="AB227" i="134"/>
  <c r="AA227" i="134"/>
  <c r="Z227" i="134"/>
  <c r="Y227" i="134"/>
  <c r="X227" i="134"/>
  <c r="W227" i="134"/>
  <c r="V227" i="134"/>
  <c r="U227" i="134"/>
  <c r="T227" i="134"/>
  <c r="S227" i="134"/>
  <c r="R227" i="134"/>
  <c r="Q227" i="134"/>
  <c r="P227" i="134"/>
  <c r="O227" i="134"/>
  <c r="N227" i="134"/>
  <c r="M227" i="134"/>
  <c r="L227" i="134"/>
  <c r="K227" i="134"/>
  <c r="J227" i="134"/>
  <c r="I227" i="134"/>
  <c r="H227" i="134"/>
  <c r="G227" i="134"/>
  <c r="F227" i="134"/>
  <c r="E227" i="134"/>
  <c r="D227" i="134"/>
  <c r="A227" i="134"/>
  <c r="C226" i="134"/>
  <c r="B226" i="134"/>
  <c r="A226" i="134"/>
  <c r="C225" i="134"/>
  <c r="B225" i="134"/>
  <c r="A225" i="134"/>
  <c r="C224" i="134"/>
  <c r="B224" i="134"/>
  <c r="A224" i="134"/>
  <c r="C223" i="134"/>
  <c r="B223" i="134"/>
  <c r="A223" i="134"/>
  <c r="C222" i="134"/>
  <c r="B222" i="134"/>
  <c r="A222" i="134"/>
  <c r="C221" i="134"/>
  <c r="B221" i="134"/>
  <c r="A221" i="134"/>
  <c r="AH220" i="134"/>
  <c r="AG220" i="134"/>
  <c r="AF220" i="134"/>
  <c r="AE220" i="134"/>
  <c r="AD220" i="134"/>
  <c r="AC220" i="134"/>
  <c r="AB220" i="134"/>
  <c r="AA220" i="134"/>
  <c r="Z220" i="134"/>
  <c r="Y220" i="134"/>
  <c r="X220" i="134"/>
  <c r="W220" i="134"/>
  <c r="V220" i="134"/>
  <c r="U220" i="134"/>
  <c r="T220" i="134"/>
  <c r="S220" i="134"/>
  <c r="R220" i="134"/>
  <c r="Q220" i="134"/>
  <c r="P220" i="134"/>
  <c r="O220" i="134"/>
  <c r="N220" i="134"/>
  <c r="M220" i="134"/>
  <c r="L220" i="134"/>
  <c r="K220" i="134"/>
  <c r="J220" i="134"/>
  <c r="I220" i="134"/>
  <c r="H220" i="134"/>
  <c r="G220" i="134"/>
  <c r="F220" i="134"/>
  <c r="E220" i="134"/>
  <c r="D220" i="134"/>
  <c r="A220" i="134"/>
  <c r="C219" i="134"/>
  <c r="B219" i="134"/>
  <c r="A219" i="134"/>
  <c r="C218" i="134"/>
  <c r="B218" i="134"/>
  <c r="A218" i="134"/>
  <c r="C217" i="134"/>
  <c r="B217" i="134"/>
  <c r="A217" i="134"/>
  <c r="C216" i="134"/>
  <c r="B216" i="134"/>
  <c r="A216" i="134"/>
  <c r="C215" i="134"/>
  <c r="B215" i="134"/>
  <c r="A215" i="134"/>
  <c r="C214" i="134"/>
  <c r="B214" i="134"/>
  <c r="A214" i="134"/>
  <c r="AH213" i="134"/>
  <c r="AH245" i="134" s="1"/>
  <c r="AG213" i="134"/>
  <c r="AG245" i="134" s="1"/>
  <c r="AF213" i="134"/>
  <c r="AE213" i="134"/>
  <c r="AE245" i="134" s="1"/>
  <c r="AD213" i="134"/>
  <c r="AD245" i="134" s="1"/>
  <c r="AC213" i="134"/>
  <c r="AC245" i="134" s="1"/>
  <c r="AB213" i="134"/>
  <c r="AA213" i="134"/>
  <c r="AA245" i="134" s="1"/>
  <c r="Z213" i="134"/>
  <c r="Z245" i="134" s="1"/>
  <c r="Y213" i="134"/>
  <c r="Y245" i="134" s="1"/>
  <c r="X213" i="134"/>
  <c r="W213" i="134"/>
  <c r="W245" i="134" s="1"/>
  <c r="V213" i="134"/>
  <c r="V245" i="134" s="1"/>
  <c r="U213" i="134"/>
  <c r="U245" i="134" s="1"/>
  <c r="T213" i="134"/>
  <c r="S213" i="134"/>
  <c r="S245" i="134" s="1"/>
  <c r="R213" i="134"/>
  <c r="R245" i="134" s="1"/>
  <c r="Q213" i="134"/>
  <c r="Q245" i="134" s="1"/>
  <c r="P213" i="134"/>
  <c r="O213" i="134"/>
  <c r="O245" i="134" s="1"/>
  <c r="N213" i="134"/>
  <c r="N245" i="134" s="1"/>
  <c r="M213" i="134"/>
  <c r="M245" i="134" s="1"/>
  <c r="L213" i="134"/>
  <c r="K213" i="134"/>
  <c r="K245" i="134" s="1"/>
  <c r="J213" i="134"/>
  <c r="J245" i="134" s="1"/>
  <c r="I213" i="134"/>
  <c r="I245" i="134" s="1"/>
  <c r="H213" i="134"/>
  <c r="G213" i="134"/>
  <c r="G245" i="134" s="1"/>
  <c r="F213" i="134"/>
  <c r="F245" i="134" s="1"/>
  <c r="E213" i="134"/>
  <c r="E245" i="134" s="1"/>
  <c r="D213" i="134"/>
  <c r="A213" i="134"/>
  <c r="C212" i="134"/>
  <c r="B212" i="134"/>
  <c r="A212" i="134"/>
  <c r="C211" i="134"/>
  <c r="B211" i="134"/>
  <c r="A211" i="134"/>
  <c r="C210" i="134"/>
  <c r="B210" i="134"/>
  <c r="A210" i="134"/>
  <c r="C209" i="134"/>
  <c r="B209" i="134"/>
  <c r="A209" i="134"/>
  <c r="C208" i="134"/>
  <c r="B208" i="134"/>
  <c r="A208" i="134"/>
  <c r="C207" i="134"/>
  <c r="B207" i="134"/>
  <c r="A207" i="134"/>
  <c r="C206" i="134"/>
  <c r="B206" i="134"/>
  <c r="A206" i="134"/>
  <c r="A205" i="134"/>
  <c r="C204" i="134"/>
  <c r="B204" i="134"/>
  <c r="A204" i="134"/>
  <c r="A203" i="134"/>
  <c r="C202" i="134"/>
  <c r="B202" i="134"/>
  <c r="A202" i="134"/>
  <c r="C201" i="134"/>
  <c r="B201" i="134"/>
  <c r="A201" i="134"/>
  <c r="AH200" i="134"/>
  <c r="AG200" i="134"/>
  <c r="AF200" i="134"/>
  <c r="AE200" i="134"/>
  <c r="AD200" i="134"/>
  <c r="AC200" i="134"/>
  <c r="AB200" i="134"/>
  <c r="AA200" i="134"/>
  <c r="Z200" i="134"/>
  <c r="Y200" i="134"/>
  <c r="X200" i="134"/>
  <c r="W200" i="134"/>
  <c r="V200" i="134"/>
  <c r="U200" i="134"/>
  <c r="T200" i="134"/>
  <c r="S200" i="134"/>
  <c r="R200" i="134"/>
  <c r="Q200" i="134"/>
  <c r="P200" i="134"/>
  <c r="O200" i="134"/>
  <c r="N200" i="134"/>
  <c r="M200" i="134"/>
  <c r="L200" i="134"/>
  <c r="K200" i="134"/>
  <c r="J200" i="134"/>
  <c r="I200" i="134"/>
  <c r="H200" i="134"/>
  <c r="G200" i="134"/>
  <c r="F200" i="134"/>
  <c r="E200" i="134"/>
  <c r="D200" i="134"/>
  <c r="A200" i="134"/>
  <c r="C199" i="134"/>
  <c r="B199" i="134"/>
  <c r="A199" i="134"/>
  <c r="C198" i="134"/>
  <c r="B198" i="134"/>
  <c r="A198" i="134"/>
  <c r="C197" i="134"/>
  <c r="B197" i="134"/>
  <c r="A197" i="134"/>
  <c r="C196" i="134"/>
  <c r="B196" i="134"/>
  <c r="A196" i="134"/>
  <c r="C195" i="134"/>
  <c r="B195" i="134"/>
  <c r="A195" i="134"/>
  <c r="C194" i="134"/>
  <c r="B194" i="134"/>
  <c r="A194" i="134"/>
  <c r="AH193" i="134"/>
  <c r="AG193" i="134"/>
  <c r="AF193" i="134"/>
  <c r="AE193" i="134"/>
  <c r="AD193" i="134"/>
  <c r="AC193" i="134"/>
  <c r="AB193" i="134"/>
  <c r="AA193" i="134"/>
  <c r="Z193" i="134"/>
  <c r="Y193" i="134"/>
  <c r="X193" i="134"/>
  <c r="W193" i="134"/>
  <c r="V193" i="134"/>
  <c r="U193" i="134"/>
  <c r="T193" i="134"/>
  <c r="S193" i="134"/>
  <c r="R193" i="134"/>
  <c r="Q193" i="134"/>
  <c r="P193" i="134"/>
  <c r="O193" i="134"/>
  <c r="N193" i="134"/>
  <c r="M193" i="134"/>
  <c r="L193" i="134"/>
  <c r="K193" i="134"/>
  <c r="J193" i="134"/>
  <c r="I193" i="134"/>
  <c r="H193" i="134"/>
  <c r="G193" i="134"/>
  <c r="F193" i="134"/>
  <c r="E193" i="134"/>
  <c r="D193" i="134"/>
  <c r="A193" i="134"/>
  <c r="C192" i="134"/>
  <c r="B192" i="134"/>
  <c r="A192" i="134"/>
  <c r="C191" i="134"/>
  <c r="B191" i="134"/>
  <c r="A191" i="134"/>
  <c r="C190" i="134"/>
  <c r="B190" i="134"/>
  <c r="A190" i="134"/>
  <c r="C189" i="134"/>
  <c r="B189" i="134"/>
  <c r="A189" i="134"/>
  <c r="C188" i="134"/>
  <c r="B188" i="134"/>
  <c r="A188" i="134"/>
  <c r="C187" i="134"/>
  <c r="B187" i="134"/>
  <c r="A187" i="134"/>
  <c r="AH186" i="134"/>
  <c r="AG186" i="134"/>
  <c r="AF186" i="134"/>
  <c r="AE186" i="134"/>
  <c r="AD186" i="134"/>
  <c r="AC186" i="134"/>
  <c r="AB186" i="134"/>
  <c r="AA186" i="134"/>
  <c r="Z186" i="134"/>
  <c r="Y186" i="134"/>
  <c r="X186" i="134"/>
  <c r="W186" i="134"/>
  <c r="V186" i="134"/>
  <c r="U186" i="134"/>
  <c r="T186" i="134"/>
  <c r="S186" i="134"/>
  <c r="R186" i="134"/>
  <c r="Q186" i="134"/>
  <c r="P186" i="134"/>
  <c r="O186" i="134"/>
  <c r="N186" i="134"/>
  <c r="M186" i="134"/>
  <c r="L186" i="134"/>
  <c r="K186" i="134"/>
  <c r="J186" i="134"/>
  <c r="I186" i="134"/>
  <c r="H186" i="134"/>
  <c r="G186" i="134"/>
  <c r="F186" i="134"/>
  <c r="E186" i="134"/>
  <c r="D186" i="134"/>
  <c r="A186" i="134"/>
  <c r="C185" i="134"/>
  <c r="B185" i="134"/>
  <c r="A185" i="134"/>
  <c r="C184" i="134"/>
  <c r="B184" i="134"/>
  <c r="A184" i="134"/>
  <c r="C183" i="134"/>
  <c r="B183" i="134"/>
  <c r="A183" i="134"/>
  <c r="C182" i="134"/>
  <c r="B182" i="134"/>
  <c r="A182" i="134"/>
  <c r="C181" i="134"/>
  <c r="B181" i="134"/>
  <c r="A181" i="134"/>
  <c r="C180" i="134"/>
  <c r="B180" i="134"/>
  <c r="A180" i="134"/>
  <c r="C179" i="134"/>
  <c r="B179" i="134"/>
  <c r="A179" i="134"/>
  <c r="AH178" i="134"/>
  <c r="AG178" i="134"/>
  <c r="AF178" i="134"/>
  <c r="AE178" i="134"/>
  <c r="AD178" i="134"/>
  <c r="AC178" i="134"/>
  <c r="AB178" i="134"/>
  <c r="AA178" i="134"/>
  <c r="Z178" i="134"/>
  <c r="Y178" i="134"/>
  <c r="X178" i="134"/>
  <c r="W178" i="134"/>
  <c r="V178" i="134"/>
  <c r="U178" i="134"/>
  <c r="T178" i="134"/>
  <c r="S178" i="134"/>
  <c r="R178" i="134"/>
  <c r="Q178" i="134"/>
  <c r="P178" i="134"/>
  <c r="O178" i="134"/>
  <c r="N178" i="134"/>
  <c r="M178" i="134"/>
  <c r="L178" i="134"/>
  <c r="K178" i="134"/>
  <c r="J178" i="134"/>
  <c r="I178" i="134"/>
  <c r="H178" i="134"/>
  <c r="G178" i="134"/>
  <c r="F178" i="134"/>
  <c r="E178" i="134"/>
  <c r="D178" i="134"/>
  <c r="A178" i="134"/>
  <c r="C177" i="134"/>
  <c r="B177" i="134"/>
  <c r="A177" i="134"/>
  <c r="C176" i="134"/>
  <c r="B176" i="134"/>
  <c r="A176" i="134"/>
  <c r="C175" i="134"/>
  <c r="B175" i="134"/>
  <c r="A175" i="134"/>
  <c r="C174" i="134"/>
  <c r="B174" i="134"/>
  <c r="A174" i="134"/>
  <c r="C173" i="134"/>
  <c r="B173" i="134"/>
  <c r="A173" i="134"/>
  <c r="C172" i="134"/>
  <c r="B172" i="134"/>
  <c r="A172" i="134"/>
  <c r="AH171" i="134"/>
  <c r="AG171" i="134"/>
  <c r="AF171" i="134"/>
  <c r="AE171" i="134"/>
  <c r="AD171" i="134"/>
  <c r="AC171" i="134"/>
  <c r="AB171" i="134"/>
  <c r="AA171" i="134"/>
  <c r="Z171" i="134"/>
  <c r="Y171" i="134"/>
  <c r="X171" i="134"/>
  <c r="W171" i="134"/>
  <c r="V171" i="134"/>
  <c r="U171" i="134"/>
  <c r="T171" i="134"/>
  <c r="S171" i="134"/>
  <c r="R171" i="134"/>
  <c r="Q171" i="134"/>
  <c r="P171" i="134"/>
  <c r="O171" i="134"/>
  <c r="N171" i="134"/>
  <c r="M171" i="134"/>
  <c r="L171" i="134"/>
  <c r="K171" i="134"/>
  <c r="J171" i="134"/>
  <c r="I171" i="134"/>
  <c r="H171" i="134"/>
  <c r="G171" i="134"/>
  <c r="F171" i="134"/>
  <c r="E171" i="134"/>
  <c r="D171" i="134"/>
  <c r="A171" i="134"/>
  <c r="C170" i="134"/>
  <c r="B170" i="134"/>
  <c r="A170" i="134"/>
  <c r="C169" i="134"/>
  <c r="B169" i="134"/>
  <c r="A169" i="134"/>
  <c r="C168" i="134"/>
  <c r="B168" i="134"/>
  <c r="A168" i="134"/>
  <c r="C167" i="134"/>
  <c r="B167" i="134"/>
  <c r="A167" i="134"/>
  <c r="C166" i="134"/>
  <c r="B166" i="134"/>
  <c r="A166" i="134"/>
  <c r="C165" i="134"/>
  <c r="B165" i="134"/>
  <c r="A165" i="134"/>
  <c r="C164" i="134"/>
  <c r="B164" i="134"/>
  <c r="A164" i="134"/>
  <c r="AH163" i="134"/>
  <c r="AG163" i="134"/>
  <c r="AF163" i="134"/>
  <c r="AE163" i="134"/>
  <c r="AD163" i="134"/>
  <c r="AC163" i="134"/>
  <c r="AB163" i="134"/>
  <c r="AA163" i="134"/>
  <c r="Z163" i="134"/>
  <c r="Y163" i="134"/>
  <c r="X163" i="134"/>
  <c r="W163" i="134"/>
  <c r="V163" i="134"/>
  <c r="U163" i="134"/>
  <c r="T163" i="134"/>
  <c r="S163" i="134"/>
  <c r="R163" i="134"/>
  <c r="Q163" i="134"/>
  <c r="P163" i="134"/>
  <c r="O163" i="134"/>
  <c r="N163" i="134"/>
  <c r="M163" i="134"/>
  <c r="L163" i="134"/>
  <c r="K163" i="134"/>
  <c r="J163" i="134"/>
  <c r="I163" i="134"/>
  <c r="H163" i="134"/>
  <c r="G163" i="134"/>
  <c r="F163" i="134"/>
  <c r="E163" i="134"/>
  <c r="D163" i="134"/>
  <c r="A163" i="134"/>
  <c r="C162" i="134"/>
  <c r="B162" i="134"/>
  <c r="A162" i="134"/>
  <c r="C161" i="134"/>
  <c r="B161" i="134"/>
  <c r="A161" i="134"/>
  <c r="C160" i="134"/>
  <c r="B160" i="134"/>
  <c r="A160" i="134"/>
  <c r="C159" i="134"/>
  <c r="B159" i="134"/>
  <c r="A159" i="134"/>
  <c r="C158" i="134"/>
  <c r="B158" i="134"/>
  <c r="A158" i="134"/>
  <c r="AH157" i="134"/>
  <c r="AG157" i="134"/>
  <c r="AF157" i="134"/>
  <c r="AE157" i="134"/>
  <c r="AD157" i="134"/>
  <c r="AC157" i="134"/>
  <c r="AB157" i="134"/>
  <c r="AA157" i="134"/>
  <c r="Z157" i="134"/>
  <c r="Y157" i="134"/>
  <c r="X157" i="134"/>
  <c r="W157" i="134"/>
  <c r="V157" i="134"/>
  <c r="U157" i="134"/>
  <c r="T157" i="134"/>
  <c r="S157" i="134"/>
  <c r="R157" i="134"/>
  <c r="Q157" i="134"/>
  <c r="P157" i="134"/>
  <c r="O157" i="134"/>
  <c r="N157" i="134"/>
  <c r="M157" i="134"/>
  <c r="L157" i="134"/>
  <c r="K157" i="134"/>
  <c r="J157" i="134"/>
  <c r="I157" i="134"/>
  <c r="H157" i="134"/>
  <c r="G157" i="134"/>
  <c r="F157" i="134"/>
  <c r="E157" i="134"/>
  <c r="D157" i="134"/>
  <c r="A157" i="134"/>
  <c r="C156" i="134"/>
  <c r="B156" i="134"/>
  <c r="A156" i="134"/>
  <c r="C155" i="134"/>
  <c r="B155" i="134"/>
  <c r="A155" i="134"/>
  <c r="C154" i="134"/>
  <c r="B154" i="134"/>
  <c r="A154" i="134"/>
  <c r="C153" i="134"/>
  <c r="B153" i="134"/>
  <c r="A153" i="134"/>
  <c r="C152" i="134"/>
  <c r="B152" i="134"/>
  <c r="A152" i="134"/>
  <c r="C151" i="134"/>
  <c r="B151" i="134"/>
  <c r="A151" i="134"/>
  <c r="AH150" i="134"/>
  <c r="AG150" i="134"/>
  <c r="AF150" i="134"/>
  <c r="AE150" i="134"/>
  <c r="AD150" i="134"/>
  <c r="AC150" i="134"/>
  <c r="AB150" i="134"/>
  <c r="AA150" i="134"/>
  <c r="Z150" i="134"/>
  <c r="Y150" i="134"/>
  <c r="X150" i="134"/>
  <c r="W150" i="134"/>
  <c r="V150" i="134"/>
  <c r="U150" i="134"/>
  <c r="T150" i="134"/>
  <c r="S150" i="134"/>
  <c r="R150" i="134"/>
  <c r="Q150" i="134"/>
  <c r="P150" i="134"/>
  <c r="O150" i="134"/>
  <c r="N150" i="134"/>
  <c r="M150" i="134"/>
  <c r="L150" i="134"/>
  <c r="K150" i="134"/>
  <c r="J150" i="134"/>
  <c r="I150" i="134"/>
  <c r="H150" i="134"/>
  <c r="G150" i="134"/>
  <c r="F150" i="134"/>
  <c r="E150" i="134"/>
  <c r="D150" i="134"/>
  <c r="A150" i="134"/>
  <c r="C149" i="134"/>
  <c r="B149" i="134"/>
  <c r="A149" i="134"/>
  <c r="C148" i="134"/>
  <c r="B148" i="134"/>
  <c r="A148" i="134"/>
  <c r="C147" i="134"/>
  <c r="B147" i="134"/>
  <c r="A147" i="134"/>
  <c r="C146" i="134"/>
  <c r="B146" i="134"/>
  <c r="A146" i="134"/>
  <c r="C145" i="134"/>
  <c r="B145" i="134"/>
  <c r="A145" i="134"/>
  <c r="AH144" i="134"/>
  <c r="AG144" i="134"/>
  <c r="AF144" i="134"/>
  <c r="AE144" i="134"/>
  <c r="AD144" i="134"/>
  <c r="AC144" i="134"/>
  <c r="AB144" i="134"/>
  <c r="AA144" i="134"/>
  <c r="Z144" i="134"/>
  <c r="Y144" i="134"/>
  <c r="X144" i="134"/>
  <c r="W144" i="134"/>
  <c r="V144" i="134"/>
  <c r="U144" i="134"/>
  <c r="T144" i="134"/>
  <c r="S144" i="134"/>
  <c r="R144" i="134"/>
  <c r="Q144" i="134"/>
  <c r="P144" i="134"/>
  <c r="O144" i="134"/>
  <c r="N144" i="134"/>
  <c r="M144" i="134"/>
  <c r="L144" i="134"/>
  <c r="K144" i="134"/>
  <c r="J144" i="134"/>
  <c r="I144" i="134"/>
  <c r="H144" i="134"/>
  <c r="G144" i="134"/>
  <c r="F144" i="134"/>
  <c r="E144" i="134"/>
  <c r="D144" i="134"/>
  <c r="A144" i="134"/>
  <c r="C143" i="134"/>
  <c r="B143" i="134"/>
  <c r="A143" i="134"/>
  <c r="C142" i="134"/>
  <c r="B142" i="134"/>
  <c r="A142" i="134"/>
  <c r="C141" i="134"/>
  <c r="B141" i="134"/>
  <c r="A141" i="134"/>
  <c r="C140" i="134"/>
  <c r="B140" i="134"/>
  <c r="A140" i="134"/>
  <c r="C139" i="134"/>
  <c r="B139" i="134"/>
  <c r="A139" i="134"/>
  <c r="C138" i="134"/>
  <c r="B138" i="134"/>
  <c r="A138" i="134"/>
  <c r="C137" i="134"/>
  <c r="B137" i="134"/>
  <c r="A137" i="134"/>
  <c r="C136" i="134"/>
  <c r="B136" i="134"/>
  <c r="A136" i="134"/>
  <c r="C135" i="134"/>
  <c r="B135" i="134"/>
  <c r="A135" i="134"/>
  <c r="AH134" i="134"/>
  <c r="AH203" i="134" s="1"/>
  <c r="AG134" i="134"/>
  <c r="AG203" i="134" s="1"/>
  <c r="AF134" i="134"/>
  <c r="AF203" i="134" s="1"/>
  <c r="AE134" i="134"/>
  <c r="AE203" i="134" s="1"/>
  <c r="AD134" i="134"/>
  <c r="AD203" i="134" s="1"/>
  <c r="AC134" i="134"/>
  <c r="AC203" i="134" s="1"/>
  <c r="AB134" i="134"/>
  <c r="AB203" i="134" s="1"/>
  <c r="AA134" i="134"/>
  <c r="AA203" i="134" s="1"/>
  <c r="Z134" i="134"/>
  <c r="Z203" i="134" s="1"/>
  <c r="Y134" i="134"/>
  <c r="Y203" i="134" s="1"/>
  <c r="X134" i="134"/>
  <c r="X203" i="134" s="1"/>
  <c r="W134" i="134"/>
  <c r="W203" i="134" s="1"/>
  <c r="V134" i="134"/>
  <c r="V203" i="134" s="1"/>
  <c r="U134" i="134"/>
  <c r="U203" i="134" s="1"/>
  <c r="T134" i="134"/>
  <c r="T203" i="134" s="1"/>
  <c r="S134" i="134"/>
  <c r="S203" i="134" s="1"/>
  <c r="R134" i="134"/>
  <c r="R203" i="134" s="1"/>
  <c r="Q134" i="134"/>
  <c r="Q203" i="134" s="1"/>
  <c r="P134" i="134"/>
  <c r="P203" i="134" s="1"/>
  <c r="O134" i="134"/>
  <c r="O203" i="134" s="1"/>
  <c r="N134" i="134"/>
  <c r="N203" i="134" s="1"/>
  <c r="M134" i="134"/>
  <c r="M203" i="134" s="1"/>
  <c r="L134" i="134"/>
  <c r="L203" i="134" s="1"/>
  <c r="K134" i="134"/>
  <c r="K203" i="134" s="1"/>
  <c r="J134" i="134"/>
  <c r="J203" i="134" s="1"/>
  <c r="I134" i="134"/>
  <c r="I203" i="134" s="1"/>
  <c r="H134" i="134"/>
  <c r="H203" i="134" s="1"/>
  <c r="G134" i="134"/>
  <c r="G203" i="134" s="1"/>
  <c r="F134" i="134"/>
  <c r="F203" i="134" s="1"/>
  <c r="E134" i="134"/>
  <c r="E203" i="134" s="1"/>
  <c r="D134" i="134"/>
  <c r="D203" i="134" s="1"/>
  <c r="A134" i="134"/>
  <c r="C133" i="134"/>
  <c r="B133" i="134"/>
  <c r="A133" i="134"/>
  <c r="C132" i="134"/>
  <c r="B132" i="134"/>
  <c r="A132" i="134"/>
  <c r="C131" i="134"/>
  <c r="B131" i="134"/>
  <c r="A131" i="134"/>
  <c r="C130" i="134"/>
  <c r="B130" i="134"/>
  <c r="A130" i="134"/>
  <c r="C129" i="134"/>
  <c r="B129" i="134"/>
  <c r="A129" i="134"/>
  <c r="C128" i="134"/>
  <c r="B128" i="134"/>
  <c r="A128" i="134"/>
  <c r="C127" i="134"/>
  <c r="B127" i="134"/>
  <c r="A127" i="134"/>
  <c r="C126" i="134"/>
  <c r="B126" i="134"/>
  <c r="A126" i="134"/>
  <c r="A125" i="134"/>
  <c r="C124" i="134"/>
  <c r="B124" i="134"/>
  <c r="A124" i="134"/>
  <c r="AE123" i="134"/>
  <c r="AA123" i="134"/>
  <c r="W123" i="134"/>
  <c r="S123" i="134"/>
  <c r="O123" i="134"/>
  <c r="K123" i="134"/>
  <c r="G123" i="134"/>
  <c r="A123" i="134"/>
  <c r="C122" i="134"/>
  <c r="B122" i="134"/>
  <c r="A122" i="134"/>
  <c r="C121" i="134"/>
  <c r="B121" i="134"/>
  <c r="A121" i="134"/>
  <c r="AH120" i="134"/>
  <c r="AH123" i="134" s="1"/>
  <c r="AG120" i="134"/>
  <c r="AF120" i="134"/>
  <c r="AE120" i="134"/>
  <c r="AD120" i="134"/>
  <c r="AD123" i="134" s="1"/>
  <c r="AC120" i="134"/>
  <c r="AB120" i="134"/>
  <c r="AA120" i="134"/>
  <c r="Z120" i="134"/>
  <c r="Z123" i="134" s="1"/>
  <c r="Y120" i="134"/>
  <c r="X120" i="134"/>
  <c r="W120" i="134"/>
  <c r="V120" i="134"/>
  <c r="V123" i="134" s="1"/>
  <c r="U120" i="134"/>
  <c r="T120" i="134"/>
  <c r="S120" i="134"/>
  <c r="R120" i="134"/>
  <c r="R123" i="134" s="1"/>
  <c r="Q120" i="134"/>
  <c r="P120" i="134"/>
  <c r="O120" i="134"/>
  <c r="N120" i="134"/>
  <c r="N123" i="134" s="1"/>
  <c r="M120" i="134"/>
  <c r="L120" i="134"/>
  <c r="K120" i="134"/>
  <c r="J120" i="134"/>
  <c r="J123" i="134" s="1"/>
  <c r="I120" i="134"/>
  <c r="H120" i="134"/>
  <c r="G120" i="134"/>
  <c r="F120" i="134"/>
  <c r="F123" i="134" s="1"/>
  <c r="E120" i="134"/>
  <c r="D120" i="134"/>
  <c r="A120" i="134"/>
  <c r="C119" i="134"/>
  <c r="B119" i="134"/>
  <c r="A119" i="134"/>
  <c r="C118" i="134"/>
  <c r="B118" i="134"/>
  <c r="A118" i="134"/>
  <c r="C117" i="134"/>
  <c r="B117" i="134"/>
  <c r="A117" i="134"/>
  <c r="C116" i="134"/>
  <c r="B116" i="134"/>
  <c r="A116" i="134"/>
  <c r="C115" i="134"/>
  <c r="B115" i="134"/>
  <c r="A115" i="134"/>
  <c r="AH114" i="134"/>
  <c r="AG114" i="134"/>
  <c r="AG123" i="134" s="1"/>
  <c r="AF114" i="134"/>
  <c r="AF123" i="134" s="1"/>
  <c r="AE114" i="134"/>
  <c r="AD114" i="134"/>
  <c r="AC114" i="134"/>
  <c r="AC123" i="134" s="1"/>
  <c r="AB114" i="134"/>
  <c r="AB123" i="134" s="1"/>
  <c r="AA114" i="134"/>
  <c r="Z114" i="134"/>
  <c r="Y114" i="134"/>
  <c r="Y123" i="134" s="1"/>
  <c r="X114" i="134"/>
  <c r="X123" i="134" s="1"/>
  <c r="W114" i="134"/>
  <c r="V114" i="134"/>
  <c r="U114" i="134"/>
  <c r="U123" i="134" s="1"/>
  <c r="T114" i="134"/>
  <c r="T123" i="134" s="1"/>
  <c r="S114" i="134"/>
  <c r="R114" i="134"/>
  <c r="Q114" i="134"/>
  <c r="Q123" i="134" s="1"/>
  <c r="P114" i="134"/>
  <c r="P123" i="134" s="1"/>
  <c r="O114" i="134"/>
  <c r="N114" i="134"/>
  <c r="M114" i="134"/>
  <c r="M123" i="134" s="1"/>
  <c r="L114" i="134"/>
  <c r="L123" i="134" s="1"/>
  <c r="K114" i="134"/>
  <c r="J114" i="134"/>
  <c r="I114" i="134"/>
  <c r="I123" i="134" s="1"/>
  <c r="H114" i="134"/>
  <c r="H123" i="134" s="1"/>
  <c r="G114" i="134"/>
  <c r="F114" i="134"/>
  <c r="E114" i="134"/>
  <c r="E123" i="134" s="1"/>
  <c r="D114" i="134"/>
  <c r="D123" i="134" s="1"/>
  <c r="A114" i="134"/>
  <c r="C113" i="134"/>
  <c r="B113" i="134"/>
  <c r="A113" i="134"/>
  <c r="C112" i="134"/>
  <c r="B112" i="134"/>
  <c r="A112" i="134"/>
  <c r="C111" i="134"/>
  <c r="B111" i="134"/>
  <c r="A111" i="134"/>
  <c r="C110" i="134"/>
  <c r="B110" i="134"/>
  <c r="A110" i="134"/>
  <c r="C109" i="134"/>
  <c r="B109" i="134"/>
  <c r="A109" i="134"/>
  <c r="C108" i="134"/>
  <c r="B108" i="134"/>
  <c r="A108" i="134"/>
  <c r="C107" i="134"/>
  <c r="B107" i="134"/>
  <c r="A107" i="134"/>
  <c r="C106" i="134"/>
  <c r="B106" i="134"/>
  <c r="A106" i="134"/>
  <c r="C105" i="134"/>
  <c r="B105" i="134"/>
  <c r="A105" i="134"/>
  <c r="A104" i="134"/>
  <c r="C103" i="134"/>
  <c r="B103" i="134"/>
  <c r="A103" i="134"/>
  <c r="A102" i="134"/>
  <c r="C101" i="134"/>
  <c r="B101" i="134"/>
  <c r="A101" i="134"/>
  <c r="C100" i="134"/>
  <c r="B100" i="134"/>
  <c r="A100" i="134"/>
  <c r="AH99" i="134"/>
  <c r="AG99" i="134"/>
  <c r="AF99" i="134"/>
  <c r="AE99" i="134"/>
  <c r="AD99" i="134"/>
  <c r="AC99" i="134"/>
  <c r="AB99" i="134"/>
  <c r="AA99" i="134"/>
  <c r="Z99" i="134"/>
  <c r="Y99" i="134"/>
  <c r="X99" i="134"/>
  <c r="W99" i="134"/>
  <c r="V99" i="134"/>
  <c r="U99" i="134"/>
  <c r="T99" i="134"/>
  <c r="S99" i="134"/>
  <c r="R99" i="134"/>
  <c r="Q99" i="134"/>
  <c r="P99" i="134"/>
  <c r="O99" i="134"/>
  <c r="N99" i="134"/>
  <c r="M99" i="134"/>
  <c r="L99" i="134"/>
  <c r="K99" i="134"/>
  <c r="J99" i="134"/>
  <c r="I99" i="134"/>
  <c r="H99" i="134"/>
  <c r="G99" i="134"/>
  <c r="F99" i="134"/>
  <c r="E99" i="134"/>
  <c r="D99" i="134"/>
  <c r="A99" i="134"/>
  <c r="C98" i="134"/>
  <c r="A98" i="134"/>
  <c r="C97" i="134"/>
  <c r="A97" i="134"/>
  <c r="C96" i="134"/>
  <c r="A96" i="134"/>
  <c r="C95" i="134"/>
  <c r="A95" i="134"/>
  <c r="C94" i="134"/>
  <c r="A94" i="134"/>
  <c r="C93" i="134"/>
  <c r="B93" i="134"/>
  <c r="A93" i="134"/>
  <c r="AH92" i="134"/>
  <c r="AG92" i="134"/>
  <c r="AF92" i="134"/>
  <c r="AE92" i="134"/>
  <c r="AD92" i="134"/>
  <c r="AC92" i="134"/>
  <c r="AB92" i="134"/>
  <c r="AA92" i="134"/>
  <c r="Z92" i="134"/>
  <c r="Y92" i="134"/>
  <c r="X92" i="134"/>
  <c r="W92" i="134"/>
  <c r="V92" i="134"/>
  <c r="U92" i="134"/>
  <c r="T92" i="134"/>
  <c r="S92" i="134"/>
  <c r="R92" i="134"/>
  <c r="Q92" i="134"/>
  <c r="P92" i="134"/>
  <c r="O92" i="134"/>
  <c r="N92" i="134"/>
  <c r="M92" i="134"/>
  <c r="L92" i="134"/>
  <c r="K92" i="134"/>
  <c r="J92" i="134"/>
  <c r="I92" i="134"/>
  <c r="H92" i="134"/>
  <c r="G92" i="134"/>
  <c r="F92" i="134"/>
  <c r="E92" i="134"/>
  <c r="D92" i="134"/>
  <c r="A92" i="134"/>
  <c r="C91" i="134"/>
  <c r="B91" i="134"/>
  <c r="A91" i="134"/>
  <c r="C90" i="134"/>
  <c r="B90" i="134"/>
  <c r="A90" i="134"/>
  <c r="C89" i="134"/>
  <c r="B89" i="134"/>
  <c r="A89" i="134"/>
  <c r="C88" i="134"/>
  <c r="B88" i="134"/>
  <c r="A88" i="134"/>
  <c r="C87" i="134"/>
  <c r="B87" i="134"/>
  <c r="A87" i="134"/>
  <c r="C86" i="134"/>
  <c r="B86" i="134"/>
  <c r="A86" i="134"/>
  <c r="C85" i="134"/>
  <c r="B85" i="134"/>
  <c r="A85" i="134"/>
  <c r="C84" i="134"/>
  <c r="B84" i="134"/>
  <c r="A84" i="134"/>
  <c r="AH83" i="134"/>
  <c r="AG83" i="134"/>
  <c r="AF83" i="134"/>
  <c r="AE83" i="134"/>
  <c r="AD83" i="134"/>
  <c r="AC83" i="134"/>
  <c r="AB83" i="134"/>
  <c r="AA83" i="134"/>
  <c r="Z83" i="134"/>
  <c r="Y83" i="134"/>
  <c r="X83" i="134"/>
  <c r="W83" i="134"/>
  <c r="V83" i="134"/>
  <c r="U83" i="134"/>
  <c r="T83" i="134"/>
  <c r="S83" i="134"/>
  <c r="R83" i="134"/>
  <c r="Q83" i="134"/>
  <c r="P83" i="134"/>
  <c r="O83" i="134"/>
  <c r="N83" i="134"/>
  <c r="M83" i="134"/>
  <c r="L83" i="134"/>
  <c r="K83" i="134"/>
  <c r="J83" i="134"/>
  <c r="I83" i="134"/>
  <c r="H83" i="134"/>
  <c r="G83" i="134"/>
  <c r="F83" i="134"/>
  <c r="E83" i="134"/>
  <c r="D83" i="134"/>
  <c r="A83" i="134"/>
  <c r="C82" i="134"/>
  <c r="B82" i="134"/>
  <c r="A82" i="134"/>
  <c r="C81" i="134"/>
  <c r="B81" i="134"/>
  <c r="A81" i="134"/>
  <c r="C80" i="134"/>
  <c r="B80" i="134"/>
  <c r="A80" i="134"/>
  <c r="C79" i="134"/>
  <c r="B79" i="134"/>
  <c r="A79" i="134"/>
  <c r="C78" i="134"/>
  <c r="B78" i="134"/>
  <c r="A78" i="134"/>
  <c r="C77" i="134"/>
  <c r="B77" i="134"/>
  <c r="A77" i="134"/>
  <c r="C76" i="134"/>
  <c r="B76" i="134"/>
  <c r="A76" i="134"/>
  <c r="AH75" i="134"/>
  <c r="AH102" i="134" s="1"/>
  <c r="AG75" i="134"/>
  <c r="AG102" i="134" s="1"/>
  <c r="AF75" i="134"/>
  <c r="AF102" i="134" s="1"/>
  <c r="AE75" i="134"/>
  <c r="AE102" i="134" s="1"/>
  <c r="AD75" i="134"/>
  <c r="AD102" i="134" s="1"/>
  <c r="AC75" i="134"/>
  <c r="AC102" i="134" s="1"/>
  <c r="AB75" i="134"/>
  <c r="AB102" i="134" s="1"/>
  <c r="AA75" i="134"/>
  <c r="AA102" i="134" s="1"/>
  <c r="Z75" i="134"/>
  <c r="Z102" i="134" s="1"/>
  <c r="Y75" i="134"/>
  <c r="Y102" i="134" s="1"/>
  <c r="X75" i="134"/>
  <c r="X102" i="134" s="1"/>
  <c r="W75" i="134"/>
  <c r="W102" i="134" s="1"/>
  <c r="V75" i="134"/>
  <c r="V102" i="134" s="1"/>
  <c r="U75" i="134"/>
  <c r="U102" i="134" s="1"/>
  <c r="T75" i="134"/>
  <c r="T102" i="134" s="1"/>
  <c r="S75" i="134"/>
  <c r="S102" i="134" s="1"/>
  <c r="R75" i="134"/>
  <c r="R102" i="134" s="1"/>
  <c r="Q75" i="134"/>
  <c r="Q102" i="134" s="1"/>
  <c r="P75" i="134"/>
  <c r="P102" i="134" s="1"/>
  <c r="O75" i="134"/>
  <c r="O102" i="134" s="1"/>
  <c r="N75" i="134"/>
  <c r="N102" i="134" s="1"/>
  <c r="M75" i="134"/>
  <c r="M102" i="134" s="1"/>
  <c r="L75" i="134"/>
  <c r="L102" i="134" s="1"/>
  <c r="K75" i="134"/>
  <c r="K102" i="134" s="1"/>
  <c r="J75" i="134"/>
  <c r="J102" i="134" s="1"/>
  <c r="I75" i="134"/>
  <c r="I102" i="134" s="1"/>
  <c r="H75" i="134"/>
  <c r="H102" i="134" s="1"/>
  <c r="G75" i="134"/>
  <c r="G102" i="134" s="1"/>
  <c r="F75" i="134"/>
  <c r="F102" i="134" s="1"/>
  <c r="E75" i="134"/>
  <c r="E102" i="134" s="1"/>
  <c r="D75" i="134"/>
  <c r="D102" i="134" s="1"/>
  <c r="A75" i="134"/>
  <c r="C74" i="134"/>
  <c r="B74" i="134"/>
  <c r="A74" i="134"/>
  <c r="C73" i="134"/>
  <c r="B73" i="134"/>
  <c r="A73" i="134"/>
  <c r="C72" i="134"/>
  <c r="B72" i="134"/>
  <c r="A72" i="134"/>
  <c r="C71" i="134"/>
  <c r="B71" i="134"/>
  <c r="A71" i="134"/>
  <c r="C70" i="134"/>
  <c r="B70" i="134"/>
  <c r="A70" i="134"/>
  <c r="C69" i="134"/>
  <c r="B69" i="134"/>
  <c r="A69" i="134"/>
  <c r="C68" i="134"/>
  <c r="B68" i="134"/>
  <c r="A68" i="134"/>
  <c r="A67" i="134"/>
  <c r="C66" i="134"/>
  <c r="B66" i="134"/>
  <c r="A66" i="134"/>
  <c r="A65" i="134"/>
  <c r="C64" i="134"/>
  <c r="B64" i="134"/>
  <c r="A64" i="134"/>
  <c r="C63" i="134"/>
  <c r="B63" i="134"/>
  <c r="A63" i="134"/>
  <c r="AH62" i="134"/>
  <c r="AG62" i="134"/>
  <c r="AF62" i="134"/>
  <c r="AE62" i="134"/>
  <c r="AD62" i="134"/>
  <c r="AC62" i="134"/>
  <c r="AB62" i="134"/>
  <c r="AA62" i="134"/>
  <c r="Z62" i="134"/>
  <c r="Y62" i="134"/>
  <c r="X62" i="134"/>
  <c r="W62" i="134"/>
  <c r="V62" i="134"/>
  <c r="U62" i="134"/>
  <c r="T62" i="134"/>
  <c r="S62" i="134"/>
  <c r="R62" i="134"/>
  <c r="Q62" i="134"/>
  <c r="P62" i="134"/>
  <c r="O62" i="134"/>
  <c r="N62" i="134"/>
  <c r="M62" i="134"/>
  <c r="L62" i="134"/>
  <c r="K62" i="134"/>
  <c r="J62" i="134"/>
  <c r="I62" i="134"/>
  <c r="H62" i="134"/>
  <c r="G62" i="134"/>
  <c r="F62" i="134"/>
  <c r="E62" i="134"/>
  <c r="D62" i="134"/>
  <c r="A62" i="134"/>
  <c r="C61" i="134"/>
  <c r="B61" i="134"/>
  <c r="A61" i="134"/>
  <c r="C60" i="134"/>
  <c r="B60" i="134"/>
  <c r="A60" i="134"/>
  <c r="C59" i="134"/>
  <c r="B59" i="134"/>
  <c r="A59" i="134"/>
  <c r="C58" i="134"/>
  <c r="B58" i="134"/>
  <c r="A58" i="134"/>
  <c r="C57" i="134"/>
  <c r="B57" i="134"/>
  <c r="A57" i="134"/>
  <c r="C56" i="134"/>
  <c r="B56" i="134"/>
  <c r="A56" i="134"/>
  <c r="AH55" i="134"/>
  <c r="AG55" i="134"/>
  <c r="AF55" i="134"/>
  <c r="AE55" i="134"/>
  <c r="AD55" i="134"/>
  <c r="AC55" i="134"/>
  <c r="AB55" i="134"/>
  <c r="AA55" i="134"/>
  <c r="Z55" i="134"/>
  <c r="Y55" i="134"/>
  <c r="X55" i="134"/>
  <c r="W55" i="134"/>
  <c r="V55" i="134"/>
  <c r="U55" i="134"/>
  <c r="T55" i="134"/>
  <c r="S55" i="134"/>
  <c r="R55" i="134"/>
  <c r="Q55" i="134"/>
  <c r="P55" i="134"/>
  <c r="O55" i="134"/>
  <c r="N55" i="134"/>
  <c r="M55" i="134"/>
  <c r="L55" i="134"/>
  <c r="K55" i="134"/>
  <c r="J55" i="134"/>
  <c r="I55" i="134"/>
  <c r="H55" i="134"/>
  <c r="G55" i="134"/>
  <c r="F55" i="134"/>
  <c r="E55" i="134"/>
  <c r="D55" i="134"/>
  <c r="A55" i="134"/>
  <c r="C54" i="134"/>
  <c r="B54" i="134"/>
  <c r="A54" i="134"/>
  <c r="C53" i="134"/>
  <c r="B53" i="134"/>
  <c r="A53" i="134"/>
  <c r="C52" i="134"/>
  <c r="B52" i="134"/>
  <c r="A52" i="134"/>
  <c r="C51" i="134"/>
  <c r="B51" i="134"/>
  <c r="A51" i="134"/>
  <c r="C50" i="134"/>
  <c r="B50" i="134"/>
  <c r="A50" i="134"/>
  <c r="C49" i="134"/>
  <c r="B49" i="134"/>
  <c r="A49" i="134"/>
  <c r="C48" i="134"/>
  <c r="B48" i="134"/>
  <c r="A48" i="134"/>
  <c r="AH47" i="134"/>
  <c r="AG47" i="134"/>
  <c r="AF47" i="134"/>
  <c r="AE47" i="134"/>
  <c r="AD47" i="134"/>
  <c r="AC47" i="134"/>
  <c r="AB47" i="134"/>
  <c r="AA47" i="134"/>
  <c r="Z47" i="134"/>
  <c r="Y47" i="134"/>
  <c r="X47" i="134"/>
  <c r="W47" i="134"/>
  <c r="V47" i="134"/>
  <c r="U47" i="134"/>
  <c r="T47" i="134"/>
  <c r="S47" i="134"/>
  <c r="R47" i="134"/>
  <c r="Q47" i="134"/>
  <c r="P47" i="134"/>
  <c r="O47" i="134"/>
  <c r="N47" i="134"/>
  <c r="M47" i="134"/>
  <c r="L47" i="134"/>
  <c r="K47" i="134"/>
  <c r="J47" i="134"/>
  <c r="I47" i="134"/>
  <c r="H47" i="134"/>
  <c r="G47" i="134"/>
  <c r="F47" i="134"/>
  <c r="E47" i="134"/>
  <c r="D47" i="134"/>
  <c r="A47" i="134"/>
  <c r="C46" i="134"/>
  <c r="B46" i="134"/>
  <c r="A46" i="134"/>
  <c r="C45" i="134"/>
  <c r="B45" i="134"/>
  <c r="A45" i="134"/>
  <c r="C44" i="134"/>
  <c r="B44" i="134"/>
  <c r="A44" i="134"/>
  <c r="C43" i="134"/>
  <c r="B43" i="134"/>
  <c r="A43" i="134"/>
  <c r="C42" i="134"/>
  <c r="B42" i="134"/>
  <c r="A42" i="134"/>
  <c r="AH41" i="134"/>
  <c r="AG41" i="134"/>
  <c r="AF41" i="134"/>
  <c r="AE41" i="134"/>
  <c r="AD41" i="134"/>
  <c r="AC41" i="134"/>
  <c r="AB41" i="134"/>
  <c r="AA41" i="134"/>
  <c r="Z41" i="134"/>
  <c r="Y41" i="134"/>
  <c r="X41" i="134"/>
  <c r="W41" i="134"/>
  <c r="V41" i="134"/>
  <c r="U41" i="134"/>
  <c r="T41" i="134"/>
  <c r="S41" i="134"/>
  <c r="R41" i="134"/>
  <c r="Q41" i="134"/>
  <c r="P41" i="134"/>
  <c r="O41" i="134"/>
  <c r="N41" i="134"/>
  <c r="M41" i="134"/>
  <c r="L41" i="134"/>
  <c r="K41" i="134"/>
  <c r="J41" i="134"/>
  <c r="I41" i="134"/>
  <c r="H41" i="134"/>
  <c r="G41" i="134"/>
  <c r="F41" i="134"/>
  <c r="E41" i="134"/>
  <c r="D41" i="134"/>
  <c r="A41" i="134"/>
  <c r="C40" i="134"/>
  <c r="B40" i="134"/>
  <c r="A40" i="134"/>
  <c r="C39" i="134"/>
  <c r="B39" i="134"/>
  <c r="A39" i="134"/>
  <c r="C38" i="134"/>
  <c r="B38" i="134"/>
  <c r="A38" i="134"/>
  <c r="C37" i="134"/>
  <c r="B37" i="134"/>
  <c r="A37" i="134"/>
  <c r="C36" i="134"/>
  <c r="B36" i="134"/>
  <c r="A36" i="134"/>
  <c r="C35" i="134"/>
  <c r="B35" i="134"/>
  <c r="A35" i="134"/>
  <c r="C34" i="134"/>
  <c r="B34" i="134"/>
  <c r="A34" i="134"/>
  <c r="C33" i="134"/>
  <c r="B33" i="134"/>
  <c r="A33" i="134"/>
  <c r="AH32" i="134"/>
  <c r="AG32" i="134"/>
  <c r="AF32" i="134"/>
  <c r="AE32" i="134"/>
  <c r="AD32" i="134"/>
  <c r="AC32" i="134"/>
  <c r="AB32" i="134"/>
  <c r="AA32" i="134"/>
  <c r="Z32" i="134"/>
  <c r="Y32" i="134"/>
  <c r="X32" i="134"/>
  <c r="W32" i="134"/>
  <c r="V32" i="134"/>
  <c r="U32" i="134"/>
  <c r="T32" i="134"/>
  <c r="S32" i="134"/>
  <c r="R32" i="134"/>
  <c r="Q32" i="134"/>
  <c r="P32" i="134"/>
  <c r="O32" i="134"/>
  <c r="N32" i="134"/>
  <c r="M32" i="134"/>
  <c r="L32" i="134"/>
  <c r="K32" i="134"/>
  <c r="J32" i="134"/>
  <c r="I32" i="134"/>
  <c r="H32" i="134"/>
  <c r="G32" i="134"/>
  <c r="F32" i="134"/>
  <c r="E32" i="134"/>
  <c r="D32" i="134"/>
  <c r="A32" i="134"/>
  <c r="C31" i="134"/>
  <c r="B31" i="134"/>
  <c r="A31" i="134"/>
  <c r="C30" i="134"/>
  <c r="B30" i="134"/>
  <c r="A30" i="134"/>
  <c r="C29" i="134"/>
  <c r="B29" i="134"/>
  <c r="A29" i="134"/>
  <c r="C28" i="134"/>
  <c r="B28" i="134"/>
  <c r="A28" i="134"/>
  <c r="C27" i="134"/>
  <c r="B27" i="134"/>
  <c r="A27" i="134"/>
  <c r="C26" i="134"/>
  <c r="B26" i="134"/>
  <c r="A26" i="134"/>
  <c r="C25" i="134"/>
  <c r="B25" i="134"/>
  <c r="A25" i="134"/>
  <c r="C24" i="134"/>
  <c r="B24" i="134"/>
  <c r="A24" i="134"/>
  <c r="AH23" i="134"/>
  <c r="AH65" i="134" s="1"/>
  <c r="AG23" i="134"/>
  <c r="AG65" i="134" s="1"/>
  <c r="AG407" i="134" s="1"/>
  <c r="AF23" i="134"/>
  <c r="AF65" i="134" s="1"/>
  <c r="AE23" i="134"/>
  <c r="AE65" i="134" s="1"/>
  <c r="AE407" i="134" s="1"/>
  <c r="AD23" i="134"/>
  <c r="AD65" i="134" s="1"/>
  <c r="AC23" i="134"/>
  <c r="AC65" i="134" s="1"/>
  <c r="AC407" i="134" s="1"/>
  <c r="AB23" i="134"/>
  <c r="AB65" i="134" s="1"/>
  <c r="AA23" i="134"/>
  <c r="AA65" i="134" s="1"/>
  <c r="AA407" i="134" s="1"/>
  <c r="Z23" i="134"/>
  <c r="Z65" i="134" s="1"/>
  <c r="Y23" i="134"/>
  <c r="Y65" i="134" s="1"/>
  <c r="Y407" i="134" s="1"/>
  <c r="X23" i="134"/>
  <c r="X65" i="134" s="1"/>
  <c r="W23" i="134"/>
  <c r="W65" i="134" s="1"/>
  <c r="W407" i="134" s="1"/>
  <c r="V23" i="134"/>
  <c r="V65" i="134" s="1"/>
  <c r="U23" i="134"/>
  <c r="U65" i="134" s="1"/>
  <c r="U407" i="134" s="1"/>
  <c r="T23" i="134"/>
  <c r="T65" i="134" s="1"/>
  <c r="S23" i="134"/>
  <c r="S65" i="134" s="1"/>
  <c r="S407" i="134" s="1"/>
  <c r="R23" i="134"/>
  <c r="R65" i="134" s="1"/>
  <c r="Q23" i="134"/>
  <c r="Q65" i="134" s="1"/>
  <c r="Q407" i="134" s="1"/>
  <c r="P23" i="134"/>
  <c r="P65" i="134" s="1"/>
  <c r="O23" i="134"/>
  <c r="O65" i="134" s="1"/>
  <c r="O407" i="134" s="1"/>
  <c r="N23" i="134"/>
  <c r="N65" i="134" s="1"/>
  <c r="M23" i="134"/>
  <c r="M65" i="134" s="1"/>
  <c r="M407" i="134" s="1"/>
  <c r="L23" i="134"/>
  <c r="L65" i="134" s="1"/>
  <c r="K23" i="134"/>
  <c r="K65" i="134" s="1"/>
  <c r="K407" i="134" s="1"/>
  <c r="J23" i="134"/>
  <c r="J65" i="134" s="1"/>
  <c r="I23" i="134"/>
  <c r="I65" i="134" s="1"/>
  <c r="I407" i="134" s="1"/>
  <c r="H23" i="134"/>
  <c r="H65" i="134" s="1"/>
  <c r="G23" i="134"/>
  <c r="G65" i="134" s="1"/>
  <c r="G407" i="134" s="1"/>
  <c r="F23" i="134"/>
  <c r="F65" i="134" s="1"/>
  <c r="E23" i="134"/>
  <c r="E65" i="134" s="1"/>
  <c r="E407" i="134" s="1"/>
  <c r="D23" i="134"/>
  <c r="D65" i="134" s="1"/>
  <c r="D407" i="134" s="1"/>
  <c r="A23" i="134"/>
  <c r="C22" i="134"/>
  <c r="A22" i="134"/>
  <c r="C21" i="134"/>
  <c r="A21" i="134"/>
  <c r="C20" i="134"/>
  <c r="A20" i="134"/>
  <c r="C19" i="134"/>
  <c r="A19" i="134"/>
  <c r="C18" i="134"/>
  <c r="A18" i="134"/>
  <c r="C17" i="134"/>
  <c r="A17" i="134"/>
  <c r="C16" i="134"/>
  <c r="A16" i="134"/>
  <c r="C15" i="134"/>
  <c r="A15" i="134"/>
  <c r="C14" i="134"/>
  <c r="B14" i="134"/>
  <c r="A14" i="134"/>
  <c r="C13" i="134"/>
  <c r="B13" i="134"/>
  <c r="A13" i="134"/>
  <c r="C12" i="134"/>
  <c r="B12" i="134"/>
  <c r="A12" i="134"/>
  <c r="D11" i="134"/>
  <c r="C11" i="134"/>
  <c r="B11" i="134"/>
  <c r="A11" i="134"/>
  <c r="D10" i="134"/>
  <c r="A10" i="134"/>
  <c r="D9" i="134"/>
  <c r="AE8" i="134"/>
  <c r="AB8" i="134"/>
  <c r="Y8" i="134"/>
  <c r="X7" i="134"/>
  <c r="W7" i="134"/>
  <c r="V7" i="134"/>
  <c r="U7" i="134"/>
  <c r="T7" i="134"/>
  <c r="S7" i="134"/>
  <c r="R7" i="134"/>
  <c r="Q7" i="134"/>
  <c r="P7" i="134"/>
  <c r="O7" i="134"/>
  <c r="N7" i="134"/>
  <c r="M7" i="134"/>
  <c r="L7" i="134"/>
  <c r="K7" i="134"/>
  <c r="J7" i="134"/>
  <c r="I7" i="134"/>
  <c r="H7" i="134"/>
  <c r="G7" i="134"/>
  <c r="F7" i="134"/>
  <c r="E7" i="134"/>
  <c r="D7" i="134"/>
  <c r="A3" i="134"/>
  <c r="A2" i="134"/>
  <c r="A1" i="134"/>
  <c r="A407" i="132"/>
  <c r="C406" i="132"/>
  <c r="B406" i="132"/>
  <c r="A406" i="132"/>
  <c r="O405" i="132"/>
  <c r="N405" i="132"/>
  <c r="M405" i="132"/>
  <c r="A405" i="132"/>
  <c r="C404" i="132"/>
  <c r="B404" i="132"/>
  <c r="A404" i="132"/>
  <c r="A403" i="132"/>
  <c r="O402" i="132"/>
  <c r="N402" i="132"/>
  <c r="M402" i="132"/>
  <c r="C402" i="132"/>
  <c r="B402" i="132"/>
  <c r="A402" i="132"/>
  <c r="O401" i="132"/>
  <c r="N401" i="132"/>
  <c r="M401" i="132"/>
  <c r="C401" i="132"/>
  <c r="B401" i="132"/>
  <c r="A401" i="132"/>
  <c r="AH400" i="132"/>
  <c r="AG400" i="132"/>
  <c r="AF400" i="132"/>
  <c r="AE400" i="132"/>
  <c r="AD400" i="132"/>
  <c r="AC400" i="132"/>
  <c r="AB400" i="132"/>
  <c r="AA400" i="132"/>
  <c r="Z400" i="132"/>
  <c r="Y400" i="132"/>
  <c r="X400" i="132"/>
  <c r="W400" i="132"/>
  <c r="V400" i="132"/>
  <c r="U400" i="132"/>
  <c r="T400" i="132"/>
  <c r="S400" i="132"/>
  <c r="R400" i="132"/>
  <c r="Q400" i="132"/>
  <c r="P400" i="132"/>
  <c r="A400" i="132"/>
  <c r="O399" i="132"/>
  <c r="N399" i="132"/>
  <c r="N400" i="132" s="1"/>
  <c r="M399" i="132"/>
  <c r="C399" i="132"/>
  <c r="A399" i="132"/>
  <c r="O398" i="132"/>
  <c r="N398" i="132"/>
  <c r="M398" i="132"/>
  <c r="C398" i="132"/>
  <c r="A398" i="132"/>
  <c r="O397" i="132"/>
  <c r="N397" i="132"/>
  <c r="M397" i="132"/>
  <c r="C397" i="132"/>
  <c r="A397" i="132"/>
  <c r="O396" i="132"/>
  <c r="O400" i="132" s="1"/>
  <c r="N396" i="132"/>
  <c r="M396" i="132"/>
  <c r="M400" i="132" s="1"/>
  <c r="C396" i="132"/>
  <c r="A396" i="132"/>
  <c r="O395" i="132"/>
  <c r="N395" i="132"/>
  <c r="M395" i="132"/>
  <c r="C395" i="132"/>
  <c r="B395" i="132"/>
  <c r="A395" i="132"/>
  <c r="AH394" i="132"/>
  <c r="AG394" i="132"/>
  <c r="AF394" i="132"/>
  <c r="AE394" i="132"/>
  <c r="AD394" i="132"/>
  <c r="AC394" i="132"/>
  <c r="AB394" i="132"/>
  <c r="AA394" i="132"/>
  <c r="Z394" i="132"/>
  <c r="Y394" i="132"/>
  <c r="X394" i="132"/>
  <c r="W394" i="132"/>
  <c r="V394" i="132"/>
  <c r="U394" i="132"/>
  <c r="T394" i="132"/>
  <c r="S394" i="132"/>
  <c r="R394" i="132"/>
  <c r="Q394" i="132"/>
  <c r="P394" i="132"/>
  <c r="A394" i="132"/>
  <c r="O393" i="132"/>
  <c r="N393" i="132"/>
  <c r="M393" i="132"/>
  <c r="C393" i="132"/>
  <c r="A393" i="132"/>
  <c r="O392" i="132"/>
  <c r="N392" i="132"/>
  <c r="M392" i="132"/>
  <c r="C392" i="132"/>
  <c r="A392" i="132"/>
  <c r="O391" i="132"/>
  <c r="N391" i="132"/>
  <c r="M391" i="132"/>
  <c r="C391" i="132"/>
  <c r="A391" i="132"/>
  <c r="O390" i="132"/>
  <c r="N390" i="132"/>
  <c r="M390" i="132"/>
  <c r="C390" i="132"/>
  <c r="A390" i="132"/>
  <c r="O389" i="132"/>
  <c r="O394" i="132" s="1"/>
  <c r="N389" i="132"/>
  <c r="M389" i="132"/>
  <c r="C389" i="132"/>
  <c r="A389" i="132"/>
  <c r="O388" i="132"/>
  <c r="N388" i="132"/>
  <c r="M388" i="132"/>
  <c r="C388" i="132"/>
  <c r="A388" i="132"/>
  <c r="O387" i="132"/>
  <c r="N387" i="132"/>
  <c r="M387" i="132"/>
  <c r="C387" i="132"/>
  <c r="A387" i="132"/>
  <c r="O386" i="132"/>
  <c r="N386" i="132"/>
  <c r="M386" i="132"/>
  <c r="M394" i="132" s="1"/>
  <c r="C386" i="132"/>
  <c r="A386" i="132"/>
  <c r="O385" i="132"/>
  <c r="N385" i="132"/>
  <c r="M385" i="132"/>
  <c r="C385" i="132"/>
  <c r="B385" i="132"/>
  <c r="A385" i="132"/>
  <c r="AH384" i="132"/>
  <c r="AG384" i="132"/>
  <c r="AF384" i="132"/>
  <c r="AE384" i="132"/>
  <c r="AD384" i="132"/>
  <c r="AC384" i="132"/>
  <c r="AB384" i="132"/>
  <c r="AA384" i="132"/>
  <c r="Z384" i="132"/>
  <c r="Y384" i="132"/>
  <c r="X384" i="132"/>
  <c r="W384" i="132"/>
  <c r="V384" i="132"/>
  <c r="U384" i="132"/>
  <c r="T384" i="132"/>
  <c r="S384" i="132"/>
  <c r="R384" i="132"/>
  <c r="Q384" i="132"/>
  <c r="P384" i="132"/>
  <c r="A384" i="132"/>
  <c r="O383" i="132"/>
  <c r="N383" i="132"/>
  <c r="M383" i="132"/>
  <c r="C383" i="132"/>
  <c r="A383" i="132"/>
  <c r="O382" i="132"/>
  <c r="N382" i="132"/>
  <c r="M382" i="132"/>
  <c r="C382" i="132"/>
  <c r="A382" i="132"/>
  <c r="O381" i="132"/>
  <c r="N381" i="132"/>
  <c r="M381" i="132"/>
  <c r="C381" i="132"/>
  <c r="A381" i="132"/>
  <c r="O380" i="132"/>
  <c r="O384" i="132" s="1"/>
  <c r="N380" i="132"/>
  <c r="M380" i="132"/>
  <c r="C380" i="132"/>
  <c r="A380" i="132"/>
  <c r="O379" i="132"/>
  <c r="N379" i="132"/>
  <c r="N384" i="132" s="1"/>
  <c r="M379" i="132"/>
  <c r="C379" i="132"/>
  <c r="A379" i="132"/>
  <c r="O378" i="132"/>
  <c r="N378" i="132"/>
  <c r="M378" i="132"/>
  <c r="C378" i="132"/>
  <c r="B378" i="132"/>
  <c r="A378" i="132"/>
  <c r="AH377" i="132"/>
  <c r="AG377" i="132"/>
  <c r="AF377" i="132"/>
  <c r="AE377" i="132"/>
  <c r="AD377" i="132"/>
  <c r="AC377" i="132"/>
  <c r="AB377" i="132"/>
  <c r="AA377" i="132"/>
  <c r="Z377" i="132"/>
  <c r="Y377" i="132"/>
  <c r="X377" i="132"/>
  <c r="W377" i="132"/>
  <c r="V377" i="132"/>
  <c r="U377" i="132"/>
  <c r="T377" i="132"/>
  <c r="S377" i="132"/>
  <c r="R377" i="132"/>
  <c r="Q377" i="132"/>
  <c r="P377" i="132"/>
  <c r="A377" i="132"/>
  <c r="O376" i="132"/>
  <c r="N376" i="132"/>
  <c r="M376" i="132"/>
  <c r="C376" i="132"/>
  <c r="A376" i="132"/>
  <c r="O375" i="132"/>
  <c r="N375" i="132"/>
  <c r="M375" i="132"/>
  <c r="C375" i="132"/>
  <c r="A375" i="132"/>
  <c r="O374" i="132"/>
  <c r="N374" i="132"/>
  <c r="M374" i="132"/>
  <c r="C374" i="132"/>
  <c r="A374" i="132"/>
  <c r="O373" i="132"/>
  <c r="N373" i="132"/>
  <c r="M373" i="132"/>
  <c r="C373" i="132"/>
  <c r="A373" i="132"/>
  <c r="O372" i="132"/>
  <c r="N372" i="132"/>
  <c r="N377" i="132" s="1"/>
  <c r="M372" i="132"/>
  <c r="C372" i="132"/>
  <c r="A372" i="132"/>
  <c r="O371" i="132"/>
  <c r="O377" i="132" s="1"/>
  <c r="N371" i="132"/>
  <c r="M371" i="132"/>
  <c r="M377" i="132" s="1"/>
  <c r="C371" i="132"/>
  <c r="A371" i="132"/>
  <c r="O370" i="132"/>
  <c r="N370" i="132"/>
  <c r="M370" i="132"/>
  <c r="C370" i="132"/>
  <c r="B370" i="132"/>
  <c r="A370" i="132"/>
  <c r="AH369" i="132"/>
  <c r="AG369" i="132"/>
  <c r="AG403" i="132" s="1"/>
  <c r="AF369" i="132"/>
  <c r="AE369" i="132"/>
  <c r="AE403" i="132" s="1"/>
  <c r="AD369" i="132"/>
  <c r="AC369" i="132"/>
  <c r="AC403" i="132" s="1"/>
  <c r="AB369" i="132"/>
  <c r="AA369" i="132"/>
  <c r="AA403" i="132" s="1"/>
  <c r="Z369" i="132"/>
  <c r="Y369" i="132"/>
  <c r="Y403" i="132" s="1"/>
  <c r="X369" i="132"/>
  <c r="W369" i="132"/>
  <c r="W403" i="132" s="1"/>
  <c r="V369" i="132"/>
  <c r="U369" i="132"/>
  <c r="U403" i="132" s="1"/>
  <c r="T369" i="132"/>
  <c r="S369" i="132"/>
  <c r="S403" i="132" s="1"/>
  <c r="R369" i="132"/>
  <c r="Q369" i="132"/>
  <c r="Q403" i="132" s="1"/>
  <c r="P369" i="132"/>
  <c r="A369" i="132"/>
  <c r="O368" i="132"/>
  <c r="N368" i="132"/>
  <c r="M368" i="132"/>
  <c r="C368" i="132"/>
  <c r="A368" i="132"/>
  <c r="O367" i="132"/>
  <c r="N367" i="132"/>
  <c r="M367" i="132"/>
  <c r="C367" i="132"/>
  <c r="A367" i="132"/>
  <c r="O366" i="132"/>
  <c r="N366" i="132"/>
  <c r="M366" i="132"/>
  <c r="C366" i="132"/>
  <c r="A366" i="132"/>
  <c r="O365" i="132"/>
  <c r="N365" i="132"/>
  <c r="M365" i="132"/>
  <c r="C365" i="132"/>
  <c r="A365" i="132"/>
  <c r="O364" i="132"/>
  <c r="O369" i="132" s="1"/>
  <c r="N364" i="132"/>
  <c r="M364" i="132"/>
  <c r="M369" i="132" s="1"/>
  <c r="C364" i="132"/>
  <c r="A364" i="132"/>
  <c r="O363" i="132"/>
  <c r="N363" i="132"/>
  <c r="N369" i="132" s="1"/>
  <c r="M363" i="132"/>
  <c r="C363" i="132"/>
  <c r="A363" i="132"/>
  <c r="O362" i="132"/>
  <c r="N362" i="132"/>
  <c r="M362" i="132"/>
  <c r="C362" i="132"/>
  <c r="B362" i="132"/>
  <c r="A362" i="132"/>
  <c r="O361" i="132"/>
  <c r="O403" i="132" s="1"/>
  <c r="N361" i="132"/>
  <c r="M361" i="132"/>
  <c r="C361" i="132"/>
  <c r="B361" i="132"/>
  <c r="A361" i="132"/>
  <c r="O360" i="132"/>
  <c r="N360" i="132"/>
  <c r="M360" i="132"/>
  <c r="C360" i="132"/>
  <c r="B360" i="132"/>
  <c r="A360" i="132"/>
  <c r="O359" i="132"/>
  <c r="N359" i="132"/>
  <c r="M359" i="132"/>
  <c r="A359" i="132"/>
  <c r="O358" i="132"/>
  <c r="N358" i="132"/>
  <c r="M358" i="132"/>
  <c r="C358" i="132"/>
  <c r="B358" i="132"/>
  <c r="A358" i="132"/>
  <c r="A357" i="132"/>
  <c r="O356" i="132"/>
  <c r="N356" i="132"/>
  <c r="M356" i="132"/>
  <c r="C356" i="132"/>
  <c r="B356" i="132"/>
  <c r="A356" i="132"/>
  <c r="O355" i="132"/>
  <c r="N355" i="132"/>
  <c r="M355" i="132"/>
  <c r="C355" i="132"/>
  <c r="B355" i="132"/>
  <c r="A355" i="132"/>
  <c r="AH354" i="132"/>
  <c r="AG354" i="132"/>
  <c r="AF354" i="132"/>
  <c r="AE354" i="132"/>
  <c r="AD354" i="132"/>
  <c r="AC354" i="132"/>
  <c r="AB354" i="132"/>
  <c r="AA354" i="132"/>
  <c r="Z354" i="132"/>
  <c r="Y354" i="132"/>
  <c r="X354" i="132"/>
  <c r="W354" i="132"/>
  <c r="V354" i="132"/>
  <c r="U354" i="132"/>
  <c r="T354" i="132"/>
  <c r="S354" i="132"/>
  <c r="R354" i="132"/>
  <c r="Q354" i="132"/>
  <c r="P354" i="132"/>
  <c r="A354" i="132"/>
  <c r="O353" i="132"/>
  <c r="N353" i="132"/>
  <c r="M353" i="132"/>
  <c r="C353" i="132"/>
  <c r="A353" i="132"/>
  <c r="O352" i="132"/>
  <c r="N352" i="132"/>
  <c r="M352" i="132"/>
  <c r="C352" i="132"/>
  <c r="A352" i="132"/>
  <c r="O351" i="132"/>
  <c r="O354" i="132" s="1"/>
  <c r="N351" i="132"/>
  <c r="M351" i="132"/>
  <c r="M354" i="132" s="1"/>
  <c r="C351" i="132"/>
  <c r="A351" i="132"/>
  <c r="O350" i="132"/>
  <c r="N350" i="132"/>
  <c r="N354" i="132" s="1"/>
  <c r="M350" i="132"/>
  <c r="C350" i="132"/>
  <c r="A350" i="132"/>
  <c r="O349" i="132"/>
  <c r="N349" i="132"/>
  <c r="M349" i="132"/>
  <c r="C349" i="132"/>
  <c r="B349" i="132"/>
  <c r="A349" i="132"/>
  <c r="AH348" i="132"/>
  <c r="AG348" i="132"/>
  <c r="AF348" i="132"/>
  <c r="AE348" i="132"/>
  <c r="AD348" i="132"/>
  <c r="AC348" i="132"/>
  <c r="AB348" i="132"/>
  <c r="AA348" i="132"/>
  <c r="Z348" i="132"/>
  <c r="Y348" i="132"/>
  <c r="X348" i="132"/>
  <c r="W348" i="132"/>
  <c r="V348" i="132"/>
  <c r="U348" i="132"/>
  <c r="T348" i="132"/>
  <c r="S348" i="132"/>
  <c r="R348" i="132"/>
  <c r="Q348" i="132"/>
  <c r="P348" i="132"/>
  <c r="A348" i="132"/>
  <c r="O347" i="132"/>
  <c r="N347" i="132"/>
  <c r="M347" i="132"/>
  <c r="C347" i="132"/>
  <c r="B347" i="132"/>
  <c r="A347" i="132"/>
  <c r="O346" i="132"/>
  <c r="N346" i="132"/>
  <c r="M346" i="132"/>
  <c r="C346" i="132"/>
  <c r="B346" i="132"/>
  <c r="A346" i="132"/>
  <c r="O345" i="132"/>
  <c r="N345" i="132"/>
  <c r="M345" i="132"/>
  <c r="C345" i="132"/>
  <c r="B345" i="132"/>
  <c r="A345" i="132"/>
  <c r="O344" i="132"/>
  <c r="N344" i="132"/>
  <c r="M344" i="132"/>
  <c r="C344" i="132"/>
  <c r="B344" i="132"/>
  <c r="A344" i="132"/>
  <c r="O343" i="132"/>
  <c r="N343" i="132"/>
  <c r="M343" i="132"/>
  <c r="C343" i="132"/>
  <c r="B343" i="132"/>
  <c r="A343" i="132"/>
  <c r="O342" i="132"/>
  <c r="O348" i="132" s="1"/>
  <c r="N342" i="132"/>
  <c r="N348" i="132" s="1"/>
  <c r="M342" i="132"/>
  <c r="M348" i="132" s="1"/>
  <c r="C342" i="132"/>
  <c r="B342" i="132"/>
  <c r="A342" i="132"/>
  <c r="O341" i="132"/>
  <c r="N341" i="132"/>
  <c r="M341" i="132"/>
  <c r="C341" i="132"/>
  <c r="B341" i="132"/>
  <c r="A341" i="132"/>
  <c r="AH340" i="132"/>
  <c r="AG340" i="132"/>
  <c r="AF340" i="132"/>
  <c r="AE340" i="132"/>
  <c r="AD340" i="132"/>
  <c r="AC340" i="132"/>
  <c r="AB340" i="132"/>
  <c r="AA340" i="132"/>
  <c r="Z340" i="132"/>
  <c r="Y340" i="132"/>
  <c r="X340" i="132"/>
  <c r="W340" i="132"/>
  <c r="V340" i="132"/>
  <c r="U340" i="132"/>
  <c r="T340" i="132"/>
  <c r="S340" i="132"/>
  <c r="R340" i="132"/>
  <c r="Q340" i="132"/>
  <c r="P340" i="132"/>
  <c r="A340" i="132"/>
  <c r="O339" i="132"/>
  <c r="N339" i="132"/>
  <c r="M339" i="132"/>
  <c r="C339" i="132"/>
  <c r="B339" i="132"/>
  <c r="A339" i="132"/>
  <c r="O338" i="132"/>
  <c r="N338" i="132"/>
  <c r="M338" i="132"/>
  <c r="C338" i="132"/>
  <c r="B338" i="132"/>
  <c r="A338" i="132"/>
  <c r="O337" i="132"/>
  <c r="N337" i="132"/>
  <c r="M337" i="132"/>
  <c r="C337" i="132"/>
  <c r="B337" i="132"/>
  <c r="A337" i="132"/>
  <c r="O336" i="132"/>
  <c r="N336" i="132"/>
  <c r="M336" i="132"/>
  <c r="C336" i="132"/>
  <c r="B336" i="132"/>
  <c r="A336" i="132"/>
  <c r="O335" i="132"/>
  <c r="N335" i="132"/>
  <c r="M335" i="132"/>
  <c r="C335" i="132"/>
  <c r="B335" i="132"/>
  <c r="A335" i="132"/>
  <c r="O334" i="132"/>
  <c r="O340" i="132" s="1"/>
  <c r="N334" i="132"/>
  <c r="N340" i="132" s="1"/>
  <c r="M334" i="132"/>
  <c r="M340" i="132" s="1"/>
  <c r="C334" i="132"/>
  <c r="B334" i="132"/>
  <c r="A334" i="132"/>
  <c r="O333" i="132"/>
  <c r="N333" i="132"/>
  <c r="M333" i="132"/>
  <c r="C333" i="132"/>
  <c r="B333" i="132"/>
  <c r="A333" i="132"/>
  <c r="AH332" i="132"/>
  <c r="AH357" i="132" s="1"/>
  <c r="AG332" i="132"/>
  <c r="AG357" i="132" s="1"/>
  <c r="AF332" i="132"/>
  <c r="AF357" i="132" s="1"/>
  <c r="AE332" i="132"/>
  <c r="AE357" i="132" s="1"/>
  <c r="AD332" i="132"/>
  <c r="AD357" i="132" s="1"/>
  <c r="AC332" i="132"/>
  <c r="AC357" i="132" s="1"/>
  <c r="AB332" i="132"/>
  <c r="AB357" i="132" s="1"/>
  <c r="AA332" i="132"/>
  <c r="AA357" i="132" s="1"/>
  <c r="Z332" i="132"/>
  <c r="Z357" i="132" s="1"/>
  <c r="Y332" i="132"/>
  <c r="Y357" i="132" s="1"/>
  <c r="X332" i="132"/>
  <c r="X357" i="132" s="1"/>
  <c r="W332" i="132"/>
  <c r="W357" i="132" s="1"/>
  <c r="V332" i="132"/>
  <c r="V357" i="132" s="1"/>
  <c r="U332" i="132"/>
  <c r="U357" i="132" s="1"/>
  <c r="T332" i="132"/>
  <c r="T357" i="132" s="1"/>
  <c r="S332" i="132"/>
  <c r="S357" i="132" s="1"/>
  <c r="R332" i="132"/>
  <c r="R357" i="132" s="1"/>
  <c r="Q332" i="132"/>
  <c r="Q357" i="132" s="1"/>
  <c r="P332" i="132"/>
  <c r="P357" i="132" s="1"/>
  <c r="A332" i="132"/>
  <c r="O331" i="132"/>
  <c r="N331" i="132"/>
  <c r="M331" i="132"/>
  <c r="C331" i="132"/>
  <c r="B331" i="132"/>
  <c r="A331" i="132"/>
  <c r="O330" i="132"/>
  <c r="N330" i="132"/>
  <c r="M330" i="132"/>
  <c r="C330" i="132"/>
  <c r="B330" i="132"/>
  <c r="A330" i="132"/>
  <c r="O329" i="132"/>
  <c r="N329" i="132"/>
  <c r="M329" i="132"/>
  <c r="C329" i="132"/>
  <c r="B329" i="132"/>
  <c r="A329" i="132"/>
  <c r="O328" i="132"/>
  <c r="N328" i="132"/>
  <c r="M328" i="132"/>
  <c r="C328" i="132"/>
  <c r="B328" i="132"/>
  <c r="A328" i="132"/>
  <c r="O327" i="132"/>
  <c r="N327" i="132"/>
  <c r="M327" i="132"/>
  <c r="C327" i="132"/>
  <c r="B327" i="132"/>
  <c r="A327" i="132"/>
  <c r="O326" i="132"/>
  <c r="O332" i="132" s="1"/>
  <c r="O357" i="132" s="1"/>
  <c r="N326" i="132"/>
  <c r="N332" i="132" s="1"/>
  <c r="N357" i="132" s="1"/>
  <c r="M326" i="132"/>
  <c r="M332" i="132" s="1"/>
  <c r="M357" i="132" s="1"/>
  <c r="C326" i="132"/>
  <c r="B326" i="132"/>
  <c r="A326" i="132"/>
  <c r="O325" i="132"/>
  <c r="N325" i="132"/>
  <c r="M325" i="132"/>
  <c r="C325" i="132"/>
  <c r="B325" i="132"/>
  <c r="A325" i="132"/>
  <c r="O324" i="132"/>
  <c r="N324" i="132"/>
  <c r="M324" i="132"/>
  <c r="A324" i="132"/>
  <c r="O323" i="132"/>
  <c r="N323" i="132"/>
  <c r="M323" i="132"/>
  <c r="C323" i="132"/>
  <c r="B323" i="132"/>
  <c r="A323" i="132"/>
  <c r="A322" i="132"/>
  <c r="O321" i="132"/>
  <c r="N321" i="132"/>
  <c r="M321" i="132"/>
  <c r="C321" i="132"/>
  <c r="B321" i="132"/>
  <c r="A321" i="132"/>
  <c r="O320" i="132"/>
  <c r="N320" i="132"/>
  <c r="M320" i="132"/>
  <c r="C320" i="132"/>
  <c r="B320" i="132"/>
  <c r="A320" i="132"/>
  <c r="AH319" i="132"/>
  <c r="AG319" i="132"/>
  <c r="AF319" i="132"/>
  <c r="AE319" i="132"/>
  <c r="AD319" i="132"/>
  <c r="AC319" i="132"/>
  <c r="AB319" i="132"/>
  <c r="AA319" i="132"/>
  <c r="Z319" i="132"/>
  <c r="Y319" i="132"/>
  <c r="X319" i="132"/>
  <c r="W319" i="132"/>
  <c r="V319" i="132"/>
  <c r="U319" i="132"/>
  <c r="T319" i="132"/>
  <c r="S319" i="132"/>
  <c r="R319" i="132"/>
  <c r="Q319" i="132"/>
  <c r="P319" i="132"/>
  <c r="A319" i="132"/>
  <c r="O318" i="132"/>
  <c r="N318" i="132"/>
  <c r="M318" i="132"/>
  <c r="C318" i="132"/>
  <c r="A318" i="132"/>
  <c r="O317" i="132"/>
  <c r="N317" i="132"/>
  <c r="M317" i="132"/>
  <c r="C317" i="132"/>
  <c r="A317" i="132"/>
  <c r="O316" i="132"/>
  <c r="O319" i="132" s="1"/>
  <c r="N316" i="132"/>
  <c r="M316" i="132"/>
  <c r="M319" i="132" s="1"/>
  <c r="C316" i="132"/>
  <c r="A316" i="132"/>
  <c r="O315" i="132"/>
  <c r="N315" i="132"/>
  <c r="N319" i="132" s="1"/>
  <c r="M315" i="132"/>
  <c r="C315" i="132"/>
  <c r="A315" i="132"/>
  <c r="O314" i="132"/>
  <c r="N314" i="132"/>
  <c r="M314" i="132"/>
  <c r="C314" i="132"/>
  <c r="B314" i="132"/>
  <c r="A314" i="132"/>
  <c r="AH313" i="132"/>
  <c r="AG313" i="132"/>
  <c r="AF313" i="132"/>
  <c r="AE313" i="132"/>
  <c r="AD313" i="132"/>
  <c r="AC313" i="132"/>
  <c r="AB313" i="132"/>
  <c r="AA313" i="132"/>
  <c r="Z313" i="132"/>
  <c r="Y313" i="132"/>
  <c r="X313" i="132"/>
  <c r="W313" i="132"/>
  <c r="V313" i="132"/>
  <c r="U313" i="132"/>
  <c r="T313" i="132"/>
  <c r="S313" i="132"/>
  <c r="R313" i="132"/>
  <c r="Q313" i="132"/>
  <c r="P313" i="132"/>
  <c r="A313" i="132"/>
  <c r="O312" i="132"/>
  <c r="N312" i="132"/>
  <c r="M312" i="132"/>
  <c r="C312" i="132"/>
  <c r="A312" i="132"/>
  <c r="O311" i="132"/>
  <c r="N311" i="132"/>
  <c r="M311" i="132"/>
  <c r="C311" i="132"/>
  <c r="A311" i="132"/>
  <c r="O310" i="132"/>
  <c r="N310" i="132"/>
  <c r="M310" i="132"/>
  <c r="C310" i="132"/>
  <c r="A310" i="132"/>
  <c r="O309" i="132"/>
  <c r="N309" i="132"/>
  <c r="M309" i="132"/>
  <c r="C309" i="132"/>
  <c r="A309" i="132"/>
  <c r="O308" i="132"/>
  <c r="N308" i="132"/>
  <c r="N313" i="132" s="1"/>
  <c r="M308" i="132"/>
  <c r="C308" i="132"/>
  <c r="A308" i="132"/>
  <c r="O307" i="132"/>
  <c r="N307" i="132"/>
  <c r="M307" i="132"/>
  <c r="C307" i="132"/>
  <c r="B307" i="132"/>
  <c r="A307" i="132"/>
  <c r="AH306" i="132"/>
  <c r="AG306" i="132"/>
  <c r="AF306" i="132"/>
  <c r="AE306" i="132"/>
  <c r="AD306" i="132"/>
  <c r="AC306" i="132"/>
  <c r="AB306" i="132"/>
  <c r="AA306" i="132"/>
  <c r="Z306" i="132"/>
  <c r="Y306" i="132"/>
  <c r="X306" i="132"/>
  <c r="W306" i="132"/>
  <c r="V306" i="132"/>
  <c r="U306" i="132"/>
  <c r="T306" i="132"/>
  <c r="S306" i="132"/>
  <c r="R306" i="132"/>
  <c r="Q306" i="132"/>
  <c r="P306" i="132"/>
  <c r="A306" i="132"/>
  <c r="O305" i="132"/>
  <c r="N305" i="132"/>
  <c r="M305" i="132"/>
  <c r="C305" i="132"/>
  <c r="A305" i="132"/>
  <c r="O304" i="132"/>
  <c r="N304" i="132"/>
  <c r="M304" i="132"/>
  <c r="C304" i="132"/>
  <c r="A304" i="132"/>
  <c r="O303" i="132"/>
  <c r="N303" i="132"/>
  <c r="M303" i="132"/>
  <c r="C303" i="132"/>
  <c r="A303" i="132"/>
  <c r="O302" i="132"/>
  <c r="N302" i="132"/>
  <c r="M302" i="132"/>
  <c r="C302" i="132"/>
  <c r="A302" i="132"/>
  <c r="O301" i="132"/>
  <c r="N301" i="132"/>
  <c r="M301" i="132"/>
  <c r="C301" i="132"/>
  <c r="A301" i="132"/>
  <c r="O300" i="132"/>
  <c r="N300" i="132"/>
  <c r="N306" i="132" s="1"/>
  <c r="M300" i="132"/>
  <c r="C300" i="132"/>
  <c r="A300" i="132"/>
  <c r="O299" i="132"/>
  <c r="N299" i="132"/>
  <c r="M299" i="132"/>
  <c r="C299" i="132"/>
  <c r="B299" i="132"/>
  <c r="A299" i="132"/>
  <c r="AH298" i="132"/>
  <c r="AG298" i="132"/>
  <c r="AF298" i="132"/>
  <c r="AE298" i="132"/>
  <c r="AD298" i="132"/>
  <c r="AC298" i="132"/>
  <c r="AB298" i="132"/>
  <c r="AA298" i="132"/>
  <c r="Z298" i="132"/>
  <c r="Y298" i="132"/>
  <c r="X298" i="132"/>
  <c r="W298" i="132"/>
  <c r="V298" i="132"/>
  <c r="U298" i="132"/>
  <c r="T298" i="132"/>
  <c r="S298" i="132"/>
  <c r="R298" i="132"/>
  <c r="Q298" i="132"/>
  <c r="P298" i="132"/>
  <c r="A298" i="132"/>
  <c r="O297" i="132"/>
  <c r="N297" i="132"/>
  <c r="M297" i="132"/>
  <c r="C297" i="132"/>
  <c r="A297" i="132"/>
  <c r="O296" i="132"/>
  <c r="N296" i="132"/>
  <c r="M296" i="132"/>
  <c r="C296" i="132"/>
  <c r="A296" i="132"/>
  <c r="O295" i="132"/>
  <c r="N295" i="132"/>
  <c r="M295" i="132"/>
  <c r="C295" i="132"/>
  <c r="A295" i="132"/>
  <c r="O294" i="132"/>
  <c r="N294" i="132"/>
  <c r="M294" i="132"/>
  <c r="C294" i="132"/>
  <c r="A294" i="132"/>
  <c r="O293" i="132"/>
  <c r="N293" i="132"/>
  <c r="M293" i="132"/>
  <c r="C293" i="132"/>
  <c r="A293" i="132"/>
  <c r="O292" i="132"/>
  <c r="N292" i="132"/>
  <c r="M292" i="132"/>
  <c r="C292" i="132"/>
  <c r="A292" i="132"/>
  <c r="O291" i="132"/>
  <c r="N291" i="132"/>
  <c r="M291" i="132"/>
  <c r="C291" i="132"/>
  <c r="A291" i="132"/>
  <c r="O290" i="132"/>
  <c r="N290" i="132"/>
  <c r="M290" i="132"/>
  <c r="C290" i="132"/>
  <c r="A290" i="132"/>
  <c r="O289" i="132"/>
  <c r="O298" i="132" s="1"/>
  <c r="N289" i="132"/>
  <c r="N298" i="132" s="1"/>
  <c r="M289" i="132"/>
  <c r="M298" i="132" s="1"/>
  <c r="C289" i="132"/>
  <c r="A289" i="132"/>
  <c r="O288" i="132"/>
  <c r="N288" i="132"/>
  <c r="M288" i="132"/>
  <c r="C288" i="132"/>
  <c r="B288" i="132"/>
  <c r="A288" i="132"/>
  <c r="AH287" i="132"/>
  <c r="AH322" i="132" s="1"/>
  <c r="AG287" i="132"/>
  <c r="AG322" i="132" s="1"/>
  <c r="AF287" i="132"/>
  <c r="AF322" i="132" s="1"/>
  <c r="AE287" i="132"/>
  <c r="AE322" i="132" s="1"/>
  <c r="AD287" i="132"/>
  <c r="AD322" i="132" s="1"/>
  <c r="AC287" i="132"/>
  <c r="AC322" i="132" s="1"/>
  <c r="AB287" i="132"/>
  <c r="AB322" i="132" s="1"/>
  <c r="AA287" i="132"/>
  <c r="AA322" i="132" s="1"/>
  <c r="Z287" i="132"/>
  <c r="Z322" i="132" s="1"/>
  <c r="Y287" i="132"/>
  <c r="Y322" i="132" s="1"/>
  <c r="X287" i="132"/>
  <c r="X322" i="132" s="1"/>
  <c r="W287" i="132"/>
  <c r="W322" i="132" s="1"/>
  <c r="V287" i="132"/>
  <c r="V322" i="132" s="1"/>
  <c r="U287" i="132"/>
  <c r="U322" i="132" s="1"/>
  <c r="T287" i="132"/>
  <c r="T322" i="132" s="1"/>
  <c r="S287" i="132"/>
  <c r="S322" i="132" s="1"/>
  <c r="R287" i="132"/>
  <c r="R322" i="132" s="1"/>
  <c r="Q287" i="132"/>
  <c r="Q322" i="132" s="1"/>
  <c r="P287" i="132"/>
  <c r="P322" i="132" s="1"/>
  <c r="A287" i="132"/>
  <c r="O286" i="132"/>
  <c r="N286" i="132"/>
  <c r="M286" i="132"/>
  <c r="C286" i="132"/>
  <c r="A286" i="132"/>
  <c r="O285" i="132"/>
  <c r="N285" i="132"/>
  <c r="M285" i="132"/>
  <c r="C285" i="132"/>
  <c r="A285" i="132"/>
  <c r="O284" i="132"/>
  <c r="N284" i="132"/>
  <c r="M284" i="132"/>
  <c r="C284" i="132"/>
  <c r="A284" i="132"/>
  <c r="O283" i="132"/>
  <c r="N283" i="132"/>
  <c r="M283" i="132"/>
  <c r="C283" i="132"/>
  <c r="A283" i="132"/>
  <c r="O282" i="132"/>
  <c r="N282" i="132"/>
  <c r="M282" i="132"/>
  <c r="C282" i="132"/>
  <c r="A282" i="132"/>
  <c r="O281" i="132"/>
  <c r="N281" i="132"/>
  <c r="M281" i="132"/>
  <c r="C281" i="132"/>
  <c r="A281" i="132"/>
  <c r="O280" i="132"/>
  <c r="O287" i="132" s="1"/>
  <c r="N280" i="132"/>
  <c r="N287" i="132" s="1"/>
  <c r="N322" i="132" s="1"/>
  <c r="M280" i="132"/>
  <c r="M287" i="132" s="1"/>
  <c r="C280" i="132"/>
  <c r="A280" i="132"/>
  <c r="O279" i="132"/>
  <c r="N279" i="132"/>
  <c r="M279" i="132"/>
  <c r="C279" i="132"/>
  <c r="B279" i="132"/>
  <c r="A279" i="132"/>
  <c r="O278" i="132"/>
  <c r="N278" i="132"/>
  <c r="M278" i="132"/>
  <c r="A278" i="132"/>
  <c r="O277" i="132"/>
  <c r="N277" i="132"/>
  <c r="M277" i="132"/>
  <c r="C277" i="132"/>
  <c r="B277" i="132"/>
  <c r="A277" i="132"/>
  <c r="A276" i="132"/>
  <c r="O275" i="132"/>
  <c r="N275" i="132"/>
  <c r="M275" i="132"/>
  <c r="C275" i="132"/>
  <c r="B275" i="132"/>
  <c r="A275" i="132"/>
  <c r="O274" i="132"/>
  <c r="N274" i="132"/>
  <c r="M274" i="132"/>
  <c r="C274" i="132"/>
  <c r="B274" i="132"/>
  <c r="A274" i="132"/>
  <c r="AH273" i="132"/>
  <c r="AG273" i="132"/>
  <c r="AF273" i="132"/>
  <c r="AE273" i="132"/>
  <c r="AD273" i="132"/>
  <c r="AC273" i="132"/>
  <c r="AB273" i="132"/>
  <c r="AA273" i="132"/>
  <c r="Z273" i="132"/>
  <c r="Y273" i="132"/>
  <c r="X273" i="132"/>
  <c r="W273" i="132"/>
  <c r="V273" i="132"/>
  <c r="U273" i="132"/>
  <c r="T273" i="132"/>
  <c r="S273" i="132"/>
  <c r="R273" i="132"/>
  <c r="Q273" i="132"/>
  <c r="P273" i="132"/>
  <c r="A273" i="132"/>
  <c r="O272" i="132"/>
  <c r="N272" i="132"/>
  <c r="M272" i="132"/>
  <c r="C272" i="132"/>
  <c r="B272" i="132"/>
  <c r="A272" i="132"/>
  <c r="O271" i="132"/>
  <c r="N271" i="132"/>
  <c r="M271" i="132"/>
  <c r="C271" i="132"/>
  <c r="B271" i="132"/>
  <c r="A271" i="132"/>
  <c r="O270" i="132"/>
  <c r="N270" i="132"/>
  <c r="M270" i="132"/>
  <c r="C270" i="132"/>
  <c r="B270" i="132"/>
  <c r="A270" i="132"/>
  <c r="O269" i="132"/>
  <c r="N269" i="132"/>
  <c r="M269" i="132"/>
  <c r="C269" i="132"/>
  <c r="B269" i="132"/>
  <c r="A269" i="132"/>
  <c r="O268" i="132"/>
  <c r="O273" i="132" s="1"/>
  <c r="N268" i="132"/>
  <c r="N273" i="132" s="1"/>
  <c r="M268" i="132"/>
  <c r="M273" i="132" s="1"/>
  <c r="C268" i="132"/>
  <c r="B268" i="132"/>
  <c r="A268" i="132"/>
  <c r="O267" i="132"/>
  <c r="N267" i="132"/>
  <c r="M267" i="132"/>
  <c r="C267" i="132"/>
  <c r="B267" i="132"/>
  <c r="A267" i="132"/>
  <c r="AH266" i="132"/>
  <c r="AG266" i="132"/>
  <c r="AF266" i="132"/>
  <c r="AE266" i="132"/>
  <c r="AD266" i="132"/>
  <c r="AC266" i="132"/>
  <c r="AB266" i="132"/>
  <c r="AA266" i="132"/>
  <c r="Z266" i="132"/>
  <c r="Y266" i="132"/>
  <c r="X266" i="132"/>
  <c r="W266" i="132"/>
  <c r="V266" i="132"/>
  <c r="U266" i="132"/>
  <c r="T266" i="132"/>
  <c r="S266" i="132"/>
  <c r="R266" i="132"/>
  <c r="Q266" i="132"/>
  <c r="P266" i="132"/>
  <c r="A266" i="132"/>
  <c r="O265" i="132"/>
  <c r="N265" i="132"/>
  <c r="M265" i="132"/>
  <c r="C265" i="132"/>
  <c r="B265" i="132"/>
  <c r="A265" i="132"/>
  <c r="O264" i="132"/>
  <c r="N264" i="132"/>
  <c r="M264" i="132"/>
  <c r="C264" i="132"/>
  <c r="B264" i="132"/>
  <c r="A264" i="132"/>
  <c r="O263" i="132"/>
  <c r="N263" i="132"/>
  <c r="M263" i="132"/>
  <c r="C263" i="132"/>
  <c r="B263" i="132"/>
  <c r="A263" i="132"/>
  <c r="O262" i="132"/>
  <c r="N262" i="132"/>
  <c r="M262" i="132"/>
  <c r="C262" i="132"/>
  <c r="B262" i="132"/>
  <c r="A262" i="132"/>
  <c r="O261" i="132"/>
  <c r="N261" i="132"/>
  <c r="M261" i="132"/>
  <c r="C261" i="132"/>
  <c r="B261" i="132"/>
  <c r="A261" i="132"/>
  <c r="O260" i="132"/>
  <c r="N260" i="132"/>
  <c r="N266" i="132" s="1"/>
  <c r="M260" i="132"/>
  <c r="C260" i="132"/>
  <c r="B260" i="132"/>
  <c r="A260" i="132"/>
  <c r="O259" i="132"/>
  <c r="O266" i="132" s="1"/>
  <c r="N259" i="132"/>
  <c r="M259" i="132"/>
  <c r="M266" i="132" s="1"/>
  <c r="C259" i="132"/>
  <c r="B259" i="132"/>
  <c r="A259" i="132"/>
  <c r="O258" i="132"/>
  <c r="N258" i="132"/>
  <c r="M258" i="132"/>
  <c r="C258" i="132"/>
  <c r="B258" i="132"/>
  <c r="A258" i="132"/>
  <c r="AH257" i="132"/>
  <c r="AH276" i="132" s="1"/>
  <c r="AG257" i="132"/>
  <c r="AF257" i="132"/>
  <c r="AF276" i="132" s="1"/>
  <c r="AE257" i="132"/>
  <c r="AE276" i="132" s="1"/>
  <c r="AD257" i="132"/>
  <c r="AD276" i="132" s="1"/>
  <c r="AC257" i="132"/>
  <c r="AB257" i="132"/>
  <c r="AB276" i="132" s="1"/>
  <c r="AA257" i="132"/>
  <c r="AA276" i="132" s="1"/>
  <c r="Z257" i="132"/>
  <c r="Z276" i="132" s="1"/>
  <c r="Y257" i="132"/>
  <c r="X257" i="132"/>
  <c r="X276" i="132" s="1"/>
  <c r="W257" i="132"/>
  <c r="W276" i="132" s="1"/>
  <c r="V257" i="132"/>
  <c r="V276" i="132" s="1"/>
  <c r="U257" i="132"/>
  <c r="T257" i="132"/>
  <c r="T276" i="132" s="1"/>
  <c r="S257" i="132"/>
  <c r="S276" i="132" s="1"/>
  <c r="R257" i="132"/>
  <c r="R276" i="132" s="1"/>
  <c r="Q257" i="132"/>
  <c r="P257" i="132"/>
  <c r="P276" i="132" s="1"/>
  <c r="A257" i="132"/>
  <c r="O256" i="132"/>
  <c r="N256" i="132"/>
  <c r="M256" i="132"/>
  <c r="C256" i="132"/>
  <c r="A256" i="132"/>
  <c r="O255" i="132"/>
  <c r="N255" i="132"/>
  <c r="M255" i="132"/>
  <c r="C255" i="132"/>
  <c r="A255" i="132"/>
  <c r="O254" i="132"/>
  <c r="N254" i="132"/>
  <c r="M254" i="132"/>
  <c r="C254" i="132"/>
  <c r="A254" i="132"/>
  <c r="O253" i="132"/>
  <c r="N253" i="132"/>
  <c r="M253" i="132"/>
  <c r="C253" i="132"/>
  <c r="A253" i="132"/>
  <c r="O252" i="132"/>
  <c r="N252" i="132"/>
  <c r="M252" i="132"/>
  <c r="C252" i="132"/>
  <c r="A252" i="132"/>
  <c r="O251" i="132"/>
  <c r="N251" i="132"/>
  <c r="M251" i="132"/>
  <c r="C251" i="132"/>
  <c r="A251" i="132"/>
  <c r="O250" i="132"/>
  <c r="N250" i="132"/>
  <c r="M250" i="132"/>
  <c r="C250" i="132"/>
  <c r="A250" i="132"/>
  <c r="O249" i="132"/>
  <c r="O257" i="132" s="1"/>
  <c r="O276" i="132" s="1"/>
  <c r="N249" i="132"/>
  <c r="N257" i="132" s="1"/>
  <c r="M249" i="132"/>
  <c r="M257" i="132" s="1"/>
  <c r="M276" i="132" s="1"/>
  <c r="C249" i="132"/>
  <c r="A249" i="132"/>
  <c r="O248" i="132"/>
  <c r="N248" i="132"/>
  <c r="M248" i="132"/>
  <c r="C248" i="132"/>
  <c r="B248" i="132"/>
  <c r="A248" i="132"/>
  <c r="O247" i="132"/>
  <c r="N247" i="132"/>
  <c r="M247" i="132"/>
  <c r="A247" i="132"/>
  <c r="O246" i="132"/>
  <c r="N246" i="132"/>
  <c r="M246" i="132"/>
  <c r="C246" i="132"/>
  <c r="B246" i="132"/>
  <c r="A246" i="132"/>
  <c r="A245" i="132"/>
  <c r="O244" i="132"/>
  <c r="N244" i="132"/>
  <c r="M244" i="132"/>
  <c r="C244" i="132"/>
  <c r="B244" i="132"/>
  <c r="A244" i="132"/>
  <c r="O243" i="132"/>
  <c r="N243" i="132"/>
  <c r="M243" i="132"/>
  <c r="C243" i="132"/>
  <c r="B243" i="132"/>
  <c r="A243" i="132"/>
  <c r="AH242" i="132"/>
  <c r="AG242" i="132"/>
  <c r="AF242" i="132"/>
  <c r="AE242" i="132"/>
  <c r="AD242" i="132"/>
  <c r="AC242" i="132"/>
  <c r="AB242" i="132"/>
  <c r="AA242" i="132"/>
  <c r="Z242" i="132"/>
  <c r="Y242" i="132"/>
  <c r="X242" i="132"/>
  <c r="W242" i="132"/>
  <c r="V242" i="132"/>
  <c r="U242" i="132"/>
  <c r="T242" i="132"/>
  <c r="S242" i="132"/>
  <c r="R242" i="132"/>
  <c r="Q242" i="132"/>
  <c r="P242" i="132"/>
  <c r="A242" i="132"/>
  <c r="O241" i="132"/>
  <c r="N241" i="132"/>
  <c r="M241" i="132"/>
  <c r="C241" i="132"/>
  <c r="B241" i="132"/>
  <c r="A241" i="132"/>
  <c r="O240" i="132"/>
  <c r="N240" i="132"/>
  <c r="M240" i="132"/>
  <c r="C240" i="132"/>
  <c r="B240" i="132"/>
  <c r="A240" i="132"/>
  <c r="O239" i="132"/>
  <c r="N239" i="132"/>
  <c r="M239" i="132"/>
  <c r="C239" i="132"/>
  <c r="B239" i="132"/>
  <c r="A239" i="132"/>
  <c r="O238" i="132"/>
  <c r="N238" i="132"/>
  <c r="M238" i="132"/>
  <c r="C238" i="132"/>
  <c r="B238" i="132"/>
  <c r="A238" i="132"/>
  <c r="O237" i="132"/>
  <c r="O242" i="132" s="1"/>
  <c r="N237" i="132"/>
  <c r="N242" i="132" s="1"/>
  <c r="M237" i="132"/>
  <c r="M242" i="132" s="1"/>
  <c r="C237" i="132"/>
  <c r="B237" i="132"/>
  <c r="A237" i="132"/>
  <c r="O236" i="132"/>
  <c r="N236" i="132"/>
  <c r="M236" i="132"/>
  <c r="C236" i="132"/>
  <c r="B236" i="132"/>
  <c r="A236" i="132"/>
  <c r="AH235" i="132"/>
  <c r="AG235" i="132"/>
  <c r="AF235" i="132"/>
  <c r="AE235" i="132"/>
  <c r="AD235" i="132"/>
  <c r="AC235" i="132"/>
  <c r="AB235" i="132"/>
  <c r="AA235" i="132"/>
  <c r="Z235" i="132"/>
  <c r="Y235" i="132"/>
  <c r="X235" i="132"/>
  <c r="W235" i="132"/>
  <c r="V235" i="132"/>
  <c r="U235" i="132"/>
  <c r="T235" i="132"/>
  <c r="S235" i="132"/>
  <c r="R235" i="132"/>
  <c r="Q235" i="132"/>
  <c r="P235" i="132"/>
  <c r="A235" i="132"/>
  <c r="O234" i="132"/>
  <c r="N234" i="132"/>
  <c r="M234" i="132"/>
  <c r="C234" i="132"/>
  <c r="B234" i="132"/>
  <c r="A234" i="132"/>
  <c r="O233" i="132"/>
  <c r="N233" i="132"/>
  <c r="M233" i="132"/>
  <c r="C233" i="132"/>
  <c r="B233" i="132"/>
  <c r="A233" i="132"/>
  <c r="O232" i="132"/>
  <c r="N232" i="132"/>
  <c r="M232" i="132"/>
  <c r="C232" i="132"/>
  <c r="B232" i="132"/>
  <c r="A232" i="132"/>
  <c r="O231" i="132"/>
  <c r="N231" i="132"/>
  <c r="M231" i="132"/>
  <c r="C231" i="132"/>
  <c r="B231" i="132"/>
  <c r="A231" i="132"/>
  <c r="O230" i="132"/>
  <c r="N230" i="132"/>
  <c r="M230" i="132"/>
  <c r="C230" i="132"/>
  <c r="B230" i="132"/>
  <c r="A230" i="132"/>
  <c r="O229" i="132"/>
  <c r="O235" i="132" s="1"/>
  <c r="N229" i="132"/>
  <c r="N235" i="132" s="1"/>
  <c r="M229" i="132"/>
  <c r="M235" i="132" s="1"/>
  <c r="C229" i="132"/>
  <c r="B229" i="132"/>
  <c r="A229" i="132"/>
  <c r="O228" i="132"/>
  <c r="N228" i="132"/>
  <c r="M228" i="132"/>
  <c r="C228" i="132"/>
  <c r="B228" i="132"/>
  <c r="A228" i="132"/>
  <c r="AH227" i="132"/>
  <c r="AG227" i="132"/>
  <c r="AF227" i="132"/>
  <c r="AE227" i="132"/>
  <c r="AD227" i="132"/>
  <c r="AC227" i="132"/>
  <c r="AB227" i="132"/>
  <c r="AA227" i="132"/>
  <c r="Z227" i="132"/>
  <c r="Y227" i="132"/>
  <c r="X227" i="132"/>
  <c r="W227" i="132"/>
  <c r="V227" i="132"/>
  <c r="U227" i="132"/>
  <c r="T227" i="132"/>
  <c r="S227" i="132"/>
  <c r="R227" i="132"/>
  <c r="Q227" i="132"/>
  <c r="P227" i="132"/>
  <c r="A227" i="132"/>
  <c r="O226" i="132"/>
  <c r="N226" i="132"/>
  <c r="M226" i="132"/>
  <c r="C226" i="132"/>
  <c r="B226" i="132"/>
  <c r="A226" i="132"/>
  <c r="O225" i="132"/>
  <c r="N225" i="132"/>
  <c r="M225" i="132"/>
  <c r="C225" i="132"/>
  <c r="B225" i="132"/>
  <c r="A225" i="132"/>
  <c r="O224" i="132"/>
  <c r="N224" i="132"/>
  <c r="M224" i="132"/>
  <c r="C224" i="132"/>
  <c r="B224" i="132"/>
  <c r="A224" i="132"/>
  <c r="O223" i="132"/>
  <c r="N223" i="132"/>
  <c r="M223" i="132"/>
  <c r="C223" i="132"/>
  <c r="B223" i="132"/>
  <c r="A223" i="132"/>
  <c r="O222" i="132"/>
  <c r="O227" i="132" s="1"/>
  <c r="N222" i="132"/>
  <c r="N227" i="132" s="1"/>
  <c r="M222" i="132"/>
  <c r="M227" i="132" s="1"/>
  <c r="C222" i="132"/>
  <c r="B222" i="132"/>
  <c r="A222" i="132"/>
  <c r="O221" i="132"/>
  <c r="N221" i="132"/>
  <c r="M221" i="132"/>
  <c r="C221" i="132"/>
  <c r="B221" i="132"/>
  <c r="A221" i="132"/>
  <c r="AH220" i="132"/>
  <c r="AG220" i="132"/>
  <c r="AF220" i="132"/>
  <c r="AE220" i="132"/>
  <c r="AD220" i="132"/>
  <c r="AC220" i="132"/>
  <c r="AB220" i="132"/>
  <c r="AA220" i="132"/>
  <c r="Z220" i="132"/>
  <c r="Y220" i="132"/>
  <c r="X220" i="132"/>
  <c r="W220" i="132"/>
  <c r="V220" i="132"/>
  <c r="U220" i="132"/>
  <c r="T220" i="132"/>
  <c r="S220" i="132"/>
  <c r="R220" i="132"/>
  <c r="Q220" i="132"/>
  <c r="P220" i="132"/>
  <c r="A220" i="132"/>
  <c r="O219" i="132"/>
  <c r="N219" i="132"/>
  <c r="M219" i="132"/>
  <c r="C219" i="132"/>
  <c r="B219" i="132"/>
  <c r="A219" i="132"/>
  <c r="O218" i="132"/>
  <c r="N218" i="132"/>
  <c r="M218" i="132"/>
  <c r="C218" i="132"/>
  <c r="B218" i="132"/>
  <c r="A218" i="132"/>
  <c r="O217" i="132"/>
  <c r="N217" i="132"/>
  <c r="M217" i="132"/>
  <c r="C217" i="132"/>
  <c r="B217" i="132"/>
  <c r="A217" i="132"/>
  <c r="O216" i="132"/>
  <c r="N216" i="132"/>
  <c r="M216" i="132"/>
  <c r="C216" i="132"/>
  <c r="B216" i="132"/>
  <c r="A216" i="132"/>
  <c r="O215" i="132"/>
  <c r="O220" i="132" s="1"/>
  <c r="N215" i="132"/>
  <c r="N220" i="132" s="1"/>
  <c r="M215" i="132"/>
  <c r="M220" i="132" s="1"/>
  <c r="C215" i="132"/>
  <c r="B215" i="132"/>
  <c r="A215" i="132"/>
  <c r="O214" i="132"/>
  <c r="N214" i="132"/>
  <c r="M214" i="132"/>
  <c r="C214" i="132"/>
  <c r="B214" i="132"/>
  <c r="A214" i="132"/>
  <c r="AH213" i="132"/>
  <c r="AH245" i="132" s="1"/>
  <c r="AG213" i="132"/>
  <c r="AG245" i="132" s="1"/>
  <c r="AF213" i="132"/>
  <c r="AF245" i="132" s="1"/>
  <c r="AE213" i="132"/>
  <c r="AE245" i="132" s="1"/>
  <c r="AD213" i="132"/>
  <c r="AD245" i="132" s="1"/>
  <c r="AC213" i="132"/>
  <c r="AC245" i="132" s="1"/>
  <c r="AB213" i="132"/>
  <c r="AB245" i="132" s="1"/>
  <c r="AA213" i="132"/>
  <c r="AA245" i="132" s="1"/>
  <c r="Z213" i="132"/>
  <c r="Z245" i="132" s="1"/>
  <c r="Y213" i="132"/>
  <c r="Y245" i="132" s="1"/>
  <c r="X213" i="132"/>
  <c r="X245" i="132" s="1"/>
  <c r="W213" i="132"/>
  <c r="W245" i="132" s="1"/>
  <c r="V213" i="132"/>
  <c r="V245" i="132" s="1"/>
  <c r="U213" i="132"/>
  <c r="U245" i="132" s="1"/>
  <c r="T213" i="132"/>
  <c r="T245" i="132" s="1"/>
  <c r="S213" i="132"/>
  <c r="S245" i="132" s="1"/>
  <c r="R213" i="132"/>
  <c r="R245" i="132" s="1"/>
  <c r="Q213" i="132"/>
  <c r="Q245" i="132" s="1"/>
  <c r="P213" i="132"/>
  <c r="P245" i="132" s="1"/>
  <c r="A213" i="132"/>
  <c r="O212" i="132"/>
  <c r="N212" i="132"/>
  <c r="M212" i="132"/>
  <c r="C212" i="132"/>
  <c r="B212" i="132"/>
  <c r="A212" i="132"/>
  <c r="O211" i="132"/>
  <c r="N211" i="132"/>
  <c r="M211" i="132"/>
  <c r="C211" i="132"/>
  <c r="B211" i="132"/>
  <c r="A211" i="132"/>
  <c r="O210" i="132"/>
  <c r="N210" i="132"/>
  <c r="M210" i="132"/>
  <c r="C210" i="132"/>
  <c r="B210" i="132"/>
  <c r="A210" i="132"/>
  <c r="O209" i="132"/>
  <c r="N209" i="132"/>
  <c r="M209" i="132"/>
  <c r="C209" i="132"/>
  <c r="B209" i="132"/>
  <c r="A209" i="132"/>
  <c r="O208" i="132"/>
  <c r="N208" i="132"/>
  <c r="M208" i="132"/>
  <c r="C208" i="132"/>
  <c r="B208" i="132"/>
  <c r="A208" i="132"/>
  <c r="O207" i="132"/>
  <c r="N207" i="132"/>
  <c r="N213" i="132" s="1"/>
  <c r="N245" i="132" s="1"/>
  <c r="M207" i="132"/>
  <c r="C207" i="132"/>
  <c r="B207" i="132"/>
  <c r="A207" i="132"/>
  <c r="O206" i="132"/>
  <c r="N206" i="132"/>
  <c r="M206" i="132"/>
  <c r="C206" i="132"/>
  <c r="B206" i="132"/>
  <c r="A206" i="132"/>
  <c r="O205" i="132"/>
  <c r="N205" i="132"/>
  <c r="M205" i="132"/>
  <c r="A205" i="132"/>
  <c r="O204" i="132"/>
  <c r="N204" i="132"/>
  <c r="M204" i="132"/>
  <c r="C204" i="132"/>
  <c r="B204" i="132"/>
  <c r="A204" i="132"/>
  <c r="A203" i="132"/>
  <c r="O202" i="132"/>
  <c r="N202" i="132"/>
  <c r="M202" i="132"/>
  <c r="C202" i="132"/>
  <c r="B202" i="132"/>
  <c r="A202" i="132"/>
  <c r="O201" i="132"/>
  <c r="N201" i="132"/>
  <c r="M201" i="132"/>
  <c r="C201" i="132"/>
  <c r="B201" i="132"/>
  <c r="A201" i="132"/>
  <c r="AH200" i="132"/>
  <c r="AG200" i="132"/>
  <c r="AF200" i="132"/>
  <c r="AE200" i="132"/>
  <c r="AD200" i="132"/>
  <c r="AC200" i="132"/>
  <c r="AB200" i="132"/>
  <c r="AA200" i="132"/>
  <c r="Z200" i="132"/>
  <c r="Y200" i="132"/>
  <c r="X200" i="132"/>
  <c r="W200" i="132"/>
  <c r="V200" i="132"/>
  <c r="U200" i="132"/>
  <c r="T200" i="132"/>
  <c r="S200" i="132"/>
  <c r="R200" i="132"/>
  <c r="Q200" i="132"/>
  <c r="P200" i="132"/>
  <c r="A200" i="132"/>
  <c r="O199" i="132"/>
  <c r="N199" i="132"/>
  <c r="M199" i="132"/>
  <c r="M200" i="132" s="1"/>
  <c r="C199" i="132"/>
  <c r="B199" i="132"/>
  <c r="A199" i="132"/>
  <c r="O198" i="132"/>
  <c r="N198" i="132"/>
  <c r="M198" i="132"/>
  <c r="C198" i="132"/>
  <c r="B198" i="132"/>
  <c r="A198" i="132"/>
  <c r="O197" i="132"/>
  <c r="N197" i="132"/>
  <c r="M197" i="132"/>
  <c r="C197" i="132"/>
  <c r="B197" i="132"/>
  <c r="A197" i="132"/>
  <c r="O196" i="132"/>
  <c r="N196" i="132"/>
  <c r="M196" i="132"/>
  <c r="C196" i="132"/>
  <c r="B196" i="132"/>
  <c r="A196" i="132"/>
  <c r="O195" i="132"/>
  <c r="O200" i="132" s="1"/>
  <c r="N195" i="132"/>
  <c r="N200" i="132" s="1"/>
  <c r="M195" i="132"/>
  <c r="C195" i="132"/>
  <c r="B195" i="132"/>
  <c r="A195" i="132"/>
  <c r="O194" i="132"/>
  <c r="N194" i="132"/>
  <c r="M194" i="132"/>
  <c r="C194" i="132"/>
  <c r="B194" i="132"/>
  <c r="A194" i="132"/>
  <c r="AH193" i="132"/>
  <c r="AG193" i="132"/>
  <c r="AF193" i="132"/>
  <c r="AE193" i="132"/>
  <c r="AD193" i="132"/>
  <c r="AC193" i="132"/>
  <c r="AB193" i="132"/>
  <c r="AA193" i="132"/>
  <c r="Z193" i="132"/>
  <c r="Y193" i="132"/>
  <c r="X193" i="132"/>
  <c r="W193" i="132"/>
  <c r="V193" i="132"/>
  <c r="U193" i="132"/>
  <c r="T193" i="132"/>
  <c r="S193" i="132"/>
  <c r="R193" i="132"/>
  <c r="Q193" i="132"/>
  <c r="P193" i="132"/>
  <c r="A193" i="132"/>
  <c r="O192" i="132"/>
  <c r="N192" i="132"/>
  <c r="M192" i="132"/>
  <c r="C192" i="132"/>
  <c r="B192" i="132"/>
  <c r="A192" i="132"/>
  <c r="O191" i="132"/>
  <c r="N191" i="132"/>
  <c r="M191" i="132"/>
  <c r="C191" i="132"/>
  <c r="B191" i="132"/>
  <c r="A191" i="132"/>
  <c r="O190" i="132"/>
  <c r="N190" i="132"/>
  <c r="M190" i="132"/>
  <c r="C190" i="132"/>
  <c r="B190" i="132"/>
  <c r="A190" i="132"/>
  <c r="O189" i="132"/>
  <c r="N189" i="132"/>
  <c r="M189" i="132"/>
  <c r="C189" i="132"/>
  <c r="B189" i="132"/>
  <c r="A189" i="132"/>
  <c r="O188" i="132"/>
  <c r="O193" i="132" s="1"/>
  <c r="N188" i="132"/>
  <c r="N193" i="132" s="1"/>
  <c r="M188" i="132"/>
  <c r="M193" i="132" s="1"/>
  <c r="C188" i="132"/>
  <c r="B188" i="132"/>
  <c r="A188" i="132"/>
  <c r="O187" i="132"/>
  <c r="N187" i="132"/>
  <c r="M187" i="132"/>
  <c r="C187" i="132"/>
  <c r="B187" i="132"/>
  <c r="A187" i="132"/>
  <c r="AH186" i="132"/>
  <c r="AG186" i="132"/>
  <c r="AF186" i="132"/>
  <c r="AE186" i="132"/>
  <c r="AD186" i="132"/>
  <c r="AC186" i="132"/>
  <c r="AB186" i="132"/>
  <c r="AA186" i="132"/>
  <c r="Z186" i="132"/>
  <c r="Y186" i="132"/>
  <c r="X186" i="132"/>
  <c r="W186" i="132"/>
  <c r="V186" i="132"/>
  <c r="U186" i="132"/>
  <c r="T186" i="132"/>
  <c r="S186" i="132"/>
  <c r="R186" i="132"/>
  <c r="Q186" i="132"/>
  <c r="P186" i="132"/>
  <c r="A186" i="132"/>
  <c r="O185" i="132"/>
  <c r="N185" i="132"/>
  <c r="M185" i="132"/>
  <c r="C185" i="132"/>
  <c r="B185" i="132"/>
  <c r="A185" i="132"/>
  <c r="O184" i="132"/>
  <c r="N184" i="132"/>
  <c r="M184" i="132"/>
  <c r="C184" i="132"/>
  <c r="B184" i="132"/>
  <c r="A184" i="132"/>
  <c r="O183" i="132"/>
  <c r="N183" i="132"/>
  <c r="M183" i="132"/>
  <c r="C183" i="132"/>
  <c r="B183" i="132"/>
  <c r="A183" i="132"/>
  <c r="O182" i="132"/>
  <c r="N182" i="132"/>
  <c r="M182" i="132"/>
  <c r="C182" i="132"/>
  <c r="B182" i="132"/>
  <c r="A182" i="132"/>
  <c r="O181" i="132"/>
  <c r="N181" i="132"/>
  <c r="N186" i="132" s="1"/>
  <c r="M181" i="132"/>
  <c r="C181" i="132"/>
  <c r="B181" i="132"/>
  <c r="A181" i="132"/>
  <c r="O180" i="132"/>
  <c r="O186" i="132" s="1"/>
  <c r="N180" i="132"/>
  <c r="M180" i="132"/>
  <c r="M186" i="132" s="1"/>
  <c r="C180" i="132"/>
  <c r="B180" i="132"/>
  <c r="A180" i="132"/>
  <c r="O179" i="132"/>
  <c r="N179" i="132"/>
  <c r="M179" i="132"/>
  <c r="C179" i="132"/>
  <c r="B179" i="132"/>
  <c r="A179" i="132"/>
  <c r="AH178" i="132"/>
  <c r="AG178" i="132"/>
  <c r="AF178" i="132"/>
  <c r="AE178" i="132"/>
  <c r="AD178" i="132"/>
  <c r="AC178" i="132"/>
  <c r="AB178" i="132"/>
  <c r="AA178" i="132"/>
  <c r="Z178" i="132"/>
  <c r="Y178" i="132"/>
  <c r="X178" i="132"/>
  <c r="W178" i="132"/>
  <c r="V178" i="132"/>
  <c r="U178" i="132"/>
  <c r="T178" i="132"/>
  <c r="S178" i="132"/>
  <c r="R178" i="132"/>
  <c r="Q178" i="132"/>
  <c r="P178" i="132"/>
  <c r="A178" i="132"/>
  <c r="O177" i="132"/>
  <c r="N177" i="132"/>
  <c r="M177" i="132"/>
  <c r="C177" i="132"/>
  <c r="B177" i="132"/>
  <c r="A177" i="132"/>
  <c r="O176" i="132"/>
  <c r="N176" i="132"/>
  <c r="M176" i="132"/>
  <c r="C176" i="132"/>
  <c r="B176" i="132"/>
  <c r="A176" i="132"/>
  <c r="O175" i="132"/>
  <c r="N175" i="132"/>
  <c r="M175" i="132"/>
  <c r="C175" i="132"/>
  <c r="B175" i="132"/>
  <c r="A175" i="132"/>
  <c r="O174" i="132"/>
  <c r="N174" i="132"/>
  <c r="M174" i="132"/>
  <c r="C174" i="132"/>
  <c r="B174" i="132"/>
  <c r="A174" i="132"/>
  <c r="O173" i="132"/>
  <c r="O178" i="132" s="1"/>
  <c r="N173" i="132"/>
  <c r="N178" i="132" s="1"/>
  <c r="M173" i="132"/>
  <c r="M178" i="132" s="1"/>
  <c r="C173" i="132"/>
  <c r="B173" i="132"/>
  <c r="A173" i="132"/>
  <c r="O172" i="132"/>
  <c r="N172" i="132"/>
  <c r="M172" i="132"/>
  <c r="C172" i="132"/>
  <c r="B172" i="132"/>
  <c r="A172" i="132"/>
  <c r="AH171" i="132"/>
  <c r="AG171" i="132"/>
  <c r="AF171" i="132"/>
  <c r="AE171" i="132"/>
  <c r="AD171" i="132"/>
  <c r="AC171" i="132"/>
  <c r="AB171" i="132"/>
  <c r="AA171" i="132"/>
  <c r="Z171" i="132"/>
  <c r="Y171" i="132"/>
  <c r="X171" i="132"/>
  <c r="W171" i="132"/>
  <c r="V171" i="132"/>
  <c r="U171" i="132"/>
  <c r="T171" i="132"/>
  <c r="S171" i="132"/>
  <c r="R171" i="132"/>
  <c r="Q171" i="132"/>
  <c r="P171" i="132"/>
  <c r="A171" i="132"/>
  <c r="O170" i="132"/>
  <c r="N170" i="132"/>
  <c r="M170" i="132"/>
  <c r="C170" i="132"/>
  <c r="B170" i="132"/>
  <c r="A170" i="132"/>
  <c r="O169" i="132"/>
  <c r="N169" i="132"/>
  <c r="M169" i="132"/>
  <c r="C169" i="132"/>
  <c r="B169" i="132"/>
  <c r="A169" i="132"/>
  <c r="O168" i="132"/>
  <c r="N168" i="132"/>
  <c r="M168" i="132"/>
  <c r="C168" i="132"/>
  <c r="B168" i="132"/>
  <c r="A168" i="132"/>
  <c r="O167" i="132"/>
  <c r="N167" i="132"/>
  <c r="M167" i="132"/>
  <c r="C167" i="132"/>
  <c r="B167" i="132"/>
  <c r="A167" i="132"/>
  <c r="O166" i="132"/>
  <c r="N166" i="132"/>
  <c r="N171" i="132" s="1"/>
  <c r="M166" i="132"/>
  <c r="C166" i="132"/>
  <c r="B166" i="132"/>
  <c r="A166" i="132"/>
  <c r="O165" i="132"/>
  <c r="O171" i="132" s="1"/>
  <c r="N165" i="132"/>
  <c r="M165" i="132"/>
  <c r="M171" i="132" s="1"/>
  <c r="C165" i="132"/>
  <c r="B165" i="132"/>
  <c r="A165" i="132"/>
  <c r="O164" i="132"/>
  <c r="N164" i="132"/>
  <c r="M164" i="132"/>
  <c r="C164" i="132"/>
  <c r="B164" i="132"/>
  <c r="A164" i="132"/>
  <c r="AH163" i="132"/>
  <c r="AG163" i="132"/>
  <c r="AF163" i="132"/>
  <c r="AE163" i="132"/>
  <c r="AD163" i="132"/>
  <c r="AC163" i="132"/>
  <c r="AB163" i="132"/>
  <c r="AA163" i="132"/>
  <c r="Z163" i="132"/>
  <c r="Y163" i="132"/>
  <c r="X163" i="132"/>
  <c r="W163" i="132"/>
  <c r="V163" i="132"/>
  <c r="U163" i="132"/>
  <c r="T163" i="132"/>
  <c r="S163" i="132"/>
  <c r="R163" i="132"/>
  <c r="Q163" i="132"/>
  <c r="P163" i="132"/>
  <c r="A163" i="132"/>
  <c r="O162" i="132"/>
  <c r="O163" i="132" s="1"/>
  <c r="N162" i="132"/>
  <c r="M162" i="132"/>
  <c r="C162" i="132"/>
  <c r="B162" i="132"/>
  <c r="A162" i="132"/>
  <c r="O161" i="132"/>
  <c r="N161" i="132"/>
  <c r="M161" i="132"/>
  <c r="C161" i="132"/>
  <c r="B161" i="132"/>
  <c r="A161" i="132"/>
  <c r="O160" i="132"/>
  <c r="N160" i="132"/>
  <c r="M160" i="132"/>
  <c r="C160" i="132"/>
  <c r="B160" i="132"/>
  <c r="A160" i="132"/>
  <c r="O159" i="132"/>
  <c r="N159" i="132"/>
  <c r="N163" i="132" s="1"/>
  <c r="M159" i="132"/>
  <c r="M163" i="132" s="1"/>
  <c r="C159" i="132"/>
  <c r="B159" i="132"/>
  <c r="A159" i="132"/>
  <c r="O158" i="132"/>
  <c r="N158" i="132"/>
  <c r="M158" i="132"/>
  <c r="C158" i="132"/>
  <c r="B158" i="132"/>
  <c r="A158" i="132"/>
  <c r="AH157" i="132"/>
  <c r="AG157" i="132"/>
  <c r="AF157" i="132"/>
  <c r="AE157" i="132"/>
  <c r="AD157" i="132"/>
  <c r="AC157" i="132"/>
  <c r="AB157" i="132"/>
  <c r="AA157" i="132"/>
  <c r="Z157" i="132"/>
  <c r="Y157" i="132"/>
  <c r="X157" i="132"/>
  <c r="W157" i="132"/>
  <c r="V157" i="132"/>
  <c r="U157" i="132"/>
  <c r="T157" i="132"/>
  <c r="S157" i="132"/>
  <c r="R157" i="132"/>
  <c r="Q157" i="132"/>
  <c r="P157" i="132"/>
  <c r="A157" i="132"/>
  <c r="O156" i="132"/>
  <c r="N156" i="132"/>
  <c r="M156" i="132"/>
  <c r="C156" i="132"/>
  <c r="B156" i="132"/>
  <c r="A156" i="132"/>
  <c r="O155" i="132"/>
  <c r="N155" i="132"/>
  <c r="M155" i="132"/>
  <c r="C155" i="132"/>
  <c r="B155" i="132"/>
  <c r="A155" i="132"/>
  <c r="O154" i="132"/>
  <c r="N154" i="132"/>
  <c r="M154" i="132"/>
  <c r="C154" i="132"/>
  <c r="B154" i="132"/>
  <c r="A154" i="132"/>
  <c r="O153" i="132"/>
  <c r="N153" i="132"/>
  <c r="M153" i="132"/>
  <c r="C153" i="132"/>
  <c r="B153" i="132"/>
  <c r="A153" i="132"/>
  <c r="O152" i="132"/>
  <c r="O157" i="132" s="1"/>
  <c r="N152" i="132"/>
  <c r="M152" i="132"/>
  <c r="C152" i="132"/>
  <c r="B152" i="132"/>
  <c r="A152" i="132"/>
  <c r="O151" i="132"/>
  <c r="N151" i="132"/>
  <c r="M151" i="132"/>
  <c r="C151" i="132"/>
  <c r="B151" i="132"/>
  <c r="A151" i="132"/>
  <c r="AH150" i="132"/>
  <c r="AG150" i="132"/>
  <c r="AF150" i="132"/>
  <c r="AE150" i="132"/>
  <c r="AD150" i="132"/>
  <c r="AC150" i="132"/>
  <c r="AB150" i="132"/>
  <c r="AA150" i="132"/>
  <c r="Z150" i="132"/>
  <c r="Y150" i="132"/>
  <c r="X150" i="132"/>
  <c r="W150" i="132"/>
  <c r="V150" i="132"/>
  <c r="U150" i="132"/>
  <c r="T150" i="132"/>
  <c r="S150" i="132"/>
  <c r="R150" i="132"/>
  <c r="Q150" i="132"/>
  <c r="P150" i="132"/>
  <c r="A150" i="132"/>
  <c r="O149" i="132"/>
  <c r="N149" i="132"/>
  <c r="M149" i="132"/>
  <c r="C149" i="132"/>
  <c r="B149" i="132"/>
  <c r="A149" i="132"/>
  <c r="O148" i="132"/>
  <c r="N148" i="132"/>
  <c r="M148" i="132"/>
  <c r="C148" i="132"/>
  <c r="B148" i="132"/>
  <c r="A148" i="132"/>
  <c r="O147" i="132"/>
  <c r="N147" i="132"/>
  <c r="N150" i="132" s="1"/>
  <c r="M147" i="132"/>
  <c r="C147" i="132"/>
  <c r="B147" i="132"/>
  <c r="A147" i="132"/>
  <c r="O146" i="132"/>
  <c r="O150" i="132" s="1"/>
  <c r="N146" i="132"/>
  <c r="M146" i="132"/>
  <c r="M150" i="132" s="1"/>
  <c r="C146" i="132"/>
  <c r="B146" i="132"/>
  <c r="A146" i="132"/>
  <c r="O145" i="132"/>
  <c r="N145" i="132"/>
  <c r="M145" i="132"/>
  <c r="C145" i="132"/>
  <c r="B145" i="132"/>
  <c r="A145" i="132"/>
  <c r="AH144" i="132"/>
  <c r="AG144" i="132"/>
  <c r="AF144" i="132"/>
  <c r="AE144" i="132"/>
  <c r="AD144" i="132"/>
  <c r="AC144" i="132"/>
  <c r="AB144" i="132"/>
  <c r="AA144" i="132"/>
  <c r="Z144" i="132"/>
  <c r="Y144" i="132"/>
  <c r="X144" i="132"/>
  <c r="W144" i="132"/>
  <c r="V144" i="132"/>
  <c r="U144" i="132"/>
  <c r="T144" i="132"/>
  <c r="S144" i="132"/>
  <c r="R144" i="132"/>
  <c r="Q144" i="132"/>
  <c r="P144" i="132"/>
  <c r="A144" i="132"/>
  <c r="O143" i="132"/>
  <c r="N143" i="132"/>
  <c r="M143" i="132"/>
  <c r="C143" i="132"/>
  <c r="B143" i="132"/>
  <c r="A143" i="132"/>
  <c r="O142" i="132"/>
  <c r="N142" i="132"/>
  <c r="M142" i="132"/>
  <c r="C142" i="132"/>
  <c r="B142" i="132"/>
  <c r="A142" i="132"/>
  <c r="O141" i="132"/>
  <c r="N141" i="132"/>
  <c r="M141" i="132"/>
  <c r="C141" i="132"/>
  <c r="B141" i="132"/>
  <c r="A141" i="132"/>
  <c r="O140" i="132"/>
  <c r="N140" i="132"/>
  <c r="M140" i="132"/>
  <c r="C140" i="132"/>
  <c r="B140" i="132"/>
  <c r="A140" i="132"/>
  <c r="O139" i="132"/>
  <c r="N139" i="132"/>
  <c r="M139" i="132"/>
  <c r="C139" i="132"/>
  <c r="B139" i="132"/>
  <c r="A139" i="132"/>
  <c r="O138" i="132"/>
  <c r="N138" i="132"/>
  <c r="M138" i="132"/>
  <c r="C138" i="132"/>
  <c r="B138" i="132"/>
  <c r="A138" i="132"/>
  <c r="O137" i="132"/>
  <c r="N137" i="132"/>
  <c r="M137" i="132"/>
  <c r="C137" i="132"/>
  <c r="B137" i="132"/>
  <c r="A137" i="132"/>
  <c r="O136" i="132"/>
  <c r="O144" i="132" s="1"/>
  <c r="N136" i="132"/>
  <c r="N144" i="132" s="1"/>
  <c r="M136" i="132"/>
  <c r="M144" i="132" s="1"/>
  <c r="C136" i="132"/>
  <c r="B136" i="132"/>
  <c r="A136" i="132"/>
  <c r="O135" i="132"/>
  <c r="N135" i="132"/>
  <c r="M135" i="132"/>
  <c r="C135" i="132"/>
  <c r="B135" i="132"/>
  <c r="A135" i="132"/>
  <c r="AH134" i="132"/>
  <c r="AH203" i="132" s="1"/>
  <c r="AG134" i="132"/>
  <c r="AG203" i="132" s="1"/>
  <c r="AF134" i="132"/>
  <c r="AF203" i="132" s="1"/>
  <c r="AE134" i="132"/>
  <c r="AD134" i="132"/>
  <c r="AD203" i="132" s="1"/>
  <c r="AC134" i="132"/>
  <c r="AC203" i="132" s="1"/>
  <c r="AB134" i="132"/>
  <c r="AB203" i="132" s="1"/>
  <c r="AA134" i="132"/>
  <c r="Z134" i="132"/>
  <c r="Z203" i="132" s="1"/>
  <c r="Y134" i="132"/>
  <c r="Y203" i="132" s="1"/>
  <c r="X134" i="132"/>
  <c r="X203" i="132" s="1"/>
  <c r="W134" i="132"/>
  <c r="V134" i="132"/>
  <c r="V203" i="132" s="1"/>
  <c r="U134" i="132"/>
  <c r="U203" i="132" s="1"/>
  <c r="T134" i="132"/>
  <c r="T203" i="132" s="1"/>
  <c r="S134" i="132"/>
  <c r="R134" i="132"/>
  <c r="R203" i="132" s="1"/>
  <c r="Q134" i="132"/>
  <c r="Q203" i="132" s="1"/>
  <c r="P134" i="132"/>
  <c r="P203" i="132" s="1"/>
  <c r="A134" i="132"/>
  <c r="O133" i="132"/>
  <c r="N133" i="132"/>
  <c r="M133" i="132"/>
  <c r="C133" i="132"/>
  <c r="B133" i="132"/>
  <c r="A133" i="132"/>
  <c r="O132" i="132"/>
  <c r="N132" i="132"/>
  <c r="M132" i="132"/>
  <c r="C132" i="132"/>
  <c r="B132" i="132"/>
  <c r="A132" i="132"/>
  <c r="O131" i="132"/>
  <c r="N131" i="132"/>
  <c r="M131" i="132"/>
  <c r="C131" i="132"/>
  <c r="B131" i="132"/>
  <c r="A131" i="132"/>
  <c r="O130" i="132"/>
  <c r="N130" i="132"/>
  <c r="M130" i="132"/>
  <c r="C130" i="132"/>
  <c r="B130" i="132"/>
  <c r="A130" i="132"/>
  <c r="O129" i="132"/>
  <c r="O134" i="132" s="1"/>
  <c r="N129" i="132"/>
  <c r="N134" i="132" s="1"/>
  <c r="M129" i="132"/>
  <c r="M134" i="132" s="1"/>
  <c r="C129" i="132"/>
  <c r="B129" i="132"/>
  <c r="A129" i="132"/>
  <c r="O128" i="132"/>
  <c r="N128" i="132"/>
  <c r="M128" i="132"/>
  <c r="C128" i="132"/>
  <c r="B128" i="132"/>
  <c r="A128" i="132"/>
  <c r="O127" i="132"/>
  <c r="N127" i="132"/>
  <c r="M127" i="132"/>
  <c r="C127" i="132"/>
  <c r="B127" i="132"/>
  <c r="A127" i="132"/>
  <c r="O126" i="132"/>
  <c r="N126" i="132"/>
  <c r="M126" i="132"/>
  <c r="C126" i="132"/>
  <c r="B126" i="132"/>
  <c r="A126" i="132"/>
  <c r="O125" i="132"/>
  <c r="N125" i="132"/>
  <c r="M125" i="132"/>
  <c r="A125" i="132"/>
  <c r="O124" i="132"/>
  <c r="N124" i="132"/>
  <c r="M124" i="132"/>
  <c r="C124" i="132"/>
  <c r="B124" i="132"/>
  <c r="A124" i="132"/>
  <c r="A123" i="132"/>
  <c r="O122" i="132"/>
  <c r="N122" i="132"/>
  <c r="M122" i="132"/>
  <c r="C122" i="132"/>
  <c r="B122" i="132"/>
  <c r="A122" i="132"/>
  <c r="O121" i="132"/>
  <c r="N121" i="132"/>
  <c r="M121" i="132"/>
  <c r="C121" i="132"/>
  <c r="B121" i="132"/>
  <c r="A121" i="132"/>
  <c r="AH120" i="132"/>
  <c r="AG120" i="132"/>
  <c r="AF120" i="132"/>
  <c r="AE120" i="132"/>
  <c r="AD120" i="132"/>
  <c r="AC120" i="132"/>
  <c r="AB120" i="132"/>
  <c r="AA120" i="132"/>
  <c r="Z120" i="132"/>
  <c r="Y120" i="132"/>
  <c r="X120" i="132"/>
  <c r="W120" i="132"/>
  <c r="V120" i="132"/>
  <c r="U120" i="132"/>
  <c r="T120" i="132"/>
  <c r="S120" i="132"/>
  <c r="R120" i="132"/>
  <c r="Q120" i="132"/>
  <c r="P120" i="132"/>
  <c r="A120" i="132"/>
  <c r="O119" i="132"/>
  <c r="N119" i="132"/>
  <c r="M119" i="132"/>
  <c r="C119" i="132"/>
  <c r="B119" i="132"/>
  <c r="A119" i="132"/>
  <c r="O118" i="132"/>
  <c r="N118" i="132"/>
  <c r="M118" i="132"/>
  <c r="C118" i="132"/>
  <c r="B118" i="132"/>
  <c r="A118" i="132"/>
  <c r="O117" i="132"/>
  <c r="N117" i="132"/>
  <c r="M117" i="132"/>
  <c r="C117" i="132"/>
  <c r="B117" i="132"/>
  <c r="A117" i="132"/>
  <c r="O116" i="132"/>
  <c r="O120" i="132" s="1"/>
  <c r="N116" i="132"/>
  <c r="N120" i="132" s="1"/>
  <c r="M116" i="132"/>
  <c r="M120" i="132" s="1"/>
  <c r="C116" i="132"/>
  <c r="B116" i="132"/>
  <c r="A116" i="132"/>
  <c r="O115" i="132"/>
  <c r="N115" i="132"/>
  <c r="M115" i="132"/>
  <c r="C115" i="132"/>
  <c r="B115" i="132"/>
  <c r="A115" i="132"/>
  <c r="AH114" i="132"/>
  <c r="AH123" i="132" s="1"/>
  <c r="AG114" i="132"/>
  <c r="AG123" i="132" s="1"/>
  <c r="AF114" i="132"/>
  <c r="AF123" i="132" s="1"/>
  <c r="AE114" i="132"/>
  <c r="AE123" i="132" s="1"/>
  <c r="AD114" i="132"/>
  <c r="AD123" i="132" s="1"/>
  <c r="AC114" i="132"/>
  <c r="AC123" i="132" s="1"/>
  <c r="AB114" i="132"/>
  <c r="AB123" i="132" s="1"/>
  <c r="AA114" i="132"/>
  <c r="AA123" i="132" s="1"/>
  <c r="Z114" i="132"/>
  <c r="Z123" i="132" s="1"/>
  <c r="Y114" i="132"/>
  <c r="Y123" i="132" s="1"/>
  <c r="X114" i="132"/>
  <c r="X123" i="132" s="1"/>
  <c r="W114" i="132"/>
  <c r="W123" i="132" s="1"/>
  <c r="V114" i="132"/>
  <c r="V123" i="132" s="1"/>
  <c r="U114" i="132"/>
  <c r="U123" i="132" s="1"/>
  <c r="T114" i="132"/>
  <c r="T123" i="132" s="1"/>
  <c r="S114" i="132"/>
  <c r="S123" i="132" s="1"/>
  <c r="R114" i="132"/>
  <c r="R123" i="132" s="1"/>
  <c r="Q114" i="132"/>
  <c r="Q123" i="132" s="1"/>
  <c r="P114" i="132"/>
  <c r="P123" i="132" s="1"/>
  <c r="A114" i="132"/>
  <c r="O113" i="132"/>
  <c r="N113" i="132"/>
  <c r="M113" i="132"/>
  <c r="C113" i="132"/>
  <c r="B113" i="132"/>
  <c r="A113" i="132"/>
  <c r="O112" i="132"/>
  <c r="N112" i="132"/>
  <c r="M112" i="132"/>
  <c r="C112" i="132"/>
  <c r="B112" i="132"/>
  <c r="A112" i="132"/>
  <c r="O111" i="132"/>
  <c r="N111" i="132"/>
  <c r="M111" i="132"/>
  <c r="C111" i="132"/>
  <c r="B111" i="132"/>
  <c r="A111" i="132"/>
  <c r="O110" i="132"/>
  <c r="O114" i="132" s="1"/>
  <c r="N110" i="132"/>
  <c r="N114" i="132" s="1"/>
  <c r="M110" i="132"/>
  <c r="M114" i="132" s="1"/>
  <c r="C110" i="132"/>
  <c r="B110" i="132"/>
  <c r="A110" i="132"/>
  <c r="O109" i="132"/>
  <c r="N109" i="132"/>
  <c r="M109" i="132"/>
  <c r="C109" i="132"/>
  <c r="B109" i="132"/>
  <c r="A109" i="132"/>
  <c r="O108" i="132"/>
  <c r="N108" i="132"/>
  <c r="M108" i="132"/>
  <c r="C108" i="132"/>
  <c r="B108" i="132"/>
  <c r="A108" i="132"/>
  <c r="O107" i="132"/>
  <c r="N107" i="132"/>
  <c r="M107" i="132"/>
  <c r="C107" i="132"/>
  <c r="B107" i="132"/>
  <c r="A107" i="132"/>
  <c r="O106" i="132"/>
  <c r="N106" i="132"/>
  <c r="N123" i="132" s="1"/>
  <c r="M106" i="132"/>
  <c r="M123" i="132" s="1"/>
  <c r="C106" i="132"/>
  <c r="B106" i="132"/>
  <c r="A106" i="132"/>
  <c r="O105" i="132"/>
  <c r="N105" i="132"/>
  <c r="M105" i="132"/>
  <c r="C105" i="132"/>
  <c r="B105" i="132"/>
  <c r="A105" i="132"/>
  <c r="O104" i="132"/>
  <c r="N104" i="132"/>
  <c r="M104" i="132"/>
  <c r="A104" i="132"/>
  <c r="O103" i="132"/>
  <c r="N103" i="132"/>
  <c r="M103" i="132"/>
  <c r="C103" i="132"/>
  <c r="B103" i="132"/>
  <c r="A103" i="132"/>
  <c r="A102" i="132"/>
  <c r="O101" i="132"/>
  <c r="N101" i="132"/>
  <c r="M101" i="132"/>
  <c r="C101" i="132"/>
  <c r="B101" i="132"/>
  <c r="A101" i="132"/>
  <c r="O100" i="132"/>
  <c r="N100" i="132"/>
  <c r="M100" i="132"/>
  <c r="C100" i="132"/>
  <c r="B100" i="132"/>
  <c r="A100" i="132"/>
  <c r="AH99" i="132"/>
  <c r="AG99" i="132"/>
  <c r="AF99" i="132"/>
  <c r="AE99" i="132"/>
  <c r="AD99" i="132"/>
  <c r="AC99" i="132"/>
  <c r="AB99" i="132"/>
  <c r="AA99" i="132"/>
  <c r="Z99" i="132"/>
  <c r="Y99" i="132"/>
  <c r="X99" i="132"/>
  <c r="W99" i="132"/>
  <c r="V99" i="132"/>
  <c r="U99" i="132"/>
  <c r="T99" i="132"/>
  <c r="S99" i="132"/>
  <c r="R99" i="132"/>
  <c r="Q99" i="132"/>
  <c r="P99" i="132"/>
  <c r="A99" i="132"/>
  <c r="O98" i="132"/>
  <c r="N98" i="132"/>
  <c r="M98" i="132"/>
  <c r="C98" i="132"/>
  <c r="A98" i="132"/>
  <c r="O97" i="132"/>
  <c r="N97" i="132"/>
  <c r="M97" i="132"/>
  <c r="C97" i="132"/>
  <c r="A97" i="132"/>
  <c r="O96" i="132"/>
  <c r="N96" i="132"/>
  <c r="M96" i="132"/>
  <c r="C96" i="132"/>
  <c r="A96" i="132"/>
  <c r="O95" i="132"/>
  <c r="N95" i="132"/>
  <c r="M95" i="132"/>
  <c r="C95" i="132"/>
  <c r="A95" i="132"/>
  <c r="O94" i="132"/>
  <c r="O99" i="132" s="1"/>
  <c r="N94" i="132"/>
  <c r="N99" i="132" s="1"/>
  <c r="M94" i="132"/>
  <c r="M99" i="132" s="1"/>
  <c r="C94" i="132"/>
  <c r="A94" i="132"/>
  <c r="O93" i="132"/>
  <c r="N93" i="132"/>
  <c r="M93" i="132"/>
  <c r="C93" i="132"/>
  <c r="B93" i="132"/>
  <c r="A93" i="132"/>
  <c r="AH92" i="132"/>
  <c r="AG92" i="132"/>
  <c r="AF92" i="132"/>
  <c r="AE92" i="132"/>
  <c r="AD92" i="132"/>
  <c r="AC92" i="132"/>
  <c r="AB92" i="132"/>
  <c r="AA92" i="132"/>
  <c r="Z92" i="132"/>
  <c r="Y92" i="132"/>
  <c r="X92" i="132"/>
  <c r="W92" i="132"/>
  <c r="V92" i="132"/>
  <c r="U92" i="132"/>
  <c r="T92" i="132"/>
  <c r="S92" i="132"/>
  <c r="R92" i="132"/>
  <c r="Q92" i="132"/>
  <c r="P92" i="132"/>
  <c r="A92" i="132"/>
  <c r="O91" i="132"/>
  <c r="N91" i="132"/>
  <c r="M91" i="132"/>
  <c r="C91" i="132"/>
  <c r="B91" i="132"/>
  <c r="A91" i="132"/>
  <c r="O90" i="132"/>
  <c r="N90" i="132"/>
  <c r="M90" i="132"/>
  <c r="C90" i="132"/>
  <c r="B90" i="132"/>
  <c r="A90" i="132"/>
  <c r="O89" i="132"/>
  <c r="N89" i="132"/>
  <c r="M89" i="132"/>
  <c r="C89" i="132"/>
  <c r="B89" i="132"/>
  <c r="A89" i="132"/>
  <c r="O88" i="132"/>
  <c r="N88" i="132"/>
  <c r="M88" i="132"/>
  <c r="C88" i="132"/>
  <c r="B88" i="132"/>
  <c r="A88" i="132"/>
  <c r="O87" i="132"/>
  <c r="N87" i="132"/>
  <c r="M87" i="132"/>
  <c r="C87" i="132"/>
  <c r="B87" i="132"/>
  <c r="A87" i="132"/>
  <c r="O86" i="132"/>
  <c r="N86" i="132"/>
  <c r="M86" i="132"/>
  <c r="C86" i="132"/>
  <c r="B86" i="132"/>
  <c r="A86" i="132"/>
  <c r="O85" i="132"/>
  <c r="O92" i="132" s="1"/>
  <c r="N85" i="132"/>
  <c r="N92" i="132" s="1"/>
  <c r="M85" i="132"/>
  <c r="M92" i="132" s="1"/>
  <c r="C85" i="132"/>
  <c r="B85" i="132"/>
  <c r="A85" i="132"/>
  <c r="O84" i="132"/>
  <c r="N84" i="132"/>
  <c r="M84" i="132"/>
  <c r="C84" i="132"/>
  <c r="B84" i="132"/>
  <c r="A84" i="132"/>
  <c r="AH83" i="132"/>
  <c r="AG83" i="132"/>
  <c r="AF83" i="132"/>
  <c r="AE83" i="132"/>
  <c r="AD83" i="132"/>
  <c r="AC83" i="132"/>
  <c r="AB83" i="132"/>
  <c r="AA83" i="132"/>
  <c r="Z83" i="132"/>
  <c r="Y83" i="132"/>
  <c r="X83" i="132"/>
  <c r="W83" i="132"/>
  <c r="V83" i="132"/>
  <c r="U83" i="132"/>
  <c r="T83" i="132"/>
  <c r="S83" i="132"/>
  <c r="R83" i="132"/>
  <c r="Q83" i="132"/>
  <c r="P83" i="132"/>
  <c r="A83" i="132"/>
  <c r="O82" i="132"/>
  <c r="N82" i="132"/>
  <c r="M82" i="132"/>
  <c r="C82" i="132"/>
  <c r="B82" i="132"/>
  <c r="A82" i="132"/>
  <c r="O81" i="132"/>
  <c r="N81" i="132"/>
  <c r="M81" i="132"/>
  <c r="C81" i="132"/>
  <c r="B81" i="132"/>
  <c r="A81" i="132"/>
  <c r="O80" i="132"/>
  <c r="N80" i="132"/>
  <c r="M80" i="132"/>
  <c r="C80" i="132"/>
  <c r="B80" i="132"/>
  <c r="A80" i="132"/>
  <c r="O79" i="132"/>
  <c r="N79" i="132"/>
  <c r="M79" i="132"/>
  <c r="C79" i="132"/>
  <c r="B79" i="132"/>
  <c r="A79" i="132"/>
  <c r="O78" i="132"/>
  <c r="N78" i="132"/>
  <c r="M78" i="132"/>
  <c r="C78" i="132"/>
  <c r="B78" i="132"/>
  <c r="A78" i="132"/>
  <c r="O77" i="132"/>
  <c r="O83" i="132" s="1"/>
  <c r="N77" i="132"/>
  <c r="N83" i="132" s="1"/>
  <c r="M77" i="132"/>
  <c r="M83" i="132" s="1"/>
  <c r="C77" i="132"/>
  <c r="B77" i="132"/>
  <c r="A77" i="132"/>
  <c r="O76" i="132"/>
  <c r="N76" i="132"/>
  <c r="M76" i="132"/>
  <c r="C76" i="132"/>
  <c r="B76" i="132"/>
  <c r="A76" i="132"/>
  <c r="AH75" i="132"/>
  <c r="AH102" i="132" s="1"/>
  <c r="AG75" i="132"/>
  <c r="AG102" i="132" s="1"/>
  <c r="AF75" i="132"/>
  <c r="AF102" i="132" s="1"/>
  <c r="AE75" i="132"/>
  <c r="AE102" i="132" s="1"/>
  <c r="AD75" i="132"/>
  <c r="AD102" i="132" s="1"/>
  <c r="AC75" i="132"/>
  <c r="AC102" i="132" s="1"/>
  <c r="AB75" i="132"/>
  <c r="AB102" i="132" s="1"/>
  <c r="AA75" i="132"/>
  <c r="AA102" i="132" s="1"/>
  <c r="Z75" i="132"/>
  <c r="Z102" i="132" s="1"/>
  <c r="Y75" i="132"/>
  <c r="Y102" i="132" s="1"/>
  <c r="X75" i="132"/>
  <c r="X102" i="132" s="1"/>
  <c r="W75" i="132"/>
  <c r="W102" i="132" s="1"/>
  <c r="V75" i="132"/>
  <c r="V102" i="132" s="1"/>
  <c r="U75" i="132"/>
  <c r="U102" i="132" s="1"/>
  <c r="T75" i="132"/>
  <c r="T102" i="132" s="1"/>
  <c r="S75" i="132"/>
  <c r="S102" i="132" s="1"/>
  <c r="R75" i="132"/>
  <c r="R102" i="132" s="1"/>
  <c r="Q75" i="132"/>
  <c r="Q102" i="132" s="1"/>
  <c r="P75" i="132"/>
  <c r="P102" i="132" s="1"/>
  <c r="A75" i="132"/>
  <c r="O74" i="132"/>
  <c r="N74" i="132"/>
  <c r="M74" i="132"/>
  <c r="C74" i="132"/>
  <c r="B74" i="132"/>
  <c r="A74" i="132"/>
  <c r="O73" i="132"/>
  <c r="N73" i="132"/>
  <c r="M73" i="132"/>
  <c r="C73" i="132"/>
  <c r="B73" i="132"/>
  <c r="A73" i="132"/>
  <c r="O72" i="132"/>
  <c r="N72" i="132"/>
  <c r="M72" i="132"/>
  <c r="C72" i="132"/>
  <c r="B72" i="132"/>
  <c r="A72" i="132"/>
  <c r="O71" i="132"/>
  <c r="O75" i="132" s="1"/>
  <c r="N71" i="132"/>
  <c r="N75" i="132" s="1"/>
  <c r="M71" i="132"/>
  <c r="M75" i="132" s="1"/>
  <c r="C71" i="132"/>
  <c r="B71" i="132"/>
  <c r="A71" i="132"/>
  <c r="O70" i="132"/>
  <c r="N70" i="132"/>
  <c r="M70" i="132"/>
  <c r="C70" i="132"/>
  <c r="B70" i="132"/>
  <c r="A70" i="132"/>
  <c r="O69" i="132"/>
  <c r="O102" i="132" s="1"/>
  <c r="N69" i="132"/>
  <c r="M69" i="132"/>
  <c r="C69" i="132"/>
  <c r="B69" i="132"/>
  <c r="A69" i="132"/>
  <c r="O68" i="132"/>
  <c r="N68" i="132"/>
  <c r="M68" i="132"/>
  <c r="C68" i="132"/>
  <c r="B68" i="132"/>
  <c r="A68" i="132"/>
  <c r="O67" i="132"/>
  <c r="N67" i="132"/>
  <c r="M67" i="132"/>
  <c r="A67" i="132"/>
  <c r="O66" i="132"/>
  <c r="N66" i="132"/>
  <c r="M66" i="132"/>
  <c r="C66" i="132"/>
  <c r="B66" i="132"/>
  <c r="A66" i="132"/>
  <c r="A65" i="132"/>
  <c r="O64" i="132"/>
  <c r="N64" i="132"/>
  <c r="M64" i="132"/>
  <c r="C64" i="132"/>
  <c r="B64" i="132"/>
  <c r="A64" i="132"/>
  <c r="O63" i="132"/>
  <c r="N63" i="132"/>
  <c r="M63" i="132"/>
  <c r="C63" i="132"/>
  <c r="B63" i="132"/>
  <c r="A63" i="132"/>
  <c r="AH62" i="132"/>
  <c r="AG62" i="132"/>
  <c r="AF62" i="132"/>
  <c r="AE62" i="132"/>
  <c r="AD62" i="132"/>
  <c r="AC62" i="132"/>
  <c r="AB62" i="132"/>
  <c r="AA62" i="132"/>
  <c r="Z62" i="132"/>
  <c r="Y62" i="132"/>
  <c r="X62" i="132"/>
  <c r="W62" i="132"/>
  <c r="V62" i="132"/>
  <c r="U62" i="132"/>
  <c r="T62" i="132"/>
  <c r="S62" i="132"/>
  <c r="R62" i="132"/>
  <c r="Q62" i="132"/>
  <c r="P62" i="132"/>
  <c r="A62" i="132"/>
  <c r="O61" i="132"/>
  <c r="N61" i="132"/>
  <c r="M61" i="132"/>
  <c r="C61" i="132"/>
  <c r="B61" i="132"/>
  <c r="A61" i="132"/>
  <c r="O60" i="132"/>
  <c r="N60" i="132"/>
  <c r="M60" i="132"/>
  <c r="C60" i="132"/>
  <c r="B60" i="132"/>
  <c r="A60" i="132"/>
  <c r="O59" i="132"/>
  <c r="N59" i="132"/>
  <c r="M59" i="132"/>
  <c r="C59" i="132"/>
  <c r="B59" i="132"/>
  <c r="A59" i="132"/>
  <c r="O58" i="132"/>
  <c r="N58" i="132"/>
  <c r="M58" i="132"/>
  <c r="C58" i="132"/>
  <c r="B58" i="132"/>
  <c r="A58" i="132"/>
  <c r="O57" i="132"/>
  <c r="O62" i="132" s="1"/>
  <c r="N57" i="132"/>
  <c r="N62" i="132" s="1"/>
  <c r="M57" i="132"/>
  <c r="M62" i="132" s="1"/>
  <c r="C57" i="132"/>
  <c r="B57" i="132"/>
  <c r="A57" i="132"/>
  <c r="O56" i="132"/>
  <c r="N56" i="132"/>
  <c r="M56" i="132"/>
  <c r="C56" i="132"/>
  <c r="B56" i="132"/>
  <c r="A56" i="132"/>
  <c r="AH55" i="132"/>
  <c r="AG55" i="132"/>
  <c r="AF55" i="132"/>
  <c r="AE55" i="132"/>
  <c r="AD55" i="132"/>
  <c r="AC55" i="132"/>
  <c r="AB55" i="132"/>
  <c r="AA55" i="132"/>
  <c r="Z55" i="132"/>
  <c r="Y55" i="132"/>
  <c r="X55" i="132"/>
  <c r="W55" i="132"/>
  <c r="V55" i="132"/>
  <c r="U55" i="132"/>
  <c r="T55" i="132"/>
  <c r="S55" i="132"/>
  <c r="R55" i="132"/>
  <c r="Q55" i="132"/>
  <c r="P55" i="132"/>
  <c r="A55" i="132"/>
  <c r="O54" i="132"/>
  <c r="N54" i="132"/>
  <c r="M54" i="132"/>
  <c r="C54" i="132"/>
  <c r="B54" i="132"/>
  <c r="A54" i="132"/>
  <c r="O53" i="132"/>
  <c r="N53" i="132"/>
  <c r="M53" i="132"/>
  <c r="C53" i="132"/>
  <c r="B53" i="132"/>
  <c r="A53" i="132"/>
  <c r="O52" i="132"/>
  <c r="N52" i="132"/>
  <c r="M52" i="132"/>
  <c r="C52" i="132"/>
  <c r="B52" i="132"/>
  <c r="A52" i="132"/>
  <c r="O51" i="132"/>
  <c r="N51" i="132"/>
  <c r="M51" i="132"/>
  <c r="C51" i="132"/>
  <c r="B51" i="132"/>
  <c r="A51" i="132"/>
  <c r="O50" i="132"/>
  <c r="N50" i="132"/>
  <c r="M50" i="132"/>
  <c r="M55" i="132" s="1"/>
  <c r="C50" i="132"/>
  <c r="B50" i="132"/>
  <c r="A50" i="132"/>
  <c r="O49" i="132"/>
  <c r="O55" i="132" s="1"/>
  <c r="N49" i="132"/>
  <c r="N55" i="132" s="1"/>
  <c r="M49" i="132"/>
  <c r="C49" i="132"/>
  <c r="B49" i="132"/>
  <c r="A49" i="132"/>
  <c r="O48" i="132"/>
  <c r="N48" i="132"/>
  <c r="M48" i="132"/>
  <c r="C48" i="132"/>
  <c r="B48" i="132"/>
  <c r="A48" i="132"/>
  <c r="AH47" i="132"/>
  <c r="AG47" i="132"/>
  <c r="AF47" i="132"/>
  <c r="AE47" i="132"/>
  <c r="AD47" i="132"/>
  <c r="AC47" i="132"/>
  <c r="AB47" i="132"/>
  <c r="AA47" i="132"/>
  <c r="Z47" i="132"/>
  <c r="Y47" i="132"/>
  <c r="X47" i="132"/>
  <c r="W47" i="132"/>
  <c r="V47" i="132"/>
  <c r="U47" i="132"/>
  <c r="T47" i="132"/>
  <c r="S47" i="132"/>
  <c r="R47" i="132"/>
  <c r="Q47" i="132"/>
  <c r="P47" i="132"/>
  <c r="A47" i="132"/>
  <c r="O46" i="132"/>
  <c r="N46" i="132"/>
  <c r="M46" i="132"/>
  <c r="C46" i="132"/>
  <c r="B46" i="132"/>
  <c r="A46" i="132"/>
  <c r="O45" i="132"/>
  <c r="N45" i="132"/>
  <c r="M45" i="132"/>
  <c r="C45" i="132"/>
  <c r="B45" i="132"/>
  <c r="A45" i="132"/>
  <c r="O44" i="132"/>
  <c r="N44" i="132"/>
  <c r="N47" i="132" s="1"/>
  <c r="M44" i="132"/>
  <c r="C44" i="132"/>
  <c r="B44" i="132"/>
  <c r="A44" i="132"/>
  <c r="O43" i="132"/>
  <c r="O47" i="132" s="1"/>
  <c r="N43" i="132"/>
  <c r="M43" i="132"/>
  <c r="M47" i="132" s="1"/>
  <c r="C43" i="132"/>
  <c r="B43" i="132"/>
  <c r="A43" i="132"/>
  <c r="O42" i="132"/>
  <c r="N42" i="132"/>
  <c r="M42" i="132"/>
  <c r="C42" i="132"/>
  <c r="B42" i="132"/>
  <c r="A42" i="132"/>
  <c r="AH41" i="132"/>
  <c r="AG41" i="132"/>
  <c r="AF41" i="132"/>
  <c r="AE41" i="132"/>
  <c r="AD41" i="132"/>
  <c r="AC41" i="132"/>
  <c r="AB41" i="132"/>
  <c r="AA41" i="132"/>
  <c r="Z41" i="132"/>
  <c r="Y41" i="132"/>
  <c r="X41" i="132"/>
  <c r="W41" i="132"/>
  <c r="V41" i="132"/>
  <c r="U41" i="132"/>
  <c r="T41" i="132"/>
  <c r="S41" i="132"/>
  <c r="R41" i="132"/>
  <c r="Q41" i="132"/>
  <c r="P41" i="132"/>
  <c r="A41" i="132"/>
  <c r="O40" i="132"/>
  <c r="N40" i="132"/>
  <c r="M40" i="132"/>
  <c r="C40" i="132"/>
  <c r="B40" i="132"/>
  <c r="A40" i="132"/>
  <c r="O39" i="132"/>
  <c r="N39" i="132"/>
  <c r="M39" i="132"/>
  <c r="C39" i="132"/>
  <c r="B39" i="132"/>
  <c r="A39" i="132"/>
  <c r="O38" i="132"/>
  <c r="N38" i="132"/>
  <c r="M38" i="132"/>
  <c r="C38" i="132"/>
  <c r="B38" i="132"/>
  <c r="A38" i="132"/>
  <c r="O37" i="132"/>
  <c r="N37" i="132"/>
  <c r="M37" i="132"/>
  <c r="C37" i="132"/>
  <c r="B37" i="132"/>
  <c r="A37" i="132"/>
  <c r="O36" i="132"/>
  <c r="N36" i="132"/>
  <c r="M36" i="132"/>
  <c r="C36" i="132"/>
  <c r="B36" i="132"/>
  <c r="A36" i="132"/>
  <c r="O35" i="132"/>
  <c r="N35" i="132"/>
  <c r="M35" i="132"/>
  <c r="C35" i="132"/>
  <c r="B35" i="132"/>
  <c r="A35" i="132"/>
  <c r="O34" i="132"/>
  <c r="O41" i="132" s="1"/>
  <c r="N34" i="132"/>
  <c r="N41" i="132" s="1"/>
  <c r="M34" i="132"/>
  <c r="M41" i="132" s="1"/>
  <c r="C34" i="132"/>
  <c r="B34" i="132"/>
  <c r="A34" i="132"/>
  <c r="O33" i="132"/>
  <c r="N33" i="132"/>
  <c r="M33" i="132"/>
  <c r="C33" i="132"/>
  <c r="B33" i="132"/>
  <c r="A33" i="132"/>
  <c r="AH32" i="132"/>
  <c r="AG32" i="132"/>
  <c r="AF32" i="132"/>
  <c r="AE32" i="132"/>
  <c r="AD32" i="132"/>
  <c r="AC32" i="132"/>
  <c r="AB32" i="132"/>
  <c r="AA32" i="132"/>
  <c r="Z32" i="132"/>
  <c r="Y32" i="132"/>
  <c r="X32" i="132"/>
  <c r="W32" i="132"/>
  <c r="V32" i="132"/>
  <c r="U32" i="132"/>
  <c r="T32" i="132"/>
  <c r="S32" i="132"/>
  <c r="R32" i="132"/>
  <c r="Q32" i="132"/>
  <c r="P32" i="132"/>
  <c r="A32" i="132"/>
  <c r="O31" i="132"/>
  <c r="N31" i="132"/>
  <c r="M31" i="132"/>
  <c r="C31" i="132"/>
  <c r="B31" i="132"/>
  <c r="A31" i="132"/>
  <c r="O30" i="132"/>
  <c r="N30" i="132"/>
  <c r="M30" i="132"/>
  <c r="C30" i="132"/>
  <c r="B30" i="132"/>
  <c r="A30" i="132"/>
  <c r="O29" i="132"/>
  <c r="N29" i="132"/>
  <c r="M29" i="132"/>
  <c r="C29" i="132"/>
  <c r="B29" i="132"/>
  <c r="A29" i="132"/>
  <c r="O28" i="132"/>
  <c r="N28" i="132"/>
  <c r="M28" i="132"/>
  <c r="C28" i="132"/>
  <c r="B28" i="132"/>
  <c r="A28" i="132"/>
  <c r="O27" i="132"/>
  <c r="N27" i="132"/>
  <c r="M27" i="132"/>
  <c r="C27" i="132"/>
  <c r="B27" i="132"/>
  <c r="A27" i="132"/>
  <c r="O26" i="132"/>
  <c r="N26" i="132"/>
  <c r="M26" i="132"/>
  <c r="C26" i="132"/>
  <c r="B26" i="132"/>
  <c r="A26" i="132"/>
  <c r="O25" i="132"/>
  <c r="O32" i="132" s="1"/>
  <c r="N25" i="132"/>
  <c r="N32" i="132" s="1"/>
  <c r="M25" i="132"/>
  <c r="M32" i="132" s="1"/>
  <c r="C25" i="132"/>
  <c r="B25" i="132"/>
  <c r="A25" i="132"/>
  <c r="O24" i="132"/>
  <c r="N24" i="132"/>
  <c r="M24" i="132"/>
  <c r="C24" i="132"/>
  <c r="B24" i="132"/>
  <c r="A24" i="132"/>
  <c r="AH23" i="132"/>
  <c r="AH65" i="132" s="1"/>
  <c r="AG23" i="132"/>
  <c r="AG65" i="132" s="1"/>
  <c r="AF23" i="132"/>
  <c r="AF65" i="132" s="1"/>
  <c r="AE23" i="132"/>
  <c r="AD23" i="132"/>
  <c r="AD65" i="132" s="1"/>
  <c r="AC23" i="132"/>
  <c r="AC65" i="132" s="1"/>
  <c r="AB23" i="132"/>
  <c r="AB65" i="132" s="1"/>
  <c r="AA23" i="132"/>
  <c r="Z23" i="132"/>
  <c r="Z65" i="132" s="1"/>
  <c r="Y23" i="132"/>
  <c r="Y65" i="132" s="1"/>
  <c r="X23" i="132"/>
  <c r="X65" i="132" s="1"/>
  <c r="W23" i="132"/>
  <c r="V23" i="132"/>
  <c r="V65" i="132" s="1"/>
  <c r="U23" i="132"/>
  <c r="U65" i="132" s="1"/>
  <c r="T23" i="132"/>
  <c r="T65" i="132" s="1"/>
  <c r="S23" i="132"/>
  <c r="R23" i="132"/>
  <c r="R65" i="132" s="1"/>
  <c r="Q23" i="132"/>
  <c r="Q65" i="132" s="1"/>
  <c r="P23" i="132"/>
  <c r="P65" i="132" s="1"/>
  <c r="A23" i="132"/>
  <c r="O22" i="132"/>
  <c r="N22" i="132"/>
  <c r="M22" i="132"/>
  <c r="C22" i="132"/>
  <c r="A22" i="132"/>
  <c r="O21" i="132"/>
  <c r="N21" i="132"/>
  <c r="M21" i="132"/>
  <c r="C21" i="132"/>
  <c r="A21" i="132"/>
  <c r="O20" i="132"/>
  <c r="N20" i="132"/>
  <c r="M20" i="132"/>
  <c r="C20" i="132"/>
  <c r="A20" i="132"/>
  <c r="O19" i="132"/>
  <c r="N19" i="132"/>
  <c r="M19" i="132"/>
  <c r="C19" i="132"/>
  <c r="A19" i="132"/>
  <c r="O18" i="132"/>
  <c r="N18" i="132"/>
  <c r="M18" i="132"/>
  <c r="C18" i="132"/>
  <c r="A18" i="132"/>
  <c r="O17" i="132"/>
  <c r="N17" i="132"/>
  <c r="M17" i="132"/>
  <c r="C17" i="132"/>
  <c r="A17" i="132"/>
  <c r="O16" i="132"/>
  <c r="N16" i="132"/>
  <c r="N23" i="132" s="1"/>
  <c r="M16" i="132"/>
  <c r="C16" i="132"/>
  <c r="A16" i="132"/>
  <c r="O15" i="132"/>
  <c r="O23" i="132" s="1"/>
  <c r="N15" i="132"/>
  <c r="M15" i="132"/>
  <c r="M23" i="132" s="1"/>
  <c r="C15" i="132"/>
  <c r="A15" i="132"/>
  <c r="C14" i="132"/>
  <c r="B14" i="132"/>
  <c r="A14" i="132"/>
  <c r="O13" i="132"/>
  <c r="N13" i="132"/>
  <c r="M13" i="132"/>
  <c r="C13" i="132"/>
  <c r="B13" i="132"/>
  <c r="A13" i="132"/>
  <c r="O12" i="132"/>
  <c r="N12" i="132"/>
  <c r="M12" i="132"/>
  <c r="C12" i="132"/>
  <c r="B12" i="132"/>
  <c r="A12" i="132"/>
  <c r="C11" i="132"/>
  <c r="B11" i="132"/>
  <c r="A11" i="132"/>
  <c r="A10" i="132"/>
  <c r="AK7" i="132"/>
  <c r="AJ7" i="132"/>
  <c r="AI7" i="132"/>
  <c r="AG7" i="132"/>
  <c r="AF7" i="132"/>
  <c r="AE7" i="132"/>
  <c r="AD7" i="132"/>
  <c r="AC7" i="132"/>
  <c r="AB7" i="132"/>
  <c r="AA7" i="132"/>
  <c r="Z7" i="132"/>
  <c r="Y7" i="132"/>
  <c r="X7" i="132"/>
  <c r="W7" i="132"/>
  <c r="V7" i="132"/>
  <c r="U7" i="132"/>
  <c r="T7" i="132"/>
  <c r="S7" i="132"/>
  <c r="R7" i="132"/>
  <c r="Q7" i="132"/>
  <c r="P7" i="132"/>
  <c r="O7" i="132"/>
  <c r="N7" i="132"/>
  <c r="M7" i="132"/>
  <c r="L7" i="132"/>
  <c r="K7" i="132"/>
  <c r="J7" i="132"/>
  <c r="I7" i="132"/>
  <c r="H7" i="132"/>
  <c r="G7" i="132"/>
  <c r="F7" i="132"/>
  <c r="E7" i="132"/>
  <c r="D7" i="132"/>
  <c r="A2" i="132"/>
  <c r="A1" i="132"/>
  <c r="E424" i="131"/>
  <c r="F54" i="131"/>
  <c r="E54" i="131"/>
  <c r="A407" i="130"/>
  <c r="AK406" i="130"/>
  <c r="AJ406" i="130"/>
  <c r="AI406" i="130"/>
  <c r="C406" i="130"/>
  <c r="B406" i="130"/>
  <c r="A406" i="130"/>
  <c r="AK405" i="130"/>
  <c r="L405" i="132" s="1"/>
  <c r="AJ405" i="130"/>
  <c r="K405" i="132" s="1"/>
  <c r="AI405" i="130"/>
  <c r="J405" i="132" s="1"/>
  <c r="A405" i="130"/>
  <c r="AK404" i="130"/>
  <c r="L404" i="132" s="1"/>
  <c r="AJ404" i="130"/>
  <c r="K404" i="132" s="1"/>
  <c r="AI404" i="130"/>
  <c r="J404" i="132" s="1"/>
  <c r="C404" i="130"/>
  <c r="B404" i="130"/>
  <c r="A404" i="130"/>
  <c r="A403" i="130"/>
  <c r="AK402" i="130"/>
  <c r="L402" i="132" s="1"/>
  <c r="AJ402" i="130"/>
  <c r="K402" i="132" s="1"/>
  <c r="AI402" i="130"/>
  <c r="J402" i="132" s="1"/>
  <c r="C402" i="130"/>
  <c r="B402" i="130"/>
  <c r="A402" i="130"/>
  <c r="AK401" i="130"/>
  <c r="L401" i="132" s="1"/>
  <c r="AJ401" i="130"/>
  <c r="K401" i="132" s="1"/>
  <c r="AI401" i="130"/>
  <c r="J401" i="132" s="1"/>
  <c r="C401" i="130"/>
  <c r="B401" i="130"/>
  <c r="A401" i="130"/>
  <c r="AH400" i="130"/>
  <c r="AG400" i="130"/>
  <c r="AF400" i="130"/>
  <c r="AE400" i="130"/>
  <c r="AD400" i="130"/>
  <c r="AC400" i="130"/>
  <c r="AB400" i="130"/>
  <c r="AA400" i="130"/>
  <c r="Z400" i="130"/>
  <c r="Y400" i="130"/>
  <c r="X400" i="130"/>
  <c r="W400" i="130"/>
  <c r="V400" i="130"/>
  <c r="U400" i="130"/>
  <c r="T400" i="130"/>
  <c r="S400" i="130"/>
  <c r="R400" i="130"/>
  <c r="Q400" i="130"/>
  <c r="P400" i="130"/>
  <c r="O400" i="130"/>
  <c r="N400" i="130"/>
  <c r="M400" i="130"/>
  <c r="L400" i="130"/>
  <c r="K400" i="130"/>
  <c r="J400" i="130"/>
  <c r="I400" i="130"/>
  <c r="H400" i="130"/>
  <c r="G400" i="130"/>
  <c r="F400" i="130"/>
  <c r="E400" i="130"/>
  <c r="D400" i="130"/>
  <c r="A400" i="130"/>
  <c r="AK399" i="130"/>
  <c r="L399" i="132" s="1"/>
  <c r="AJ399" i="130"/>
  <c r="K399" i="132" s="1"/>
  <c r="AI399" i="130"/>
  <c r="J399" i="132" s="1"/>
  <c r="C399" i="130"/>
  <c r="A399" i="130"/>
  <c r="AK398" i="130"/>
  <c r="L398" i="132" s="1"/>
  <c r="AJ398" i="130"/>
  <c r="K398" i="132" s="1"/>
  <c r="AI398" i="130"/>
  <c r="J398" i="132" s="1"/>
  <c r="C398" i="130"/>
  <c r="A398" i="130"/>
  <c r="AK397" i="130"/>
  <c r="L397" i="132" s="1"/>
  <c r="AJ397" i="130"/>
  <c r="K397" i="132" s="1"/>
  <c r="AI397" i="130"/>
  <c r="J397" i="132" s="1"/>
  <c r="C397" i="130"/>
  <c r="A397" i="130"/>
  <c r="AK396" i="130"/>
  <c r="L396" i="132" s="1"/>
  <c r="AJ396" i="130"/>
  <c r="K396" i="132" s="1"/>
  <c r="AI396" i="130"/>
  <c r="J396" i="132" s="1"/>
  <c r="J400" i="132" s="1"/>
  <c r="C396" i="130"/>
  <c r="A396" i="130"/>
  <c r="AK395" i="130"/>
  <c r="L395" i="132" s="1"/>
  <c r="AJ395" i="130"/>
  <c r="K395" i="132" s="1"/>
  <c r="AI395" i="130"/>
  <c r="J395" i="132" s="1"/>
  <c r="C395" i="130"/>
  <c r="B395" i="130"/>
  <c r="A395" i="130"/>
  <c r="AH394" i="130"/>
  <c r="AG394" i="130"/>
  <c r="AF394" i="130"/>
  <c r="AE394" i="130"/>
  <c r="AD394" i="130"/>
  <c r="AC394" i="130"/>
  <c r="AB394" i="130"/>
  <c r="AA394" i="130"/>
  <c r="Z394" i="130"/>
  <c r="Y394" i="130"/>
  <c r="X394" i="130"/>
  <c r="W394" i="130"/>
  <c r="V394" i="130"/>
  <c r="U394" i="130"/>
  <c r="T394" i="130"/>
  <c r="S394" i="130"/>
  <c r="R394" i="130"/>
  <c r="Q394" i="130"/>
  <c r="P394" i="130"/>
  <c r="O394" i="130"/>
  <c r="N394" i="130"/>
  <c r="M394" i="130"/>
  <c r="L394" i="130"/>
  <c r="K394" i="130"/>
  <c r="J394" i="130"/>
  <c r="I394" i="130"/>
  <c r="H394" i="130"/>
  <c r="G394" i="130"/>
  <c r="F394" i="130"/>
  <c r="E394" i="130"/>
  <c r="D394" i="130"/>
  <c r="A394" i="130"/>
  <c r="AK393" i="130"/>
  <c r="L393" i="132" s="1"/>
  <c r="AJ393" i="130"/>
  <c r="K393" i="132" s="1"/>
  <c r="AI393" i="130"/>
  <c r="J393" i="132" s="1"/>
  <c r="C393" i="130"/>
  <c r="A393" i="130"/>
  <c r="AK392" i="130"/>
  <c r="L392" i="132" s="1"/>
  <c r="AJ392" i="130"/>
  <c r="K392" i="132" s="1"/>
  <c r="AI392" i="130"/>
  <c r="J392" i="132" s="1"/>
  <c r="C392" i="130"/>
  <c r="A392" i="130"/>
  <c r="AK391" i="130"/>
  <c r="L391" i="132" s="1"/>
  <c r="AJ391" i="130"/>
  <c r="K391" i="132" s="1"/>
  <c r="AI391" i="130"/>
  <c r="J391" i="132" s="1"/>
  <c r="C391" i="130"/>
  <c r="A391" i="130"/>
  <c r="AK390" i="130"/>
  <c r="L390" i="132" s="1"/>
  <c r="AJ390" i="130"/>
  <c r="K390" i="132" s="1"/>
  <c r="AI390" i="130"/>
  <c r="J390" i="132" s="1"/>
  <c r="C390" i="130"/>
  <c r="A390" i="130"/>
  <c r="AK389" i="130"/>
  <c r="L389" i="132" s="1"/>
  <c r="AJ389" i="130"/>
  <c r="K389" i="132" s="1"/>
  <c r="AI389" i="130"/>
  <c r="J389" i="132" s="1"/>
  <c r="C389" i="130"/>
  <c r="A389" i="130"/>
  <c r="AK388" i="130"/>
  <c r="L388" i="132" s="1"/>
  <c r="AJ388" i="130"/>
  <c r="K388" i="132" s="1"/>
  <c r="AI388" i="130"/>
  <c r="J388" i="132" s="1"/>
  <c r="C388" i="130"/>
  <c r="A388" i="130"/>
  <c r="AK387" i="130"/>
  <c r="L387" i="132" s="1"/>
  <c r="AJ387" i="130"/>
  <c r="K387" i="132" s="1"/>
  <c r="AI387" i="130"/>
  <c r="J387" i="132" s="1"/>
  <c r="C387" i="130"/>
  <c r="A387" i="130"/>
  <c r="AK386" i="130"/>
  <c r="L386" i="132" s="1"/>
  <c r="AJ386" i="130"/>
  <c r="K386" i="132" s="1"/>
  <c r="K394" i="132" s="1"/>
  <c r="AI386" i="130"/>
  <c r="J386" i="132" s="1"/>
  <c r="J394" i="132" s="1"/>
  <c r="C386" i="130"/>
  <c r="A386" i="130"/>
  <c r="AK385" i="130"/>
  <c r="L385" i="132" s="1"/>
  <c r="AJ385" i="130"/>
  <c r="K385" i="132" s="1"/>
  <c r="AI385" i="130"/>
  <c r="J385" i="132" s="1"/>
  <c r="C385" i="130"/>
  <c r="B385" i="130"/>
  <c r="A385" i="130"/>
  <c r="AH384" i="130"/>
  <c r="AG384" i="130"/>
  <c r="AF384" i="130"/>
  <c r="AE384" i="130"/>
  <c r="AD384" i="130"/>
  <c r="AC384" i="130"/>
  <c r="AB384" i="130"/>
  <c r="AA384" i="130"/>
  <c r="Z384" i="130"/>
  <c r="Y384" i="130"/>
  <c r="X384" i="130"/>
  <c r="W384" i="130"/>
  <c r="V384" i="130"/>
  <c r="U384" i="130"/>
  <c r="T384" i="130"/>
  <c r="S384" i="130"/>
  <c r="R384" i="130"/>
  <c r="Q384" i="130"/>
  <c r="P384" i="130"/>
  <c r="O384" i="130"/>
  <c r="N384" i="130"/>
  <c r="M384" i="130"/>
  <c r="L384" i="130"/>
  <c r="K384" i="130"/>
  <c r="J384" i="130"/>
  <c r="I384" i="130"/>
  <c r="H384" i="130"/>
  <c r="G384" i="130"/>
  <c r="F384" i="130"/>
  <c r="E384" i="130"/>
  <c r="D384" i="130"/>
  <c r="A384" i="130"/>
  <c r="AK383" i="130"/>
  <c r="L383" i="132" s="1"/>
  <c r="AJ383" i="130"/>
  <c r="K383" i="132" s="1"/>
  <c r="AI383" i="130"/>
  <c r="J383" i="132" s="1"/>
  <c r="C383" i="130"/>
  <c r="A383" i="130"/>
  <c r="AK382" i="130"/>
  <c r="L382" i="132" s="1"/>
  <c r="AJ382" i="130"/>
  <c r="K382" i="132" s="1"/>
  <c r="AI382" i="130"/>
  <c r="J382" i="132" s="1"/>
  <c r="C382" i="130"/>
  <c r="A382" i="130"/>
  <c r="AK381" i="130"/>
  <c r="L381" i="132" s="1"/>
  <c r="AJ381" i="130"/>
  <c r="K381" i="132" s="1"/>
  <c r="AI381" i="130"/>
  <c r="J381" i="132" s="1"/>
  <c r="C381" i="130"/>
  <c r="A381" i="130"/>
  <c r="AK380" i="130"/>
  <c r="L380" i="132" s="1"/>
  <c r="AJ380" i="130"/>
  <c r="K380" i="132" s="1"/>
  <c r="AI380" i="130"/>
  <c r="J380" i="132" s="1"/>
  <c r="C380" i="130"/>
  <c r="A380" i="130"/>
  <c r="AK379" i="130"/>
  <c r="L379" i="132" s="1"/>
  <c r="L384" i="132" s="1"/>
  <c r="AJ379" i="130"/>
  <c r="K379" i="132" s="1"/>
  <c r="AI379" i="130"/>
  <c r="J379" i="132" s="1"/>
  <c r="C379" i="130"/>
  <c r="A379" i="130"/>
  <c r="AK378" i="130"/>
  <c r="L378" i="132" s="1"/>
  <c r="AJ378" i="130"/>
  <c r="K378" i="132" s="1"/>
  <c r="AI378" i="130"/>
  <c r="J378" i="132" s="1"/>
  <c r="C378" i="130"/>
  <c r="B378" i="130"/>
  <c r="A378" i="130"/>
  <c r="AH377" i="130"/>
  <c r="AG377" i="130"/>
  <c r="AF377" i="130"/>
  <c r="AE377" i="130"/>
  <c r="AD377" i="130"/>
  <c r="AC377" i="130"/>
  <c r="AB377" i="130"/>
  <c r="AA377" i="130"/>
  <c r="Z377" i="130"/>
  <c r="Y377" i="130"/>
  <c r="X377" i="130"/>
  <c r="W377" i="130"/>
  <c r="V377" i="130"/>
  <c r="U377" i="130"/>
  <c r="T377" i="130"/>
  <c r="S377" i="130"/>
  <c r="R377" i="130"/>
  <c r="Q377" i="130"/>
  <c r="P377" i="130"/>
  <c r="O377" i="130"/>
  <c r="N377" i="130"/>
  <c r="M377" i="130"/>
  <c r="L377" i="130"/>
  <c r="K377" i="130"/>
  <c r="J377" i="130"/>
  <c r="I377" i="130"/>
  <c r="H377" i="130"/>
  <c r="G377" i="130"/>
  <c r="F377" i="130"/>
  <c r="E377" i="130"/>
  <c r="D377" i="130"/>
  <c r="A377" i="130"/>
  <c r="AK376" i="130"/>
  <c r="L376" i="132" s="1"/>
  <c r="AJ376" i="130"/>
  <c r="K376" i="132" s="1"/>
  <c r="AI376" i="130"/>
  <c r="J376" i="132" s="1"/>
  <c r="C376" i="130"/>
  <c r="A376" i="130"/>
  <c r="AK375" i="130"/>
  <c r="L375" i="132" s="1"/>
  <c r="AJ375" i="130"/>
  <c r="K375" i="132" s="1"/>
  <c r="AI375" i="130"/>
  <c r="J375" i="132" s="1"/>
  <c r="C375" i="130"/>
  <c r="A375" i="130"/>
  <c r="AK374" i="130"/>
  <c r="L374" i="132" s="1"/>
  <c r="AJ374" i="130"/>
  <c r="K374" i="132" s="1"/>
  <c r="AI374" i="130"/>
  <c r="J374" i="132" s="1"/>
  <c r="C374" i="130"/>
  <c r="A374" i="130"/>
  <c r="AK373" i="130"/>
  <c r="L373" i="132" s="1"/>
  <c r="AJ373" i="130"/>
  <c r="K373" i="132" s="1"/>
  <c r="AI373" i="130"/>
  <c r="J373" i="132" s="1"/>
  <c r="C373" i="130"/>
  <c r="A373" i="130"/>
  <c r="AK372" i="130"/>
  <c r="L372" i="132" s="1"/>
  <c r="AJ372" i="130"/>
  <c r="K372" i="132" s="1"/>
  <c r="AI372" i="130"/>
  <c r="J372" i="132" s="1"/>
  <c r="C372" i="130"/>
  <c r="A372" i="130"/>
  <c r="AK371" i="130"/>
  <c r="L371" i="132" s="1"/>
  <c r="L377" i="132" s="1"/>
  <c r="AJ371" i="130"/>
  <c r="K371" i="132" s="1"/>
  <c r="K377" i="132" s="1"/>
  <c r="AI371" i="130"/>
  <c r="J371" i="132" s="1"/>
  <c r="C371" i="130"/>
  <c r="A371" i="130"/>
  <c r="AK370" i="130"/>
  <c r="L370" i="132" s="1"/>
  <c r="AJ370" i="130"/>
  <c r="K370" i="132" s="1"/>
  <c r="AI370" i="130"/>
  <c r="J370" i="132" s="1"/>
  <c r="C370" i="130"/>
  <c r="B370" i="130"/>
  <c r="A370" i="130"/>
  <c r="AH369" i="130"/>
  <c r="AH403" i="130" s="1"/>
  <c r="AG369" i="130"/>
  <c r="AG403" i="130" s="1"/>
  <c r="AF369" i="130"/>
  <c r="AF403" i="130" s="1"/>
  <c r="AE369" i="130"/>
  <c r="AE403" i="130" s="1"/>
  <c r="AD369" i="130"/>
  <c r="AD403" i="130" s="1"/>
  <c r="AC369" i="130"/>
  <c r="AC403" i="130" s="1"/>
  <c r="AB369" i="130"/>
  <c r="AB403" i="130" s="1"/>
  <c r="AA369" i="130"/>
  <c r="AA403" i="130" s="1"/>
  <c r="Z369" i="130"/>
  <c r="Z403" i="130" s="1"/>
  <c r="Y369" i="130"/>
  <c r="Y403" i="130" s="1"/>
  <c r="X369" i="130"/>
  <c r="X403" i="130" s="1"/>
  <c r="W369" i="130"/>
  <c r="W403" i="130" s="1"/>
  <c r="V369" i="130"/>
  <c r="V403" i="130" s="1"/>
  <c r="U369" i="130"/>
  <c r="U403" i="130" s="1"/>
  <c r="T369" i="130"/>
  <c r="T403" i="130" s="1"/>
  <c r="S369" i="130"/>
  <c r="S403" i="130" s="1"/>
  <c r="R369" i="130"/>
  <c r="R403" i="130" s="1"/>
  <c r="Q369" i="130"/>
  <c r="Q403" i="130" s="1"/>
  <c r="P369" i="130"/>
  <c r="P403" i="130" s="1"/>
  <c r="O369" i="130"/>
  <c r="O403" i="130" s="1"/>
  <c r="N369" i="130"/>
  <c r="N403" i="130" s="1"/>
  <c r="M369" i="130"/>
  <c r="M403" i="130" s="1"/>
  <c r="L369" i="130"/>
  <c r="L403" i="130" s="1"/>
  <c r="K369" i="130"/>
  <c r="K403" i="130" s="1"/>
  <c r="J369" i="130"/>
  <c r="J403" i="130" s="1"/>
  <c r="I369" i="130"/>
  <c r="I403" i="130" s="1"/>
  <c r="H369" i="130"/>
  <c r="H403" i="130" s="1"/>
  <c r="G369" i="130"/>
  <c r="G403" i="130" s="1"/>
  <c r="F369" i="130"/>
  <c r="F403" i="130" s="1"/>
  <c r="E369" i="130"/>
  <c r="E403" i="130" s="1"/>
  <c r="D369" i="130"/>
  <c r="D403" i="130" s="1"/>
  <c r="A369" i="130"/>
  <c r="AK368" i="130"/>
  <c r="L368" i="132" s="1"/>
  <c r="AJ368" i="130"/>
  <c r="K368" i="132" s="1"/>
  <c r="AI368" i="130"/>
  <c r="J368" i="132" s="1"/>
  <c r="C368" i="130"/>
  <c r="A368" i="130"/>
  <c r="AK367" i="130"/>
  <c r="L367" i="132" s="1"/>
  <c r="AJ367" i="130"/>
  <c r="K367" i="132" s="1"/>
  <c r="AI367" i="130"/>
  <c r="J367" i="132" s="1"/>
  <c r="C367" i="130"/>
  <c r="A367" i="130"/>
  <c r="AK366" i="130"/>
  <c r="L366" i="132" s="1"/>
  <c r="AJ366" i="130"/>
  <c r="K366" i="132" s="1"/>
  <c r="AI366" i="130"/>
  <c r="J366" i="132" s="1"/>
  <c r="C366" i="130"/>
  <c r="A366" i="130"/>
  <c r="AK365" i="130"/>
  <c r="L365" i="132" s="1"/>
  <c r="AJ365" i="130"/>
  <c r="K365" i="132" s="1"/>
  <c r="AI365" i="130"/>
  <c r="J365" i="132" s="1"/>
  <c r="C365" i="130"/>
  <c r="A365" i="130"/>
  <c r="AK364" i="130"/>
  <c r="L364" i="132" s="1"/>
  <c r="AJ364" i="130"/>
  <c r="K364" i="132" s="1"/>
  <c r="AI364" i="130"/>
  <c r="J364" i="132" s="1"/>
  <c r="C364" i="130"/>
  <c r="A364" i="130"/>
  <c r="AK363" i="130"/>
  <c r="L363" i="132" s="1"/>
  <c r="AJ363" i="130"/>
  <c r="K363" i="132" s="1"/>
  <c r="K369" i="132" s="1"/>
  <c r="AI363" i="130"/>
  <c r="J363" i="132" s="1"/>
  <c r="J369" i="132" s="1"/>
  <c r="C363" i="130"/>
  <c r="A363" i="130"/>
  <c r="AK362" i="130"/>
  <c r="L362" i="132" s="1"/>
  <c r="AJ362" i="130"/>
  <c r="K362" i="132" s="1"/>
  <c r="AI362" i="130"/>
  <c r="J362" i="132" s="1"/>
  <c r="C362" i="130"/>
  <c r="B362" i="130"/>
  <c r="A362" i="130"/>
  <c r="AK361" i="130"/>
  <c r="L361" i="132" s="1"/>
  <c r="AJ361" i="130"/>
  <c r="K361" i="132" s="1"/>
  <c r="AI361" i="130"/>
  <c r="J361" i="132" s="1"/>
  <c r="C361" i="130"/>
  <c r="B361" i="130"/>
  <c r="A361" i="130"/>
  <c r="AK360" i="130"/>
  <c r="L360" i="132" s="1"/>
  <c r="AJ360" i="130"/>
  <c r="K360" i="132" s="1"/>
  <c r="AI360" i="130"/>
  <c r="J360" i="132" s="1"/>
  <c r="C360" i="130"/>
  <c r="B360" i="130"/>
  <c r="A360" i="130"/>
  <c r="AK359" i="130"/>
  <c r="L359" i="132" s="1"/>
  <c r="AJ359" i="130"/>
  <c r="K359" i="132" s="1"/>
  <c r="AI359" i="130"/>
  <c r="J359" i="132" s="1"/>
  <c r="A359" i="130"/>
  <c r="AK358" i="130"/>
  <c r="L358" i="132" s="1"/>
  <c r="AJ358" i="130"/>
  <c r="K358" i="132" s="1"/>
  <c r="AI358" i="130"/>
  <c r="J358" i="132" s="1"/>
  <c r="C358" i="130"/>
  <c r="B358" i="130"/>
  <c r="A358" i="130"/>
  <c r="A357" i="130"/>
  <c r="AK356" i="130"/>
  <c r="L356" i="132" s="1"/>
  <c r="AJ356" i="130"/>
  <c r="K356" i="132" s="1"/>
  <c r="AI356" i="130"/>
  <c r="J356" i="132" s="1"/>
  <c r="C356" i="130"/>
  <c r="B356" i="130"/>
  <c r="A356" i="130"/>
  <c r="AK355" i="130"/>
  <c r="L355" i="132" s="1"/>
  <c r="AJ355" i="130"/>
  <c r="K355" i="132" s="1"/>
  <c r="AI355" i="130"/>
  <c r="J355" i="132" s="1"/>
  <c r="C355" i="130"/>
  <c r="B355" i="130"/>
  <c r="A355" i="130"/>
  <c r="AH354" i="130"/>
  <c r="AG354" i="130"/>
  <c r="AF354" i="130"/>
  <c r="AE354" i="130"/>
  <c r="AD354" i="130"/>
  <c r="AC354" i="130"/>
  <c r="AB354" i="130"/>
  <c r="AA354" i="130"/>
  <c r="Z354" i="130"/>
  <c r="Y354" i="130"/>
  <c r="X354" i="130"/>
  <c r="W354" i="130"/>
  <c r="V354" i="130"/>
  <c r="U354" i="130"/>
  <c r="T354" i="130"/>
  <c r="S354" i="130"/>
  <c r="R354" i="130"/>
  <c r="Q354" i="130"/>
  <c r="P354" i="130"/>
  <c r="O354" i="130"/>
  <c r="N354" i="130"/>
  <c r="M354" i="130"/>
  <c r="L354" i="130"/>
  <c r="K354" i="130"/>
  <c r="J354" i="130"/>
  <c r="I354" i="130"/>
  <c r="H354" i="130"/>
  <c r="G354" i="130"/>
  <c r="F354" i="130"/>
  <c r="E354" i="130"/>
  <c r="D354" i="130"/>
  <c r="A354" i="130"/>
  <c r="AK353" i="130"/>
  <c r="L353" i="132" s="1"/>
  <c r="AJ353" i="130"/>
  <c r="K353" i="132" s="1"/>
  <c r="AI353" i="130"/>
  <c r="J353" i="132" s="1"/>
  <c r="C353" i="130"/>
  <c r="A353" i="130"/>
  <c r="AK352" i="130"/>
  <c r="L352" i="132" s="1"/>
  <c r="AJ352" i="130"/>
  <c r="K352" i="132" s="1"/>
  <c r="AI352" i="130"/>
  <c r="J352" i="132" s="1"/>
  <c r="C352" i="130"/>
  <c r="A352" i="130"/>
  <c r="AK351" i="130"/>
  <c r="L351" i="132" s="1"/>
  <c r="AJ351" i="130"/>
  <c r="K351" i="132" s="1"/>
  <c r="AI351" i="130"/>
  <c r="J351" i="132" s="1"/>
  <c r="C351" i="130"/>
  <c r="A351" i="130"/>
  <c r="AK350" i="130"/>
  <c r="L350" i="132" s="1"/>
  <c r="L354" i="132" s="1"/>
  <c r="AJ350" i="130"/>
  <c r="K350" i="132" s="1"/>
  <c r="AI350" i="130"/>
  <c r="J350" i="132" s="1"/>
  <c r="C350" i="130"/>
  <c r="A350" i="130"/>
  <c r="AK349" i="130"/>
  <c r="L349" i="132" s="1"/>
  <c r="AJ349" i="130"/>
  <c r="K349" i="132" s="1"/>
  <c r="AI349" i="130"/>
  <c r="J349" i="132" s="1"/>
  <c r="C349" i="130"/>
  <c r="B349" i="130"/>
  <c r="A349" i="130"/>
  <c r="AH348" i="130"/>
  <c r="AG348" i="130"/>
  <c r="AF348" i="130"/>
  <c r="AE348" i="130"/>
  <c r="AD348" i="130"/>
  <c r="AC348" i="130"/>
  <c r="AB348" i="130"/>
  <c r="AA348" i="130"/>
  <c r="Z348" i="130"/>
  <c r="Y348" i="130"/>
  <c r="X348" i="130"/>
  <c r="W348" i="130"/>
  <c r="V348" i="130"/>
  <c r="U348" i="130"/>
  <c r="T348" i="130"/>
  <c r="S348" i="130"/>
  <c r="R348" i="130"/>
  <c r="Q348" i="130"/>
  <c r="P348" i="130"/>
  <c r="O348" i="130"/>
  <c r="N348" i="130"/>
  <c r="M348" i="130"/>
  <c r="L348" i="130"/>
  <c r="K348" i="130"/>
  <c r="J348" i="130"/>
  <c r="I348" i="130"/>
  <c r="H348" i="130"/>
  <c r="G348" i="130"/>
  <c r="F348" i="130"/>
  <c r="E348" i="130"/>
  <c r="D348" i="130"/>
  <c r="A348" i="130"/>
  <c r="AK347" i="130"/>
  <c r="L347" i="132" s="1"/>
  <c r="AJ347" i="130"/>
  <c r="K347" i="132" s="1"/>
  <c r="AI347" i="130"/>
  <c r="J347" i="132" s="1"/>
  <c r="C347" i="130"/>
  <c r="B347" i="130"/>
  <c r="A347" i="130"/>
  <c r="AK346" i="130"/>
  <c r="L346" i="132" s="1"/>
  <c r="AJ346" i="130"/>
  <c r="K346" i="132" s="1"/>
  <c r="AI346" i="130"/>
  <c r="J346" i="132" s="1"/>
  <c r="C346" i="130"/>
  <c r="B346" i="130"/>
  <c r="A346" i="130"/>
  <c r="AK345" i="130"/>
  <c r="L345" i="132" s="1"/>
  <c r="AJ345" i="130"/>
  <c r="K345" i="132" s="1"/>
  <c r="AI345" i="130"/>
  <c r="J345" i="132" s="1"/>
  <c r="C345" i="130"/>
  <c r="B345" i="130"/>
  <c r="A345" i="130"/>
  <c r="AK344" i="130"/>
  <c r="L344" i="132" s="1"/>
  <c r="AJ344" i="130"/>
  <c r="K344" i="132" s="1"/>
  <c r="AI344" i="130"/>
  <c r="J344" i="132" s="1"/>
  <c r="C344" i="130"/>
  <c r="B344" i="130"/>
  <c r="A344" i="130"/>
  <c r="AK343" i="130"/>
  <c r="L343" i="132" s="1"/>
  <c r="AJ343" i="130"/>
  <c r="K343" i="132" s="1"/>
  <c r="AI343" i="130"/>
  <c r="J343" i="132" s="1"/>
  <c r="C343" i="130"/>
  <c r="B343" i="130"/>
  <c r="A343" i="130"/>
  <c r="AK342" i="130"/>
  <c r="L342" i="132" s="1"/>
  <c r="L348" i="132" s="1"/>
  <c r="AJ342" i="130"/>
  <c r="K342" i="132" s="1"/>
  <c r="AI342" i="130"/>
  <c r="J342" i="132" s="1"/>
  <c r="C342" i="130"/>
  <c r="B342" i="130"/>
  <c r="A342" i="130"/>
  <c r="AK341" i="130"/>
  <c r="L341" i="132" s="1"/>
  <c r="AJ341" i="130"/>
  <c r="K341" i="132" s="1"/>
  <c r="AI341" i="130"/>
  <c r="J341" i="132" s="1"/>
  <c r="C341" i="130"/>
  <c r="B341" i="130"/>
  <c r="A341" i="130"/>
  <c r="AH340" i="130"/>
  <c r="AG340" i="130"/>
  <c r="AG357" i="130" s="1"/>
  <c r="AF340" i="130"/>
  <c r="AE340" i="130"/>
  <c r="AD340" i="130"/>
  <c r="AC340" i="130"/>
  <c r="AC357" i="130" s="1"/>
  <c r="AB340" i="130"/>
  <c r="AA340" i="130"/>
  <c r="Z340" i="130"/>
  <c r="Y340" i="130"/>
  <c r="Y357" i="130" s="1"/>
  <c r="X340" i="130"/>
  <c r="W340" i="130"/>
  <c r="V340" i="130"/>
  <c r="U340" i="130"/>
  <c r="U357" i="130" s="1"/>
  <c r="T340" i="130"/>
  <c r="S340" i="130"/>
  <c r="R340" i="130"/>
  <c r="Q340" i="130"/>
  <c r="Q357" i="130" s="1"/>
  <c r="P340" i="130"/>
  <c r="O340" i="130"/>
  <c r="N340" i="130"/>
  <c r="M340" i="130"/>
  <c r="M357" i="130" s="1"/>
  <c r="L340" i="130"/>
  <c r="K340" i="130"/>
  <c r="J340" i="130"/>
  <c r="I340" i="130"/>
  <c r="I357" i="130" s="1"/>
  <c r="H340" i="130"/>
  <c r="G340" i="130"/>
  <c r="F340" i="130"/>
  <c r="E340" i="130"/>
  <c r="E357" i="130" s="1"/>
  <c r="D340" i="130"/>
  <c r="A340" i="130"/>
  <c r="AK339" i="130"/>
  <c r="L339" i="132" s="1"/>
  <c r="AJ339" i="130"/>
  <c r="K339" i="132" s="1"/>
  <c r="AI339" i="130"/>
  <c r="J339" i="132" s="1"/>
  <c r="C339" i="130"/>
  <c r="B339" i="130"/>
  <c r="A339" i="130"/>
  <c r="AK338" i="130"/>
  <c r="L338" i="132" s="1"/>
  <c r="AJ338" i="130"/>
  <c r="K338" i="132" s="1"/>
  <c r="AI338" i="130"/>
  <c r="J338" i="132" s="1"/>
  <c r="C338" i="130"/>
  <c r="B338" i="130"/>
  <c r="A338" i="130"/>
  <c r="AK337" i="130"/>
  <c r="L337" i="132" s="1"/>
  <c r="AJ337" i="130"/>
  <c r="K337" i="132" s="1"/>
  <c r="AI337" i="130"/>
  <c r="J337" i="132" s="1"/>
  <c r="C337" i="130"/>
  <c r="B337" i="130"/>
  <c r="A337" i="130"/>
  <c r="AK336" i="130"/>
  <c r="L336" i="132" s="1"/>
  <c r="AJ336" i="130"/>
  <c r="K336" i="132" s="1"/>
  <c r="AI336" i="130"/>
  <c r="J336" i="132" s="1"/>
  <c r="C336" i="130"/>
  <c r="B336" i="130"/>
  <c r="A336" i="130"/>
  <c r="AK335" i="130"/>
  <c r="L335" i="132" s="1"/>
  <c r="AJ335" i="130"/>
  <c r="K335" i="132" s="1"/>
  <c r="AI335" i="130"/>
  <c r="J335" i="132" s="1"/>
  <c r="C335" i="130"/>
  <c r="B335" i="130"/>
  <c r="A335" i="130"/>
  <c r="AK334" i="130"/>
  <c r="L334" i="132" s="1"/>
  <c r="AJ334" i="130"/>
  <c r="K334" i="132" s="1"/>
  <c r="AI334" i="130"/>
  <c r="J334" i="132" s="1"/>
  <c r="J340" i="132" s="1"/>
  <c r="C334" i="130"/>
  <c r="B334" i="130"/>
  <c r="A334" i="130"/>
  <c r="AK333" i="130"/>
  <c r="L333" i="132" s="1"/>
  <c r="AJ333" i="130"/>
  <c r="K333" i="132" s="1"/>
  <c r="AI333" i="130"/>
  <c r="J333" i="132" s="1"/>
  <c r="C333" i="130"/>
  <c r="B333" i="130"/>
  <c r="A333" i="130"/>
  <c r="AH332" i="130"/>
  <c r="AH357" i="130" s="1"/>
  <c r="AG332" i="130"/>
  <c r="AF332" i="130"/>
  <c r="AF357" i="130" s="1"/>
  <c r="AE332" i="130"/>
  <c r="AE357" i="130" s="1"/>
  <c r="AD332" i="130"/>
  <c r="AD357" i="130" s="1"/>
  <c r="AC332" i="130"/>
  <c r="AB332" i="130"/>
  <c r="AB357" i="130" s="1"/>
  <c r="AA332" i="130"/>
  <c r="AA357" i="130" s="1"/>
  <c r="Z332" i="130"/>
  <c r="Z357" i="130" s="1"/>
  <c r="Y332" i="130"/>
  <c r="X332" i="130"/>
  <c r="X357" i="130" s="1"/>
  <c r="W332" i="130"/>
  <c r="W357" i="130" s="1"/>
  <c r="V332" i="130"/>
  <c r="V357" i="130" s="1"/>
  <c r="U332" i="130"/>
  <c r="T332" i="130"/>
  <c r="T357" i="130" s="1"/>
  <c r="S332" i="130"/>
  <c r="S357" i="130" s="1"/>
  <c r="R332" i="130"/>
  <c r="R357" i="130" s="1"/>
  <c r="Q332" i="130"/>
  <c r="P332" i="130"/>
  <c r="P357" i="130" s="1"/>
  <c r="O332" i="130"/>
  <c r="O357" i="130" s="1"/>
  <c r="N332" i="130"/>
  <c r="N357" i="130" s="1"/>
  <c r="M332" i="130"/>
  <c r="L332" i="130"/>
  <c r="L357" i="130" s="1"/>
  <c r="K332" i="130"/>
  <c r="K357" i="130" s="1"/>
  <c r="J332" i="130"/>
  <c r="J357" i="130" s="1"/>
  <c r="I332" i="130"/>
  <c r="H332" i="130"/>
  <c r="H357" i="130" s="1"/>
  <c r="G332" i="130"/>
  <c r="G357" i="130" s="1"/>
  <c r="F332" i="130"/>
  <c r="F357" i="130" s="1"/>
  <c r="E332" i="130"/>
  <c r="D332" i="130"/>
  <c r="D357" i="130" s="1"/>
  <c r="A332" i="130"/>
  <c r="AK331" i="130"/>
  <c r="L331" i="132" s="1"/>
  <c r="AJ331" i="130"/>
  <c r="K331" i="132" s="1"/>
  <c r="AI331" i="130"/>
  <c r="J331" i="132" s="1"/>
  <c r="C331" i="130"/>
  <c r="B331" i="130"/>
  <c r="A331" i="130"/>
  <c r="AK330" i="130"/>
  <c r="L330" i="132" s="1"/>
  <c r="AJ330" i="130"/>
  <c r="K330" i="132" s="1"/>
  <c r="AI330" i="130"/>
  <c r="J330" i="132" s="1"/>
  <c r="C330" i="130"/>
  <c r="B330" i="130"/>
  <c r="A330" i="130"/>
  <c r="AK329" i="130"/>
  <c r="L329" i="132" s="1"/>
  <c r="AJ329" i="130"/>
  <c r="K329" i="132" s="1"/>
  <c r="AI329" i="130"/>
  <c r="J329" i="132" s="1"/>
  <c r="C329" i="130"/>
  <c r="B329" i="130"/>
  <c r="A329" i="130"/>
  <c r="AK328" i="130"/>
  <c r="L328" i="132" s="1"/>
  <c r="AJ328" i="130"/>
  <c r="K328" i="132" s="1"/>
  <c r="AI328" i="130"/>
  <c r="J328" i="132" s="1"/>
  <c r="C328" i="130"/>
  <c r="B328" i="130"/>
  <c r="A328" i="130"/>
  <c r="AK327" i="130"/>
  <c r="L327" i="132" s="1"/>
  <c r="AJ327" i="130"/>
  <c r="K327" i="132" s="1"/>
  <c r="AI327" i="130"/>
  <c r="J327" i="132" s="1"/>
  <c r="C327" i="130"/>
  <c r="B327" i="130"/>
  <c r="A327" i="130"/>
  <c r="AK326" i="130"/>
  <c r="L326" i="132" s="1"/>
  <c r="AJ326" i="130"/>
  <c r="K326" i="132" s="1"/>
  <c r="K332" i="132" s="1"/>
  <c r="AI326" i="130"/>
  <c r="J326" i="132" s="1"/>
  <c r="J332" i="132" s="1"/>
  <c r="C326" i="130"/>
  <c r="B326" i="130"/>
  <c r="A326" i="130"/>
  <c r="AK325" i="130"/>
  <c r="L325" i="132" s="1"/>
  <c r="AJ325" i="130"/>
  <c r="K325" i="132" s="1"/>
  <c r="AI325" i="130"/>
  <c r="J325" i="132" s="1"/>
  <c r="C325" i="130"/>
  <c r="B325" i="130"/>
  <c r="A325" i="130"/>
  <c r="AK324" i="130"/>
  <c r="L324" i="132" s="1"/>
  <c r="AJ324" i="130"/>
  <c r="K324" i="132" s="1"/>
  <c r="AI324" i="130"/>
  <c r="J324" i="132" s="1"/>
  <c r="A324" i="130"/>
  <c r="AK323" i="130"/>
  <c r="L323" i="132" s="1"/>
  <c r="AJ323" i="130"/>
  <c r="K323" i="132" s="1"/>
  <c r="AI323" i="130"/>
  <c r="J323" i="132" s="1"/>
  <c r="C323" i="130"/>
  <c r="B323" i="130"/>
  <c r="A323" i="130"/>
  <c r="A322" i="130"/>
  <c r="AK321" i="130"/>
  <c r="L321" i="132" s="1"/>
  <c r="AJ321" i="130"/>
  <c r="K321" i="132" s="1"/>
  <c r="AI321" i="130"/>
  <c r="J321" i="132" s="1"/>
  <c r="C321" i="130"/>
  <c r="B321" i="130"/>
  <c r="A321" i="130"/>
  <c r="AK320" i="130"/>
  <c r="L320" i="132" s="1"/>
  <c r="AJ320" i="130"/>
  <c r="K320" i="132" s="1"/>
  <c r="AI320" i="130"/>
  <c r="J320" i="132" s="1"/>
  <c r="C320" i="130"/>
  <c r="B320" i="130"/>
  <c r="A320" i="130"/>
  <c r="AH319" i="130"/>
  <c r="AG319" i="130"/>
  <c r="AF319" i="130"/>
  <c r="AE319" i="130"/>
  <c r="AD319" i="130"/>
  <c r="AC319" i="130"/>
  <c r="AB319" i="130"/>
  <c r="AA319" i="130"/>
  <c r="Z319" i="130"/>
  <c r="Y319" i="130"/>
  <c r="X319" i="130"/>
  <c r="W319" i="130"/>
  <c r="V319" i="130"/>
  <c r="U319" i="130"/>
  <c r="T319" i="130"/>
  <c r="S319" i="130"/>
  <c r="R319" i="130"/>
  <c r="Q319" i="130"/>
  <c r="P319" i="130"/>
  <c r="O319" i="130"/>
  <c r="N319" i="130"/>
  <c r="M319" i="130"/>
  <c r="L319" i="130"/>
  <c r="K319" i="130"/>
  <c r="J319" i="130"/>
  <c r="I319" i="130"/>
  <c r="H319" i="130"/>
  <c r="G319" i="130"/>
  <c r="F319" i="130"/>
  <c r="E319" i="130"/>
  <c r="D319" i="130"/>
  <c r="A319" i="130"/>
  <c r="AK318" i="130"/>
  <c r="L318" i="132" s="1"/>
  <c r="AJ318" i="130"/>
  <c r="K318" i="132" s="1"/>
  <c r="AI318" i="130"/>
  <c r="J318" i="132" s="1"/>
  <c r="C318" i="130"/>
  <c r="A318" i="130"/>
  <c r="AK317" i="130"/>
  <c r="L317" i="132" s="1"/>
  <c r="AJ317" i="130"/>
  <c r="K317" i="132" s="1"/>
  <c r="AI317" i="130"/>
  <c r="J317" i="132" s="1"/>
  <c r="C317" i="130"/>
  <c r="A317" i="130"/>
  <c r="AK316" i="130"/>
  <c r="L316" i="132" s="1"/>
  <c r="AJ316" i="130"/>
  <c r="K316" i="132" s="1"/>
  <c r="AI316" i="130"/>
  <c r="J316" i="132" s="1"/>
  <c r="C316" i="130"/>
  <c r="A316" i="130"/>
  <c r="AK315" i="130"/>
  <c r="L315" i="132" s="1"/>
  <c r="AJ315" i="130"/>
  <c r="K315" i="132" s="1"/>
  <c r="AI315" i="130"/>
  <c r="J315" i="132" s="1"/>
  <c r="J319" i="132" s="1"/>
  <c r="C315" i="130"/>
  <c r="A315" i="130"/>
  <c r="AK314" i="130"/>
  <c r="L314" i="132" s="1"/>
  <c r="AJ314" i="130"/>
  <c r="K314" i="132" s="1"/>
  <c r="AI314" i="130"/>
  <c r="J314" i="132" s="1"/>
  <c r="C314" i="130"/>
  <c r="B314" i="130"/>
  <c r="A314" i="130"/>
  <c r="AH313" i="130"/>
  <c r="AG313" i="130"/>
  <c r="AF313" i="130"/>
  <c r="AE313" i="130"/>
  <c r="AD313" i="130"/>
  <c r="AC313" i="130"/>
  <c r="AB313" i="130"/>
  <c r="AA313" i="130"/>
  <c r="Z313" i="130"/>
  <c r="Y313" i="130"/>
  <c r="X313" i="130"/>
  <c r="W313" i="130"/>
  <c r="V313" i="130"/>
  <c r="U313" i="130"/>
  <c r="T313" i="130"/>
  <c r="S313" i="130"/>
  <c r="R313" i="130"/>
  <c r="Q313" i="130"/>
  <c r="P313" i="130"/>
  <c r="O313" i="130"/>
  <c r="N313" i="130"/>
  <c r="M313" i="130"/>
  <c r="L313" i="130"/>
  <c r="K313" i="130"/>
  <c r="J313" i="130"/>
  <c r="I313" i="130"/>
  <c r="H313" i="130"/>
  <c r="G313" i="130"/>
  <c r="F313" i="130"/>
  <c r="E313" i="130"/>
  <c r="D313" i="130"/>
  <c r="A313" i="130"/>
  <c r="AK312" i="130"/>
  <c r="L312" i="132" s="1"/>
  <c r="AJ312" i="130"/>
  <c r="K312" i="132" s="1"/>
  <c r="AI312" i="130"/>
  <c r="J312" i="132" s="1"/>
  <c r="C312" i="130"/>
  <c r="A312" i="130"/>
  <c r="AK311" i="130"/>
  <c r="L311" i="132" s="1"/>
  <c r="AJ311" i="130"/>
  <c r="K311" i="132" s="1"/>
  <c r="AI311" i="130"/>
  <c r="J311" i="132" s="1"/>
  <c r="C311" i="130"/>
  <c r="A311" i="130"/>
  <c r="AK310" i="130"/>
  <c r="L310" i="132" s="1"/>
  <c r="AJ310" i="130"/>
  <c r="K310" i="132" s="1"/>
  <c r="AI310" i="130"/>
  <c r="J310" i="132" s="1"/>
  <c r="C310" i="130"/>
  <c r="A310" i="130"/>
  <c r="AK309" i="130"/>
  <c r="L309" i="132" s="1"/>
  <c r="AJ309" i="130"/>
  <c r="K309" i="132" s="1"/>
  <c r="AI309" i="130"/>
  <c r="J309" i="132" s="1"/>
  <c r="C309" i="130"/>
  <c r="A309" i="130"/>
  <c r="AK308" i="130"/>
  <c r="L308" i="132" s="1"/>
  <c r="L313" i="132" s="1"/>
  <c r="AJ308" i="130"/>
  <c r="K308" i="132" s="1"/>
  <c r="K313" i="132" s="1"/>
  <c r="AI308" i="130"/>
  <c r="J308" i="132" s="1"/>
  <c r="C308" i="130"/>
  <c r="A308" i="130"/>
  <c r="AK307" i="130"/>
  <c r="L307" i="132" s="1"/>
  <c r="AJ307" i="130"/>
  <c r="K307" i="132" s="1"/>
  <c r="AI307" i="130"/>
  <c r="J307" i="132" s="1"/>
  <c r="C307" i="130"/>
  <c r="B307" i="130"/>
  <c r="A307" i="130"/>
  <c r="AH306" i="130"/>
  <c r="AG306" i="130"/>
  <c r="AF306" i="130"/>
  <c r="AE306" i="130"/>
  <c r="AD306" i="130"/>
  <c r="AC306" i="130"/>
  <c r="AB306" i="130"/>
  <c r="AA306" i="130"/>
  <c r="Z306" i="130"/>
  <c r="Y306" i="130"/>
  <c r="X306" i="130"/>
  <c r="W306" i="130"/>
  <c r="V306" i="130"/>
  <c r="U306" i="130"/>
  <c r="T306" i="130"/>
  <c r="S306" i="130"/>
  <c r="R306" i="130"/>
  <c r="Q306" i="130"/>
  <c r="P306" i="130"/>
  <c r="O306" i="130"/>
  <c r="N306" i="130"/>
  <c r="M306" i="130"/>
  <c r="L306" i="130"/>
  <c r="K306" i="130"/>
  <c r="J306" i="130"/>
  <c r="I306" i="130"/>
  <c r="H306" i="130"/>
  <c r="G306" i="130"/>
  <c r="F306" i="130"/>
  <c r="E306" i="130"/>
  <c r="D306" i="130"/>
  <c r="A306" i="130"/>
  <c r="AK305" i="130"/>
  <c r="L305" i="132" s="1"/>
  <c r="AJ305" i="130"/>
  <c r="K305" i="132" s="1"/>
  <c r="AI305" i="130"/>
  <c r="J305" i="132" s="1"/>
  <c r="C305" i="130"/>
  <c r="A305" i="130"/>
  <c r="AK304" i="130"/>
  <c r="L304" i="132" s="1"/>
  <c r="AJ304" i="130"/>
  <c r="K304" i="132" s="1"/>
  <c r="AI304" i="130"/>
  <c r="J304" i="132" s="1"/>
  <c r="C304" i="130"/>
  <c r="A304" i="130"/>
  <c r="AK303" i="130"/>
  <c r="L303" i="132" s="1"/>
  <c r="AJ303" i="130"/>
  <c r="K303" i="132" s="1"/>
  <c r="AI303" i="130"/>
  <c r="J303" i="132" s="1"/>
  <c r="C303" i="130"/>
  <c r="A303" i="130"/>
  <c r="AK302" i="130"/>
  <c r="L302" i="132" s="1"/>
  <c r="AJ302" i="130"/>
  <c r="K302" i="132" s="1"/>
  <c r="AI302" i="130"/>
  <c r="J302" i="132" s="1"/>
  <c r="C302" i="130"/>
  <c r="A302" i="130"/>
  <c r="AK301" i="130"/>
  <c r="L301" i="132" s="1"/>
  <c r="AJ301" i="130"/>
  <c r="K301" i="132" s="1"/>
  <c r="AI301" i="130"/>
  <c r="J301" i="132" s="1"/>
  <c r="C301" i="130"/>
  <c r="A301" i="130"/>
  <c r="AK300" i="130"/>
  <c r="L300" i="132" s="1"/>
  <c r="AJ300" i="130"/>
  <c r="K300" i="132" s="1"/>
  <c r="K306" i="132" s="1"/>
  <c r="AI300" i="130"/>
  <c r="J300" i="132" s="1"/>
  <c r="J306" i="132" s="1"/>
  <c r="C300" i="130"/>
  <c r="A300" i="130"/>
  <c r="AK299" i="130"/>
  <c r="L299" i="132" s="1"/>
  <c r="AJ299" i="130"/>
  <c r="K299" i="132" s="1"/>
  <c r="AI299" i="130"/>
  <c r="J299" i="132" s="1"/>
  <c r="C299" i="130"/>
  <c r="B299" i="130"/>
  <c r="A299" i="130"/>
  <c r="AH298" i="130"/>
  <c r="AG298" i="130"/>
  <c r="AF298" i="130"/>
  <c r="AE298" i="130"/>
  <c r="AD298" i="130"/>
  <c r="AC298" i="130"/>
  <c r="AB298" i="130"/>
  <c r="AA298" i="130"/>
  <c r="Z298" i="130"/>
  <c r="Y298" i="130"/>
  <c r="X298" i="130"/>
  <c r="W298" i="130"/>
  <c r="V298" i="130"/>
  <c r="U298" i="130"/>
  <c r="T298" i="130"/>
  <c r="S298" i="130"/>
  <c r="R298" i="130"/>
  <c r="Q298" i="130"/>
  <c r="P298" i="130"/>
  <c r="O298" i="130"/>
  <c r="N298" i="130"/>
  <c r="M298" i="130"/>
  <c r="L298" i="130"/>
  <c r="K298" i="130"/>
  <c r="J298" i="130"/>
  <c r="I298" i="130"/>
  <c r="H298" i="130"/>
  <c r="G298" i="130"/>
  <c r="F298" i="130"/>
  <c r="E298" i="130"/>
  <c r="D298" i="130"/>
  <c r="A298" i="130"/>
  <c r="AK297" i="130"/>
  <c r="L297" i="132" s="1"/>
  <c r="AJ297" i="130"/>
  <c r="K297" i="132" s="1"/>
  <c r="AI297" i="130"/>
  <c r="J297" i="132" s="1"/>
  <c r="C297" i="130"/>
  <c r="A297" i="130"/>
  <c r="AK296" i="130"/>
  <c r="L296" i="132" s="1"/>
  <c r="AJ296" i="130"/>
  <c r="K296" i="132" s="1"/>
  <c r="AI296" i="130"/>
  <c r="J296" i="132" s="1"/>
  <c r="C296" i="130"/>
  <c r="A296" i="130"/>
  <c r="AK295" i="130"/>
  <c r="L295" i="132" s="1"/>
  <c r="AJ295" i="130"/>
  <c r="K295" i="132" s="1"/>
  <c r="AI295" i="130"/>
  <c r="J295" i="132" s="1"/>
  <c r="C295" i="130"/>
  <c r="A295" i="130"/>
  <c r="AK294" i="130"/>
  <c r="L294" i="132" s="1"/>
  <c r="AJ294" i="130"/>
  <c r="K294" i="132" s="1"/>
  <c r="AI294" i="130"/>
  <c r="J294" i="132" s="1"/>
  <c r="C294" i="130"/>
  <c r="A294" i="130"/>
  <c r="AK293" i="130"/>
  <c r="L293" i="132" s="1"/>
  <c r="AJ293" i="130"/>
  <c r="K293" i="132" s="1"/>
  <c r="AI293" i="130"/>
  <c r="J293" i="132" s="1"/>
  <c r="C293" i="130"/>
  <c r="A293" i="130"/>
  <c r="AK292" i="130"/>
  <c r="L292" i="132" s="1"/>
  <c r="AJ292" i="130"/>
  <c r="K292" i="132" s="1"/>
  <c r="AI292" i="130"/>
  <c r="J292" i="132" s="1"/>
  <c r="C292" i="130"/>
  <c r="A292" i="130"/>
  <c r="AK291" i="130"/>
  <c r="L291" i="132" s="1"/>
  <c r="AJ291" i="130"/>
  <c r="K291" i="132" s="1"/>
  <c r="AI291" i="130"/>
  <c r="J291" i="132" s="1"/>
  <c r="C291" i="130"/>
  <c r="A291" i="130"/>
  <c r="AK290" i="130"/>
  <c r="L290" i="132" s="1"/>
  <c r="AJ290" i="130"/>
  <c r="K290" i="132" s="1"/>
  <c r="AI290" i="130"/>
  <c r="J290" i="132" s="1"/>
  <c r="C290" i="130"/>
  <c r="A290" i="130"/>
  <c r="AK289" i="130"/>
  <c r="L289" i="132" s="1"/>
  <c r="L298" i="132" s="1"/>
  <c r="AJ289" i="130"/>
  <c r="K289" i="132" s="1"/>
  <c r="AI289" i="130"/>
  <c r="J289" i="132" s="1"/>
  <c r="C289" i="130"/>
  <c r="A289" i="130"/>
  <c r="AK288" i="130"/>
  <c r="L288" i="132" s="1"/>
  <c r="AJ288" i="130"/>
  <c r="K288" i="132" s="1"/>
  <c r="AI288" i="130"/>
  <c r="J288" i="132" s="1"/>
  <c r="C288" i="130"/>
  <c r="B288" i="130"/>
  <c r="A288" i="130"/>
  <c r="AH287" i="130"/>
  <c r="AH322" i="130" s="1"/>
  <c r="AG287" i="130"/>
  <c r="AG322" i="130" s="1"/>
  <c r="AF287" i="130"/>
  <c r="AF322" i="130" s="1"/>
  <c r="AE287" i="130"/>
  <c r="AE322" i="130" s="1"/>
  <c r="AD287" i="130"/>
  <c r="AD322" i="130" s="1"/>
  <c r="AC287" i="130"/>
  <c r="AC322" i="130" s="1"/>
  <c r="AB287" i="130"/>
  <c r="AB322" i="130" s="1"/>
  <c r="AA287" i="130"/>
  <c r="AA322" i="130" s="1"/>
  <c r="Z287" i="130"/>
  <c r="Z322" i="130" s="1"/>
  <c r="Y287" i="130"/>
  <c r="Y322" i="130" s="1"/>
  <c r="X287" i="130"/>
  <c r="X322" i="130" s="1"/>
  <c r="W287" i="130"/>
  <c r="W322" i="130" s="1"/>
  <c r="V287" i="130"/>
  <c r="V322" i="130" s="1"/>
  <c r="U287" i="130"/>
  <c r="U322" i="130" s="1"/>
  <c r="T287" i="130"/>
  <c r="T322" i="130" s="1"/>
  <c r="S287" i="130"/>
  <c r="S322" i="130" s="1"/>
  <c r="R287" i="130"/>
  <c r="R322" i="130" s="1"/>
  <c r="Q287" i="130"/>
  <c r="Q322" i="130" s="1"/>
  <c r="P287" i="130"/>
  <c r="P322" i="130" s="1"/>
  <c r="O287" i="130"/>
  <c r="O322" i="130" s="1"/>
  <c r="N287" i="130"/>
  <c r="N322" i="130" s="1"/>
  <c r="M287" i="130"/>
  <c r="M322" i="130" s="1"/>
  <c r="L287" i="130"/>
  <c r="L322" i="130" s="1"/>
  <c r="K287" i="130"/>
  <c r="K322" i="130" s="1"/>
  <c r="J287" i="130"/>
  <c r="J322" i="130" s="1"/>
  <c r="I287" i="130"/>
  <c r="I322" i="130" s="1"/>
  <c r="H287" i="130"/>
  <c r="H322" i="130" s="1"/>
  <c r="G287" i="130"/>
  <c r="G322" i="130" s="1"/>
  <c r="F287" i="130"/>
  <c r="F322" i="130" s="1"/>
  <c r="E287" i="130"/>
  <c r="E322" i="130" s="1"/>
  <c r="D287" i="130"/>
  <c r="D322" i="130" s="1"/>
  <c r="A287" i="130"/>
  <c r="AK286" i="130"/>
  <c r="L286" i="132" s="1"/>
  <c r="AJ286" i="130"/>
  <c r="K286" i="132" s="1"/>
  <c r="AI286" i="130"/>
  <c r="J286" i="132" s="1"/>
  <c r="C286" i="130"/>
  <c r="A286" i="130"/>
  <c r="AK285" i="130"/>
  <c r="L285" i="132" s="1"/>
  <c r="AJ285" i="130"/>
  <c r="K285" i="132" s="1"/>
  <c r="AI285" i="130"/>
  <c r="J285" i="132" s="1"/>
  <c r="C285" i="130"/>
  <c r="A285" i="130"/>
  <c r="AK284" i="130"/>
  <c r="L284" i="132" s="1"/>
  <c r="AJ284" i="130"/>
  <c r="K284" i="132" s="1"/>
  <c r="AI284" i="130"/>
  <c r="J284" i="132" s="1"/>
  <c r="C284" i="130"/>
  <c r="A284" i="130"/>
  <c r="AK283" i="130"/>
  <c r="L283" i="132" s="1"/>
  <c r="AJ283" i="130"/>
  <c r="K283" i="132" s="1"/>
  <c r="AI283" i="130"/>
  <c r="J283" i="132" s="1"/>
  <c r="C283" i="130"/>
  <c r="A283" i="130"/>
  <c r="AK282" i="130"/>
  <c r="L282" i="132" s="1"/>
  <c r="AJ282" i="130"/>
  <c r="K282" i="132" s="1"/>
  <c r="AI282" i="130"/>
  <c r="J282" i="132" s="1"/>
  <c r="C282" i="130"/>
  <c r="A282" i="130"/>
  <c r="AK281" i="130"/>
  <c r="L281" i="132" s="1"/>
  <c r="AJ281" i="130"/>
  <c r="K281" i="132" s="1"/>
  <c r="AI281" i="130"/>
  <c r="J281" i="132" s="1"/>
  <c r="C281" i="130"/>
  <c r="A281" i="130"/>
  <c r="AK280" i="130"/>
  <c r="L280" i="132" s="1"/>
  <c r="L287" i="132" s="1"/>
  <c r="AJ280" i="130"/>
  <c r="K280" i="132" s="1"/>
  <c r="AI280" i="130"/>
  <c r="J280" i="132" s="1"/>
  <c r="C280" i="130"/>
  <c r="A280" i="130"/>
  <c r="AK279" i="130"/>
  <c r="L279" i="132" s="1"/>
  <c r="AJ279" i="130"/>
  <c r="K279" i="132" s="1"/>
  <c r="AI279" i="130"/>
  <c r="J279" i="132" s="1"/>
  <c r="C279" i="130"/>
  <c r="B279" i="130"/>
  <c r="A279" i="130"/>
  <c r="AK278" i="130"/>
  <c r="L278" i="132" s="1"/>
  <c r="AJ278" i="130"/>
  <c r="K278" i="132" s="1"/>
  <c r="AI278" i="130"/>
  <c r="J278" i="132" s="1"/>
  <c r="A278" i="130"/>
  <c r="AK277" i="130"/>
  <c r="L277" i="132" s="1"/>
  <c r="AJ277" i="130"/>
  <c r="K277" i="132" s="1"/>
  <c r="AI277" i="130"/>
  <c r="J277" i="132" s="1"/>
  <c r="C277" i="130"/>
  <c r="B277" i="130"/>
  <c r="A277" i="130"/>
  <c r="A276" i="130"/>
  <c r="AK275" i="130"/>
  <c r="L275" i="132" s="1"/>
  <c r="AJ275" i="130"/>
  <c r="K275" i="132" s="1"/>
  <c r="AI275" i="130"/>
  <c r="J275" i="132" s="1"/>
  <c r="C275" i="130"/>
  <c r="B275" i="130"/>
  <c r="A275" i="130"/>
  <c r="AK274" i="130"/>
  <c r="L274" i="132" s="1"/>
  <c r="AJ274" i="130"/>
  <c r="K274" i="132" s="1"/>
  <c r="AI274" i="130"/>
  <c r="J274" i="132" s="1"/>
  <c r="C274" i="130"/>
  <c r="B274" i="130"/>
  <c r="A274" i="130"/>
  <c r="AH273" i="130"/>
  <c r="AH276" i="130" s="1"/>
  <c r="AG273" i="130"/>
  <c r="AF273" i="130"/>
  <c r="AE273" i="130"/>
  <c r="AD273" i="130"/>
  <c r="AD276" i="130" s="1"/>
  <c r="AC273" i="130"/>
  <c r="AB273" i="130"/>
  <c r="AA273" i="130"/>
  <c r="Z273" i="130"/>
  <c r="Z276" i="130" s="1"/>
  <c r="Y273" i="130"/>
  <c r="X273" i="130"/>
  <c r="W273" i="130"/>
  <c r="V273" i="130"/>
  <c r="V276" i="130" s="1"/>
  <c r="U273" i="130"/>
  <c r="T273" i="130"/>
  <c r="S273" i="130"/>
  <c r="R273" i="130"/>
  <c r="R276" i="130" s="1"/>
  <c r="Q273" i="130"/>
  <c r="P273" i="130"/>
  <c r="O273" i="130"/>
  <c r="N273" i="130"/>
  <c r="N276" i="130" s="1"/>
  <c r="M273" i="130"/>
  <c r="L273" i="130"/>
  <c r="K273" i="130"/>
  <c r="J273" i="130"/>
  <c r="J276" i="130" s="1"/>
  <c r="I273" i="130"/>
  <c r="H273" i="130"/>
  <c r="G273" i="130"/>
  <c r="F273" i="130"/>
  <c r="F276" i="130" s="1"/>
  <c r="E273" i="130"/>
  <c r="D273" i="130"/>
  <c r="A273" i="130"/>
  <c r="AK272" i="130"/>
  <c r="L272" i="132" s="1"/>
  <c r="AJ272" i="130"/>
  <c r="K272" i="132" s="1"/>
  <c r="AI272" i="130"/>
  <c r="J272" i="132" s="1"/>
  <c r="C272" i="130"/>
  <c r="B272" i="130"/>
  <c r="A272" i="130"/>
  <c r="AK271" i="130"/>
  <c r="L271" i="132" s="1"/>
  <c r="AJ271" i="130"/>
  <c r="K271" i="132" s="1"/>
  <c r="AI271" i="130"/>
  <c r="J271" i="132" s="1"/>
  <c r="C271" i="130"/>
  <c r="B271" i="130"/>
  <c r="A271" i="130"/>
  <c r="AK270" i="130"/>
  <c r="L270" i="132" s="1"/>
  <c r="AJ270" i="130"/>
  <c r="K270" i="132" s="1"/>
  <c r="AI270" i="130"/>
  <c r="J270" i="132" s="1"/>
  <c r="C270" i="130"/>
  <c r="B270" i="130"/>
  <c r="A270" i="130"/>
  <c r="AK269" i="130"/>
  <c r="L269" i="132" s="1"/>
  <c r="AJ269" i="130"/>
  <c r="K269" i="132" s="1"/>
  <c r="AI269" i="130"/>
  <c r="J269" i="132" s="1"/>
  <c r="C269" i="130"/>
  <c r="B269" i="130"/>
  <c r="A269" i="130"/>
  <c r="AK268" i="130"/>
  <c r="L268" i="132" s="1"/>
  <c r="L273" i="132" s="1"/>
  <c r="AJ268" i="130"/>
  <c r="K268" i="132" s="1"/>
  <c r="K273" i="132" s="1"/>
  <c r="AI268" i="130"/>
  <c r="J268" i="132" s="1"/>
  <c r="C268" i="130"/>
  <c r="B268" i="130"/>
  <c r="A268" i="130"/>
  <c r="AK267" i="130"/>
  <c r="L267" i="132" s="1"/>
  <c r="AJ267" i="130"/>
  <c r="K267" i="132" s="1"/>
  <c r="AI267" i="130"/>
  <c r="J267" i="132" s="1"/>
  <c r="C267" i="130"/>
  <c r="B267" i="130"/>
  <c r="A267" i="130"/>
  <c r="AH266" i="130"/>
  <c r="AG266" i="130"/>
  <c r="AF266" i="130"/>
  <c r="AE266" i="130"/>
  <c r="AD266" i="130"/>
  <c r="AC266" i="130"/>
  <c r="AB266" i="130"/>
  <c r="AA266" i="130"/>
  <c r="Z266" i="130"/>
  <c r="Y266" i="130"/>
  <c r="X266" i="130"/>
  <c r="W266" i="130"/>
  <c r="V266" i="130"/>
  <c r="U266" i="130"/>
  <c r="T266" i="130"/>
  <c r="S266" i="130"/>
  <c r="R266" i="130"/>
  <c r="Q266" i="130"/>
  <c r="P266" i="130"/>
  <c r="O266" i="130"/>
  <c r="N266" i="130"/>
  <c r="M266" i="130"/>
  <c r="L266" i="130"/>
  <c r="K266" i="130"/>
  <c r="J266" i="130"/>
  <c r="I266" i="130"/>
  <c r="H266" i="130"/>
  <c r="G266" i="130"/>
  <c r="F266" i="130"/>
  <c r="E266" i="130"/>
  <c r="D266" i="130"/>
  <c r="A266" i="130"/>
  <c r="AK265" i="130"/>
  <c r="L265" i="132" s="1"/>
  <c r="AJ265" i="130"/>
  <c r="K265" i="132" s="1"/>
  <c r="AI265" i="130"/>
  <c r="J265" i="132" s="1"/>
  <c r="C265" i="130"/>
  <c r="B265" i="130"/>
  <c r="A265" i="130"/>
  <c r="AK264" i="130"/>
  <c r="L264" i="132" s="1"/>
  <c r="AJ264" i="130"/>
  <c r="K264" i="132" s="1"/>
  <c r="AI264" i="130"/>
  <c r="J264" i="132" s="1"/>
  <c r="C264" i="130"/>
  <c r="B264" i="130"/>
  <c r="A264" i="130"/>
  <c r="AK263" i="130"/>
  <c r="L263" i="132" s="1"/>
  <c r="AJ263" i="130"/>
  <c r="K263" i="132" s="1"/>
  <c r="AI263" i="130"/>
  <c r="J263" i="132" s="1"/>
  <c r="C263" i="130"/>
  <c r="B263" i="130"/>
  <c r="A263" i="130"/>
  <c r="AK262" i="130"/>
  <c r="L262" i="132" s="1"/>
  <c r="AJ262" i="130"/>
  <c r="K262" i="132" s="1"/>
  <c r="AI262" i="130"/>
  <c r="J262" i="132" s="1"/>
  <c r="C262" i="130"/>
  <c r="B262" i="130"/>
  <c r="A262" i="130"/>
  <c r="AK261" i="130"/>
  <c r="L261" i="132" s="1"/>
  <c r="AJ261" i="130"/>
  <c r="K261" i="132" s="1"/>
  <c r="AI261" i="130"/>
  <c r="J261" i="132" s="1"/>
  <c r="C261" i="130"/>
  <c r="B261" i="130"/>
  <c r="A261" i="130"/>
  <c r="AK260" i="130"/>
  <c r="L260" i="132" s="1"/>
  <c r="AJ260" i="130"/>
  <c r="K260" i="132" s="1"/>
  <c r="AI260" i="130"/>
  <c r="J260" i="132" s="1"/>
  <c r="C260" i="130"/>
  <c r="B260" i="130"/>
  <c r="A260" i="130"/>
  <c r="AK259" i="130"/>
  <c r="L259" i="132" s="1"/>
  <c r="AJ259" i="130"/>
  <c r="K259" i="132" s="1"/>
  <c r="K266" i="132" s="1"/>
  <c r="AI259" i="130"/>
  <c r="J259" i="132" s="1"/>
  <c r="J266" i="132" s="1"/>
  <c r="C259" i="130"/>
  <c r="B259" i="130"/>
  <c r="A259" i="130"/>
  <c r="AK258" i="130"/>
  <c r="L258" i="132" s="1"/>
  <c r="AJ258" i="130"/>
  <c r="K258" i="132" s="1"/>
  <c r="AI258" i="130"/>
  <c r="J258" i="132" s="1"/>
  <c r="C258" i="130"/>
  <c r="B258" i="130"/>
  <c r="A258" i="130"/>
  <c r="AH257" i="130"/>
  <c r="AG257" i="130"/>
  <c r="AG276" i="130" s="1"/>
  <c r="AF257" i="130"/>
  <c r="AF276" i="130" s="1"/>
  <c r="AE257" i="130"/>
  <c r="AE276" i="130" s="1"/>
  <c r="AD257" i="130"/>
  <c r="AC257" i="130"/>
  <c r="AC276" i="130" s="1"/>
  <c r="AB257" i="130"/>
  <c r="AB276" i="130" s="1"/>
  <c r="AA257" i="130"/>
  <c r="AA276" i="130" s="1"/>
  <c r="Z257" i="130"/>
  <c r="Y257" i="130"/>
  <c r="Y276" i="130" s="1"/>
  <c r="X257" i="130"/>
  <c r="X276" i="130" s="1"/>
  <c r="W257" i="130"/>
  <c r="W276" i="130" s="1"/>
  <c r="V257" i="130"/>
  <c r="U257" i="130"/>
  <c r="U276" i="130" s="1"/>
  <c r="T257" i="130"/>
  <c r="T276" i="130" s="1"/>
  <c r="S257" i="130"/>
  <c r="S276" i="130" s="1"/>
  <c r="R257" i="130"/>
  <c r="Q257" i="130"/>
  <c r="Q276" i="130" s="1"/>
  <c r="P257" i="130"/>
  <c r="P276" i="130" s="1"/>
  <c r="O257" i="130"/>
  <c r="O276" i="130" s="1"/>
  <c r="N257" i="130"/>
  <c r="M257" i="130"/>
  <c r="M276" i="130" s="1"/>
  <c r="L257" i="130"/>
  <c r="L276" i="130" s="1"/>
  <c r="K257" i="130"/>
  <c r="K276" i="130" s="1"/>
  <c r="J257" i="130"/>
  <c r="I257" i="130"/>
  <c r="I276" i="130" s="1"/>
  <c r="H257" i="130"/>
  <c r="H276" i="130" s="1"/>
  <c r="G257" i="130"/>
  <c r="G276" i="130" s="1"/>
  <c r="F257" i="130"/>
  <c r="E257" i="130"/>
  <c r="E276" i="130" s="1"/>
  <c r="D257" i="130"/>
  <c r="D276" i="130" s="1"/>
  <c r="A257" i="130"/>
  <c r="AK256" i="130"/>
  <c r="L256" i="132" s="1"/>
  <c r="AJ256" i="130"/>
  <c r="K256" i="132" s="1"/>
  <c r="AI256" i="130"/>
  <c r="J256" i="132" s="1"/>
  <c r="C256" i="130"/>
  <c r="A256" i="130"/>
  <c r="AK255" i="130"/>
  <c r="L255" i="132" s="1"/>
  <c r="AJ255" i="130"/>
  <c r="K255" i="132" s="1"/>
  <c r="AI255" i="130"/>
  <c r="J255" i="132" s="1"/>
  <c r="C255" i="130"/>
  <c r="A255" i="130"/>
  <c r="AK254" i="130"/>
  <c r="L254" i="132" s="1"/>
  <c r="AJ254" i="130"/>
  <c r="K254" i="132" s="1"/>
  <c r="AI254" i="130"/>
  <c r="J254" i="132" s="1"/>
  <c r="C254" i="130"/>
  <c r="A254" i="130"/>
  <c r="AK253" i="130"/>
  <c r="L253" i="132" s="1"/>
  <c r="AJ253" i="130"/>
  <c r="K253" i="132" s="1"/>
  <c r="AI253" i="130"/>
  <c r="J253" i="132" s="1"/>
  <c r="C253" i="130"/>
  <c r="A253" i="130"/>
  <c r="AK252" i="130"/>
  <c r="L252" i="132" s="1"/>
  <c r="AJ252" i="130"/>
  <c r="K252" i="132" s="1"/>
  <c r="AI252" i="130"/>
  <c r="J252" i="132" s="1"/>
  <c r="C252" i="130"/>
  <c r="A252" i="130"/>
  <c r="AK251" i="130"/>
  <c r="L251" i="132" s="1"/>
  <c r="AJ251" i="130"/>
  <c r="K251" i="132" s="1"/>
  <c r="AI251" i="130"/>
  <c r="J251" i="132" s="1"/>
  <c r="C251" i="130"/>
  <c r="A251" i="130"/>
  <c r="AK250" i="130"/>
  <c r="L250" i="132" s="1"/>
  <c r="AJ250" i="130"/>
  <c r="K250" i="132" s="1"/>
  <c r="AI250" i="130"/>
  <c r="J250" i="132" s="1"/>
  <c r="C250" i="130"/>
  <c r="A250" i="130"/>
  <c r="AK249" i="130"/>
  <c r="L249" i="132" s="1"/>
  <c r="L257" i="132" s="1"/>
  <c r="AJ249" i="130"/>
  <c r="K249" i="132" s="1"/>
  <c r="AI249" i="130"/>
  <c r="J249" i="132" s="1"/>
  <c r="C249" i="130"/>
  <c r="A249" i="130"/>
  <c r="AK248" i="130"/>
  <c r="L248" i="132" s="1"/>
  <c r="AJ248" i="130"/>
  <c r="K248" i="132" s="1"/>
  <c r="AI248" i="130"/>
  <c r="J248" i="132" s="1"/>
  <c r="C248" i="130"/>
  <c r="B248" i="130"/>
  <c r="A248" i="130"/>
  <c r="AK247" i="130"/>
  <c r="L247" i="132" s="1"/>
  <c r="AJ247" i="130"/>
  <c r="K247" i="132" s="1"/>
  <c r="AI247" i="130"/>
  <c r="J247" i="132" s="1"/>
  <c r="A247" i="130"/>
  <c r="AK246" i="130"/>
  <c r="L246" i="132" s="1"/>
  <c r="AJ246" i="130"/>
  <c r="K246" i="132" s="1"/>
  <c r="AI246" i="130"/>
  <c r="J246" i="132" s="1"/>
  <c r="C246" i="130"/>
  <c r="B246" i="130"/>
  <c r="A246" i="130"/>
  <c r="A245" i="130"/>
  <c r="AK244" i="130"/>
  <c r="L244" i="132" s="1"/>
  <c r="AJ244" i="130"/>
  <c r="K244" i="132" s="1"/>
  <c r="AI244" i="130"/>
  <c r="J244" i="132" s="1"/>
  <c r="C244" i="130"/>
  <c r="B244" i="130"/>
  <c r="A244" i="130"/>
  <c r="AK243" i="130"/>
  <c r="L243" i="132" s="1"/>
  <c r="AJ243" i="130"/>
  <c r="K243" i="132" s="1"/>
  <c r="AI243" i="130"/>
  <c r="J243" i="132" s="1"/>
  <c r="C243" i="130"/>
  <c r="B243" i="130"/>
  <c r="A243" i="130"/>
  <c r="AH242" i="130"/>
  <c r="AG242" i="130"/>
  <c r="AF242" i="130"/>
  <c r="AE242" i="130"/>
  <c r="AD242" i="130"/>
  <c r="AC242" i="130"/>
  <c r="AB242" i="130"/>
  <c r="AA242" i="130"/>
  <c r="Z242" i="130"/>
  <c r="Y242" i="130"/>
  <c r="X242" i="130"/>
  <c r="W242" i="130"/>
  <c r="V242" i="130"/>
  <c r="U242" i="130"/>
  <c r="T242" i="130"/>
  <c r="S242" i="130"/>
  <c r="R242" i="130"/>
  <c r="Q242" i="130"/>
  <c r="P242" i="130"/>
  <c r="O242" i="130"/>
  <c r="N242" i="130"/>
  <c r="M242" i="130"/>
  <c r="L242" i="130"/>
  <c r="K242" i="130"/>
  <c r="J242" i="130"/>
  <c r="I242" i="130"/>
  <c r="H242" i="130"/>
  <c r="G242" i="130"/>
  <c r="F242" i="130"/>
  <c r="E242" i="130"/>
  <c r="D242" i="130"/>
  <c r="A242" i="130"/>
  <c r="AK241" i="130"/>
  <c r="L241" i="132" s="1"/>
  <c r="AJ241" i="130"/>
  <c r="K241" i="132" s="1"/>
  <c r="AI241" i="130"/>
  <c r="J241" i="132" s="1"/>
  <c r="C241" i="130"/>
  <c r="B241" i="130"/>
  <c r="A241" i="130"/>
  <c r="AK240" i="130"/>
  <c r="L240" i="132" s="1"/>
  <c r="AJ240" i="130"/>
  <c r="K240" i="132" s="1"/>
  <c r="AI240" i="130"/>
  <c r="J240" i="132" s="1"/>
  <c r="C240" i="130"/>
  <c r="B240" i="130"/>
  <c r="A240" i="130"/>
  <c r="AK239" i="130"/>
  <c r="L239" i="132" s="1"/>
  <c r="AJ239" i="130"/>
  <c r="K239" i="132" s="1"/>
  <c r="AI239" i="130"/>
  <c r="J239" i="132" s="1"/>
  <c r="C239" i="130"/>
  <c r="B239" i="130"/>
  <c r="A239" i="130"/>
  <c r="AK238" i="130"/>
  <c r="L238" i="132" s="1"/>
  <c r="AJ238" i="130"/>
  <c r="K238" i="132" s="1"/>
  <c r="AI238" i="130"/>
  <c r="J238" i="132" s="1"/>
  <c r="C238" i="130"/>
  <c r="B238" i="130"/>
  <c r="A238" i="130"/>
  <c r="AK237" i="130"/>
  <c r="L237" i="132" s="1"/>
  <c r="L242" i="132" s="1"/>
  <c r="AJ237" i="130"/>
  <c r="K237" i="132" s="1"/>
  <c r="K242" i="132" s="1"/>
  <c r="AI237" i="130"/>
  <c r="J237" i="132" s="1"/>
  <c r="C237" i="130"/>
  <c r="B237" i="130"/>
  <c r="A237" i="130"/>
  <c r="AK236" i="130"/>
  <c r="L236" i="132" s="1"/>
  <c r="AJ236" i="130"/>
  <c r="K236" i="132" s="1"/>
  <c r="AI236" i="130"/>
  <c r="J236" i="132" s="1"/>
  <c r="C236" i="130"/>
  <c r="B236" i="130"/>
  <c r="A236" i="130"/>
  <c r="AH235" i="130"/>
  <c r="AG235" i="130"/>
  <c r="AF235" i="130"/>
  <c r="AE235" i="130"/>
  <c r="AD235" i="130"/>
  <c r="AC235" i="130"/>
  <c r="AB235" i="130"/>
  <c r="AA235" i="130"/>
  <c r="Z235" i="130"/>
  <c r="Y235" i="130"/>
  <c r="X235" i="130"/>
  <c r="W235" i="130"/>
  <c r="V235" i="130"/>
  <c r="U235" i="130"/>
  <c r="T235" i="130"/>
  <c r="S235" i="130"/>
  <c r="R235" i="130"/>
  <c r="Q235" i="130"/>
  <c r="P235" i="130"/>
  <c r="O235" i="130"/>
  <c r="N235" i="130"/>
  <c r="M235" i="130"/>
  <c r="L235" i="130"/>
  <c r="K235" i="130"/>
  <c r="J235" i="130"/>
  <c r="I235" i="130"/>
  <c r="H235" i="130"/>
  <c r="G235" i="130"/>
  <c r="F235" i="130"/>
  <c r="E235" i="130"/>
  <c r="D235" i="130"/>
  <c r="A235" i="130"/>
  <c r="AK234" i="130"/>
  <c r="L234" i="132" s="1"/>
  <c r="AJ234" i="130"/>
  <c r="K234" i="132" s="1"/>
  <c r="AI234" i="130"/>
  <c r="J234" i="132" s="1"/>
  <c r="C234" i="130"/>
  <c r="B234" i="130"/>
  <c r="A234" i="130"/>
  <c r="AK233" i="130"/>
  <c r="L233" i="132" s="1"/>
  <c r="AJ233" i="130"/>
  <c r="K233" i="132" s="1"/>
  <c r="AI233" i="130"/>
  <c r="J233" i="132" s="1"/>
  <c r="C233" i="130"/>
  <c r="B233" i="130"/>
  <c r="A233" i="130"/>
  <c r="AK232" i="130"/>
  <c r="L232" i="132" s="1"/>
  <c r="AJ232" i="130"/>
  <c r="K232" i="132" s="1"/>
  <c r="AI232" i="130"/>
  <c r="J232" i="132" s="1"/>
  <c r="C232" i="130"/>
  <c r="B232" i="130"/>
  <c r="A232" i="130"/>
  <c r="AK231" i="130"/>
  <c r="L231" i="132" s="1"/>
  <c r="AJ231" i="130"/>
  <c r="K231" i="132" s="1"/>
  <c r="AI231" i="130"/>
  <c r="J231" i="132" s="1"/>
  <c r="C231" i="130"/>
  <c r="B231" i="130"/>
  <c r="A231" i="130"/>
  <c r="AK230" i="130"/>
  <c r="L230" i="132" s="1"/>
  <c r="AJ230" i="130"/>
  <c r="K230" i="132" s="1"/>
  <c r="AI230" i="130"/>
  <c r="J230" i="132" s="1"/>
  <c r="C230" i="130"/>
  <c r="B230" i="130"/>
  <c r="A230" i="130"/>
  <c r="AK229" i="130"/>
  <c r="L229" i="132" s="1"/>
  <c r="L235" i="132" s="1"/>
  <c r="AJ229" i="130"/>
  <c r="K229" i="132" s="1"/>
  <c r="AI229" i="130"/>
  <c r="J229" i="132" s="1"/>
  <c r="C229" i="130"/>
  <c r="B229" i="130"/>
  <c r="A229" i="130"/>
  <c r="AK228" i="130"/>
  <c r="L228" i="132" s="1"/>
  <c r="AJ228" i="130"/>
  <c r="K228" i="132" s="1"/>
  <c r="AI228" i="130"/>
  <c r="J228" i="132" s="1"/>
  <c r="C228" i="130"/>
  <c r="B228" i="130"/>
  <c r="A228" i="130"/>
  <c r="AH227" i="130"/>
  <c r="AG227" i="130"/>
  <c r="AF227" i="130"/>
  <c r="AE227" i="130"/>
  <c r="AD227" i="130"/>
  <c r="AC227" i="130"/>
  <c r="AB227" i="130"/>
  <c r="AA227" i="130"/>
  <c r="Z227" i="130"/>
  <c r="Y227" i="130"/>
  <c r="X227" i="130"/>
  <c r="W227" i="130"/>
  <c r="V227" i="130"/>
  <c r="U227" i="130"/>
  <c r="T227" i="130"/>
  <c r="S227" i="130"/>
  <c r="R227" i="130"/>
  <c r="Q227" i="130"/>
  <c r="P227" i="130"/>
  <c r="O227" i="130"/>
  <c r="N227" i="130"/>
  <c r="M227" i="130"/>
  <c r="L227" i="130"/>
  <c r="K227" i="130"/>
  <c r="J227" i="130"/>
  <c r="I227" i="130"/>
  <c r="H227" i="130"/>
  <c r="G227" i="130"/>
  <c r="F227" i="130"/>
  <c r="E227" i="130"/>
  <c r="D227" i="130"/>
  <c r="A227" i="130"/>
  <c r="AK226" i="130"/>
  <c r="L226" i="132" s="1"/>
  <c r="AJ226" i="130"/>
  <c r="K226" i="132" s="1"/>
  <c r="AI226" i="130"/>
  <c r="J226" i="132" s="1"/>
  <c r="C226" i="130"/>
  <c r="B226" i="130"/>
  <c r="A226" i="130"/>
  <c r="AK225" i="130"/>
  <c r="L225" i="132" s="1"/>
  <c r="AJ225" i="130"/>
  <c r="K225" i="132" s="1"/>
  <c r="AI225" i="130"/>
  <c r="J225" i="132" s="1"/>
  <c r="C225" i="130"/>
  <c r="B225" i="130"/>
  <c r="A225" i="130"/>
  <c r="AK224" i="130"/>
  <c r="L224" i="132" s="1"/>
  <c r="AJ224" i="130"/>
  <c r="K224" i="132" s="1"/>
  <c r="AI224" i="130"/>
  <c r="J224" i="132" s="1"/>
  <c r="C224" i="130"/>
  <c r="B224" i="130"/>
  <c r="A224" i="130"/>
  <c r="AK223" i="130"/>
  <c r="L223" i="132" s="1"/>
  <c r="AJ223" i="130"/>
  <c r="K223" i="132" s="1"/>
  <c r="AI223" i="130"/>
  <c r="J223" i="132" s="1"/>
  <c r="C223" i="130"/>
  <c r="B223" i="130"/>
  <c r="A223" i="130"/>
  <c r="AK222" i="130"/>
  <c r="L222" i="132" s="1"/>
  <c r="L227" i="132" s="1"/>
  <c r="AJ222" i="130"/>
  <c r="K222" i="132" s="1"/>
  <c r="K227" i="132" s="1"/>
  <c r="AI222" i="130"/>
  <c r="J222" i="132" s="1"/>
  <c r="C222" i="130"/>
  <c r="B222" i="130"/>
  <c r="A222" i="130"/>
  <c r="AK221" i="130"/>
  <c r="L221" i="132" s="1"/>
  <c r="AJ221" i="130"/>
  <c r="K221" i="132" s="1"/>
  <c r="AI221" i="130"/>
  <c r="J221" i="132" s="1"/>
  <c r="C221" i="130"/>
  <c r="B221" i="130"/>
  <c r="A221" i="130"/>
  <c r="AH220" i="130"/>
  <c r="AH245" i="130" s="1"/>
  <c r="AG220" i="130"/>
  <c r="AF220" i="130"/>
  <c r="AE220" i="130"/>
  <c r="AD220" i="130"/>
  <c r="AD245" i="130" s="1"/>
  <c r="AC220" i="130"/>
  <c r="AB220" i="130"/>
  <c r="AA220" i="130"/>
  <c r="Z220" i="130"/>
  <c r="Z245" i="130" s="1"/>
  <c r="Y220" i="130"/>
  <c r="X220" i="130"/>
  <c r="W220" i="130"/>
  <c r="V220" i="130"/>
  <c r="V245" i="130" s="1"/>
  <c r="U220" i="130"/>
  <c r="T220" i="130"/>
  <c r="S220" i="130"/>
  <c r="R220" i="130"/>
  <c r="R245" i="130" s="1"/>
  <c r="Q220" i="130"/>
  <c r="P220" i="130"/>
  <c r="O220" i="130"/>
  <c r="N220" i="130"/>
  <c r="N245" i="130" s="1"/>
  <c r="M220" i="130"/>
  <c r="L220" i="130"/>
  <c r="K220" i="130"/>
  <c r="J220" i="130"/>
  <c r="J245" i="130" s="1"/>
  <c r="I220" i="130"/>
  <c r="H220" i="130"/>
  <c r="G220" i="130"/>
  <c r="F220" i="130"/>
  <c r="F245" i="130" s="1"/>
  <c r="E220" i="130"/>
  <c r="D220" i="130"/>
  <c r="A220" i="130"/>
  <c r="AK219" i="130"/>
  <c r="L219" i="132" s="1"/>
  <c r="AJ219" i="130"/>
  <c r="K219" i="132" s="1"/>
  <c r="AI219" i="130"/>
  <c r="J219" i="132" s="1"/>
  <c r="C219" i="130"/>
  <c r="B219" i="130"/>
  <c r="A219" i="130"/>
  <c r="AK218" i="130"/>
  <c r="L218" i="132" s="1"/>
  <c r="AJ218" i="130"/>
  <c r="K218" i="132" s="1"/>
  <c r="AI218" i="130"/>
  <c r="J218" i="132" s="1"/>
  <c r="C218" i="130"/>
  <c r="B218" i="130"/>
  <c r="A218" i="130"/>
  <c r="AK217" i="130"/>
  <c r="L217" i="132" s="1"/>
  <c r="AJ217" i="130"/>
  <c r="K217" i="132" s="1"/>
  <c r="AI217" i="130"/>
  <c r="J217" i="132" s="1"/>
  <c r="C217" i="130"/>
  <c r="B217" i="130"/>
  <c r="A217" i="130"/>
  <c r="AK216" i="130"/>
  <c r="L216" i="132" s="1"/>
  <c r="AJ216" i="130"/>
  <c r="K216" i="132" s="1"/>
  <c r="AI216" i="130"/>
  <c r="J216" i="132" s="1"/>
  <c r="C216" i="130"/>
  <c r="B216" i="130"/>
  <c r="A216" i="130"/>
  <c r="AK215" i="130"/>
  <c r="L215" i="132" s="1"/>
  <c r="AJ215" i="130"/>
  <c r="K215" i="132" s="1"/>
  <c r="K220" i="132" s="1"/>
  <c r="AI215" i="130"/>
  <c r="J215" i="132" s="1"/>
  <c r="J220" i="132" s="1"/>
  <c r="C215" i="130"/>
  <c r="B215" i="130"/>
  <c r="A215" i="130"/>
  <c r="AK214" i="130"/>
  <c r="L214" i="132" s="1"/>
  <c r="AJ214" i="130"/>
  <c r="K214" i="132" s="1"/>
  <c r="AI214" i="130"/>
  <c r="J214" i="132" s="1"/>
  <c r="C214" i="130"/>
  <c r="B214" i="130"/>
  <c r="A214" i="130"/>
  <c r="AH213" i="130"/>
  <c r="AG213" i="130"/>
  <c r="AG245" i="130" s="1"/>
  <c r="AF213" i="130"/>
  <c r="AF245" i="130" s="1"/>
  <c r="AE213" i="130"/>
  <c r="AE245" i="130" s="1"/>
  <c r="AD213" i="130"/>
  <c r="AC213" i="130"/>
  <c r="AC245" i="130" s="1"/>
  <c r="AB213" i="130"/>
  <c r="AB245" i="130" s="1"/>
  <c r="AA213" i="130"/>
  <c r="AA245" i="130" s="1"/>
  <c r="Z213" i="130"/>
  <c r="Y213" i="130"/>
  <c r="Y245" i="130" s="1"/>
  <c r="X213" i="130"/>
  <c r="X245" i="130" s="1"/>
  <c r="W213" i="130"/>
  <c r="W245" i="130" s="1"/>
  <c r="V213" i="130"/>
  <c r="U213" i="130"/>
  <c r="U245" i="130" s="1"/>
  <c r="T213" i="130"/>
  <c r="T245" i="130" s="1"/>
  <c r="S213" i="130"/>
  <c r="S245" i="130" s="1"/>
  <c r="R213" i="130"/>
  <c r="Q213" i="130"/>
  <c r="Q245" i="130" s="1"/>
  <c r="P213" i="130"/>
  <c r="P245" i="130" s="1"/>
  <c r="O213" i="130"/>
  <c r="O245" i="130" s="1"/>
  <c r="N213" i="130"/>
  <c r="M213" i="130"/>
  <c r="M245" i="130" s="1"/>
  <c r="L213" i="130"/>
  <c r="L245" i="130" s="1"/>
  <c r="K213" i="130"/>
  <c r="K245" i="130" s="1"/>
  <c r="J213" i="130"/>
  <c r="I213" i="130"/>
  <c r="I245" i="130" s="1"/>
  <c r="H213" i="130"/>
  <c r="H245" i="130" s="1"/>
  <c r="G213" i="130"/>
  <c r="G245" i="130" s="1"/>
  <c r="F213" i="130"/>
  <c r="E213" i="130"/>
  <c r="E245" i="130" s="1"/>
  <c r="D213" i="130"/>
  <c r="D245" i="130" s="1"/>
  <c r="A213" i="130"/>
  <c r="AK212" i="130"/>
  <c r="L212" i="132" s="1"/>
  <c r="AJ212" i="130"/>
  <c r="K212" i="132" s="1"/>
  <c r="AI212" i="130"/>
  <c r="J212" i="132" s="1"/>
  <c r="C212" i="130"/>
  <c r="B212" i="130"/>
  <c r="A212" i="130"/>
  <c r="AK211" i="130"/>
  <c r="L211" i="132" s="1"/>
  <c r="AJ211" i="130"/>
  <c r="K211" i="132" s="1"/>
  <c r="AI211" i="130"/>
  <c r="J211" i="132" s="1"/>
  <c r="C211" i="130"/>
  <c r="B211" i="130"/>
  <c r="A211" i="130"/>
  <c r="AK210" i="130"/>
  <c r="L210" i="132" s="1"/>
  <c r="AJ210" i="130"/>
  <c r="K210" i="132" s="1"/>
  <c r="AI210" i="130"/>
  <c r="J210" i="132" s="1"/>
  <c r="C210" i="130"/>
  <c r="B210" i="130"/>
  <c r="A210" i="130"/>
  <c r="AK209" i="130"/>
  <c r="L209" i="132" s="1"/>
  <c r="AJ209" i="130"/>
  <c r="K209" i="132" s="1"/>
  <c r="AI209" i="130"/>
  <c r="J209" i="132" s="1"/>
  <c r="C209" i="130"/>
  <c r="B209" i="130"/>
  <c r="A209" i="130"/>
  <c r="AK208" i="130"/>
  <c r="L208" i="132" s="1"/>
  <c r="AJ208" i="130"/>
  <c r="K208" i="132" s="1"/>
  <c r="AI208" i="130"/>
  <c r="J208" i="132" s="1"/>
  <c r="C208" i="130"/>
  <c r="B208" i="130"/>
  <c r="A208" i="130"/>
  <c r="AK207" i="130"/>
  <c r="L207" i="132" s="1"/>
  <c r="L213" i="132" s="1"/>
  <c r="AJ207" i="130"/>
  <c r="K207" i="132" s="1"/>
  <c r="K213" i="132" s="1"/>
  <c r="AI207" i="130"/>
  <c r="J207" i="132" s="1"/>
  <c r="C207" i="130"/>
  <c r="B207" i="130"/>
  <c r="A207" i="130"/>
  <c r="AK206" i="130"/>
  <c r="L206" i="132" s="1"/>
  <c r="AJ206" i="130"/>
  <c r="K206" i="132" s="1"/>
  <c r="AI206" i="130"/>
  <c r="J206" i="132" s="1"/>
  <c r="C206" i="130"/>
  <c r="B206" i="130"/>
  <c r="A206" i="130"/>
  <c r="AK205" i="130"/>
  <c r="L205" i="132" s="1"/>
  <c r="AJ205" i="130"/>
  <c r="K205" i="132" s="1"/>
  <c r="AI205" i="130"/>
  <c r="J205" i="132" s="1"/>
  <c r="A205" i="130"/>
  <c r="AK204" i="130"/>
  <c r="L204" i="132" s="1"/>
  <c r="AJ204" i="130"/>
  <c r="K204" i="132" s="1"/>
  <c r="AI204" i="130"/>
  <c r="J204" i="132" s="1"/>
  <c r="C204" i="130"/>
  <c r="B204" i="130"/>
  <c r="A204" i="130"/>
  <c r="A203" i="130"/>
  <c r="AK202" i="130"/>
  <c r="L202" i="132" s="1"/>
  <c r="AJ202" i="130"/>
  <c r="K202" i="132" s="1"/>
  <c r="AI202" i="130"/>
  <c r="J202" i="132" s="1"/>
  <c r="C202" i="130"/>
  <c r="B202" i="130"/>
  <c r="A202" i="130"/>
  <c r="AK201" i="130"/>
  <c r="L201" i="132" s="1"/>
  <c r="AJ201" i="130"/>
  <c r="K201" i="132" s="1"/>
  <c r="AI201" i="130"/>
  <c r="J201" i="132" s="1"/>
  <c r="C201" i="130"/>
  <c r="B201" i="130"/>
  <c r="A201" i="130"/>
  <c r="AH200" i="130"/>
  <c r="AG200" i="130"/>
  <c r="AF200" i="130"/>
  <c r="AE200" i="130"/>
  <c r="AD200" i="130"/>
  <c r="AC200" i="130"/>
  <c r="AB200" i="130"/>
  <c r="AA200" i="130"/>
  <c r="Z200" i="130"/>
  <c r="Y200" i="130"/>
  <c r="X200" i="130"/>
  <c r="W200" i="130"/>
  <c r="V200" i="130"/>
  <c r="U200" i="130"/>
  <c r="T200" i="130"/>
  <c r="S200" i="130"/>
  <c r="R200" i="130"/>
  <c r="Q200" i="130"/>
  <c r="P200" i="130"/>
  <c r="O200" i="130"/>
  <c r="N200" i="130"/>
  <c r="M200" i="130"/>
  <c r="L200" i="130"/>
  <c r="K200" i="130"/>
  <c r="J200" i="130"/>
  <c r="I200" i="130"/>
  <c r="H200" i="130"/>
  <c r="G200" i="130"/>
  <c r="F200" i="130"/>
  <c r="E200" i="130"/>
  <c r="D200" i="130"/>
  <c r="A200" i="130"/>
  <c r="AK199" i="130"/>
  <c r="L199" i="132" s="1"/>
  <c r="AJ199" i="130"/>
  <c r="K199" i="132" s="1"/>
  <c r="AI199" i="130"/>
  <c r="J199" i="132" s="1"/>
  <c r="C199" i="130"/>
  <c r="B199" i="130"/>
  <c r="A199" i="130"/>
  <c r="AK198" i="130"/>
  <c r="L198" i="132" s="1"/>
  <c r="AJ198" i="130"/>
  <c r="K198" i="132" s="1"/>
  <c r="AI198" i="130"/>
  <c r="J198" i="132" s="1"/>
  <c r="C198" i="130"/>
  <c r="B198" i="130"/>
  <c r="A198" i="130"/>
  <c r="AK197" i="130"/>
  <c r="L197" i="132" s="1"/>
  <c r="AJ197" i="130"/>
  <c r="K197" i="132" s="1"/>
  <c r="AI197" i="130"/>
  <c r="J197" i="132" s="1"/>
  <c r="C197" i="130"/>
  <c r="B197" i="130"/>
  <c r="A197" i="130"/>
  <c r="AK196" i="130"/>
  <c r="L196" i="132" s="1"/>
  <c r="AJ196" i="130"/>
  <c r="K196" i="132" s="1"/>
  <c r="AI196" i="130"/>
  <c r="J196" i="132" s="1"/>
  <c r="C196" i="130"/>
  <c r="B196" i="130"/>
  <c r="A196" i="130"/>
  <c r="AK195" i="130"/>
  <c r="L195" i="132" s="1"/>
  <c r="L200" i="132" s="1"/>
  <c r="AJ195" i="130"/>
  <c r="K195" i="132" s="1"/>
  <c r="K200" i="132" s="1"/>
  <c r="AI195" i="130"/>
  <c r="J195" i="132" s="1"/>
  <c r="C195" i="130"/>
  <c r="B195" i="130"/>
  <c r="A195" i="130"/>
  <c r="AK194" i="130"/>
  <c r="L194" i="132" s="1"/>
  <c r="AJ194" i="130"/>
  <c r="K194" i="132" s="1"/>
  <c r="AI194" i="130"/>
  <c r="J194" i="132" s="1"/>
  <c r="C194" i="130"/>
  <c r="B194" i="130"/>
  <c r="A194" i="130"/>
  <c r="AH193" i="130"/>
  <c r="AG193" i="130"/>
  <c r="AF193" i="130"/>
  <c r="AE193" i="130"/>
  <c r="AD193" i="130"/>
  <c r="AC193" i="130"/>
  <c r="AB193" i="130"/>
  <c r="AA193" i="130"/>
  <c r="Z193" i="130"/>
  <c r="Y193" i="130"/>
  <c r="X193" i="130"/>
  <c r="W193" i="130"/>
  <c r="V193" i="130"/>
  <c r="U193" i="130"/>
  <c r="T193" i="130"/>
  <c r="S193" i="130"/>
  <c r="R193" i="130"/>
  <c r="Q193" i="130"/>
  <c r="P193" i="130"/>
  <c r="O193" i="130"/>
  <c r="N193" i="130"/>
  <c r="M193" i="130"/>
  <c r="L193" i="130"/>
  <c r="K193" i="130"/>
  <c r="J193" i="130"/>
  <c r="I193" i="130"/>
  <c r="H193" i="130"/>
  <c r="G193" i="130"/>
  <c r="F193" i="130"/>
  <c r="E193" i="130"/>
  <c r="D193" i="130"/>
  <c r="A193" i="130"/>
  <c r="AK192" i="130"/>
  <c r="L192" i="132" s="1"/>
  <c r="AJ192" i="130"/>
  <c r="K192" i="132" s="1"/>
  <c r="AI192" i="130"/>
  <c r="J192" i="132" s="1"/>
  <c r="C192" i="130"/>
  <c r="B192" i="130"/>
  <c r="A192" i="130"/>
  <c r="AK191" i="130"/>
  <c r="L191" i="132" s="1"/>
  <c r="AJ191" i="130"/>
  <c r="K191" i="132" s="1"/>
  <c r="AI191" i="130"/>
  <c r="J191" i="132" s="1"/>
  <c r="C191" i="130"/>
  <c r="B191" i="130"/>
  <c r="A191" i="130"/>
  <c r="AK190" i="130"/>
  <c r="L190" i="132" s="1"/>
  <c r="AJ190" i="130"/>
  <c r="K190" i="132" s="1"/>
  <c r="AI190" i="130"/>
  <c r="J190" i="132" s="1"/>
  <c r="C190" i="130"/>
  <c r="B190" i="130"/>
  <c r="A190" i="130"/>
  <c r="AK189" i="130"/>
  <c r="L189" i="132" s="1"/>
  <c r="AJ189" i="130"/>
  <c r="K189" i="132" s="1"/>
  <c r="AI189" i="130"/>
  <c r="J189" i="132" s="1"/>
  <c r="C189" i="130"/>
  <c r="B189" i="130"/>
  <c r="A189" i="130"/>
  <c r="AK188" i="130"/>
  <c r="L188" i="132" s="1"/>
  <c r="AJ188" i="130"/>
  <c r="K188" i="132" s="1"/>
  <c r="K193" i="132" s="1"/>
  <c r="AI188" i="130"/>
  <c r="J188" i="132" s="1"/>
  <c r="J193" i="132" s="1"/>
  <c r="C188" i="130"/>
  <c r="B188" i="130"/>
  <c r="A188" i="130"/>
  <c r="AK187" i="130"/>
  <c r="L187" i="132" s="1"/>
  <c r="AJ187" i="130"/>
  <c r="K187" i="132" s="1"/>
  <c r="AI187" i="130"/>
  <c r="J187" i="132" s="1"/>
  <c r="C187" i="130"/>
  <c r="B187" i="130"/>
  <c r="A187" i="130"/>
  <c r="AH186" i="130"/>
  <c r="AG186" i="130"/>
  <c r="AF186" i="130"/>
  <c r="AE186" i="130"/>
  <c r="AD186" i="130"/>
  <c r="AC186" i="130"/>
  <c r="AB186" i="130"/>
  <c r="AA186" i="130"/>
  <c r="Z186" i="130"/>
  <c r="Y186" i="130"/>
  <c r="X186" i="130"/>
  <c r="W186" i="130"/>
  <c r="V186" i="130"/>
  <c r="U186" i="130"/>
  <c r="T186" i="130"/>
  <c r="S186" i="130"/>
  <c r="R186" i="130"/>
  <c r="Q186" i="130"/>
  <c r="P186" i="130"/>
  <c r="O186" i="130"/>
  <c r="N186" i="130"/>
  <c r="M186" i="130"/>
  <c r="L186" i="130"/>
  <c r="K186" i="130"/>
  <c r="J186" i="130"/>
  <c r="I186" i="130"/>
  <c r="H186" i="130"/>
  <c r="G186" i="130"/>
  <c r="F186" i="130"/>
  <c r="E186" i="130"/>
  <c r="D186" i="130"/>
  <c r="A186" i="130"/>
  <c r="AK185" i="130"/>
  <c r="L185" i="132" s="1"/>
  <c r="AJ185" i="130"/>
  <c r="K185" i="132" s="1"/>
  <c r="AI185" i="130"/>
  <c r="J185" i="132" s="1"/>
  <c r="C185" i="130"/>
  <c r="B185" i="130"/>
  <c r="A185" i="130"/>
  <c r="AK184" i="130"/>
  <c r="L184" i="132" s="1"/>
  <c r="AJ184" i="130"/>
  <c r="K184" i="132" s="1"/>
  <c r="AI184" i="130"/>
  <c r="J184" i="132" s="1"/>
  <c r="C184" i="130"/>
  <c r="B184" i="130"/>
  <c r="A184" i="130"/>
  <c r="AK183" i="130"/>
  <c r="L183" i="132" s="1"/>
  <c r="AJ183" i="130"/>
  <c r="K183" i="132" s="1"/>
  <c r="AI183" i="130"/>
  <c r="J183" i="132" s="1"/>
  <c r="C183" i="130"/>
  <c r="B183" i="130"/>
  <c r="A183" i="130"/>
  <c r="AK182" i="130"/>
  <c r="L182" i="132" s="1"/>
  <c r="AJ182" i="130"/>
  <c r="K182" i="132" s="1"/>
  <c r="AI182" i="130"/>
  <c r="J182" i="132" s="1"/>
  <c r="C182" i="130"/>
  <c r="B182" i="130"/>
  <c r="A182" i="130"/>
  <c r="AK181" i="130"/>
  <c r="L181" i="132" s="1"/>
  <c r="AJ181" i="130"/>
  <c r="K181" i="132" s="1"/>
  <c r="AI181" i="130"/>
  <c r="J181" i="132" s="1"/>
  <c r="C181" i="130"/>
  <c r="B181" i="130"/>
  <c r="A181" i="130"/>
  <c r="AK180" i="130"/>
  <c r="L180" i="132" s="1"/>
  <c r="L186" i="132" s="1"/>
  <c r="AJ180" i="130"/>
  <c r="K180" i="132" s="1"/>
  <c r="K186" i="132" s="1"/>
  <c r="AI180" i="130"/>
  <c r="J180" i="132" s="1"/>
  <c r="C180" i="130"/>
  <c r="B180" i="130"/>
  <c r="A180" i="130"/>
  <c r="AK179" i="130"/>
  <c r="L179" i="132" s="1"/>
  <c r="AJ179" i="130"/>
  <c r="K179" i="132" s="1"/>
  <c r="AI179" i="130"/>
  <c r="J179" i="132" s="1"/>
  <c r="C179" i="130"/>
  <c r="B179" i="130"/>
  <c r="A179" i="130"/>
  <c r="AH178" i="130"/>
  <c r="AG178" i="130"/>
  <c r="AF178" i="130"/>
  <c r="AE178" i="130"/>
  <c r="AD178" i="130"/>
  <c r="AC178" i="130"/>
  <c r="AB178" i="130"/>
  <c r="AA178" i="130"/>
  <c r="Z178" i="130"/>
  <c r="Y178" i="130"/>
  <c r="X178" i="130"/>
  <c r="W178" i="130"/>
  <c r="V178" i="130"/>
  <c r="U178" i="130"/>
  <c r="T178" i="130"/>
  <c r="S178" i="130"/>
  <c r="R178" i="130"/>
  <c r="Q178" i="130"/>
  <c r="P178" i="130"/>
  <c r="O178" i="130"/>
  <c r="N178" i="130"/>
  <c r="M178" i="130"/>
  <c r="L178" i="130"/>
  <c r="K178" i="130"/>
  <c r="J178" i="130"/>
  <c r="I178" i="130"/>
  <c r="H178" i="130"/>
  <c r="G178" i="130"/>
  <c r="F178" i="130"/>
  <c r="E178" i="130"/>
  <c r="D178" i="130"/>
  <c r="A178" i="130"/>
  <c r="AK177" i="130"/>
  <c r="L177" i="132" s="1"/>
  <c r="AJ177" i="130"/>
  <c r="K177" i="132" s="1"/>
  <c r="AI177" i="130"/>
  <c r="J177" i="132" s="1"/>
  <c r="C177" i="130"/>
  <c r="B177" i="130"/>
  <c r="A177" i="130"/>
  <c r="AK176" i="130"/>
  <c r="L176" i="132" s="1"/>
  <c r="AJ176" i="130"/>
  <c r="K176" i="132" s="1"/>
  <c r="AI176" i="130"/>
  <c r="J176" i="132" s="1"/>
  <c r="C176" i="130"/>
  <c r="B176" i="130"/>
  <c r="A176" i="130"/>
  <c r="AK175" i="130"/>
  <c r="L175" i="132" s="1"/>
  <c r="AJ175" i="130"/>
  <c r="K175" i="132" s="1"/>
  <c r="AI175" i="130"/>
  <c r="J175" i="132" s="1"/>
  <c r="C175" i="130"/>
  <c r="B175" i="130"/>
  <c r="A175" i="130"/>
  <c r="AK174" i="130"/>
  <c r="L174" i="132" s="1"/>
  <c r="AJ174" i="130"/>
  <c r="K174" i="132" s="1"/>
  <c r="AI174" i="130"/>
  <c r="J174" i="132" s="1"/>
  <c r="C174" i="130"/>
  <c r="B174" i="130"/>
  <c r="A174" i="130"/>
  <c r="AK173" i="130"/>
  <c r="L173" i="132" s="1"/>
  <c r="AJ173" i="130"/>
  <c r="K173" i="132" s="1"/>
  <c r="K178" i="132" s="1"/>
  <c r="AI173" i="130"/>
  <c r="J173" i="132" s="1"/>
  <c r="J178" i="132" s="1"/>
  <c r="C173" i="130"/>
  <c r="B173" i="130"/>
  <c r="A173" i="130"/>
  <c r="AK172" i="130"/>
  <c r="L172" i="132" s="1"/>
  <c r="AJ172" i="130"/>
  <c r="K172" i="132" s="1"/>
  <c r="AI172" i="130"/>
  <c r="J172" i="132" s="1"/>
  <c r="C172" i="130"/>
  <c r="B172" i="130"/>
  <c r="A172" i="130"/>
  <c r="AH171" i="130"/>
  <c r="AG171" i="130"/>
  <c r="AF171" i="130"/>
  <c r="AE171" i="130"/>
  <c r="AD171" i="130"/>
  <c r="AC171" i="130"/>
  <c r="AB171" i="130"/>
  <c r="AA171" i="130"/>
  <c r="Z171" i="130"/>
  <c r="Y171" i="130"/>
  <c r="X171" i="130"/>
  <c r="W171" i="130"/>
  <c r="V171" i="130"/>
  <c r="U171" i="130"/>
  <c r="T171" i="130"/>
  <c r="S171" i="130"/>
  <c r="R171" i="130"/>
  <c r="Q171" i="130"/>
  <c r="P171" i="130"/>
  <c r="O171" i="130"/>
  <c r="N171" i="130"/>
  <c r="M171" i="130"/>
  <c r="L171" i="130"/>
  <c r="K171" i="130"/>
  <c r="J171" i="130"/>
  <c r="I171" i="130"/>
  <c r="H171" i="130"/>
  <c r="G171" i="130"/>
  <c r="F171" i="130"/>
  <c r="E171" i="130"/>
  <c r="D171" i="130"/>
  <c r="A171" i="130"/>
  <c r="AK170" i="130"/>
  <c r="L170" i="132" s="1"/>
  <c r="AJ170" i="130"/>
  <c r="K170" i="132" s="1"/>
  <c r="AI170" i="130"/>
  <c r="J170" i="132" s="1"/>
  <c r="C170" i="130"/>
  <c r="B170" i="130"/>
  <c r="A170" i="130"/>
  <c r="AK169" i="130"/>
  <c r="L169" i="132" s="1"/>
  <c r="AJ169" i="130"/>
  <c r="K169" i="132" s="1"/>
  <c r="AI169" i="130"/>
  <c r="J169" i="132" s="1"/>
  <c r="C169" i="130"/>
  <c r="B169" i="130"/>
  <c r="A169" i="130"/>
  <c r="AK168" i="130"/>
  <c r="L168" i="132" s="1"/>
  <c r="AJ168" i="130"/>
  <c r="K168" i="132" s="1"/>
  <c r="AI168" i="130"/>
  <c r="J168" i="132" s="1"/>
  <c r="C168" i="130"/>
  <c r="B168" i="130"/>
  <c r="A168" i="130"/>
  <c r="AK167" i="130"/>
  <c r="L167" i="132" s="1"/>
  <c r="AJ167" i="130"/>
  <c r="K167" i="132" s="1"/>
  <c r="AI167" i="130"/>
  <c r="J167" i="132" s="1"/>
  <c r="C167" i="130"/>
  <c r="B167" i="130"/>
  <c r="A167" i="130"/>
  <c r="AK166" i="130"/>
  <c r="L166" i="132" s="1"/>
  <c r="AJ166" i="130"/>
  <c r="K166" i="132" s="1"/>
  <c r="AI166" i="130"/>
  <c r="J166" i="132" s="1"/>
  <c r="C166" i="130"/>
  <c r="B166" i="130"/>
  <c r="A166" i="130"/>
  <c r="AK165" i="130"/>
  <c r="L165" i="132" s="1"/>
  <c r="L171" i="132" s="1"/>
  <c r="AJ165" i="130"/>
  <c r="K165" i="132" s="1"/>
  <c r="K171" i="132" s="1"/>
  <c r="AI165" i="130"/>
  <c r="J165" i="132" s="1"/>
  <c r="C165" i="130"/>
  <c r="B165" i="130"/>
  <c r="A165" i="130"/>
  <c r="AK164" i="130"/>
  <c r="L164" i="132" s="1"/>
  <c r="AJ164" i="130"/>
  <c r="K164" i="132" s="1"/>
  <c r="AI164" i="130"/>
  <c r="J164" i="132" s="1"/>
  <c r="C164" i="130"/>
  <c r="B164" i="130"/>
  <c r="A164" i="130"/>
  <c r="AK163" i="130"/>
  <c r="AH163" i="130"/>
  <c r="AG163" i="130"/>
  <c r="AF163" i="130"/>
  <c r="AE163" i="130"/>
  <c r="AD163" i="130"/>
  <c r="AC163" i="130"/>
  <c r="AB163" i="130"/>
  <c r="AA163" i="130"/>
  <c r="Z163" i="130"/>
  <c r="Y163" i="130"/>
  <c r="X163" i="130"/>
  <c r="W163" i="130"/>
  <c r="V163" i="130"/>
  <c r="U163" i="130"/>
  <c r="T163" i="130"/>
  <c r="S163" i="130"/>
  <c r="R163" i="130"/>
  <c r="Q163" i="130"/>
  <c r="P163" i="130"/>
  <c r="O163" i="130"/>
  <c r="N163" i="130"/>
  <c r="M163" i="130"/>
  <c r="L163" i="130"/>
  <c r="K163" i="130"/>
  <c r="J163" i="130"/>
  <c r="I163" i="130"/>
  <c r="H163" i="130"/>
  <c r="G163" i="130"/>
  <c r="F163" i="130"/>
  <c r="E163" i="130"/>
  <c r="D163" i="130"/>
  <c r="A163" i="130"/>
  <c r="AK162" i="130"/>
  <c r="L162" i="132" s="1"/>
  <c r="AJ162" i="130"/>
  <c r="K162" i="132" s="1"/>
  <c r="AI162" i="130"/>
  <c r="J162" i="132" s="1"/>
  <c r="C162" i="130"/>
  <c r="B162" i="130"/>
  <c r="A162" i="130"/>
  <c r="AK161" i="130"/>
  <c r="L161" i="132" s="1"/>
  <c r="AJ161" i="130"/>
  <c r="K161" i="132" s="1"/>
  <c r="AI161" i="130"/>
  <c r="J161" i="132" s="1"/>
  <c r="C161" i="130"/>
  <c r="B161" i="130"/>
  <c r="A161" i="130"/>
  <c r="AK160" i="130"/>
  <c r="L160" i="132" s="1"/>
  <c r="AJ160" i="130"/>
  <c r="K160" i="132" s="1"/>
  <c r="AI160" i="130"/>
  <c r="J160" i="132" s="1"/>
  <c r="C160" i="130"/>
  <c r="B160" i="130"/>
  <c r="A160" i="130"/>
  <c r="AK159" i="130"/>
  <c r="L159" i="132" s="1"/>
  <c r="L163" i="132" s="1"/>
  <c r="AJ159" i="130"/>
  <c r="K159" i="132" s="1"/>
  <c r="AI159" i="130"/>
  <c r="J159" i="132" s="1"/>
  <c r="C159" i="130"/>
  <c r="B159" i="130"/>
  <c r="A159" i="130"/>
  <c r="AK158" i="130"/>
  <c r="L158" i="132" s="1"/>
  <c r="AJ158" i="130"/>
  <c r="K158" i="132" s="1"/>
  <c r="AI158" i="130"/>
  <c r="J158" i="132" s="1"/>
  <c r="C158" i="130"/>
  <c r="B158" i="130"/>
  <c r="A158" i="130"/>
  <c r="AH157" i="130"/>
  <c r="AG157" i="130"/>
  <c r="AF157" i="130"/>
  <c r="AE157" i="130"/>
  <c r="AD157" i="130"/>
  <c r="AC157" i="130"/>
  <c r="AB157" i="130"/>
  <c r="AA157" i="130"/>
  <c r="Z157" i="130"/>
  <c r="Y157" i="130"/>
  <c r="X157" i="130"/>
  <c r="W157" i="130"/>
  <c r="V157" i="130"/>
  <c r="U157" i="130"/>
  <c r="T157" i="130"/>
  <c r="S157" i="130"/>
  <c r="R157" i="130"/>
  <c r="Q157" i="130"/>
  <c r="P157" i="130"/>
  <c r="O157" i="130"/>
  <c r="N157" i="130"/>
  <c r="M157" i="130"/>
  <c r="L157" i="130"/>
  <c r="K157" i="130"/>
  <c r="J157" i="130"/>
  <c r="I157" i="130"/>
  <c r="H157" i="130"/>
  <c r="G157" i="130"/>
  <c r="F157" i="130"/>
  <c r="E157" i="130"/>
  <c r="D157" i="130"/>
  <c r="A157" i="130"/>
  <c r="AK156" i="130"/>
  <c r="L156" i="132" s="1"/>
  <c r="AJ156" i="130"/>
  <c r="K156" i="132" s="1"/>
  <c r="AI156" i="130"/>
  <c r="J156" i="132" s="1"/>
  <c r="C156" i="130"/>
  <c r="B156" i="130"/>
  <c r="A156" i="130"/>
  <c r="AK155" i="130"/>
  <c r="L155" i="132" s="1"/>
  <c r="AJ155" i="130"/>
  <c r="K155" i="132" s="1"/>
  <c r="AI155" i="130"/>
  <c r="J155" i="132" s="1"/>
  <c r="C155" i="130"/>
  <c r="B155" i="130"/>
  <c r="A155" i="130"/>
  <c r="AK154" i="130"/>
  <c r="L154" i="132" s="1"/>
  <c r="AJ154" i="130"/>
  <c r="K154" i="132" s="1"/>
  <c r="AI154" i="130"/>
  <c r="J154" i="132" s="1"/>
  <c r="C154" i="130"/>
  <c r="B154" i="130"/>
  <c r="A154" i="130"/>
  <c r="AK153" i="130"/>
  <c r="L153" i="132" s="1"/>
  <c r="AJ153" i="130"/>
  <c r="K153" i="132" s="1"/>
  <c r="AI153" i="130"/>
  <c r="J153" i="132" s="1"/>
  <c r="C153" i="130"/>
  <c r="B153" i="130"/>
  <c r="A153" i="130"/>
  <c r="AK152" i="130"/>
  <c r="L152" i="132" s="1"/>
  <c r="L157" i="132" s="1"/>
  <c r="AJ152" i="130"/>
  <c r="K152" i="132" s="1"/>
  <c r="K157" i="132" s="1"/>
  <c r="AI152" i="130"/>
  <c r="J152" i="132" s="1"/>
  <c r="C152" i="130"/>
  <c r="B152" i="130"/>
  <c r="A152" i="130"/>
  <c r="AK151" i="130"/>
  <c r="L151" i="132" s="1"/>
  <c r="AJ151" i="130"/>
  <c r="K151" i="132" s="1"/>
  <c r="AI151" i="130"/>
  <c r="J151" i="132" s="1"/>
  <c r="C151" i="130"/>
  <c r="B151" i="130"/>
  <c r="A151" i="130"/>
  <c r="AK150" i="130"/>
  <c r="AH150" i="130"/>
  <c r="AG150" i="130"/>
  <c r="AF150" i="130"/>
  <c r="AE150" i="130"/>
  <c r="AD150" i="130"/>
  <c r="AC150" i="130"/>
  <c r="AB150" i="130"/>
  <c r="AA150" i="130"/>
  <c r="Z150" i="130"/>
  <c r="Y150" i="130"/>
  <c r="X150" i="130"/>
  <c r="W150" i="130"/>
  <c r="V150" i="130"/>
  <c r="U150" i="130"/>
  <c r="T150" i="130"/>
  <c r="S150" i="130"/>
  <c r="R150" i="130"/>
  <c r="Q150" i="130"/>
  <c r="P150" i="130"/>
  <c r="O150" i="130"/>
  <c r="N150" i="130"/>
  <c r="M150" i="130"/>
  <c r="L150" i="130"/>
  <c r="K150" i="130"/>
  <c r="J150" i="130"/>
  <c r="I150" i="130"/>
  <c r="H150" i="130"/>
  <c r="G150" i="130"/>
  <c r="F150" i="130"/>
  <c r="E150" i="130"/>
  <c r="D150" i="130"/>
  <c r="A150" i="130"/>
  <c r="AK149" i="130"/>
  <c r="L149" i="132" s="1"/>
  <c r="AJ149" i="130"/>
  <c r="K149" i="132" s="1"/>
  <c r="AI149" i="130"/>
  <c r="J149" i="132" s="1"/>
  <c r="C149" i="130"/>
  <c r="B149" i="130"/>
  <c r="A149" i="130"/>
  <c r="AK148" i="130"/>
  <c r="L148" i="132" s="1"/>
  <c r="AJ148" i="130"/>
  <c r="K148" i="132" s="1"/>
  <c r="AI148" i="130"/>
  <c r="J148" i="132" s="1"/>
  <c r="C148" i="130"/>
  <c r="B148" i="130"/>
  <c r="A148" i="130"/>
  <c r="AK147" i="130"/>
  <c r="L147" i="132" s="1"/>
  <c r="AJ147" i="130"/>
  <c r="K147" i="132" s="1"/>
  <c r="AI147" i="130"/>
  <c r="J147" i="132" s="1"/>
  <c r="C147" i="130"/>
  <c r="B147" i="130"/>
  <c r="A147" i="130"/>
  <c r="AK146" i="130"/>
  <c r="L146" i="132" s="1"/>
  <c r="L150" i="132" s="1"/>
  <c r="AJ146" i="130"/>
  <c r="K146" i="132" s="1"/>
  <c r="AI146" i="130"/>
  <c r="J146" i="132" s="1"/>
  <c r="C146" i="130"/>
  <c r="B146" i="130"/>
  <c r="A146" i="130"/>
  <c r="AK145" i="130"/>
  <c r="L145" i="132" s="1"/>
  <c r="AJ145" i="130"/>
  <c r="K145" i="132" s="1"/>
  <c r="AI145" i="130"/>
  <c r="J145" i="132" s="1"/>
  <c r="C145" i="130"/>
  <c r="B145" i="130"/>
  <c r="A145" i="130"/>
  <c r="AH144" i="130"/>
  <c r="AG144" i="130"/>
  <c r="AF144" i="130"/>
  <c r="AE144" i="130"/>
  <c r="AD144" i="130"/>
  <c r="AC144" i="130"/>
  <c r="AB144" i="130"/>
  <c r="AA144" i="130"/>
  <c r="Z144" i="130"/>
  <c r="Y144" i="130"/>
  <c r="X144" i="130"/>
  <c r="W144" i="130"/>
  <c r="V144" i="130"/>
  <c r="U144" i="130"/>
  <c r="T144" i="130"/>
  <c r="S144" i="130"/>
  <c r="R144" i="130"/>
  <c r="Q144" i="130"/>
  <c r="P144" i="130"/>
  <c r="O144" i="130"/>
  <c r="N144" i="130"/>
  <c r="M144" i="130"/>
  <c r="L144" i="130"/>
  <c r="K144" i="130"/>
  <c r="J144" i="130"/>
  <c r="I144" i="130"/>
  <c r="H144" i="130"/>
  <c r="G144" i="130"/>
  <c r="F144" i="130"/>
  <c r="E144" i="130"/>
  <c r="D144" i="130"/>
  <c r="A144" i="130"/>
  <c r="AK143" i="130"/>
  <c r="L143" i="132" s="1"/>
  <c r="AJ143" i="130"/>
  <c r="K143" i="132" s="1"/>
  <c r="AI143" i="130"/>
  <c r="J143" i="132" s="1"/>
  <c r="C143" i="130"/>
  <c r="B143" i="130"/>
  <c r="A143" i="130"/>
  <c r="AK142" i="130"/>
  <c r="L142" i="132" s="1"/>
  <c r="AJ142" i="130"/>
  <c r="K142" i="132" s="1"/>
  <c r="AI142" i="130"/>
  <c r="J142" i="132" s="1"/>
  <c r="C142" i="130"/>
  <c r="B142" i="130"/>
  <c r="A142" i="130"/>
  <c r="AK141" i="130"/>
  <c r="L141" i="132" s="1"/>
  <c r="AJ141" i="130"/>
  <c r="K141" i="132" s="1"/>
  <c r="AI141" i="130"/>
  <c r="J141" i="132" s="1"/>
  <c r="C141" i="130"/>
  <c r="B141" i="130"/>
  <c r="A141" i="130"/>
  <c r="AK140" i="130"/>
  <c r="L140" i="132" s="1"/>
  <c r="AJ140" i="130"/>
  <c r="K140" i="132" s="1"/>
  <c r="AI140" i="130"/>
  <c r="J140" i="132" s="1"/>
  <c r="C140" i="130"/>
  <c r="B140" i="130"/>
  <c r="A140" i="130"/>
  <c r="AK139" i="130"/>
  <c r="L139" i="132" s="1"/>
  <c r="AJ139" i="130"/>
  <c r="K139" i="132" s="1"/>
  <c r="AI139" i="130"/>
  <c r="J139" i="132" s="1"/>
  <c r="C139" i="130"/>
  <c r="B139" i="130"/>
  <c r="A139" i="130"/>
  <c r="AK138" i="130"/>
  <c r="L138" i="132" s="1"/>
  <c r="AJ138" i="130"/>
  <c r="K138" i="132" s="1"/>
  <c r="AI138" i="130"/>
  <c r="J138" i="132" s="1"/>
  <c r="C138" i="130"/>
  <c r="B138" i="130"/>
  <c r="A138" i="130"/>
  <c r="AK137" i="130"/>
  <c r="L137" i="132" s="1"/>
  <c r="AJ137" i="130"/>
  <c r="K137" i="132" s="1"/>
  <c r="AI137" i="130"/>
  <c r="J137" i="132" s="1"/>
  <c r="C137" i="130"/>
  <c r="B137" i="130"/>
  <c r="A137" i="130"/>
  <c r="AK136" i="130"/>
  <c r="L136" i="132" s="1"/>
  <c r="AJ136" i="130"/>
  <c r="K136" i="132" s="1"/>
  <c r="AI136" i="130"/>
  <c r="J136" i="132" s="1"/>
  <c r="J144" i="132" s="1"/>
  <c r="C136" i="130"/>
  <c r="B136" i="130"/>
  <c r="A136" i="130"/>
  <c r="AK135" i="130"/>
  <c r="L135" i="132" s="1"/>
  <c r="AJ135" i="130"/>
  <c r="K135" i="132" s="1"/>
  <c r="AI135" i="130"/>
  <c r="J135" i="132" s="1"/>
  <c r="C135" i="130"/>
  <c r="B135" i="130"/>
  <c r="A135" i="130"/>
  <c r="AI134" i="130"/>
  <c r="AH134" i="130"/>
  <c r="AH203" i="130" s="1"/>
  <c r="AG134" i="130"/>
  <c r="AG203" i="130" s="1"/>
  <c r="AF134" i="130"/>
  <c r="AF203" i="130" s="1"/>
  <c r="AE134" i="130"/>
  <c r="AE203" i="130" s="1"/>
  <c r="AD134" i="130"/>
  <c r="AD203" i="130" s="1"/>
  <c r="AC134" i="130"/>
  <c r="AC203" i="130" s="1"/>
  <c r="AB134" i="130"/>
  <c r="AB203" i="130" s="1"/>
  <c r="AA134" i="130"/>
  <c r="AA203" i="130" s="1"/>
  <c r="Z134" i="130"/>
  <c r="Z203" i="130" s="1"/>
  <c r="Y134" i="130"/>
  <c r="Y203" i="130" s="1"/>
  <c r="X134" i="130"/>
  <c r="X203" i="130" s="1"/>
  <c r="W134" i="130"/>
  <c r="W203" i="130" s="1"/>
  <c r="V134" i="130"/>
  <c r="V203" i="130" s="1"/>
  <c r="U134" i="130"/>
  <c r="U203" i="130" s="1"/>
  <c r="T134" i="130"/>
  <c r="T203" i="130" s="1"/>
  <c r="S134" i="130"/>
  <c r="S203" i="130" s="1"/>
  <c r="R134" i="130"/>
  <c r="R203" i="130" s="1"/>
  <c r="Q134" i="130"/>
  <c r="Q203" i="130" s="1"/>
  <c r="P134" i="130"/>
  <c r="P203" i="130" s="1"/>
  <c r="O134" i="130"/>
  <c r="O203" i="130" s="1"/>
  <c r="N134" i="130"/>
  <c r="N203" i="130" s="1"/>
  <c r="M134" i="130"/>
  <c r="M203" i="130" s="1"/>
  <c r="L134" i="130"/>
  <c r="L203" i="130" s="1"/>
  <c r="K134" i="130"/>
  <c r="K203" i="130" s="1"/>
  <c r="J134" i="130"/>
  <c r="J203" i="130" s="1"/>
  <c r="I134" i="130"/>
  <c r="I203" i="130" s="1"/>
  <c r="H134" i="130"/>
  <c r="H203" i="130" s="1"/>
  <c r="G134" i="130"/>
  <c r="G203" i="130" s="1"/>
  <c r="F134" i="130"/>
  <c r="F203" i="130" s="1"/>
  <c r="E134" i="130"/>
  <c r="E203" i="130" s="1"/>
  <c r="D134" i="130"/>
  <c r="D203" i="130" s="1"/>
  <c r="A134" i="130"/>
  <c r="AK133" i="130"/>
  <c r="L133" i="132" s="1"/>
  <c r="AJ133" i="130"/>
  <c r="K133" i="132" s="1"/>
  <c r="AI133" i="130"/>
  <c r="J133" i="132" s="1"/>
  <c r="C133" i="130"/>
  <c r="B133" i="130"/>
  <c r="A133" i="130"/>
  <c r="AK132" i="130"/>
  <c r="L132" i="132" s="1"/>
  <c r="AJ132" i="130"/>
  <c r="K132" i="132" s="1"/>
  <c r="AI132" i="130"/>
  <c r="J132" i="132" s="1"/>
  <c r="C132" i="130"/>
  <c r="B132" i="130"/>
  <c r="A132" i="130"/>
  <c r="AK131" i="130"/>
  <c r="L131" i="132" s="1"/>
  <c r="AJ131" i="130"/>
  <c r="K131" i="132" s="1"/>
  <c r="AI131" i="130"/>
  <c r="J131" i="132" s="1"/>
  <c r="C131" i="130"/>
  <c r="B131" i="130"/>
  <c r="A131" i="130"/>
  <c r="AK130" i="130"/>
  <c r="L130" i="132" s="1"/>
  <c r="AJ130" i="130"/>
  <c r="K130" i="132" s="1"/>
  <c r="AI130" i="130"/>
  <c r="J130" i="132" s="1"/>
  <c r="C130" i="130"/>
  <c r="B130" i="130"/>
  <c r="A130" i="130"/>
  <c r="AK129" i="130"/>
  <c r="L129" i="132" s="1"/>
  <c r="L134" i="132" s="1"/>
  <c r="AJ129" i="130"/>
  <c r="K129" i="132" s="1"/>
  <c r="AI129" i="130"/>
  <c r="J129" i="132" s="1"/>
  <c r="C129" i="130"/>
  <c r="B129" i="130"/>
  <c r="A129" i="130"/>
  <c r="AK128" i="130"/>
  <c r="L128" i="132" s="1"/>
  <c r="AJ128" i="130"/>
  <c r="K128" i="132" s="1"/>
  <c r="AI128" i="130"/>
  <c r="J128" i="132" s="1"/>
  <c r="C128" i="130"/>
  <c r="B128" i="130"/>
  <c r="A128" i="130"/>
  <c r="AK127" i="130"/>
  <c r="L127" i="132" s="1"/>
  <c r="AJ127" i="130"/>
  <c r="K127" i="132" s="1"/>
  <c r="AI127" i="130"/>
  <c r="J127" i="132" s="1"/>
  <c r="C127" i="130"/>
  <c r="B127" i="130"/>
  <c r="A127" i="130"/>
  <c r="AK126" i="130"/>
  <c r="L126" i="132" s="1"/>
  <c r="AJ126" i="130"/>
  <c r="K126" i="132" s="1"/>
  <c r="AI126" i="130"/>
  <c r="J126" i="132" s="1"/>
  <c r="C126" i="130"/>
  <c r="B126" i="130"/>
  <c r="A126" i="130"/>
  <c r="AK125" i="130"/>
  <c r="L125" i="132" s="1"/>
  <c r="AJ125" i="130"/>
  <c r="K125" i="132" s="1"/>
  <c r="AI125" i="130"/>
  <c r="J125" i="132" s="1"/>
  <c r="A125" i="130"/>
  <c r="AK124" i="130"/>
  <c r="L124" i="132" s="1"/>
  <c r="AJ124" i="130"/>
  <c r="K124" i="132" s="1"/>
  <c r="AI124" i="130"/>
  <c r="J124" i="132" s="1"/>
  <c r="C124" i="130"/>
  <c r="B124" i="130"/>
  <c r="A124" i="130"/>
  <c r="A123" i="130"/>
  <c r="AK122" i="130"/>
  <c r="L122" i="132" s="1"/>
  <c r="AJ122" i="130"/>
  <c r="K122" i="132" s="1"/>
  <c r="AI122" i="130"/>
  <c r="J122" i="132" s="1"/>
  <c r="C122" i="130"/>
  <c r="B122" i="130"/>
  <c r="A122" i="130"/>
  <c r="AK121" i="130"/>
  <c r="L121" i="132" s="1"/>
  <c r="AJ121" i="130"/>
  <c r="K121" i="132" s="1"/>
  <c r="AI121" i="130"/>
  <c r="J121" i="132" s="1"/>
  <c r="C121" i="130"/>
  <c r="B121" i="130"/>
  <c r="A121" i="130"/>
  <c r="AH120" i="130"/>
  <c r="AG120" i="130"/>
  <c r="AF120" i="130"/>
  <c r="AE120" i="130"/>
  <c r="AD120" i="130"/>
  <c r="AC120" i="130"/>
  <c r="AB120" i="130"/>
  <c r="AA120" i="130"/>
  <c r="Z120" i="130"/>
  <c r="Y120" i="130"/>
  <c r="X120" i="130"/>
  <c r="W120" i="130"/>
  <c r="V120" i="130"/>
  <c r="U120" i="130"/>
  <c r="T120" i="130"/>
  <c r="S120" i="130"/>
  <c r="R120" i="130"/>
  <c r="Q120" i="130"/>
  <c r="P120" i="130"/>
  <c r="O120" i="130"/>
  <c r="N120" i="130"/>
  <c r="M120" i="130"/>
  <c r="L120" i="130"/>
  <c r="K120" i="130"/>
  <c r="J120" i="130"/>
  <c r="I120" i="130"/>
  <c r="H120" i="130"/>
  <c r="G120" i="130"/>
  <c r="F120" i="130"/>
  <c r="E120" i="130"/>
  <c r="D120" i="130"/>
  <c r="A120" i="130"/>
  <c r="AK119" i="130"/>
  <c r="L119" i="132" s="1"/>
  <c r="AJ119" i="130"/>
  <c r="K119" i="132" s="1"/>
  <c r="AI119" i="130"/>
  <c r="J119" i="132" s="1"/>
  <c r="C119" i="130"/>
  <c r="B119" i="130"/>
  <c r="A119" i="130"/>
  <c r="AK118" i="130"/>
  <c r="L118" i="132" s="1"/>
  <c r="AJ118" i="130"/>
  <c r="K118" i="132" s="1"/>
  <c r="AI118" i="130"/>
  <c r="J118" i="132" s="1"/>
  <c r="C118" i="130"/>
  <c r="B118" i="130"/>
  <c r="A118" i="130"/>
  <c r="AK117" i="130"/>
  <c r="L117" i="132" s="1"/>
  <c r="AJ117" i="130"/>
  <c r="K117" i="132" s="1"/>
  <c r="AI117" i="130"/>
  <c r="J117" i="132" s="1"/>
  <c r="C117" i="130"/>
  <c r="B117" i="130"/>
  <c r="A117" i="130"/>
  <c r="AK116" i="130"/>
  <c r="L116" i="132" s="1"/>
  <c r="AJ116" i="130"/>
  <c r="K116" i="132" s="1"/>
  <c r="K120" i="132" s="1"/>
  <c r="AI116" i="130"/>
  <c r="J116" i="132" s="1"/>
  <c r="J120" i="132" s="1"/>
  <c r="C116" i="130"/>
  <c r="B116" i="130"/>
  <c r="A116" i="130"/>
  <c r="AK115" i="130"/>
  <c r="L115" i="132" s="1"/>
  <c r="AJ115" i="130"/>
  <c r="K115" i="132" s="1"/>
  <c r="AI115" i="130"/>
  <c r="J115" i="132" s="1"/>
  <c r="C115" i="130"/>
  <c r="B115" i="130"/>
  <c r="A115" i="130"/>
  <c r="AH114" i="130"/>
  <c r="AH123" i="130" s="1"/>
  <c r="AG114" i="130"/>
  <c r="AG123" i="130" s="1"/>
  <c r="AF114" i="130"/>
  <c r="AF123" i="130" s="1"/>
  <c r="AE114" i="130"/>
  <c r="AE123" i="130" s="1"/>
  <c r="AD114" i="130"/>
  <c r="AD123" i="130" s="1"/>
  <c r="AC114" i="130"/>
  <c r="AC123" i="130" s="1"/>
  <c r="AB114" i="130"/>
  <c r="AB123" i="130" s="1"/>
  <c r="AA114" i="130"/>
  <c r="AA123" i="130" s="1"/>
  <c r="Z114" i="130"/>
  <c r="Z123" i="130" s="1"/>
  <c r="Y114" i="130"/>
  <c r="Y123" i="130" s="1"/>
  <c r="X114" i="130"/>
  <c r="X123" i="130" s="1"/>
  <c r="W114" i="130"/>
  <c r="W123" i="130" s="1"/>
  <c r="V114" i="130"/>
  <c r="V123" i="130" s="1"/>
  <c r="U114" i="130"/>
  <c r="U123" i="130" s="1"/>
  <c r="T114" i="130"/>
  <c r="T123" i="130" s="1"/>
  <c r="S114" i="130"/>
  <c r="S123" i="130" s="1"/>
  <c r="R114" i="130"/>
  <c r="R123" i="130" s="1"/>
  <c r="Q114" i="130"/>
  <c r="Q123" i="130" s="1"/>
  <c r="P114" i="130"/>
  <c r="P123" i="130" s="1"/>
  <c r="O114" i="130"/>
  <c r="O123" i="130" s="1"/>
  <c r="N114" i="130"/>
  <c r="N123" i="130" s="1"/>
  <c r="M114" i="130"/>
  <c r="M123" i="130" s="1"/>
  <c r="L114" i="130"/>
  <c r="L123" i="130" s="1"/>
  <c r="K114" i="130"/>
  <c r="K123" i="130" s="1"/>
  <c r="J114" i="130"/>
  <c r="J123" i="130" s="1"/>
  <c r="I114" i="130"/>
  <c r="I123" i="130" s="1"/>
  <c r="H114" i="130"/>
  <c r="H123" i="130" s="1"/>
  <c r="G114" i="130"/>
  <c r="G123" i="130" s="1"/>
  <c r="F114" i="130"/>
  <c r="F123" i="130" s="1"/>
  <c r="E114" i="130"/>
  <c r="E123" i="130" s="1"/>
  <c r="D114" i="130"/>
  <c r="D123" i="130" s="1"/>
  <c r="A114" i="130"/>
  <c r="AK113" i="130"/>
  <c r="L113" i="132" s="1"/>
  <c r="AJ113" i="130"/>
  <c r="K113" i="132" s="1"/>
  <c r="AI113" i="130"/>
  <c r="J113" i="132" s="1"/>
  <c r="C113" i="130"/>
  <c r="B113" i="130"/>
  <c r="A113" i="130"/>
  <c r="AK112" i="130"/>
  <c r="L112" i="132" s="1"/>
  <c r="AJ112" i="130"/>
  <c r="K112" i="132" s="1"/>
  <c r="AI112" i="130"/>
  <c r="J112" i="132" s="1"/>
  <c r="C112" i="130"/>
  <c r="B112" i="130"/>
  <c r="A112" i="130"/>
  <c r="AK111" i="130"/>
  <c r="L111" i="132" s="1"/>
  <c r="AJ111" i="130"/>
  <c r="K111" i="132" s="1"/>
  <c r="AI111" i="130"/>
  <c r="J111" i="132" s="1"/>
  <c r="C111" i="130"/>
  <c r="B111" i="130"/>
  <c r="A111" i="130"/>
  <c r="AK110" i="130"/>
  <c r="L110" i="132" s="1"/>
  <c r="L114" i="132" s="1"/>
  <c r="AJ110" i="130"/>
  <c r="K110" i="132" s="1"/>
  <c r="K114" i="132" s="1"/>
  <c r="AI110" i="130"/>
  <c r="J110" i="132" s="1"/>
  <c r="C110" i="130"/>
  <c r="B110" i="130"/>
  <c r="A110" i="130"/>
  <c r="AK109" i="130"/>
  <c r="L109" i="132" s="1"/>
  <c r="AJ109" i="130"/>
  <c r="K109" i="132" s="1"/>
  <c r="AI109" i="130"/>
  <c r="J109" i="132" s="1"/>
  <c r="C109" i="130"/>
  <c r="B109" i="130"/>
  <c r="A109" i="130"/>
  <c r="AK108" i="130"/>
  <c r="L108" i="132" s="1"/>
  <c r="AJ108" i="130"/>
  <c r="K108" i="132" s="1"/>
  <c r="AI108" i="130"/>
  <c r="J108" i="132" s="1"/>
  <c r="C108" i="130"/>
  <c r="B108" i="130"/>
  <c r="A108" i="130"/>
  <c r="AK107" i="130"/>
  <c r="L107" i="132" s="1"/>
  <c r="AJ107" i="130"/>
  <c r="K107" i="132" s="1"/>
  <c r="AI107" i="130"/>
  <c r="J107" i="132" s="1"/>
  <c r="C107" i="130"/>
  <c r="B107" i="130"/>
  <c r="A107" i="130"/>
  <c r="AK106" i="130"/>
  <c r="L106" i="132" s="1"/>
  <c r="AJ106" i="130"/>
  <c r="K106" i="132" s="1"/>
  <c r="K123" i="132" s="1"/>
  <c r="AI106" i="130"/>
  <c r="J106" i="132" s="1"/>
  <c r="C106" i="130"/>
  <c r="B106" i="130"/>
  <c r="A106" i="130"/>
  <c r="AK105" i="130"/>
  <c r="L105" i="132" s="1"/>
  <c r="AJ105" i="130"/>
  <c r="K105" i="132" s="1"/>
  <c r="AI105" i="130"/>
  <c r="J105" i="132" s="1"/>
  <c r="C105" i="130"/>
  <c r="B105" i="130"/>
  <c r="A105" i="130"/>
  <c r="AK104" i="130"/>
  <c r="L104" i="132" s="1"/>
  <c r="AJ104" i="130"/>
  <c r="K104" i="132" s="1"/>
  <c r="AI104" i="130"/>
  <c r="J104" i="132" s="1"/>
  <c r="A104" i="130"/>
  <c r="AK103" i="130"/>
  <c r="L103" i="132" s="1"/>
  <c r="AJ103" i="130"/>
  <c r="K103" i="132" s="1"/>
  <c r="AI103" i="130"/>
  <c r="J103" i="132" s="1"/>
  <c r="C103" i="130"/>
  <c r="B103" i="130"/>
  <c r="A103" i="130"/>
  <c r="A102" i="130"/>
  <c r="AK101" i="130"/>
  <c r="L101" i="132" s="1"/>
  <c r="AJ101" i="130"/>
  <c r="K101" i="132" s="1"/>
  <c r="AI101" i="130"/>
  <c r="J101" i="132" s="1"/>
  <c r="C101" i="130"/>
  <c r="B101" i="130"/>
  <c r="A101" i="130"/>
  <c r="AK100" i="130"/>
  <c r="L100" i="132" s="1"/>
  <c r="AJ100" i="130"/>
  <c r="K100" i="132" s="1"/>
  <c r="AI100" i="130"/>
  <c r="J100" i="132" s="1"/>
  <c r="C100" i="130"/>
  <c r="B100" i="130"/>
  <c r="A100" i="130"/>
  <c r="AH99" i="130"/>
  <c r="AG99" i="130"/>
  <c r="AF99" i="130"/>
  <c r="AE99" i="130"/>
  <c r="AD99" i="130"/>
  <c r="AC99" i="130"/>
  <c r="AB99" i="130"/>
  <c r="AA99" i="130"/>
  <c r="Z99" i="130"/>
  <c r="Y99" i="130"/>
  <c r="X99" i="130"/>
  <c r="W99" i="130"/>
  <c r="V99" i="130"/>
  <c r="U99" i="130"/>
  <c r="T99" i="130"/>
  <c r="S99" i="130"/>
  <c r="R99" i="130"/>
  <c r="Q99" i="130"/>
  <c r="P99" i="130"/>
  <c r="O99" i="130"/>
  <c r="N99" i="130"/>
  <c r="M99" i="130"/>
  <c r="L99" i="130"/>
  <c r="K99" i="130"/>
  <c r="J99" i="130"/>
  <c r="I99" i="130"/>
  <c r="H99" i="130"/>
  <c r="G99" i="130"/>
  <c r="F99" i="130"/>
  <c r="E99" i="130"/>
  <c r="D99" i="130"/>
  <c r="A99" i="130"/>
  <c r="AK98" i="130"/>
  <c r="L98" i="132" s="1"/>
  <c r="AJ98" i="130"/>
  <c r="K98" i="132" s="1"/>
  <c r="AI98" i="130"/>
  <c r="J98" i="132" s="1"/>
  <c r="C98" i="130"/>
  <c r="A98" i="130"/>
  <c r="AK97" i="130"/>
  <c r="L97" i="132" s="1"/>
  <c r="AJ97" i="130"/>
  <c r="K97" i="132" s="1"/>
  <c r="AI97" i="130"/>
  <c r="J97" i="132" s="1"/>
  <c r="C97" i="130"/>
  <c r="A97" i="130"/>
  <c r="AK96" i="130"/>
  <c r="L96" i="132" s="1"/>
  <c r="AJ96" i="130"/>
  <c r="K96" i="132" s="1"/>
  <c r="AI96" i="130"/>
  <c r="J96" i="132" s="1"/>
  <c r="C96" i="130"/>
  <c r="A96" i="130"/>
  <c r="AK95" i="130"/>
  <c r="L95" i="132" s="1"/>
  <c r="AJ95" i="130"/>
  <c r="K95" i="132" s="1"/>
  <c r="AI95" i="130"/>
  <c r="J95" i="132" s="1"/>
  <c r="C95" i="130"/>
  <c r="A95" i="130"/>
  <c r="AK94" i="130"/>
  <c r="L94" i="132" s="1"/>
  <c r="L99" i="132" s="1"/>
  <c r="AJ94" i="130"/>
  <c r="K94" i="132" s="1"/>
  <c r="AI94" i="130"/>
  <c r="J94" i="132" s="1"/>
  <c r="C94" i="130"/>
  <c r="A94" i="130"/>
  <c r="AK93" i="130"/>
  <c r="L93" i="132" s="1"/>
  <c r="AJ93" i="130"/>
  <c r="K93" i="132" s="1"/>
  <c r="AI93" i="130"/>
  <c r="J93" i="132" s="1"/>
  <c r="C93" i="130"/>
  <c r="B93" i="130"/>
  <c r="A93" i="130"/>
  <c r="AH92" i="130"/>
  <c r="AG92" i="130"/>
  <c r="AF92" i="130"/>
  <c r="AE92" i="130"/>
  <c r="AD92" i="130"/>
  <c r="AC92" i="130"/>
  <c r="AB92" i="130"/>
  <c r="AA92" i="130"/>
  <c r="Z92" i="130"/>
  <c r="Y92" i="130"/>
  <c r="X92" i="130"/>
  <c r="W92" i="130"/>
  <c r="V92" i="130"/>
  <c r="U92" i="130"/>
  <c r="T92" i="130"/>
  <c r="S92" i="130"/>
  <c r="R92" i="130"/>
  <c r="Q92" i="130"/>
  <c r="P92" i="130"/>
  <c r="O92" i="130"/>
  <c r="N92" i="130"/>
  <c r="M92" i="130"/>
  <c r="L92" i="130"/>
  <c r="K92" i="130"/>
  <c r="J92" i="130"/>
  <c r="I92" i="130"/>
  <c r="H92" i="130"/>
  <c r="G92" i="130"/>
  <c r="F92" i="130"/>
  <c r="E92" i="130"/>
  <c r="D92" i="130"/>
  <c r="A92" i="130"/>
  <c r="AK91" i="130"/>
  <c r="L91" i="132" s="1"/>
  <c r="AJ91" i="130"/>
  <c r="K91" i="132" s="1"/>
  <c r="AI91" i="130"/>
  <c r="J91" i="132" s="1"/>
  <c r="C91" i="130"/>
  <c r="B91" i="130"/>
  <c r="A91" i="130"/>
  <c r="AK90" i="130"/>
  <c r="L90" i="132" s="1"/>
  <c r="AJ90" i="130"/>
  <c r="K90" i="132" s="1"/>
  <c r="AI90" i="130"/>
  <c r="J90" i="132" s="1"/>
  <c r="C90" i="130"/>
  <c r="B90" i="130"/>
  <c r="A90" i="130"/>
  <c r="AK89" i="130"/>
  <c r="L89" i="132" s="1"/>
  <c r="AJ89" i="130"/>
  <c r="K89" i="132" s="1"/>
  <c r="AI89" i="130"/>
  <c r="J89" i="132" s="1"/>
  <c r="C89" i="130"/>
  <c r="B89" i="130"/>
  <c r="A89" i="130"/>
  <c r="AK88" i="130"/>
  <c r="L88" i="132" s="1"/>
  <c r="AJ88" i="130"/>
  <c r="K88" i="132" s="1"/>
  <c r="AI88" i="130"/>
  <c r="J88" i="132" s="1"/>
  <c r="C88" i="130"/>
  <c r="B88" i="130"/>
  <c r="A88" i="130"/>
  <c r="AK87" i="130"/>
  <c r="L87" i="132" s="1"/>
  <c r="AJ87" i="130"/>
  <c r="K87" i="132" s="1"/>
  <c r="AI87" i="130"/>
  <c r="J87" i="132" s="1"/>
  <c r="C87" i="130"/>
  <c r="B87" i="130"/>
  <c r="A87" i="130"/>
  <c r="AK86" i="130"/>
  <c r="L86" i="132" s="1"/>
  <c r="AJ86" i="130"/>
  <c r="K86" i="132" s="1"/>
  <c r="AI86" i="130"/>
  <c r="J86" i="132" s="1"/>
  <c r="C86" i="130"/>
  <c r="B86" i="130"/>
  <c r="A86" i="130"/>
  <c r="AK85" i="130"/>
  <c r="L85" i="132" s="1"/>
  <c r="AJ85" i="130"/>
  <c r="K85" i="132" s="1"/>
  <c r="AI85" i="130"/>
  <c r="J85" i="132" s="1"/>
  <c r="J92" i="132" s="1"/>
  <c r="C85" i="130"/>
  <c r="B85" i="130"/>
  <c r="A85" i="130"/>
  <c r="AK84" i="130"/>
  <c r="L84" i="132" s="1"/>
  <c r="AJ84" i="130"/>
  <c r="K84" i="132" s="1"/>
  <c r="AI84" i="130"/>
  <c r="J84" i="132" s="1"/>
  <c r="C84" i="130"/>
  <c r="B84" i="130"/>
  <c r="A84" i="130"/>
  <c r="AH83" i="130"/>
  <c r="AH102" i="130" s="1"/>
  <c r="AG83" i="130"/>
  <c r="AF83" i="130"/>
  <c r="AE83" i="130"/>
  <c r="AD83" i="130"/>
  <c r="AD102" i="130" s="1"/>
  <c r="AC83" i="130"/>
  <c r="AB83" i="130"/>
  <c r="AA83" i="130"/>
  <c r="Z83" i="130"/>
  <c r="Z102" i="130" s="1"/>
  <c r="Y83" i="130"/>
  <c r="X83" i="130"/>
  <c r="W83" i="130"/>
  <c r="V83" i="130"/>
  <c r="V102" i="130" s="1"/>
  <c r="U83" i="130"/>
  <c r="T83" i="130"/>
  <c r="S83" i="130"/>
  <c r="R83" i="130"/>
  <c r="R102" i="130" s="1"/>
  <c r="Q83" i="130"/>
  <c r="P83" i="130"/>
  <c r="O83" i="130"/>
  <c r="O102" i="130" s="1"/>
  <c r="N83" i="130"/>
  <c r="N102" i="130" s="1"/>
  <c r="M83" i="130"/>
  <c r="M102" i="130" s="1"/>
  <c r="L83" i="130"/>
  <c r="K83" i="130"/>
  <c r="K102" i="130" s="1"/>
  <c r="J83" i="130"/>
  <c r="I83" i="130"/>
  <c r="H83" i="130"/>
  <c r="G83" i="130"/>
  <c r="G102" i="130" s="1"/>
  <c r="F83" i="130"/>
  <c r="E83" i="130"/>
  <c r="D83" i="130"/>
  <c r="A83" i="130"/>
  <c r="AK82" i="130"/>
  <c r="L82" i="132" s="1"/>
  <c r="AJ82" i="130"/>
  <c r="K82" i="132" s="1"/>
  <c r="AI82" i="130"/>
  <c r="J82" i="132" s="1"/>
  <c r="C82" i="130"/>
  <c r="B82" i="130"/>
  <c r="A82" i="130"/>
  <c r="AK81" i="130"/>
  <c r="L81" i="132" s="1"/>
  <c r="AJ81" i="130"/>
  <c r="K81" i="132" s="1"/>
  <c r="AI81" i="130"/>
  <c r="J81" i="132" s="1"/>
  <c r="C81" i="130"/>
  <c r="B81" i="130"/>
  <c r="A81" i="130"/>
  <c r="AK80" i="130"/>
  <c r="L80" i="132" s="1"/>
  <c r="AJ80" i="130"/>
  <c r="K80" i="132" s="1"/>
  <c r="AI80" i="130"/>
  <c r="J80" i="132" s="1"/>
  <c r="C80" i="130"/>
  <c r="B80" i="130"/>
  <c r="A80" i="130"/>
  <c r="AK79" i="130"/>
  <c r="L79" i="132" s="1"/>
  <c r="AJ79" i="130"/>
  <c r="K79" i="132" s="1"/>
  <c r="AI79" i="130"/>
  <c r="J79" i="132" s="1"/>
  <c r="C79" i="130"/>
  <c r="B79" i="130"/>
  <c r="A79" i="130"/>
  <c r="AK78" i="130"/>
  <c r="L78" i="132" s="1"/>
  <c r="AJ78" i="130"/>
  <c r="K78" i="132" s="1"/>
  <c r="AI78" i="130"/>
  <c r="J78" i="132" s="1"/>
  <c r="C78" i="130"/>
  <c r="B78" i="130"/>
  <c r="A78" i="130"/>
  <c r="AK77" i="130"/>
  <c r="L77" i="132" s="1"/>
  <c r="AJ77" i="130"/>
  <c r="K77" i="132" s="1"/>
  <c r="K83" i="132" s="1"/>
  <c r="AI77" i="130"/>
  <c r="J77" i="132" s="1"/>
  <c r="J83" i="132" s="1"/>
  <c r="C77" i="130"/>
  <c r="B77" i="130"/>
  <c r="A77" i="130"/>
  <c r="AK76" i="130"/>
  <c r="L76" i="132" s="1"/>
  <c r="AJ76" i="130"/>
  <c r="K76" i="132" s="1"/>
  <c r="AI76" i="130"/>
  <c r="J76" i="132" s="1"/>
  <c r="C76" i="130"/>
  <c r="B76" i="130"/>
  <c r="A76" i="130"/>
  <c r="AH75" i="130"/>
  <c r="AG75" i="130"/>
  <c r="AG102" i="130" s="1"/>
  <c r="AF75" i="130"/>
  <c r="AF102" i="130" s="1"/>
  <c r="AE75" i="130"/>
  <c r="AE102" i="130" s="1"/>
  <c r="AD75" i="130"/>
  <c r="AC75" i="130"/>
  <c r="AC102" i="130" s="1"/>
  <c r="AB75" i="130"/>
  <c r="AB102" i="130" s="1"/>
  <c r="AA75" i="130"/>
  <c r="AA102" i="130" s="1"/>
  <c r="Z75" i="130"/>
  <c r="Y75" i="130"/>
  <c r="Y102" i="130" s="1"/>
  <c r="X75" i="130"/>
  <c r="X102" i="130" s="1"/>
  <c r="W75" i="130"/>
  <c r="W102" i="130" s="1"/>
  <c r="V75" i="130"/>
  <c r="U75" i="130"/>
  <c r="U102" i="130" s="1"/>
  <c r="T75" i="130"/>
  <c r="T102" i="130" s="1"/>
  <c r="S75" i="130"/>
  <c r="S102" i="130" s="1"/>
  <c r="R75" i="130"/>
  <c r="Q75" i="130"/>
  <c r="Q102" i="130" s="1"/>
  <c r="P75" i="130"/>
  <c r="P102" i="130" s="1"/>
  <c r="L75" i="130"/>
  <c r="L102" i="130" s="1"/>
  <c r="K75" i="130"/>
  <c r="J75" i="130"/>
  <c r="J102" i="130" s="1"/>
  <c r="I75" i="130"/>
  <c r="I102" i="130" s="1"/>
  <c r="H75" i="130"/>
  <c r="H102" i="130" s="1"/>
  <c r="G75" i="130"/>
  <c r="F75" i="130"/>
  <c r="F102" i="130" s="1"/>
  <c r="E75" i="130"/>
  <c r="E102" i="130" s="1"/>
  <c r="D75" i="130"/>
  <c r="D102" i="130" s="1"/>
  <c r="A75" i="130"/>
  <c r="AK74" i="130"/>
  <c r="L74" i="132" s="1"/>
  <c r="AJ74" i="130"/>
  <c r="K74" i="132" s="1"/>
  <c r="AI74" i="130"/>
  <c r="J74" i="132" s="1"/>
  <c r="C74" i="130"/>
  <c r="B74" i="130"/>
  <c r="A74" i="130"/>
  <c r="AK73" i="130"/>
  <c r="L73" i="132" s="1"/>
  <c r="AJ73" i="130"/>
  <c r="K73" i="132" s="1"/>
  <c r="AI73" i="130"/>
  <c r="J73" i="132" s="1"/>
  <c r="C73" i="130"/>
  <c r="B73" i="130"/>
  <c r="A73" i="130"/>
  <c r="AK72" i="130"/>
  <c r="L72" i="132" s="1"/>
  <c r="AJ72" i="130"/>
  <c r="K72" i="132" s="1"/>
  <c r="AI72" i="130"/>
  <c r="J72" i="132" s="1"/>
  <c r="C72" i="130"/>
  <c r="B72" i="130"/>
  <c r="A72" i="130"/>
  <c r="AK71" i="130"/>
  <c r="L71" i="132" s="1"/>
  <c r="L75" i="132" s="1"/>
  <c r="AJ71" i="130"/>
  <c r="K71" i="132" s="1"/>
  <c r="AI71" i="130"/>
  <c r="J71" i="132" s="1"/>
  <c r="C71" i="130"/>
  <c r="B71" i="130"/>
  <c r="A71" i="130"/>
  <c r="AK70" i="130"/>
  <c r="L70" i="132" s="1"/>
  <c r="AJ70" i="130"/>
  <c r="K70" i="132" s="1"/>
  <c r="AI70" i="130"/>
  <c r="J70" i="132" s="1"/>
  <c r="C70" i="130"/>
  <c r="B70" i="130"/>
  <c r="A70" i="130"/>
  <c r="AK69" i="130"/>
  <c r="L69" i="132" s="1"/>
  <c r="AJ69" i="130"/>
  <c r="K69" i="132" s="1"/>
  <c r="AI69" i="130"/>
  <c r="J69" i="132" s="1"/>
  <c r="C69" i="130"/>
  <c r="B69" i="130"/>
  <c r="A69" i="130"/>
  <c r="AK68" i="130"/>
  <c r="L68" i="132" s="1"/>
  <c r="AJ68" i="130"/>
  <c r="K68" i="132" s="1"/>
  <c r="AI68" i="130"/>
  <c r="J68" i="132" s="1"/>
  <c r="C68" i="130"/>
  <c r="B68" i="130"/>
  <c r="A68" i="130"/>
  <c r="AK67" i="130"/>
  <c r="L67" i="132" s="1"/>
  <c r="AJ67" i="130"/>
  <c r="K67" i="132" s="1"/>
  <c r="AI67" i="130"/>
  <c r="J67" i="132" s="1"/>
  <c r="A67" i="130"/>
  <c r="AK66" i="130"/>
  <c r="L66" i="132" s="1"/>
  <c r="AJ66" i="130"/>
  <c r="K66" i="132" s="1"/>
  <c r="AI66" i="130"/>
  <c r="J66" i="132" s="1"/>
  <c r="C66" i="130"/>
  <c r="B66" i="130"/>
  <c r="A66" i="130"/>
  <c r="A65" i="130"/>
  <c r="AK64" i="130"/>
  <c r="L64" i="132" s="1"/>
  <c r="AJ64" i="130"/>
  <c r="K64" i="132" s="1"/>
  <c r="AI64" i="130"/>
  <c r="J64" i="132" s="1"/>
  <c r="C64" i="130"/>
  <c r="B64" i="130"/>
  <c r="A64" i="130"/>
  <c r="AK63" i="130"/>
  <c r="L63" i="132" s="1"/>
  <c r="AJ63" i="130"/>
  <c r="K63" i="132" s="1"/>
  <c r="AI63" i="130"/>
  <c r="J63" i="132" s="1"/>
  <c r="C63" i="130"/>
  <c r="B63" i="130"/>
  <c r="A63" i="130"/>
  <c r="AH62" i="130"/>
  <c r="AG62" i="130"/>
  <c r="AF62" i="130"/>
  <c r="AE62" i="130"/>
  <c r="AD62" i="130"/>
  <c r="AC62" i="130"/>
  <c r="AB62" i="130"/>
  <c r="AA62" i="130"/>
  <c r="Z62" i="130"/>
  <c r="Y62" i="130"/>
  <c r="X62" i="130"/>
  <c r="W62" i="130"/>
  <c r="V62" i="130"/>
  <c r="U62" i="130"/>
  <c r="T62" i="130"/>
  <c r="S62" i="130"/>
  <c r="R62" i="130"/>
  <c r="Q62" i="130"/>
  <c r="P62" i="130"/>
  <c r="O62" i="130"/>
  <c r="N62" i="130"/>
  <c r="M62" i="130"/>
  <c r="L62" i="130"/>
  <c r="K62" i="130"/>
  <c r="J62" i="130"/>
  <c r="I62" i="130"/>
  <c r="H62" i="130"/>
  <c r="G62" i="130"/>
  <c r="F62" i="130"/>
  <c r="E62" i="130"/>
  <c r="D62" i="130"/>
  <c r="A62" i="130"/>
  <c r="AK61" i="130"/>
  <c r="L61" i="132" s="1"/>
  <c r="AJ61" i="130"/>
  <c r="K61" i="132" s="1"/>
  <c r="AI61" i="130"/>
  <c r="J61" i="132" s="1"/>
  <c r="C61" i="130"/>
  <c r="B61" i="130"/>
  <c r="A61" i="130"/>
  <c r="AK60" i="130"/>
  <c r="L60" i="132" s="1"/>
  <c r="AJ60" i="130"/>
  <c r="K60" i="132" s="1"/>
  <c r="AI60" i="130"/>
  <c r="J60" i="132" s="1"/>
  <c r="C60" i="130"/>
  <c r="B60" i="130"/>
  <c r="A60" i="130"/>
  <c r="AK59" i="130"/>
  <c r="L59" i="132" s="1"/>
  <c r="AJ59" i="130"/>
  <c r="K59" i="132" s="1"/>
  <c r="AI59" i="130"/>
  <c r="J59" i="132" s="1"/>
  <c r="C59" i="130"/>
  <c r="B59" i="130"/>
  <c r="A59" i="130"/>
  <c r="AK58" i="130"/>
  <c r="L58" i="132" s="1"/>
  <c r="AJ58" i="130"/>
  <c r="K58" i="132" s="1"/>
  <c r="AI58" i="130"/>
  <c r="J58" i="132" s="1"/>
  <c r="C58" i="130"/>
  <c r="B58" i="130"/>
  <c r="A58" i="130"/>
  <c r="AK57" i="130"/>
  <c r="L57" i="132" s="1"/>
  <c r="L62" i="132" s="1"/>
  <c r="AJ57" i="130"/>
  <c r="K57" i="132" s="1"/>
  <c r="K62" i="132" s="1"/>
  <c r="AI57" i="130"/>
  <c r="J57" i="132" s="1"/>
  <c r="C57" i="130"/>
  <c r="B57" i="130"/>
  <c r="A57" i="130"/>
  <c r="AK56" i="130"/>
  <c r="L56" i="132" s="1"/>
  <c r="AJ56" i="130"/>
  <c r="K56" i="132" s="1"/>
  <c r="AI56" i="130"/>
  <c r="J56" i="132" s="1"/>
  <c r="C56" i="130"/>
  <c r="B56" i="130"/>
  <c r="A56" i="130"/>
  <c r="AH55" i="130"/>
  <c r="AG55" i="130"/>
  <c r="AF55" i="130"/>
  <c r="AE55" i="130"/>
  <c r="AD55" i="130"/>
  <c r="AC55" i="130"/>
  <c r="AB55" i="130"/>
  <c r="AA55" i="130"/>
  <c r="Z55" i="130"/>
  <c r="Y55" i="130"/>
  <c r="X55" i="130"/>
  <c r="W55" i="130"/>
  <c r="V55" i="130"/>
  <c r="U55" i="130"/>
  <c r="T55" i="130"/>
  <c r="S55" i="130"/>
  <c r="R55" i="130"/>
  <c r="Q55" i="130"/>
  <c r="P55" i="130"/>
  <c r="O55" i="130"/>
  <c r="N55" i="130"/>
  <c r="M55" i="130"/>
  <c r="L55" i="130"/>
  <c r="K55" i="130"/>
  <c r="J55" i="130"/>
  <c r="I55" i="130"/>
  <c r="H55" i="130"/>
  <c r="G55" i="130"/>
  <c r="F55" i="130"/>
  <c r="E55" i="130"/>
  <c r="D55" i="130"/>
  <c r="A55" i="130"/>
  <c r="AK54" i="130"/>
  <c r="L54" i="132" s="1"/>
  <c r="AJ54" i="130"/>
  <c r="K54" i="132" s="1"/>
  <c r="AI54" i="130"/>
  <c r="J54" i="132" s="1"/>
  <c r="C54" i="130"/>
  <c r="B54" i="130"/>
  <c r="A54" i="130"/>
  <c r="AK53" i="130"/>
  <c r="L53" i="132" s="1"/>
  <c r="AJ53" i="130"/>
  <c r="K53" i="132" s="1"/>
  <c r="AI53" i="130"/>
  <c r="J53" i="132" s="1"/>
  <c r="C53" i="130"/>
  <c r="B53" i="130"/>
  <c r="A53" i="130"/>
  <c r="AK52" i="130"/>
  <c r="L52" i="132" s="1"/>
  <c r="AJ52" i="130"/>
  <c r="K52" i="132" s="1"/>
  <c r="AI52" i="130"/>
  <c r="J52" i="132" s="1"/>
  <c r="C52" i="130"/>
  <c r="B52" i="130"/>
  <c r="A52" i="130"/>
  <c r="AK51" i="130"/>
  <c r="L51" i="132" s="1"/>
  <c r="AJ51" i="130"/>
  <c r="K51" i="132" s="1"/>
  <c r="AI51" i="130"/>
  <c r="J51" i="132" s="1"/>
  <c r="C51" i="130"/>
  <c r="B51" i="130"/>
  <c r="A51" i="130"/>
  <c r="AK50" i="130"/>
  <c r="L50" i="132" s="1"/>
  <c r="AJ50" i="130"/>
  <c r="K50" i="132" s="1"/>
  <c r="AI50" i="130"/>
  <c r="J50" i="132" s="1"/>
  <c r="C50" i="130"/>
  <c r="B50" i="130"/>
  <c r="A50" i="130"/>
  <c r="AK49" i="130"/>
  <c r="L49" i="132" s="1"/>
  <c r="L55" i="132" s="1"/>
  <c r="AJ49" i="130"/>
  <c r="K49" i="132" s="1"/>
  <c r="K55" i="132" s="1"/>
  <c r="AI49" i="130"/>
  <c r="AI55" i="130" s="1"/>
  <c r="C49" i="130"/>
  <c r="B49" i="130"/>
  <c r="A49" i="130"/>
  <c r="AK48" i="130"/>
  <c r="L48" i="132" s="1"/>
  <c r="AJ48" i="130"/>
  <c r="K48" i="132" s="1"/>
  <c r="AI48" i="130"/>
  <c r="J48" i="132" s="1"/>
  <c r="C48" i="130"/>
  <c r="B48" i="130"/>
  <c r="A48" i="130"/>
  <c r="AH47" i="130"/>
  <c r="AG47" i="130"/>
  <c r="AF47" i="130"/>
  <c r="AE47" i="130"/>
  <c r="AD47" i="130"/>
  <c r="AC47" i="130"/>
  <c r="AB47" i="130"/>
  <c r="AA47" i="130"/>
  <c r="Z47" i="130"/>
  <c r="Y47" i="130"/>
  <c r="X47" i="130"/>
  <c r="W47" i="130"/>
  <c r="V47" i="130"/>
  <c r="U47" i="130"/>
  <c r="T47" i="130"/>
  <c r="S47" i="130"/>
  <c r="R47" i="130"/>
  <c r="Q47" i="130"/>
  <c r="P47" i="130"/>
  <c r="O47" i="130"/>
  <c r="N47" i="130"/>
  <c r="M47" i="130"/>
  <c r="L47" i="130"/>
  <c r="K47" i="130"/>
  <c r="J47" i="130"/>
  <c r="I47" i="130"/>
  <c r="H47" i="130"/>
  <c r="G47" i="130"/>
  <c r="F47" i="130"/>
  <c r="E47" i="130"/>
  <c r="D47" i="130"/>
  <c r="A47" i="130"/>
  <c r="AK46" i="130"/>
  <c r="L46" i="132" s="1"/>
  <c r="AJ46" i="130"/>
  <c r="K46" i="132" s="1"/>
  <c r="AI46" i="130"/>
  <c r="J46" i="132" s="1"/>
  <c r="C46" i="130"/>
  <c r="B46" i="130"/>
  <c r="A46" i="130"/>
  <c r="AK45" i="130"/>
  <c r="L45" i="132" s="1"/>
  <c r="AJ45" i="130"/>
  <c r="K45" i="132" s="1"/>
  <c r="AI45" i="130"/>
  <c r="J45" i="132" s="1"/>
  <c r="C45" i="130"/>
  <c r="B45" i="130"/>
  <c r="A45" i="130"/>
  <c r="AK44" i="130"/>
  <c r="L44" i="132" s="1"/>
  <c r="AJ44" i="130"/>
  <c r="K44" i="132" s="1"/>
  <c r="AI44" i="130"/>
  <c r="J44" i="132" s="1"/>
  <c r="C44" i="130"/>
  <c r="B44" i="130"/>
  <c r="A44" i="130"/>
  <c r="AK43" i="130"/>
  <c r="L43" i="132" s="1"/>
  <c r="AJ43" i="130"/>
  <c r="AJ47" i="130" s="1"/>
  <c r="AI43" i="130"/>
  <c r="AI47" i="130" s="1"/>
  <c r="C43" i="130"/>
  <c r="B43" i="130"/>
  <c r="A43" i="130"/>
  <c r="AK42" i="130"/>
  <c r="L42" i="132" s="1"/>
  <c r="AJ42" i="130"/>
  <c r="K42" i="132" s="1"/>
  <c r="AI42" i="130"/>
  <c r="J42" i="132" s="1"/>
  <c r="C42" i="130"/>
  <c r="B42" i="130"/>
  <c r="A42" i="130"/>
  <c r="AH41" i="130"/>
  <c r="AG41" i="130"/>
  <c r="AF41" i="130"/>
  <c r="AE41" i="130"/>
  <c r="AD41" i="130"/>
  <c r="AC41" i="130"/>
  <c r="AB41" i="130"/>
  <c r="AA41" i="130"/>
  <c r="Z41" i="130"/>
  <c r="Y41" i="130"/>
  <c r="X41" i="130"/>
  <c r="W41" i="130"/>
  <c r="V41" i="130"/>
  <c r="U41" i="130"/>
  <c r="T41" i="130"/>
  <c r="S41" i="130"/>
  <c r="R41" i="130"/>
  <c r="Q41" i="130"/>
  <c r="P41" i="130"/>
  <c r="O41" i="130"/>
  <c r="N41" i="130"/>
  <c r="M41" i="130"/>
  <c r="L41" i="130"/>
  <c r="K41" i="130"/>
  <c r="J41" i="130"/>
  <c r="I41" i="130"/>
  <c r="H41" i="130"/>
  <c r="G41" i="130"/>
  <c r="F41" i="130"/>
  <c r="E41" i="130"/>
  <c r="D41" i="130"/>
  <c r="A41" i="130"/>
  <c r="AK40" i="130"/>
  <c r="L40" i="132" s="1"/>
  <c r="AJ40" i="130"/>
  <c r="K40" i="132" s="1"/>
  <c r="AI40" i="130"/>
  <c r="J40" i="132" s="1"/>
  <c r="C40" i="130"/>
  <c r="B40" i="130"/>
  <c r="A40" i="130"/>
  <c r="AK39" i="130"/>
  <c r="L39" i="132" s="1"/>
  <c r="AJ39" i="130"/>
  <c r="K39" i="132" s="1"/>
  <c r="AI39" i="130"/>
  <c r="J39" i="132" s="1"/>
  <c r="C39" i="130"/>
  <c r="B39" i="130"/>
  <c r="A39" i="130"/>
  <c r="AK38" i="130"/>
  <c r="L38" i="132" s="1"/>
  <c r="AJ38" i="130"/>
  <c r="K38" i="132" s="1"/>
  <c r="AI38" i="130"/>
  <c r="J38" i="132" s="1"/>
  <c r="C38" i="130"/>
  <c r="B38" i="130"/>
  <c r="A38" i="130"/>
  <c r="AK37" i="130"/>
  <c r="L37" i="132" s="1"/>
  <c r="AJ37" i="130"/>
  <c r="K37" i="132" s="1"/>
  <c r="AI37" i="130"/>
  <c r="J37" i="132" s="1"/>
  <c r="C37" i="130"/>
  <c r="B37" i="130"/>
  <c r="A37" i="130"/>
  <c r="AK36" i="130"/>
  <c r="L36" i="132" s="1"/>
  <c r="AJ36" i="130"/>
  <c r="K36" i="132" s="1"/>
  <c r="AI36" i="130"/>
  <c r="J36" i="132" s="1"/>
  <c r="C36" i="130"/>
  <c r="B36" i="130"/>
  <c r="A36" i="130"/>
  <c r="AK35" i="130"/>
  <c r="AK41" i="130" s="1"/>
  <c r="AJ35" i="130"/>
  <c r="AJ41" i="130" s="1"/>
  <c r="AI35" i="130"/>
  <c r="J35" i="132" s="1"/>
  <c r="C35" i="130"/>
  <c r="B35" i="130"/>
  <c r="A35" i="130"/>
  <c r="AK34" i="130"/>
  <c r="L34" i="132" s="1"/>
  <c r="AJ34" i="130"/>
  <c r="K34" i="132" s="1"/>
  <c r="AI34" i="130"/>
  <c r="J34" i="132" s="1"/>
  <c r="J41" i="132" s="1"/>
  <c r="C34" i="130"/>
  <c r="B34" i="130"/>
  <c r="A34" i="130"/>
  <c r="AK33" i="130"/>
  <c r="L33" i="132" s="1"/>
  <c r="AJ33" i="130"/>
  <c r="K33" i="132" s="1"/>
  <c r="AI33" i="130"/>
  <c r="J33" i="132" s="1"/>
  <c r="C33" i="130"/>
  <c r="B33" i="130"/>
  <c r="A33" i="130"/>
  <c r="AH32" i="130"/>
  <c r="AG32" i="130"/>
  <c r="AF32" i="130"/>
  <c r="AF65" i="130" s="1"/>
  <c r="AF407" i="130" s="1"/>
  <c r="AE32" i="130"/>
  <c r="AD32" i="130"/>
  <c r="AC32" i="130"/>
  <c r="AB32" i="130"/>
  <c r="AB65" i="130" s="1"/>
  <c r="AB407" i="130" s="1"/>
  <c r="AA32" i="130"/>
  <c r="Z32" i="130"/>
  <c r="Y32" i="130"/>
  <c r="X32" i="130"/>
  <c r="X65" i="130" s="1"/>
  <c r="X407" i="130" s="1"/>
  <c r="W32" i="130"/>
  <c r="V32" i="130"/>
  <c r="U32" i="130"/>
  <c r="T32" i="130"/>
  <c r="T65" i="130" s="1"/>
  <c r="T407" i="130" s="1"/>
  <c r="S32" i="130"/>
  <c r="R32" i="130"/>
  <c r="Q32" i="130"/>
  <c r="P32" i="130"/>
  <c r="P65" i="130" s="1"/>
  <c r="P407" i="130" s="1"/>
  <c r="O32" i="130"/>
  <c r="N32" i="130"/>
  <c r="M32" i="130"/>
  <c r="L32" i="130"/>
  <c r="L65" i="130" s="1"/>
  <c r="L407" i="130" s="1"/>
  <c r="K32" i="130"/>
  <c r="J32" i="130"/>
  <c r="I32" i="130"/>
  <c r="H32" i="130"/>
  <c r="H65" i="130" s="1"/>
  <c r="H407" i="130" s="1"/>
  <c r="G32" i="130"/>
  <c r="F32" i="130"/>
  <c r="E32" i="130"/>
  <c r="D32" i="130"/>
  <c r="D65" i="130" s="1"/>
  <c r="D407" i="130" s="1"/>
  <c r="A32" i="130"/>
  <c r="AK31" i="130"/>
  <c r="L31" i="132" s="1"/>
  <c r="AJ31" i="130"/>
  <c r="K31" i="132" s="1"/>
  <c r="AI31" i="130"/>
  <c r="J31" i="132" s="1"/>
  <c r="C31" i="130"/>
  <c r="B31" i="130"/>
  <c r="A31" i="130"/>
  <c r="AK30" i="130"/>
  <c r="L30" i="132" s="1"/>
  <c r="AJ30" i="130"/>
  <c r="K30" i="132" s="1"/>
  <c r="AI30" i="130"/>
  <c r="J30" i="132" s="1"/>
  <c r="C30" i="130"/>
  <c r="B30" i="130"/>
  <c r="A30" i="130"/>
  <c r="AK29" i="130"/>
  <c r="L29" i="132" s="1"/>
  <c r="AJ29" i="130"/>
  <c r="K29" i="132" s="1"/>
  <c r="AI29" i="130"/>
  <c r="J29" i="132" s="1"/>
  <c r="C29" i="130"/>
  <c r="B29" i="130"/>
  <c r="A29" i="130"/>
  <c r="AK28" i="130"/>
  <c r="L28" i="132" s="1"/>
  <c r="AJ28" i="130"/>
  <c r="K28" i="132" s="1"/>
  <c r="AI28" i="130"/>
  <c r="J28" i="132" s="1"/>
  <c r="C28" i="130"/>
  <c r="B28" i="130"/>
  <c r="A28" i="130"/>
  <c r="AK27" i="130"/>
  <c r="L27" i="132" s="1"/>
  <c r="AJ27" i="130"/>
  <c r="K27" i="132" s="1"/>
  <c r="AI27" i="130"/>
  <c r="J27" i="132" s="1"/>
  <c r="C27" i="130"/>
  <c r="B27" i="130"/>
  <c r="A27" i="130"/>
  <c r="AK26" i="130"/>
  <c r="L26" i="132" s="1"/>
  <c r="AJ26" i="130"/>
  <c r="AJ32" i="130" s="1"/>
  <c r="AI26" i="130"/>
  <c r="AI32" i="130" s="1"/>
  <c r="C26" i="130"/>
  <c r="B26" i="130"/>
  <c r="A26" i="130"/>
  <c r="AK25" i="130"/>
  <c r="L25" i="132" s="1"/>
  <c r="AJ25" i="130"/>
  <c r="K25" i="132" s="1"/>
  <c r="AI25" i="130"/>
  <c r="J25" i="132" s="1"/>
  <c r="C25" i="130"/>
  <c r="B25" i="130"/>
  <c r="A25" i="130"/>
  <c r="AK24" i="130"/>
  <c r="L24" i="132" s="1"/>
  <c r="AJ24" i="130"/>
  <c r="K24" i="132" s="1"/>
  <c r="AI24" i="130"/>
  <c r="J24" i="132" s="1"/>
  <c r="C24" i="130"/>
  <c r="B24" i="130"/>
  <c r="A24" i="130"/>
  <c r="AH23" i="130"/>
  <c r="AH65" i="130" s="1"/>
  <c r="AG23" i="130"/>
  <c r="AG65" i="130" s="1"/>
  <c r="AG407" i="130" s="1"/>
  <c r="AF23" i="130"/>
  <c r="AE23" i="130"/>
  <c r="AE65" i="130" s="1"/>
  <c r="AE407" i="130" s="1"/>
  <c r="AD23" i="130"/>
  <c r="AD65" i="130" s="1"/>
  <c r="AC23" i="130"/>
  <c r="AC65" i="130" s="1"/>
  <c r="AC407" i="130" s="1"/>
  <c r="AB23" i="130"/>
  <c r="AA23" i="130"/>
  <c r="AA65" i="130" s="1"/>
  <c r="AA407" i="130" s="1"/>
  <c r="Z23" i="130"/>
  <c r="Z65" i="130" s="1"/>
  <c r="Y23" i="130"/>
  <c r="Y65" i="130" s="1"/>
  <c r="Y407" i="130" s="1"/>
  <c r="X23" i="130"/>
  <c r="W23" i="130"/>
  <c r="W65" i="130" s="1"/>
  <c r="W407" i="130" s="1"/>
  <c r="V23" i="130"/>
  <c r="V65" i="130" s="1"/>
  <c r="U23" i="130"/>
  <c r="U65" i="130" s="1"/>
  <c r="U407" i="130" s="1"/>
  <c r="T23" i="130"/>
  <c r="S23" i="130"/>
  <c r="S65" i="130" s="1"/>
  <c r="S407" i="130" s="1"/>
  <c r="R23" i="130"/>
  <c r="R65" i="130" s="1"/>
  <c r="Q23" i="130"/>
  <c r="Q65" i="130" s="1"/>
  <c r="Q407" i="130" s="1"/>
  <c r="P23" i="130"/>
  <c r="O23" i="130"/>
  <c r="O65" i="130" s="1"/>
  <c r="O407" i="130" s="1"/>
  <c r="N23" i="130"/>
  <c r="N65" i="130" s="1"/>
  <c r="M23" i="130"/>
  <c r="M65" i="130" s="1"/>
  <c r="M407" i="130" s="1"/>
  <c r="L23" i="130"/>
  <c r="K23" i="130"/>
  <c r="K65" i="130" s="1"/>
  <c r="K407" i="130" s="1"/>
  <c r="J23" i="130"/>
  <c r="J65" i="130" s="1"/>
  <c r="I23" i="130"/>
  <c r="I65" i="130" s="1"/>
  <c r="I407" i="130" s="1"/>
  <c r="H23" i="130"/>
  <c r="G23" i="130"/>
  <c r="G65" i="130" s="1"/>
  <c r="G407" i="130" s="1"/>
  <c r="F23" i="130"/>
  <c r="F65" i="130" s="1"/>
  <c r="E23" i="130"/>
  <c r="E65" i="130" s="1"/>
  <c r="E407" i="130" s="1"/>
  <c r="D23" i="130"/>
  <c r="A23" i="130"/>
  <c r="AK22" i="130"/>
  <c r="L22" i="132" s="1"/>
  <c r="AJ22" i="130"/>
  <c r="K22" i="132" s="1"/>
  <c r="AI22" i="130"/>
  <c r="J22" i="132" s="1"/>
  <c r="C22" i="130"/>
  <c r="A22" i="130"/>
  <c r="AK21" i="130"/>
  <c r="L21" i="132" s="1"/>
  <c r="AJ21" i="130"/>
  <c r="K21" i="132" s="1"/>
  <c r="AI21" i="130"/>
  <c r="J21" i="132" s="1"/>
  <c r="C21" i="130"/>
  <c r="A21" i="130"/>
  <c r="AK20" i="130"/>
  <c r="L20" i="132" s="1"/>
  <c r="AJ20" i="130"/>
  <c r="K20" i="132" s="1"/>
  <c r="AI20" i="130"/>
  <c r="J20" i="132" s="1"/>
  <c r="C20" i="130"/>
  <c r="A20" i="130"/>
  <c r="AK19" i="130"/>
  <c r="L19" i="132" s="1"/>
  <c r="AJ19" i="130"/>
  <c r="K19" i="132" s="1"/>
  <c r="AI19" i="130"/>
  <c r="J19" i="132" s="1"/>
  <c r="C19" i="130"/>
  <c r="A19" i="130"/>
  <c r="AK18" i="130"/>
  <c r="L18" i="132" s="1"/>
  <c r="AJ18" i="130"/>
  <c r="K18" i="132" s="1"/>
  <c r="AI18" i="130"/>
  <c r="J18" i="132" s="1"/>
  <c r="C18" i="130"/>
  <c r="A18" i="130"/>
  <c r="AK17" i="130"/>
  <c r="AK23" i="130" s="1"/>
  <c r="AJ17" i="130"/>
  <c r="K17" i="132" s="1"/>
  <c r="AI17" i="130"/>
  <c r="J17" i="132" s="1"/>
  <c r="C17" i="130"/>
  <c r="A17" i="130"/>
  <c r="AK16" i="130"/>
  <c r="L16" i="132" s="1"/>
  <c r="AJ16" i="130"/>
  <c r="K16" i="132" s="1"/>
  <c r="AI16" i="130"/>
  <c r="J16" i="132" s="1"/>
  <c r="C16" i="130"/>
  <c r="A16" i="130"/>
  <c r="AK15" i="130"/>
  <c r="L15" i="132" s="1"/>
  <c r="AJ15" i="130"/>
  <c r="K15" i="132" s="1"/>
  <c r="AI15" i="130"/>
  <c r="AI23" i="130" s="1"/>
  <c r="C15" i="130"/>
  <c r="A15" i="130"/>
  <c r="AK14" i="130"/>
  <c r="L14" i="132" s="1"/>
  <c r="AJ14" i="130"/>
  <c r="K14" i="132" s="1"/>
  <c r="AI14" i="130"/>
  <c r="J14" i="132" s="1"/>
  <c r="C14" i="130"/>
  <c r="B14" i="130"/>
  <c r="A14" i="130"/>
  <c r="AK13" i="130"/>
  <c r="L13" i="132" s="1"/>
  <c r="AJ13" i="130"/>
  <c r="K13" i="132" s="1"/>
  <c r="AI13" i="130"/>
  <c r="J13" i="132" s="1"/>
  <c r="C13" i="130"/>
  <c r="B13" i="130"/>
  <c r="A13" i="130"/>
  <c r="AK12" i="130"/>
  <c r="AJ12" i="130"/>
  <c r="K12" i="132" s="1"/>
  <c r="AI12" i="130"/>
  <c r="J12" i="132" s="1"/>
  <c r="C12" i="130"/>
  <c r="B12" i="130"/>
  <c r="A12" i="130"/>
  <c r="AK11" i="130"/>
  <c r="AJ11" i="130"/>
  <c r="AI11" i="130"/>
  <c r="C11" i="130"/>
  <c r="B11" i="130"/>
  <c r="A11" i="130"/>
  <c r="AK10" i="130"/>
  <c r="AJ10" i="130"/>
  <c r="AI10" i="130"/>
  <c r="A10" i="130"/>
  <c r="AK9" i="130"/>
  <c r="AJ9" i="130"/>
  <c r="AI9" i="130"/>
  <c r="AK7" i="130"/>
  <c r="AJ7" i="130"/>
  <c r="AI7" i="130"/>
  <c r="AG7" i="130"/>
  <c r="AF7" i="130"/>
  <c r="AE7" i="130"/>
  <c r="AD7" i="130"/>
  <c r="AC7" i="130"/>
  <c r="AB7" i="130"/>
  <c r="AA7" i="130"/>
  <c r="Z7" i="130"/>
  <c r="Y7" i="130"/>
  <c r="X7" i="130"/>
  <c r="W7" i="130"/>
  <c r="V7" i="130"/>
  <c r="U7" i="130"/>
  <c r="T7" i="130"/>
  <c r="S7" i="130"/>
  <c r="R7" i="130"/>
  <c r="Q7" i="130"/>
  <c r="P7" i="130"/>
  <c r="O7" i="130"/>
  <c r="N7" i="130"/>
  <c r="M7" i="130"/>
  <c r="L7" i="130"/>
  <c r="K7" i="130"/>
  <c r="J7" i="130"/>
  <c r="I7" i="130"/>
  <c r="H7" i="130"/>
  <c r="G7" i="130"/>
  <c r="F7" i="130"/>
  <c r="E7" i="130"/>
  <c r="D7" i="130"/>
  <c r="A2" i="130"/>
  <c r="A1" i="130"/>
  <c r="E430" i="129"/>
  <c r="F60" i="129"/>
  <c r="E60" i="129"/>
  <c r="A407" i="128"/>
  <c r="AK406" i="128"/>
  <c r="AJ406" i="128"/>
  <c r="AI406" i="128"/>
  <c r="C406" i="128"/>
  <c r="B406" i="128"/>
  <c r="A406" i="128"/>
  <c r="AK405" i="128"/>
  <c r="I405" i="132" s="1"/>
  <c r="AJ405" i="128"/>
  <c r="H405" i="132" s="1"/>
  <c r="AI405" i="128"/>
  <c r="G405" i="132" s="1"/>
  <c r="A405" i="128"/>
  <c r="AK404" i="128"/>
  <c r="I404" i="132" s="1"/>
  <c r="AJ404" i="128"/>
  <c r="H404" i="132" s="1"/>
  <c r="AI404" i="128"/>
  <c r="G404" i="132" s="1"/>
  <c r="C404" i="128"/>
  <c r="B404" i="128"/>
  <c r="A404" i="128"/>
  <c r="A403" i="128"/>
  <c r="AK402" i="128"/>
  <c r="I402" i="132" s="1"/>
  <c r="AJ402" i="128"/>
  <c r="H402" i="132" s="1"/>
  <c r="AI402" i="128"/>
  <c r="G402" i="132" s="1"/>
  <c r="C402" i="128"/>
  <c r="B402" i="128"/>
  <c r="A402" i="128"/>
  <c r="AK401" i="128"/>
  <c r="I401" i="132" s="1"/>
  <c r="AJ401" i="128"/>
  <c r="H401" i="132" s="1"/>
  <c r="AI401" i="128"/>
  <c r="G401" i="132" s="1"/>
  <c r="C401" i="128"/>
  <c r="B401" i="128"/>
  <c r="A401" i="128"/>
  <c r="AH400" i="128"/>
  <c r="AG400" i="128"/>
  <c r="AF400" i="128"/>
  <c r="AE400" i="128"/>
  <c r="AD400" i="128"/>
  <c r="AC400" i="128"/>
  <c r="AB400" i="128"/>
  <c r="AA400" i="128"/>
  <c r="Z400" i="128"/>
  <c r="Y400" i="128"/>
  <c r="X400" i="128"/>
  <c r="W400" i="128"/>
  <c r="V400" i="128"/>
  <c r="U400" i="128"/>
  <c r="T400" i="128"/>
  <c r="S400" i="128"/>
  <c r="R400" i="128"/>
  <c r="Q400" i="128"/>
  <c r="P400" i="128"/>
  <c r="O400" i="128"/>
  <c r="N400" i="128"/>
  <c r="M400" i="128"/>
  <c r="L400" i="128"/>
  <c r="K400" i="128"/>
  <c r="J400" i="128"/>
  <c r="I400" i="128"/>
  <c r="H400" i="128"/>
  <c r="G400" i="128"/>
  <c r="D400" i="128"/>
  <c r="A400" i="128"/>
  <c r="AK399" i="128"/>
  <c r="I399" i="132" s="1"/>
  <c r="AJ399" i="128"/>
  <c r="H399" i="132" s="1"/>
  <c r="AI399" i="128"/>
  <c r="G399" i="132" s="1"/>
  <c r="C399" i="128"/>
  <c r="A399" i="128"/>
  <c r="AK398" i="128"/>
  <c r="I398" i="132" s="1"/>
  <c r="AJ398" i="128"/>
  <c r="H398" i="132" s="1"/>
  <c r="AI398" i="128"/>
  <c r="G398" i="132" s="1"/>
  <c r="C398" i="128"/>
  <c r="A398" i="128"/>
  <c r="AK397" i="128"/>
  <c r="I397" i="132" s="1"/>
  <c r="AJ397" i="128"/>
  <c r="H397" i="132" s="1"/>
  <c r="AI397" i="128"/>
  <c r="G397" i="132" s="1"/>
  <c r="C397" i="128"/>
  <c r="A397" i="128"/>
  <c r="AI396" i="128"/>
  <c r="G396" i="132" s="1"/>
  <c r="F396" i="128"/>
  <c r="AK396" i="128" s="1"/>
  <c r="E396" i="128"/>
  <c r="E400" i="128" s="1"/>
  <c r="D396" i="128"/>
  <c r="C396" i="128"/>
  <c r="A396" i="128"/>
  <c r="AK395" i="128"/>
  <c r="I395" i="132" s="1"/>
  <c r="AJ395" i="128"/>
  <c r="H395" i="132" s="1"/>
  <c r="AI395" i="128"/>
  <c r="G395" i="132" s="1"/>
  <c r="C395" i="128"/>
  <c r="B395" i="128"/>
  <c r="A395" i="128"/>
  <c r="AH394" i="128"/>
  <c r="AG394" i="128"/>
  <c r="AF394" i="128"/>
  <c r="AE394" i="128"/>
  <c r="AD394" i="128"/>
  <c r="AC394" i="128"/>
  <c r="AB394" i="128"/>
  <c r="AA394" i="128"/>
  <c r="Z394" i="128"/>
  <c r="Y394" i="128"/>
  <c r="X394" i="128"/>
  <c r="W394" i="128"/>
  <c r="V394" i="128"/>
  <c r="U394" i="128"/>
  <c r="T394" i="128"/>
  <c r="S394" i="128"/>
  <c r="R394" i="128"/>
  <c r="Q394" i="128"/>
  <c r="P394" i="128"/>
  <c r="O394" i="128"/>
  <c r="N394" i="128"/>
  <c r="M394" i="128"/>
  <c r="L394" i="128"/>
  <c r="K394" i="128"/>
  <c r="J394" i="128"/>
  <c r="I394" i="128"/>
  <c r="H394" i="128"/>
  <c r="G394" i="128"/>
  <c r="F394" i="128"/>
  <c r="E394" i="128"/>
  <c r="D394" i="128"/>
  <c r="A394" i="128"/>
  <c r="AK393" i="128"/>
  <c r="I393" i="132" s="1"/>
  <c r="AJ393" i="128"/>
  <c r="H393" i="132" s="1"/>
  <c r="AI393" i="128"/>
  <c r="G393" i="132" s="1"/>
  <c r="C393" i="128"/>
  <c r="A393" i="128"/>
  <c r="AK392" i="128"/>
  <c r="I392" i="132" s="1"/>
  <c r="AJ392" i="128"/>
  <c r="H392" i="132" s="1"/>
  <c r="AI392" i="128"/>
  <c r="G392" i="132" s="1"/>
  <c r="C392" i="128"/>
  <c r="A392" i="128"/>
  <c r="AK391" i="128"/>
  <c r="I391" i="132" s="1"/>
  <c r="AJ391" i="128"/>
  <c r="H391" i="132" s="1"/>
  <c r="AI391" i="128"/>
  <c r="G391" i="132" s="1"/>
  <c r="C391" i="128"/>
  <c r="A391" i="128"/>
  <c r="AK390" i="128"/>
  <c r="I390" i="132" s="1"/>
  <c r="AJ390" i="128"/>
  <c r="H390" i="132" s="1"/>
  <c r="AI390" i="128"/>
  <c r="G390" i="132" s="1"/>
  <c r="C390" i="128"/>
  <c r="A390" i="128"/>
  <c r="AK389" i="128"/>
  <c r="I389" i="132" s="1"/>
  <c r="AJ389" i="128"/>
  <c r="H389" i="132" s="1"/>
  <c r="AI389" i="128"/>
  <c r="G389" i="132" s="1"/>
  <c r="C389" i="128"/>
  <c r="A389" i="128"/>
  <c r="AK388" i="128"/>
  <c r="I388" i="132" s="1"/>
  <c r="AJ388" i="128"/>
  <c r="H388" i="132" s="1"/>
  <c r="AI388" i="128"/>
  <c r="G388" i="132" s="1"/>
  <c r="C388" i="128"/>
  <c r="A388" i="128"/>
  <c r="AK387" i="128"/>
  <c r="I387" i="132" s="1"/>
  <c r="AJ387" i="128"/>
  <c r="H387" i="132" s="1"/>
  <c r="AI387" i="128"/>
  <c r="G387" i="132" s="1"/>
  <c r="C387" i="128"/>
  <c r="A387" i="128"/>
  <c r="AK386" i="128"/>
  <c r="I386" i="132" s="1"/>
  <c r="I394" i="132" s="1"/>
  <c r="AJ386" i="128"/>
  <c r="H386" i="132" s="1"/>
  <c r="AI386" i="128"/>
  <c r="G386" i="132" s="1"/>
  <c r="C386" i="128"/>
  <c r="A386" i="128"/>
  <c r="AK385" i="128"/>
  <c r="I385" i="132" s="1"/>
  <c r="AJ385" i="128"/>
  <c r="H385" i="132" s="1"/>
  <c r="AI385" i="128"/>
  <c r="G385" i="132" s="1"/>
  <c r="C385" i="128"/>
  <c r="B385" i="128"/>
  <c r="A385" i="128"/>
  <c r="AH384" i="128"/>
  <c r="AG384" i="128"/>
  <c r="AF384" i="128"/>
  <c r="AE384" i="128"/>
  <c r="AD384" i="128"/>
  <c r="AC384" i="128"/>
  <c r="AB384" i="128"/>
  <c r="AA384" i="128"/>
  <c r="Z384" i="128"/>
  <c r="Y384" i="128"/>
  <c r="X384" i="128"/>
  <c r="W384" i="128"/>
  <c r="V384" i="128"/>
  <c r="U384" i="128"/>
  <c r="T384" i="128"/>
  <c r="S384" i="128"/>
  <c r="R384" i="128"/>
  <c r="Q384" i="128"/>
  <c r="P384" i="128"/>
  <c r="P403" i="128" s="1"/>
  <c r="O384" i="128"/>
  <c r="N384" i="128"/>
  <c r="M384" i="128"/>
  <c r="L384" i="128"/>
  <c r="L403" i="128" s="1"/>
  <c r="K384" i="128"/>
  <c r="J384" i="128"/>
  <c r="I384" i="128"/>
  <c r="H384" i="128"/>
  <c r="H403" i="128" s="1"/>
  <c r="G384" i="128"/>
  <c r="F384" i="128"/>
  <c r="E384" i="128"/>
  <c r="D384" i="128"/>
  <c r="D403" i="128" s="1"/>
  <c r="A384" i="128"/>
  <c r="AK383" i="128"/>
  <c r="I383" i="132" s="1"/>
  <c r="AJ383" i="128"/>
  <c r="H383" i="132" s="1"/>
  <c r="AI383" i="128"/>
  <c r="G383" i="132" s="1"/>
  <c r="C383" i="128"/>
  <c r="A383" i="128"/>
  <c r="AK382" i="128"/>
  <c r="I382" i="132" s="1"/>
  <c r="AJ382" i="128"/>
  <c r="H382" i="132" s="1"/>
  <c r="AI382" i="128"/>
  <c r="G382" i="132" s="1"/>
  <c r="C382" i="128"/>
  <c r="A382" i="128"/>
  <c r="AK381" i="128"/>
  <c r="I381" i="132" s="1"/>
  <c r="AJ381" i="128"/>
  <c r="H381" i="132" s="1"/>
  <c r="AI381" i="128"/>
  <c r="G381" i="132" s="1"/>
  <c r="C381" i="128"/>
  <c r="A381" i="128"/>
  <c r="AK380" i="128"/>
  <c r="I380" i="132" s="1"/>
  <c r="AJ380" i="128"/>
  <c r="H380" i="132" s="1"/>
  <c r="AI380" i="128"/>
  <c r="G380" i="132" s="1"/>
  <c r="C380" i="128"/>
  <c r="A380" i="128"/>
  <c r="AK379" i="128"/>
  <c r="I379" i="132" s="1"/>
  <c r="AJ379" i="128"/>
  <c r="H379" i="132" s="1"/>
  <c r="H384" i="132" s="1"/>
  <c r="AI379" i="128"/>
  <c r="G379" i="132" s="1"/>
  <c r="G384" i="132" s="1"/>
  <c r="C379" i="128"/>
  <c r="A379" i="128"/>
  <c r="AK378" i="128"/>
  <c r="I378" i="132" s="1"/>
  <c r="AJ378" i="128"/>
  <c r="H378" i="132" s="1"/>
  <c r="AI378" i="128"/>
  <c r="G378" i="132" s="1"/>
  <c r="C378" i="128"/>
  <c r="B378" i="128"/>
  <c r="A378" i="128"/>
  <c r="AH377" i="128"/>
  <c r="AG377" i="128"/>
  <c r="AF377" i="128"/>
  <c r="AF403" i="128" s="1"/>
  <c r="AE377" i="128"/>
  <c r="AD377" i="128"/>
  <c r="AC377" i="128"/>
  <c r="AB377" i="128"/>
  <c r="AB403" i="128" s="1"/>
  <c r="AA377" i="128"/>
  <c r="Z377" i="128"/>
  <c r="Y377" i="128"/>
  <c r="X377" i="128"/>
  <c r="X403" i="128" s="1"/>
  <c r="W377" i="128"/>
  <c r="V377" i="128"/>
  <c r="U377" i="128"/>
  <c r="T377" i="128"/>
  <c r="T403" i="128" s="1"/>
  <c r="S377" i="128"/>
  <c r="R377" i="128"/>
  <c r="Q377" i="128"/>
  <c r="P377" i="128"/>
  <c r="O377" i="128"/>
  <c r="N377" i="128"/>
  <c r="M377" i="128"/>
  <c r="L377" i="128"/>
  <c r="K377" i="128"/>
  <c r="J377" i="128"/>
  <c r="I377" i="128"/>
  <c r="H377" i="128"/>
  <c r="G377" i="128"/>
  <c r="F377" i="128"/>
  <c r="E377" i="128"/>
  <c r="D377" i="128"/>
  <c r="A377" i="128"/>
  <c r="AK376" i="128"/>
  <c r="I376" i="132" s="1"/>
  <c r="AJ376" i="128"/>
  <c r="H376" i="132" s="1"/>
  <c r="AI376" i="128"/>
  <c r="G376" i="132" s="1"/>
  <c r="C376" i="128"/>
  <c r="A376" i="128"/>
  <c r="AK375" i="128"/>
  <c r="I375" i="132" s="1"/>
  <c r="AJ375" i="128"/>
  <c r="H375" i="132" s="1"/>
  <c r="AI375" i="128"/>
  <c r="G375" i="132" s="1"/>
  <c r="C375" i="128"/>
  <c r="A375" i="128"/>
  <c r="AK374" i="128"/>
  <c r="I374" i="132" s="1"/>
  <c r="AJ374" i="128"/>
  <c r="H374" i="132" s="1"/>
  <c r="AI374" i="128"/>
  <c r="G374" i="132" s="1"/>
  <c r="C374" i="128"/>
  <c r="A374" i="128"/>
  <c r="AK373" i="128"/>
  <c r="I373" i="132" s="1"/>
  <c r="AJ373" i="128"/>
  <c r="H373" i="132" s="1"/>
  <c r="AI373" i="128"/>
  <c r="G373" i="132" s="1"/>
  <c r="C373" i="128"/>
  <c r="A373" i="128"/>
  <c r="AK372" i="128"/>
  <c r="I372" i="132" s="1"/>
  <c r="AJ372" i="128"/>
  <c r="H372" i="132" s="1"/>
  <c r="AI372" i="128"/>
  <c r="G372" i="132" s="1"/>
  <c r="C372" i="128"/>
  <c r="A372" i="128"/>
  <c r="AK371" i="128"/>
  <c r="I371" i="132" s="1"/>
  <c r="AJ371" i="128"/>
  <c r="H371" i="132" s="1"/>
  <c r="AI371" i="128"/>
  <c r="C371" i="128"/>
  <c r="A371" i="128"/>
  <c r="AK370" i="128"/>
  <c r="I370" i="132" s="1"/>
  <c r="AJ370" i="128"/>
  <c r="H370" i="132" s="1"/>
  <c r="AI370" i="128"/>
  <c r="G370" i="132" s="1"/>
  <c r="C370" i="128"/>
  <c r="B370" i="128"/>
  <c r="A370" i="128"/>
  <c r="AH369" i="128"/>
  <c r="AH403" i="128" s="1"/>
  <c r="AG369" i="128"/>
  <c r="AG403" i="128" s="1"/>
  <c r="AF369" i="128"/>
  <c r="AE369" i="128"/>
  <c r="AE403" i="128" s="1"/>
  <c r="AD369" i="128"/>
  <c r="AD403" i="128" s="1"/>
  <c r="AC369" i="128"/>
  <c r="AC403" i="128" s="1"/>
  <c r="AB369" i="128"/>
  <c r="AA369" i="128"/>
  <c r="AA403" i="128" s="1"/>
  <c r="Z369" i="128"/>
  <c r="Z403" i="128" s="1"/>
  <c r="Y369" i="128"/>
  <c r="Y403" i="128" s="1"/>
  <c r="X369" i="128"/>
  <c r="W369" i="128"/>
  <c r="W403" i="128" s="1"/>
  <c r="V369" i="128"/>
  <c r="V403" i="128" s="1"/>
  <c r="U369" i="128"/>
  <c r="U403" i="128" s="1"/>
  <c r="T369" i="128"/>
  <c r="S369" i="128"/>
  <c r="S403" i="128" s="1"/>
  <c r="R369" i="128"/>
  <c r="R403" i="128" s="1"/>
  <c r="Q369" i="128"/>
  <c r="Q403" i="128" s="1"/>
  <c r="P369" i="128"/>
  <c r="O369" i="128"/>
  <c r="O403" i="128" s="1"/>
  <c r="N369" i="128"/>
  <c r="N403" i="128" s="1"/>
  <c r="M369" i="128"/>
  <c r="M403" i="128" s="1"/>
  <c r="L369" i="128"/>
  <c r="K369" i="128"/>
  <c r="K403" i="128" s="1"/>
  <c r="J369" i="128"/>
  <c r="J403" i="128" s="1"/>
  <c r="I369" i="128"/>
  <c r="I403" i="128" s="1"/>
  <c r="H369" i="128"/>
  <c r="G369" i="128"/>
  <c r="G403" i="128" s="1"/>
  <c r="F369" i="128"/>
  <c r="E369" i="128"/>
  <c r="E403" i="128" s="1"/>
  <c r="D369" i="128"/>
  <c r="A369" i="128"/>
  <c r="AK368" i="128"/>
  <c r="I368" i="132" s="1"/>
  <c r="AJ368" i="128"/>
  <c r="H368" i="132" s="1"/>
  <c r="AI368" i="128"/>
  <c r="G368" i="132" s="1"/>
  <c r="C368" i="128"/>
  <c r="A368" i="128"/>
  <c r="AK367" i="128"/>
  <c r="I367" i="132" s="1"/>
  <c r="AJ367" i="128"/>
  <c r="H367" i="132" s="1"/>
  <c r="AI367" i="128"/>
  <c r="G367" i="132" s="1"/>
  <c r="C367" i="128"/>
  <c r="A367" i="128"/>
  <c r="AK366" i="128"/>
  <c r="I366" i="132" s="1"/>
  <c r="AJ366" i="128"/>
  <c r="H366" i="132" s="1"/>
  <c r="AI366" i="128"/>
  <c r="G366" i="132" s="1"/>
  <c r="C366" i="128"/>
  <c r="A366" i="128"/>
  <c r="AK365" i="128"/>
  <c r="I365" i="132" s="1"/>
  <c r="AJ365" i="128"/>
  <c r="H365" i="132" s="1"/>
  <c r="AI365" i="128"/>
  <c r="G365" i="132" s="1"/>
  <c r="C365" i="128"/>
  <c r="A365" i="128"/>
  <c r="AK364" i="128"/>
  <c r="I364" i="132" s="1"/>
  <c r="AJ364" i="128"/>
  <c r="H364" i="132" s="1"/>
  <c r="AI364" i="128"/>
  <c r="G364" i="132" s="1"/>
  <c r="C364" i="128"/>
  <c r="A364" i="128"/>
  <c r="AK363" i="128"/>
  <c r="I363" i="132" s="1"/>
  <c r="I369" i="132" s="1"/>
  <c r="AJ363" i="128"/>
  <c r="H363" i="132" s="1"/>
  <c r="AI363" i="128"/>
  <c r="G363" i="132" s="1"/>
  <c r="C363" i="128"/>
  <c r="A363" i="128"/>
  <c r="AK362" i="128"/>
  <c r="I362" i="132" s="1"/>
  <c r="AJ362" i="128"/>
  <c r="H362" i="132" s="1"/>
  <c r="AI362" i="128"/>
  <c r="G362" i="132" s="1"/>
  <c r="C362" i="128"/>
  <c r="B362" i="128"/>
  <c r="A362" i="128"/>
  <c r="AK361" i="128"/>
  <c r="AJ361" i="128"/>
  <c r="AI361" i="128"/>
  <c r="G361" i="132" s="1"/>
  <c r="C361" i="128"/>
  <c r="B361" i="128"/>
  <c r="A361" i="128"/>
  <c r="AK360" i="128"/>
  <c r="I360" i="132" s="1"/>
  <c r="AJ360" i="128"/>
  <c r="H360" i="132" s="1"/>
  <c r="AI360" i="128"/>
  <c r="G360" i="132" s="1"/>
  <c r="C360" i="128"/>
  <c r="B360" i="128"/>
  <c r="A360" i="128"/>
  <c r="AK359" i="128"/>
  <c r="I359" i="132" s="1"/>
  <c r="AJ359" i="128"/>
  <c r="H359" i="132" s="1"/>
  <c r="AI359" i="128"/>
  <c r="G359" i="132" s="1"/>
  <c r="A359" i="128"/>
  <c r="AK358" i="128"/>
  <c r="I358" i="132" s="1"/>
  <c r="AJ358" i="128"/>
  <c r="H358" i="132" s="1"/>
  <c r="AI358" i="128"/>
  <c r="G358" i="132" s="1"/>
  <c r="C358" i="128"/>
  <c r="B358" i="128"/>
  <c r="A358" i="128"/>
  <c r="A357" i="128"/>
  <c r="AK356" i="128"/>
  <c r="I356" i="132" s="1"/>
  <c r="AJ356" i="128"/>
  <c r="H356" i="132" s="1"/>
  <c r="AI356" i="128"/>
  <c r="G356" i="132" s="1"/>
  <c r="C356" i="128"/>
  <c r="B356" i="128"/>
  <c r="A356" i="128"/>
  <c r="AK355" i="128"/>
  <c r="I355" i="132" s="1"/>
  <c r="AJ355" i="128"/>
  <c r="H355" i="132" s="1"/>
  <c r="AI355" i="128"/>
  <c r="G355" i="132" s="1"/>
  <c r="C355" i="128"/>
  <c r="B355" i="128"/>
  <c r="A355" i="128"/>
  <c r="AH354" i="128"/>
  <c r="AG354" i="128"/>
  <c r="AF354" i="128"/>
  <c r="AE354" i="128"/>
  <c r="AD354" i="128"/>
  <c r="AC354" i="128"/>
  <c r="AB354" i="128"/>
  <c r="AA354" i="128"/>
  <c r="Z354" i="128"/>
  <c r="Y354" i="128"/>
  <c r="X354" i="128"/>
  <c r="W354" i="128"/>
  <c r="V354" i="128"/>
  <c r="U354" i="128"/>
  <c r="T354" i="128"/>
  <c r="S354" i="128"/>
  <c r="R354" i="128"/>
  <c r="Q354" i="128"/>
  <c r="P354" i="128"/>
  <c r="O354" i="128"/>
  <c r="N354" i="128"/>
  <c r="M354" i="128"/>
  <c r="L354" i="128"/>
  <c r="K354" i="128"/>
  <c r="J354" i="128"/>
  <c r="I354" i="128"/>
  <c r="H354" i="128"/>
  <c r="G354" i="128"/>
  <c r="F354" i="128"/>
  <c r="E354" i="128"/>
  <c r="D354" i="128"/>
  <c r="A354" i="128"/>
  <c r="AK353" i="128"/>
  <c r="I353" i="132" s="1"/>
  <c r="AJ353" i="128"/>
  <c r="H353" i="132" s="1"/>
  <c r="AI353" i="128"/>
  <c r="G353" i="132" s="1"/>
  <c r="C353" i="128"/>
  <c r="A353" i="128"/>
  <c r="AK352" i="128"/>
  <c r="I352" i="132" s="1"/>
  <c r="AJ352" i="128"/>
  <c r="H352" i="132" s="1"/>
  <c r="AI352" i="128"/>
  <c r="G352" i="132" s="1"/>
  <c r="C352" i="128"/>
  <c r="A352" i="128"/>
  <c r="AK351" i="128"/>
  <c r="I351" i="132" s="1"/>
  <c r="AJ351" i="128"/>
  <c r="H351" i="132" s="1"/>
  <c r="AI351" i="128"/>
  <c r="G351" i="132" s="1"/>
  <c r="C351" i="128"/>
  <c r="A351" i="128"/>
  <c r="AK350" i="128"/>
  <c r="I350" i="132" s="1"/>
  <c r="AJ350" i="128"/>
  <c r="AI350" i="128"/>
  <c r="C350" i="128"/>
  <c r="A350" i="128"/>
  <c r="AK349" i="128"/>
  <c r="I349" i="132" s="1"/>
  <c r="AJ349" i="128"/>
  <c r="H349" i="132" s="1"/>
  <c r="AI349" i="128"/>
  <c r="G349" i="132" s="1"/>
  <c r="C349" i="128"/>
  <c r="B349" i="128"/>
  <c r="A349" i="128"/>
  <c r="AH348" i="128"/>
  <c r="AG348" i="128"/>
  <c r="AF348" i="128"/>
  <c r="AE348" i="128"/>
  <c r="AD348" i="128"/>
  <c r="AC348" i="128"/>
  <c r="AB348" i="128"/>
  <c r="AA348" i="128"/>
  <c r="Z348" i="128"/>
  <c r="Y348" i="128"/>
  <c r="X348" i="128"/>
  <c r="W348" i="128"/>
  <c r="V348" i="128"/>
  <c r="U348" i="128"/>
  <c r="T348" i="128"/>
  <c r="S348" i="128"/>
  <c r="R348" i="128"/>
  <c r="Q348" i="128"/>
  <c r="P348" i="128"/>
  <c r="O348" i="128"/>
  <c r="N348" i="128"/>
  <c r="M348" i="128"/>
  <c r="L348" i="128"/>
  <c r="K348" i="128"/>
  <c r="J348" i="128"/>
  <c r="I348" i="128"/>
  <c r="H348" i="128"/>
  <c r="G348" i="128"/>
  <c r="F348" i="128"/>
  <c r="E348" i="128"/>
  <c r="D348" i="128"/>
  <c r="A348" i="128"/>
  <c r="AK347" i="128"/>
  <c r="I347" i="132" s="1"/>
  <c r="AJ347" i="128"/>
  <c r="H347" i="132" s="1"/>
  <c r="AI347" i="128"/>
  <c r="G347" i="132" s="1"/>
  <c r="C347" i="128"/>
  <c r="B347" i="128"/>
  <c r="A347" i="128"/>
  <c r="AK346" i="128"/>
  <c r="I346" i="132" s="1"/>
  <c r="AJ346" i="128"/>
  <c r="H346" i="132" s="1"/>
  <c r="AI346" i="128"/>
  <c r="G346" i="132" s="1"/>
  <c r="C346" i="128"/>
  <c r="B346" i="128"/>
  <c r="A346" i="128"/>
  <c r="AK345" i="128"/>
  <c r="I345" i="132" s="1"/>
  <c r="AJ345" i="128"/>
  <c r="H345" i="132" s="1"/>
  <c r="AI345" i="128"/>
  <c r="G345" i="132" s="1"/>
  <c r="C345" i="128"/>
  <c r="B345" i="128"/>
  <c r="A345" i="128"/>
  <c r="AK344" i="128"/>
  <c r="I344" i="132" s="1"/>
  <c r="AJ344" i="128"/>
  <c r="H344" i="132" s="1"/>
  <c r="AI344" i="128"/>
  <c r="G344" i="132" s="1"/>
  <c r="C344" i="128"/>
  <c r="B344" i="128"/>
  <c r="A344" i="128"/>
  <c r="AK343" i="128"/>
  <c r="I343" i="132" s="1"/>
  <c r="AJ343" i="128"/>
  <c r="H343" i="132" s="1"/>
  <c r="AI343" i="128"/>
  <c r="G343" i="132" s="1"/>
  <c r="C343" i="128"/>
  <c r="B343" i="128"/>
  <c r="A343" i="128"/>
  <c r="AK342" i="128"/>
  <c r="AJ342" i="128"/>
  <c r="AI342" i="128"/>
  <c r="G342" i="132" s="1"/>
  <c r="C342" i="128"/>
  <c r="B342" i="128"/>
  <c r="A342" i="128"/>
  <c r="AK341" i="128"/>
  <c r="I341" i="132" s="1"/>
  <c r="AJ341" i="128"/>
  <c r="H341" i="132" s="1"/>
  <c r="AI341" i="128"/>
  <c r="G341" i="132" s="1"/>
  <c r="C341" i="128"/>
  <c r="B341" i="128"/>
  <c r="A341" i="128"/>
  <c r="AK340" i="128"/>
  <c r="AI340" i="128"/>
  <c r="AH340" i="128"/>
  <c r="AG340" i="128"/>
  <c r="AF340" i="128"/>
  <c r="AE340" i="128"/>
  <c r="AD340" i="128"/>
  <c r="AC340" i="128"/>
  <c r="AB340" i="128"/>
  <c r="AA340" i="128"/>
  <c r="Z340" i="128"/>
  <c r="Y340" i="128"/>
  <c r="X340" i="128"/>
  <c r="W340" i="128"/>
  <c r="V340" i="128"/>
  <c r="U340" i="128"/>
  <c r="T340" i="128"/>
  <c r="S340" i="128"/>
  <c r="R340" i="128"/>
  <c r="Q340" i="128"/>
  <c r="P340" i="128"/>
  <c r="O340" i="128"/>
  <c r="N340" i="128"/>
  <c r="M340" i="128"/>
  <c r="L340" i="128"/>
  <c r="K340" i="128"/>
  <c r="J340" i="128"/>
  <c r="I340" i="128"/>
  <c r="H340" i="128"/>
  <c r="G340" i="128"/>
  <c r="F340" i="128"/>
  <c r="E340" i="128"/>
  <c r="D340" i="128"/>
  <c r="A340" i="128"/>
  <c r="AK339" i="128"/>
  <c r="I339" i="132" s="1"/>
  <c r="AJ339" i="128"/>
  <c r="H339" i="132" s="1"/>
  <c r="AI339" i="128"/>
  <c r="G339" i="132" s="1"/>
  <c r="C339" i="128"/>
  <c r="B339" i="128"/>
  <c r="A339" i="128"/>
  <c r="AK338" i="128"/>
  <c r="I338" i="132" s="1"/>
  <c r="AJ338" i="128"/>
  <c r="H338" i="132" s="1"/>
  <c r="AI338" i="128"/>
  <c r="G338" i="132" s="1"/>
  <c r="C338" i="128"/>
  <c r="B338" i="128"/>
  <c r="A338" i="128"/>
  <c r="AK337" i="128"/>
  <c r="I337" i="132" s="1"/>
  <c r="AJ337" i="128"/>
  <c r="H337" i="132" s="1"/>
  <c r="AI337" i="128"/>
  <c r="G337" i="132" s="1"/>
  <c r="C337" i="128"/>
  <c r="B337" i="128"/>
  <c r="A337" i="128"/>
  <c r="AK336" i="128"/>
  <c r="I336" i="132" s="1"/>
  <c r="AJ336" i="128"/>
  <c r="H336" i="132" s="1"/>
  <c r="AI336" i="128"/>
  <c r="G336" i="132" s="1"/>
  <c r="C336" i="128"/>
  <c r="B336" i="128"/>
  <c r="A336" i="128"/>
  <c r="AK335" i="128"/>
  <c r="I335" i="132" s="1"/>
  <c r="AJ335" i="128"/>
  <c r="H335" i="132" s="1"/>
  <c r="AI335" i="128"/>
  <c r="G335" i="132" s="1"/>
  <c r="C335" i="128"/>
  <c r="B335" i="128"/>
  <c r="A335" i="128"/>
  <c r="AK334" i="128"/>
  <c r="I334" i="132" s="1"/>
  <c r="I340" i="132" s="1"/>
  <c r="AJ334" i="128"/>
  <c r="H334" i="132" s="1"/>
  <c r="AI334" i="128"/>
  <c r="G334" i="132" s="1"/>
  <c r="C334" i="128"/>
  <c r="B334" i="128"/>
  <c r="A334" i="128"/>
  <c r="AK333" i="128"/>
  <c r="I333" i="132" s="1"/>
  <c r="AJ333" i="128"/>
  <c r="H333" i="132" s="1"/>
  <c r="AI333" i="128"/>
  <c r="G333" i="132" s="1"/>
  <c r="C333" i="128"/>
  <c r="B333" i="128"/>
  <c r="A333" i="128"/>
  <c r="AH332" i="128"/>
  <c r="AH357" i="128" s="1"/>
  <c r="AG332" i="128"/>
  <c r="AF332" i="128"/>
  <c r="AF357" i="128" s="1"/>
  <c r="AE332" i="128"/>
  <c r="AE357" i="128" s="1"/>
  <c r="AD332" i="128"/>
  <c r="AD357" i="128" s="1"/>
  <c r="AC332" i="128"/>
  <c r="AB332" i="128"/>
  <c r="AB357" i="128" s="1"/>
  <c r="AA332" i="128"/>
  <c r="AA357" i="128" s="1"/>
  <c r="Z332" i="128"/>
  <c r="Z357" i="128" s="1"/>
  <c r="Y332" i="128"/>
  <c r="X332" i="128"/>
  <c r="X357" i="128" s="1"/>
  <c r="W332" i="128"/>
  <c r="W357" i="128" s="1"/>
  <c r="V332" i="128"/>
  <c r="V357" i="128" s="1"/>
  <c r="U332" i="128"/>
  <c r="T332" i="128"/>
  <c r="T357" i="128" s="1"/>
  <c r="S332" i="128"/>
  <c r="S357" i="128" s="1"/>
  <c r="R332" i="128"/>
  <c r="R357" i="128" s="1"/>
  <c r="Q332" i="128"/>
  <c r="P332" i="128"/>
  <c r="P357" i="128" s="1"/>
  <c r="O332" i="128"/>
  <c r="O357" i="128" s="1"/>
  <c r="N332" i="128"/>
  <c r="N357" i="128" s="1"/>
  <c r="M332" i="128"/>
  <c r="L332" i="128"/>
  <c r="L357" i="128" s="1"/>
  <c r="K332" i="128"/>
  <c r="K357" i="128" s="1"/>
  <c r="J332" i="128"/>
  <c r="J357" i="128" s="1"/>
  <c r="I332" i="128"/>
  <c r="H332" i="128"/>
  <c r="H357" i="128" s="1"/>
  <c r="G332" i="128"/>
  <c r="G357" i="128" s="1"/>
  <c r="F332" i="128"/>
  <c r="F357" i="128" s="1"/>
  <c r="E332" i="128"/>
  <c r="D332" i="128"/>
  <c r="D357" i="128" s="1"/>
  <c r="A332" i="128"/>
  <c r="AK331" i="128"/>
  <c r="I331" i="132" s="1"/>
  <c r="AJ331" i="128"/>
  <c r="H331" i="132" s="1"/>
  <c r="AI331" i="128"/>
  <c r="G331" i="132" s="1"/>
  <c r="C331" i="128"/>
  <c r="B331" i="128"/>
  <c r="A331" i="128"/>
  <c r="AK330" i="128"/>
  <c r="I330" i="132" s="1"/>
  <c r="AJ330" i="128"/>
  <c r="H330" i="132" s="1"/>
  <c r="AI330" i="128"/>
  <c r="G330" i="132" s="1"/>
  <c r="C330" i="128"/>
  <c r="B330" i="128"/>
  <c r="A330" i="128"/>
  <c r="AK329" i="128"/>
  <c r="I329" i="132" s="1"/>
  <c r="AJ329" i="128"/>
  <c r="H329" i="132" s="1"/>
  <c r="AI329" i="128"/>
  <c r="G329" i="132" s="1"/>
  <c r="C329" i="128"/>
  <c r="B329" i="128"/>
  <c r="A329" i="128"/>
  <c r="AK328" i="128"/>
  <c r="I328" i="132" s="1"/>
  <c r="AJ328" i="128"/>
  <c r="H328" i="132" s="1"/>
  <c r="AI328" i="128"/>
  <c r="G328" i="132" s="1"/>
  <c r="C328" i="128"/>
  <c r="B328" i="128"/>
  <c r="A328" i="128"/>
  <c r="AK327" i="128"/>
  <c r="I327" i="132" s="1"/>
  <c r="AJ327" i="128"/>
  <c r="H327" i="132" s="1"/>
  <c r="AI327" i="128"/>
  <c r="G327" i="132" s="1"/>
  <c r="C327" i="128"/>
  <c r="B327" i="128"/>
  <c r="A327" i="128"/>
  <c r="AK326" i="128"/>
  <c r="I326" i="132" s="1"/>
  <c r="AJ326" i="128"/>
  <c r="H326" i="132" s="1"/>
  <c r="H332" i="132" s="1"/>
  <c r="AI326" i="128"/>
  <c r="G326" i="132" s="1"/>
  <c r="G332" i="132" s="1"/>
  <c r="C326" i="128"/>
  <c r="B326" i="128"/>
  <c r="A326" i="128"/>
  <c r="AK325" i="128"/>
  <c r="I325" i="132" s="1"/>
  <c r="AJ325" i="128"/>
  <c r="H325" i="132" s="1"/>
  <c r="AI325" i="128"/>
  <c r="G325" i="132" s="1"/>
  <c r="C325" i="128"/>
  <c r="B325" i="128"/>
  <c r="A325" i="128"/>
  <c r="AK324" i="128"/>
  <c r="I324" i="132" s="1"/>
  <c r="AJ324" i="128"/>
  <c r="H324" i="132" s="1"/>
  <c r="AI324" i="128"/>
  <c r="G324" i="132" s="1"/>
  <c r="A324" i="128"/>
  <c r="AK323" i="128"/>
  <c r="I323" i="132" s="1"/>
  <c r="AJ323" i="128"/>
  <c r="H323" i="132" s="1"/>
  <c r="AI323" i="128"/>
  <c r="G323" i="132" s="1"/>
  <c r="C323" i="128"/>
  <c r="B323" i="128"/>
  <c r="A323" i="128"/>
  <c r="A322" i="128"/>
  <c r="AK321" i="128"/>
  <c r="I321" i="132" s="1"/>
  <c r="AJ321" i="128"/>
  <c r="H321" i="132" s="1"/>
  <c r="AI321" i="128"/>
  <c r="G321" i="132" s="1"/>
  <c r="C321" i="128"/>
  <c r="B321" i="128"/>
  <c r="A321" i="128"/>
  <c r="AK320" i="128"/>
  <c r="I320" i="132" s="1"/>
  <c r="AJ320" i="128"/>
  <c r="H320" i="132" s="1"/>
  <c r="AI320" i="128"/>
  <c r="G320" i="132" s="1"/>
  <c r="C320" i="128"/>
  <c r="B320" i="128"/>
  <c r="A320" i="128"/>
  <c r="AH319" i="128"/>
  <c r="AG319" i="128"/>
  <c r="AF319" i="128"/>
  <c r="AE319" i="128"/>
  <c r="AD319" i="128"/>
  <c r="AC319" i="128"/>
  <c r="AB319" i="128"/>
  <c r="AA319" i="128"/>
  <c r="Z319" i="128"/>
  <c r="Y319" i="128"/>
  <c r="X319" i="128"/>
  <c r="W319" i="128"/>
  <c r="V319" i="128"/>
  <c r="U319" i="128"/>
  <c r="T319" i="128"/>
  <c r="S319" i="128"/>
  <c r="R319" i="128"/>
  <c r="Q319" i="128"/>
  <c r="P319" i="128"/>
  <c r="O319" i="128"/>
  <c r="N319" i="128"/>
  <c r="M319" i="128"/>
  <c r="L319" i="128"/>
  <c r="K319" i="128"/>
  <c r="J319" i="128"/>
  <c r="I319" i="128"/>
  <c r="H319" i="128"/>
  <c r="G319" i="128"/>
  <c r="F319" i="128"/>
  <c r="E319" i="128"/>
  <c r="D319" i="128"/>
  <c r="A319" i="128"/>
  <c r="AK318" i="128"/>
  <c r="I318" i="132" s="1"/>
  <c r="AJ318" i="128"/>
  <c r="H318" i="132" s="1"/>
  <c r="AI318" i="128"/>
  <c r="G318" i="132" s="1"/>
  <c r="C318" i="128"/>
  <c r="A318" i="128"/>
  <c r="AK317" i="128"/>
  <c r="I317" i="132" s="1"/>
  <c r="AJ317" i="128"/>
  <c r="H317" i="132" s="1"/>
  <c r="AI317" i="128"/>
  <c r="G317" i="132" s="1"/>
  <c r="C317" i="128"/>
  <c r="A317" i="128"/>
  <c r="AK316" i="128"/>
  <c r="I316" i="132" s="1"/>
  <c r="AJ316" i="128"/>
  <c r="H316" i="132" s="1"/>
  <c r="AI316" i="128"/>
  <c r="G316" i="132" s="1"/>
  <c r="C316" i="128"/>
  <c r="A316" i="128"/>
  <c r="AK315" i="128"/>
  <c r="I315" i="132" s="1"/>
  <c r="AJ315" i="128"/>
  <c r="H315" i="132" s="1"/>
  <c r="AI315" i="128"/>
  <c r="G315" i="132" s="1"/>
  <c r="C315" i="128"/>
  <c r="A315" i="128"/>
  <c r="AK314" i="128"/>
  <c r="I314" i="132" s="1"/>
  <c r="AJ314" i="128"/>
  <c r="H314" i="132" s="1"/>
  <c r="AI314" i="128"/>
  <c r="G314" i="132" s="1"/>
  <c r="C314" i="128"/>
  <c r="B314" i="128"/>
  <c r="A314" i="128"/>
  <c r="AH313" i="128"/>
  <c r="AG313" i="128"/>
  <c r="AF313" i="128"/>
  <c r="AE313" i="128"/>
  <c r="AD313" i="128"/>
  <c r="AC313" i="128"/>
  <c r="AB313" i="128"/>
  <c r="AA313" i="128"/>
  <c r="Z313" i="128"/>
  <c r="Y313" i="128"/>
  <c r="X313" i="128"/>
  <c r="W313" i="128"/>
  <c r="V313" i="128"/>
  <c r="U313" i="128"/>
  <c r="T313" i="128"/>
  <c r="S313" i="128"/>
  <c r="R313" i="128"/>
  <c r="Q313" i="128"/>
  <c r="P313" i="128"/>
  <c r="O313" i="128"/>
  <c r="N313" i="128"/>
  <c r="M313" i="128"/>
  <c r="L313" i="128"/>
  <c r="K313" i="128"/>
  <c r="J313" i="128"/>
  <c r="I313" i="128"/>
  <c r="H313" i="128"/>
  <c r="G313" i="128"/>
  <c r="F313" i="128"/>
  <c r="E313" i="128"/>
  <c r="D313" i="128"/>
  <c r="A313" i="128"/>
  <c r="AK312" i="128"/>
  <c r="I312" i="132" s="1"/>
  <c r="AJ312" i="128"/>
  <c r="H312" i="132" s="1"/>
  <c r="AI312" i="128"/>
  <c r="G312" i="132" s="1"/>
  <c r="C312" i="128"/>
  <c r="A312" i="128"/>
  <c r="AK311" i="128"/>
  <c r="I311" i="132" s="1"/>
  <c r="AJ311" i="128"/>
  <c r="H311" i="132" s="1"/>
  <c r="AI311" i="128"/>
  <c r="G311" i="132" s="1"/>
  <c r="C311" i="128"/>
  <c r="A311" i="128"/>
  <c r="AK310" i="128"/>
  <c r="I310" i="132" s="1"/>
  <c r="AJ310" i="128"/>
  <c r="H310" i="132" s="1"/>
  <c r="AI310" i="128"/>
  <c r="G310" i="132" s="1"/>
  <c r="C310" i="128"/>
  <c r="A310" i="128"/>
  <c r="AK309" i="128"/>
  <c r="I309" i="132" s="1"/>
  <c r="AJ309" i="128"/>
  <c r="H309" i="132" s="1"/>
  <c r="AI309" i="128"/>
  <c r="G309" i="132" s="1"/>
  <c r="C309" i="128"/>
  <c r="A309" i="128"/>
  <c r="AK308" i="128"/>
  <c r="I308" i="132" s="1"/>
  <c r="AJ308" i="128"/>
  <c r="H308" i="132" s="1"/>
  <c r="H313" i="132" s="1"/>
  <c r="AI308" i="128"/>
  <c r="G308" i="132" s="1"/>
  <c r="C308" i="128"/>
  <c r="A308" i="128"/>
  <c r="AK307" i="128"/>
  <c r="I307" i="132" s="1"/>
  <c r="AJ307" i="128"/>
  <c r="H307" i="132" s="1"/>
  <c r="AI307" i="128"/>
  <c r="G307" i="132" s="1"/>
  <c r="C307" i="128"/>
  <c r="B307" i="128"/>
  <c r="A307" i="128"/>
  <c r="AH306" i="128"/>
  <c r="AG306" i="128"/>
  <c r="AF306" i="128"/>
  <c r="AE306" i="128"/>
  <c r="AD306" i="128"/>
  <c r="AC306" i="128"/>
  <c r="AB306" i="128"/>
  <c r="AA306" i="128"/>
  <c r="Z306" i="128"/>
  <c r="Y306" i="128"/>
  <c r="X306" i="128"/>
  <c r="W306" i="128"/>
  <c r="V306" i="128"/>
  <c r="U306" i="128"/>
  <c r="T306" i="128"/>
  <c r="S306" i="128"/>
  <c r="R306" i="128"/>
  <c r="Q306" i="128"/>
  <c r="P306" i="128"/>
  <c r="O306" i="128"/>
  <c r="N306" i="128"/>
  <c r="M306" i="128"/>
  <c r="L306" i="128"/>
  <c r="K306" i="128"/>
  <c r="J306" i="128"/>
  <c r="I306" i="128"/>
  <c r="H306" i="128"/>
  <c r="G306" i="128"/>
  <c r="F306" i="128"/>
  <c r="E306" i="128"/>
  <c r="D306" i="128"/>
  <c r="A306" i="128"/>
  <c r="AK305" i="128"/>
  <c r="I305" i="132" s="1"/>
  <c r="AJ305" i="128"/>
  <c r="H305" i="132" s="1"/>
  <c r="AI305" i="128"/>
  <c r="G305" i="132" s="1"/>
  <c r="C305" i="128"/>
  <c r="A305" i="128"/>
  <c r="AK304" i="128"/>
  <c r="I304" i="132" s="1"/>
  <c r="AJ304" i="128"/>
  <c r="H304" i="132" s="1"/>
  <c r="AI304" i="128"/>
  <c r="G304" i="132" s="1"/>
  <c r="C304" i="128"/>
  <c r="A304" i="128"/>
  <c r="AK303" i="128"/>
  <c r="I303" i="132" s="1"/>
  <c r="AJ303" i="128"/>
  <c r="H303" i="132" s="1"/>
  <c r="AI303" i="128"/>
  <c r="G303" i="132" s="1"/>
  <c r="C303" i="128"/>
  <c r="A303" i="128"/>
  <c r="AK302" i="128"/>
  <c r="I302" i="132" s="1"/>
  <c r="AJ302" i="128"/>
  <c r="H302" i="132" s="1"/>
  <c r="AI302" i="128"/>
  <c r="G302" i="132" s="1"/>
  <c r="C302" i="128"/>
  <c r="A302" i="128"/>
  <c r="AK301" i="128"/>
  <c r="I301" i="132" s="1"/>
  <c r="AJ301" i="128"/>
  <c r="H301" i="132" s="1"/>
  <c r="AI301" i="128"/>
  <c r="G301" i="132" s="1"/>
  <c r="C301" i="128"/>
  <c r="A301" i="128"/>
  <c r="AK300" i="128"/>
  <c r="I300" i="132" s="1"/>
  <c r="AJ300" i="128"/>
  <c r="H300" i="132" s="1"/>
  <c r="AI300" i="128"/>
  <c r="G300" i="132" s="1"/>
  <c r="G306" i="132" s="1"/>
  <c r="C300" i="128"/>
  <c r="A300" i="128"/>
  <c r="AK299" i="128"/>
  <c r="I299" i="132" s="1"/>
  <c r="AJ299" i="128"/>
  <c r="H299" i="132" s="1"/>
  <c r="AI299" i="128"/>
  <c r="G299" i="132" s="1"/>
  <c r="C299" i="128"/>
  <c r="B299" i="128"/>
  <c r="A299" i="128"/>
  <c r="AH298" i="128"/>
  <c r="AG298" i="128"/>
  <c r="AF298" i="128"/>
  <c r="AE298" i="128"/>
  <c r="AE322" i="128" s="1"/>
  <c r="AD298" i="128"/>
  <c r="AC298" i="128"/>
  <c r="AB298" i="128"/>
  <c r="AA298" i="128"/>
  <c r="AA322" i="128" s="1"/>
  <c r="Z298" i="128"/>
  <c r="Y298" i="128"/>
  <c r="X298" i="128"/>
  <c r="W298" i="128"/>
  <c r="W322" i="128" s="1"/>
  <c r="V298" i="128"/>
  <c r="U298" i="128"/>
  <c r="T298" i="128"/>
  <c r="S298" i="128"/>
  <c r="S322" i="128" s="1"/>
  <c r="R298" i="128"/>
  <c r="Q298" i="128"/>
  <c r="P298" i="128"/>
  <c r="O298" i="128"/>
  <c r="O322" i="128" s="1"/>
  <c r="N298" i="128"/>
  <c r="M298" i="128"/>
  <c r="L298" i="128"/>
  <c r="K298" i="128"/>
  <c r="K322" i="128" s="1"/>
  <c r="J298" i="128"/>
  <c r="I298" i="128"/>
  <c r="H298" i="128"/>
  <c r="G298" i="128"/>
  <c r="G322" i="128" s="1"/>
  <c r="F298" i="128"/>
  <c r="E298" i="128"/>
  <c r="D298" i="128"/>
  <c r="A298" i="128"/>
  <c r="AK297" i="128"/>
  <c r="I297" i="132" s="1"/>
  <c r="AJ297" i="128"/>
  <c r="H297" i="132" s="1"/>
  <c r="AI297" i="128"/>
  <c r="G297" i="132" s="1"/>
  <c r="C297" i="128"/>
  <c r="A297" i="128"/>
  <c r="AK296" i="128"/>
  <c r="I296" i="132" s="1"/>
  <c r="AJ296" i="128"/>
  <c r="H296" i="132" s="1"/>
  <c r="AI296" i="128"/>
  <c r="G296" i="132" s="1"/>
  <c r="C296" i="128"/>
  <c r="A296" i="128"/>
  <c r="AK295" i="128"/>
  <c r="I295" i="132" s="1"/>
  <c r="AJ295" i="128"/>
  <c r="H295" i="132" s="1"/>
  <c r="AI295" i="128"/>
  <c r="G295" i="132" s="1"/>
  <c r="C295" i="128"/>
  <c r="A295" i="128"/>
  <c r="AK294" i="128"/>
  <c r="I294" i="132" s="1"/>
  <c r="AJ294" i="128"/>
  <c r="H294" i="132" s="1"/>
  <c r="AI294" i="128"/>
  <c r="G294" i="132" s="1"/>
  <c r="C294" i="128"/>
  <c r="A294" i="128"/>
  <c r="AK293" i="128"/>
  <c r="I293" i="132" s="1"/>
  <c r="AJ293" i="128"/>
  <c r="H293" i="132" s="1"/>
  <c r="AI293" i="128"/>
  <c r="G293" i="132" s="1"/>
  <c r="C293" i="128"/>
  <c r="A293" i="128"/>
  <c r="AK292" i="128"/>
  <c r="I292" i="132" s="1"/>
  <c r="AJ292" i="128"/>
  <c r="H292" i="132" s="1"/>
  <c r="AI292" i="128"/>
  <c r="G292" i="132" s="1"/>
  <c r="C292" i="128"/>
  <c r="A292" i="128"/>
  <c r="AK291" i="128"/>
  <c r="I291" i="132" s="1"/>
  <c r="AJ291" i="128"/>
  <c r="H291" i="132" s="1"/>
  <c r="AI291" i="128"/>
  <c r="G291" i="132" s="1"/>
  <c r="C291" i="128"/>
  <c r="A291" i="128"/>
  <c r="AK290" i="128"/>
  <c r="I290" i="132" s="1"/>
  <c r="AJ290" i="128"/>
  <c r="H290" i="132" s="1"/>
  <c r="AI290" i="128"/>
  <c r="G290" i="132" s="1"/>
  <c r="C290" i="128"/>
  <c r="A290" i="128"/>
  <c r="AK289" i="128"/>
  <c r="I289" i="132" s="1"/>
  <c r="I298" i="132" s="1"/>
  <c r="AJ289" i="128"/>
  <c r="H289" i="132" s="1"/>
  <c r="AI289" i="128"/>
  <c r="G289" i="132" s="1"/>
  <c r="C289" i="128"/>
  <c r="A289" i="128"/>
  <c r="AK288" i="128"/>
  <c r="I288" i="132" s="1"/>
  <c r="AJ288" i="128"/>
  <c r="H288" i="132" s="1"/>
  <c r="AI288" i="128"/>
  <c r="G288" i="132" s="1"/>
  <c r="C288" i="128"/>
  <c r="B288" i="128"/>
  <c r="A288" i="128"/>
  <c r="AH287" i="128"/>
  <c r="AH322" i="128" s="1"/>
  <c r="AG287" i="128"/>
  <c r="AG322" i="128" s="1"/>
  <c r="AF287" i="128"/>
  <c r="AF322" i="128" s="1"/>
  <c r="AE287" i="128"/>
  <c r="AD287" i="128"/>
  <c r="AD322" i="128" s="1"/>
  <c r="AC287" i="128"/>
  <c r="AC322" i="128" s="1"/>
  <c r="AB287" i="128"/>
  <c r="AB322" i="128" s="1"/>
  <c r="AA287" i="128"/>
  <c r="Z287" i="128"/>
  <c r="Z322" i="128" s="1"/>
  <c r="Y287" i="128"/>
  <c r="Y322" i="128" s="1"/>
  <c r="X287" i="128"/>
  <c r="X322" i="128" s="1"/>
  <c r="W287" i="128"/>
  <c r="V287" i="128"/>
  <c r="V322" i="128" s="1"/>
  <c r="U287" i="128"/>
  <c r="U322" i="128" s="1"/>
  <c r="T287" i="128"/>
  <c r="T322" i="128" s="1"/>
  <c r="S287" i="128"/>
  <c r="R287" i="128"/>
  <c r="R322" i="128" s="1"/>
  <c r="Q287" i="128"/>
  <c r="Q322" i="128" s="1"/>
  <c r="P287" i="128"/>
  <c r="P322" i="128" s="1"/>
  <c r="O287" i="128"/>
  <c r="N287" i="128"/>
  <c r="N322" i="128" s="1"/>
  <c r="M287" i="128"/>
  <c r="M322" i="128" s="1"/>
  <c r="L287" i="128"/>
  <c r="L322" i="128" s="1"/>
  <c r="K287" i="128"/>
  <c r="J287" i="128"/>
  <c r="J322" i="128" s="1"/>
  <c r="I287" i="128"/>
  <c r="I322" i="128" s="1"/>
  <c r="H287" i="128"/>
  <c r="H322" i="128" s="1"/>
  <c r="G287" i="128"/>
  <c r="F287" i="128"/>
  <c r="F322" i="128" s="1"/>
  <c r="E287" i="128"/>
  <c r="E322" i="128" s="1"/>
  <c r="D287" i="128"/>
  <c r="D322" i="128" s="1"/>
  <c r="A287" i="128"/>
  <c r="AK286" i="128"/>
  <c r="I286" i="132" s="1"/>
  <c r="AJ286" i="128"/>
  <c r="H286" i="132" s="1"/>
  <c r="AI286" i="128"/>
  <c r="G286" i="132" s="1"/>
  <c r="C286" i="128"/>
  <c r="A286" i="128"/>
  <c r="AK285" i="128"/>
  <c r="I285" i="132" s="1"/>
  <c r="AJ285" i="128"/>
  <c r="H285" i="132" s="1"/>
  <c r="AI285" i="128"/>
  <c r="G285" i="132" s="1"/>
  <c r="C285" i="128"/>
  <c r="A285" i="128"/>
  <c r="AK284" i="128"/>
  <c r="I284" i="132" s="1"/>
  <c r="AJ284" i="128"/>
  <c r="H284" i="132" s="1"/>
  <c r="AI284" i="128"/>
  <c r="G284" i="132" s="1"/>
  <c r="C284" i="128"/>
  <c r="A284" i="128"/>
  <c r="AK283" i="128"/>
  <c r="I283" i="132" s="1"/>
  <c r="AJ283" i="128"/>
  <c r="H283" i="132" s="1"/>
  <c r="AI283" i="128"/>
  <c r="G283" i="132" s="1"/>
  <c r="C283" i="128"/>
  <c r="A283" i="128"/>
  <c r="AK282" i="128"/>
  <c r="I282" i="132" s="1"/>
  <c r="AJ282" i="128"/>
  <c r="H282" i="132" s="1"/>
  <c r="AI282" i="128"/>
  <c r="G282" i="132" s="1"/>
  <c r="C282" i="128"/>
  <c r="A282" i="128"/>
  <c r="AK281" i="128"/>
  <c r="I281" i="132" s="1"/>
  <c r="AJ281" i="128"/>
  <c r="H281" i="132" s="1"/>
  <c r="AI281" i="128"/>
  <c r="G281" i="132" s="1"/>
  <c r="C281" i="128"/>
  <c r="A281" i="128"/>
  <c r="AK280" i="128"/>
  <c r="I280" i="132" s="1"/>
  <c r="I287" i="132" s="1"/>
  <c r="AJ280" i="128"/>
  <c r="H280" i="132" s="1"/>
  <c r="AI280" i="128"/>
  <c r="G280" i="132" s="1"/>
  <c r="C280" i="128"/>
  <c r="A280" i="128"/>
  <c r="AK279" i="128"/>
  <c r="I279" i="132" s="1"/>
  <c r="AJ279" i="128"/>
  <c r="H279" i="132" s="1"/>
  <c r="AI279" i="128"/>
  <c r="G279" i="132" s="1"/>
  <c r="C279" i="128"/>
  <c r="B279" i="128"/>
  <c r="A279" i="128"/>
  <c r="AK278" i="128"/>
  <c r="I278" i="132" s="1"/>
  <c r="AJ278" i="128"/>
  <c r="H278" i="132" s="1"/>
  <c r="AI278" i="128"/>
  <c r="G278" i="132" s="1"/>
  <c r="A278" i="128"/>
  <c r="AK277" i="128"/>
  <c r="I277" i="132" s="1"/>
  <c r="AJ277" i="128"/>
  <c r="H277" i="132" s="1"/>
  <c r="AI277" i="128"/>
  <c r="G277" i="132" s="1"/>
  <c r="C277" i="128"/>
  <c r="B277" i="128"/>
  <c r="A277" i="128"/>
  <c r="AH276" i="128"/>
  <c r="AD276" i="128"/>
  <c r="Z276" i="128"/>
  <c r="V276" i="128"/>
  <c r="R276" i="128"/>
  <c r="N276" i="128"/>
  <c r="J276" i="128"/>
  <c r="F276" i="128"/>
  <c r="A276" i="128"/>
  <c r="AK275" i="128"/>
  <c r="I275" i="132" s="1"/>
  <c r="AJ275" i="128"/>
  <c r="H275" i="132" s="1"/>
  <c r="AI275" i="128"/>
  <c r="G275" i="132" s="1"/>
  <c r="C275" i="128"/>
  <c r="B275" i="128"/>
  <c r="A275" i="128"/>
  <c r="AK274" i="128"/>
  <c r="I274" i="132" s="1"/>
  <c r="AJ274" i="128"/>
  <c r="H274" i="132" s="1"/>
  <c r="AI274" i="128"/>
  <c r="G274" i="132" s="1"/>
  <c r="C274" i="128"/>
  <c r="B274" i="128"/>
  <c r="A274" i="128"/>
  <c r="AK273" i="128"/>
  <c r="AI273" i="128"/>
  <c r="AH273" i="128"/>
  <c r="AG273" i="128"/>
  <c r="AF273" i="128"/>
  <c r="AE273" i="128"/>
  <c r="AD273" i="128"/>
  <c r="AC273" i="128"/>
  <c r="AB273" i="128"/>
  <c r="AA273" i="128"/>
  <c r="Z273" i="128"/>
  <c r="Y273" i="128"/>
  <c r="X273" i="128"/>
  <c r="W273" i="128"/>
  <c r="V273" i="128"/>
  <c r="U273" i="128"/>
  <c r="T273" i="128"/>
  <c r="S273" i="128"/>
  <c r="R273" i="128"/>
  <c r="Q273" i="128"/>
  <c r="P273" i="128"/>
  <c r="O273" i="128"/>
  <c r="N273" i="128"/>
  <c r="M273" i="128"/>
  <c r="L273" i="128"/>
  <c r="K273" i="128"/>
  <c r="J273" i="128"/>
  <c r="I273" i="128"/>
  <c r="H273" i="128"/>
  <c r="G273" i="128"/>
  <c r="F273" i="128"/>
  <c r="E273" i="128"/>
  <c r="D273" i="128"/>
  <c r="A273" i="128"/>
  <c r="AK272" i="128"/>
  <c r="I272" i="132" s="1"/>
  <c r="AJ272" i="128"/>
  <c r="H272" i="132" s="1"/>
  <c r="AI272" i="128"/>
  <c r="G272" i="132" s="1"/>
  <c r="C272" i="128"/>
  <c r="B272" i="128"/>
  <c r="A272" i="128"/>
  <c r="AK271" i="128"/>
  <c r="I271" i="132" s="1"/>
  <c r="AJ271" i="128"/>
  <c r="H271" i="132" s="1"/>
  <c r="AI271" i="128"/>
  <c r="G271" i="132" s="1"/>
  <c r="C271" i="128"/>
  <c r="B271" i="128"/>
  <c r="A271" i="128"/>
  <c r="AK270" i="128"/>
  <c r="I270" i="132" s="1"/>
  <c r="AJ270" i="128"/>
  <c r="H270" i="132" s="1"/>
  <c r="AI270" i="128"/>
  <c r="G270" i="132" s="1"/>
  <c r="C270" i="128"/>
  <c r="B270" i="128"/>
  <c r="A270" i="128"/>
  <c r="AK269" i="128"/>
  <c r="I269" i="132" s="1"/>
  <c r="AJ269" i="128"/>
  <c r="H269" i="132" s="1"/>
  <c r="AI269" i="128"/>
  <c r="G269" i="132" s="1"/>
  <c r="C269" i="128"/>
  <c r="B269" i="128"/>
  <c r="A269" i="128"/>
  <c r="AK268" i="128"/>
  <c r="I268" i="132" s="1"/>
  <c r="I273" i="132" s="1"/>
  <c r="AJ268" i="128"/>
  <c r="H268" i="132" s="1"/>
  <c r="H273" i="132" s="1"/>
  <c r="AI268" i="128"/>
  <c r="G268" i="132" s="1"/>
  <c r="C268" i="128"/>
  <c r="B268" i="128"/>
  <c r="A268" i="128"/>
  <c r="AK267" i="128"/>
  <c r="I267" i="132" s="1"/>
  <c r="AJ267" i="128"/>
  <c r="H267" i="132" s="1"/>
  <c r="AI267" i="128"/>
  <c r="G267" i="132" s="1"/>
  <c r="C267" i="128"/>
  <c r="B267" i="128"/>
  <c r="A267" i="128"/>
  <c r="AJ266" i="128"/>
  <c r="AH266" i="128"/>
  <c r="AG266" i="128"/>
  <c r="AF266" i="128"/>
  <c r="AE266" i="128"/>
  <c r="AD266" i="128"/>
  <c r="AC266" i="128"/>
  <c r="AB266" i="128"/>
  <c r="AA266" i="128"/>
  <c r="Z266" i="128"/>
  <c r="Y266" i="128"/>
  <c r="X266" i="128"/>
  <c r="W266" i="128"/>
  <c r="V266" i="128"/>
  <c r="U266" i="128"/>
  <c r="T266" i="128"/>
  <c r="S266" i="128"/>
  <c r="R266" i="128"/>
  <c r="Q266" i="128"/>
  <c r="P266" i="128"/>
  <c r="O266" i="128"/>
  <c r="N266" i="128"/>
  <c r="M266" i="128"/>
  <c r="L266" i="128"/>
  <c r="K266" i="128"/>
  <c r="J266" i="128"/>
  <c r="I266" i="128"/>
  <c r="H266" i="128"/>
  <c r="G266" i="128"/>
  <c r="F266" i="128"/>
  <c r="E266" i="128"/>
  <c r="D266" i="128"/>
  <c r="A266" i="128"/>
  <c r="AK265" i="128"/>
  <c r="I265" i="132" s="1"/>
  <c r="AJ265" i="128"/>
  <c r="H265" i="132" s="1"/>
  <c r="AI265" i="128"/>
  <c r="G265" i="132" s="1"/>
  <c r="C265" i="128"/>
  <c r="B265" i="128"/>
  <c r="A265" i="128"/>
  <c r="AK264" i="128"/>
  <c r="I264" i="132" s="1"/>
  <c r="AJ264" i="128"/>
  <c r="H264" i="132" s="1"/>
  <c r="AI264" i="128"/>
  <c r="G264" i="132" s="1"/>
  <c r="C264" i="128"/>
  <c r="B264" i="128"/>
  <c r="A264" i="128"/>
  <c r="AK263" i="128"/>
  <c r="I263" i="132" s="1"/>
  <c r="AJ263" i="128"/>
  <c r="H263" i="132" s="1"/>
  <c r="AI263" i="128"/>
  <c r="G263" i="132" s="1"/>
  <c r="C263" i="128"/>
  <c r="B263" i="128"/>
  <c r="A263" i="128"/>
  <c r="AK262" i="128"/>
  <c r="I262" i="132" s="1"/>
  <c r="AJ262" i="128"/>
  <c r="H262" i="132" s="1"/>
  <c r="AI262" i="128"/>
  <c r="G262" i="132" s="1"/>
  <c r="C262" i="128"/>
  <c r="B262" i="128"/>
  <c r="A262" i="128"/>
  <c r="AK261" i="128"/>
  <c r="I261" i="132" s="1"/>
  <c r="AJ261" i="128"/>
  <c r="H261" i="132" s="1"/>
  <c r="AI261" i="128"/>
  <c r="G261" i="132" s="1"/>
  <c r="C261" i="128"/>
  <c r="B261" i="128"/>
  <c r="A261" i="128"/>
  <c r="AK260" i="128"/>
  <c r="I260" i="132" s="1"/>
  <c r="AJ260" i="128"/>
  <c r="H260" i="132" s="1"/>
  <c r="AI260" i="128"/>
  <c r="G260" i="132" s="1"/>
  <c r="C260" i="128"/>
  <c r="B260" i="128"/>
  <c r="A260" i="128"/>
  <c r="AK259" i="128"/>
  <c r="I259" i="132" s="1"/>
  <c r="AJ259" i="128"/>
  <c r="H259" i="132" s="1"/>
  <c r="H266" i="132" s="1"/>
  <c r="AI259" i="128"/>
  <c r="G259" i="132" s="1"/>
  <c r="G266" i="132" s="1"/>
  <c r="C259" i="128"/>
  <c r="B259" i="128"/>
  <c r="A259" i="128"/>
  <c r="AK258" i="128"/>
  <c r="I258" i="132" s="1"/>
  <c r="AJ258" i="128"/>
  <c r="H258" i="132" s="1"/>
  <c r="AI258" i="128"/>
  <c r="G258" i="132" s="1"/>
  <c r="C258" i="128"/>
  <c r="B258" i="128"/>
  <c r="A258" i="128"/>
  <c r="AH257" i="128"/>
  <c r="AG257" i="128"/>
  <c r="AG276" i="128" s="1"/>
  <c r="AF257" i="128"/>
  <c r="AF276" i="128" s="1"/>
  <c r="AE257" i="128"/>
  <c r="AE276" i="128" s="1"/>
  <c r="AD257" i="128"/>
  <c r="AC257" i="128"/>
  <c r="AC276" i="128" s="1"/>
  <c r="AB257" i="128"/>
  <c r="AB276" i="128" s="1"/>
  <c r="AA257" i="128"/>
  <c r="AA276" i="128" s="1"/>
  <c r="Z257" i="128"/>
  <c r="Y257" i="128"/>
  <c r="Y276" i="128" s="1"/>
  <c r="X257" i="128"/>
  <c r="X276" i="128" s="1"/>
  <c r="W257" i="128"/>
  <c r="W276" i="128" s="1"/>
  <c r="V257" i="128"/>
  <c r="U257" i="128"/>
  <c r="U276" i="128" s="1"/>
  <c r="T257" i="128"/>
  <c r="T276" i="128" s="1"/>
  <c r="S257" i="128"/>
  <c r="S276" i="128" s="1"/>
  <c r="R257" i="128"/>
  <c r="Q257" i="128"/>
  <c r="Q276" i="128" s="1"/>
  <c r="P257" i="128"/>
  <c r="P276" i="128" s="1"/>
  <c r="O257" i="128"/>
  <c r="O276" i="128" s="1"/>
  <c r="N257" i="128"/>
  <c r="M257" i="128"/>
  <c r="M276" i="128" s="1"/>
  <c r="L257" i="128"/>
  <c r="L276" i="128" s="1"/>
  <c r="K257" i="128"/>
  <c r="K276" i="128" s="1"/>
  <c r="J257" i="128"/>
  <c r="I257" i="128"/>
  <c r="I276" i="128" s="1"/>
  <c r="H257" i="128"/>
  <c r="H276" i="128" s="1"/>
  <c r="G257" i="128"/>
  <c r="G276" i="128" s="1"/>
  <c r="F257" i="128"/>
  <c r="E257" i="128"/>
  <c r="E276" i="128" s="1"/>
  <c r="D257" i="128"/>
  <c r="D276" i="128" s="1"/>
  <c r="A257" i="128"/>
  <c r="AK256" i="128"/>
  <c r="I256" i="132" s="1"/>
  <c r="AJ256" i="128"/>
  <c r="H256" i="132" s="1"/>
  <c r="AI256" i="128"/>
  <c r="G256" i="132" s="1"/>
  <c r="C256" i="128"/>
  <c r="A256" i="128"/>
  <c r="AK255" i="128"/>
  <c r="I255" i="132" s="1"/>
  <c r="AJ255" i="128"/>
  <c r="H255" i="132" s="1"/>
  <c r="AI255" i="128"/>
  <c r="G255" i="132" s="1"/>
  <c r="C255" i="128"/>
  <c r="A255" i="128"/>
  <c r="AK254" i="128"/>
  <c r="I254" i="132" s="1"/>
  <c r="AJ254" i="128"/>
  <c r="H254" i="132" s="1"/>
  <c r="AI254" i="128"/>
  <c r="G254" i="132" s="1"/>
  <c r="C254" i="128"/>
  <c r="A254" i="128"/>
  <c r="AK253" i="128"/>
  <c r="I253" i="132" s="1"/>
  <c r="AJ253" i="128"/>
  <c r="H253" i="132" s="1"/>
  <c r="AI253" i="128"/>
  <c r="G253" i="132" s="1"/>
  <c r="C253" i="128"/>
  <c r="A253" i="128"/>
  <c r="AK252" i="128"/>
  <c r="I252" i="132" s="1"/>
  <c r="AJ252" i="128"/>
  <c r="H252" i="132" s="1"/>
  <c r="AI252" i="128"/>
  <c r="G252" i="132" s="1"/>
  <c r="C252" i="128"/>
  <c r="A252" i="128"/>
  <c r="AK251" i="128"/>
  <c r="I251" i="132" s="1"/>
  <c r="AJ251" i="128"/>
  <c r="H251" i="132" s="1"/>
  <c r="AI251" i="128"/>
  <c r="G251" i="132" s="1"/>
  <c r="C251" i="128"/>
  <c r="A251" i="128"/>
  <c r="AK250" i="128"/>
  <c r="I250" i="132" s="1"/>
  <c r="AJ250" i="128"/>
  <c r="H250" i="132" s="1"/>
  <c r="AI250" i="128"/>
  <c r="G250" i="132" s="1"/>
  <c r="C250" i="128"/>
  <c r="A250" i="128"/>
  <c r="AK249" i="128"/>
  <c r="I249" i="132" s="1"/>
  <c r="I257" i="132" s="1"/>
  <c r="AJ249" i="128"/>
  <c r="H249" i="132" s="1"/>
  <c r="AI249" i="128"/>
  <c r="G249" i="132" s="1"/>
  <c r="C249" i="128"/>
  <c r="A249" i="128"/>
  <c r="AK248" i="128"/>
  <c r="I248" i="132" s="1"/>
  <c r="AJ248" i="128"/>
  <c r="H248" i="132" s="1"/>
  <c r="AI248" i="128"/>
  <c r="G248" i="132" s="1"/>
  <c r="C248" i="128"/>
  <c r="B248" i="128"/>
  <c r="A248" i="128"/>
  <c r="AK247" i="128"/>
  <c r="I247" i="132" s="1"/>
  <c r="AJ247" i="128"/>
  <c r="H247" i="132" s="1"/>
  <c r="AI247" i="128"/>
  <c r="G247" i="132" s="1"/>
  <c r="A247" i="128"/>
  <c r="AK246" i="128"/>
  <c r="I246" i="132" s="1"/>
  <c r="AJ246" i="128"/>
  <c r="H246" i="132" s="1"/>
  <c r="AI246" i="128"/>
  <c r="G246" i="132" s="1"/>
  <c r="C246" i="128"/>
  <c r="B246" i="128"/>
  <c r="A246" i="128"/>
  <c r="A245" i="128"/>
  <c r="AK244" i="128"/>
  <c r="I244" i="132" s="1"/>
  <c r="AJ244" i="128"/>
  <c r="H244" i="132" s="1"/>
  <c r="AI244" i="128"/>
  <c r="G244" i="132" s="1"/>
  <c r="C244" i="128"/>
  <c r="B244" i="128"/>
  <c r="A244" i="128"/>
  <c r="AK243" i="128"/>
  <c r="I243" i="132" s="1"/>
  <c r="AJ243" i="128"/>
  <c r="H243" i="132" s="1"/>
  <c r="AI243" i="128"/>
  <c r="G243" i="132" s="1"/>
  <c r="C243" i="128"/>
  <c r="B243" i="128"/>
  <c r="A243" i="128"/>
  <c r="AK242" i="128"/>
  <c r="AI242" i="128"/>
  <c r="AH242" i="128"/>
  <c r="AG242" i="128"/>
  <c r="AF242" i="128"/>
  <c r="AE242" i="128"/>
  <c r="AD242" i="128"/>
  <c r="AC242" i="128"/>
  <c r="AB242" i="128"/>
  <c r="AA242" i="128"/>
  <c r="Z242" i="128"/>
  <c r="Y242" i="128"/>
  <c r="X242" i="128"/>
  <c r="W242" i="128"/>
  <c r="V242" i="128"/>
  <c r="U242" i="128"/>
  <c r="T242" i="128"/>
  <c r="S242" i="128"/>
  <c r="R242" i="128"/>
  <c r="Q242" i="128"/>
  <c r="P242" i="128"/>
  <c r="O242" i="128"/>
  <c r="N242" i="128"/>
  <c r="M242" i="128"/>
  <c r="L242" i="128"/>
  <c r="K242" i="128"/>
  <c r="J242" i="128"/>
  <c r="I242" i="128"/>
  <c r="H242" i="128"/>
  <c r="G242" i="128"/>
  <c r="F242" i="128"/>
  <c r="E242" i="128"/>
  <c r="D242" i="128"/>
  <c r="A242" i="128"/>
  <c r="AK241" i="128"/>
  <c r="I241" i="132" s="1"/>
  <c r="AJ241" i="128"/>
  <c r="H241" i="132" s="1"/>
  <c r="AI241" i="128"/>
  <c r="G241" i="132" s="1"/>
  <c r="C241" i="128"/>
  <c r="B241" i="128"/>
  <c r="A241" i="128"/>
  <c r="AK240" i="128"/>
  <c r="I240" i="132" s="1"/>
  <c r="AJ240" i="128"/>
  <c r="H240" i="132" s="1"/>
  <c r="AI240" i="128"/>
  <c r="G240" i="132" s="1"/>
  <c r="C240" i="128"/>
  <c r="B240" i="128"/>
  <c r="A240" i="128"/>
  <c r="AK239" i="128"/>
  <c r="I239" i="132" s="1"/>
  <c r="AJ239" i="128"/>
  <c r="H239" i="132" s="1"/>
  <c r="AI239" i="128"/>
  <c r="G239" i="132" s="1"/>
  <c r="C239" i="128"/>
  <c r="B239" i="128"/>
  <c r="A239" i="128"/>
  <c r="AK238" i="128"/>
  <c r="I238" i="132" s="1"/>
  <c r="AJ238" i="128"/>
  <c r="H238" i="132" s="1"/>
  <c r="AI238" i="128"/>
  <c r="G238" i="132" s="1"/>
  <c r="C238" i="128"/>
  <c r="B238" i="128"/>
  <c r="A238" i="128"/>
  <c r="AK237" i="128"/>
  <c r="I237" i="132" s="1"/>
  <c r="I242" i="132" s="1"/>
  <c r="AJ237" i="128"/>
  <c r="H237" i="132" s="1"/>
  <c r="H242" i="132" s="1"/>
  <c r="AI237" i="128"/>
  <c r="G237" i="132" s="1"/>
  <c r="C237" i="128"/>
  <c r="B237" i="128"/>
  <c r="A237" i="128"/>
  <c r="AK236" i="128"/>
  <c r="I236" i="132" s="1"/>
  <c r="AJ236" i="128"/>
  <c r="H236" i="132" s="1"/>
  <c r="AI236" i="128"/>
  <c r="G236" i="132" s="1"/>
  <c r="C236" i="128"/>
  <c r="B236" i="128"/>
  <c r="A236" i="128"/>
  <c r="AJ235" i="128"/>
  <c r="AH235" i="128"/>
  <c r="AG235" i="128"/>
  <c r="AF235" i="128"/>
  <c r="AE235" i="128"/>
  <c r="AD235" i="128"/>
  <c r="AC235" i="128"/>
  <c r="AB235" i="128"/>
  <c r="AA235" i="128"/>
  <c r="Z235" i="128"/>
  <c r="Y235" i="128"/>
  <c r="X235" i="128"/>
  <c r="W235" i="128"/>
  <c r="V235" i="128"/>
  <c r="U235" i="128"/>
  <c r="T235" i="128"/>
  <c r="S235" i="128"/>
  <c r="R235" i="128"/>
  <c r="Q235" i="128"/>
  <c r="P235" i="128"/>
  <c r="O235" i="128"/>
  <c r="N235" i="128"/>
  <c r="M235" i="128"/>
  <c r="L235" i="128"/>
  <c r="K235" i="128"/>
  <c r="J235" i="128"/>
  <c r="I235" i="128"/>
  <c r="H235" i="128"/>
  <c r="G235" i="128"/>
  <c r="F235" i="128"/>
  <c r="E235" i="128"/>
  <c r="D235" i="128"/>
  <c r="A235" i="128"/>
  <c r="AK234" i="128"/>
  <c r="I234" i="132" s="1"/>
  <c r="AJ234" i="128"/>
  <c r="H234" i="132" s="1"/>
  <c r="AI234" i="128"/>
  <c r="G234" i="132" s="1"/>
  <c r="C234" i="128"/>
  <c r="B234" i="128"/>
  <c r="A234" i="128"/>
  <c r="AK233" i="128"/>
  <c r="I233" i="132" s="1"/>
  <c r="AJ233" i="128"/>
  <c r="H233" i="132" s="1"/>
  <c r="AI233" i="128"/>
  <c r="G233" i="132" s="1"/>
  <c r="C233" i="128"/>
  <c r="B233" i="128"/>
  <c r="A233" i="128"/>
  <c r="AK232" i="128"/>
  <c r="I232" i="132" s="1"/>
  <c r="AJ232" i="128"/>
  <c r="H232" i="132" s="1"/>
  <c r="AI232" i="128"/>
  <c r="G232" i="132" s="1"/>
  <c r="C232" i="128"/>
  <c r="B232" i="128"/>
  <c r="A232" i="128"/>
  <c r="AK231" i="128"/>
  <c r="I231" i="132" s="1"/>
  <c r="AJ231" i="128"/>
  <c r="H231" i="132" s="1"/>
  <c r="AI231" i="128"/>
  <c r="G231" i="132" s="1"/>
  <c r="C231" i="128"/>
  <c r="B231" i="128"/>
  <c r="A231" i="128"/>
  <c r="AK230" i="128"/>
  <c r="I230" i="132" s="1"/>
  <c r="AJ230" i="128"/>
  <c r="H230" i="132" s="1"/>
  <c r="AI230" i="128"/>
  <c r="G230" i="132" s="1"/>
  <c r="C230" i="128"/>
  <c r="B230" i="128"/>
  <c r="A230" i="128"/>
  <c r="AK229" i="128"/>
  <c r="I229" i="132" s="1"/>
  <c r="I235" i="132" s="1"/>
  <c r="AJ229" i="128"/>
  <c r="H229" i="132" s="1"/>
  <c r="AI229" i="128"/>
  <c r="G229" i="132" s="1"/>
  <c r="C229" i="128"/>
  <c r="B229" i="128"/>
  <c r="A229" i="128"/>
  <c r="AK228" i="128"/>
  <c r="I228" i="132" s="1"/>
  <c r="AJ228" i="128"/>
  <c r="H228" i="132" s="1"/>
  <c r="AI228" i="128"/>
  <c r="G228" i="132" s="1"/>
  <c r="C228" i="128"/>
  <c r="B228" i="128"/>
  <c r="A228" i="128"/>
  <c r="AK227" i="128"/>
  <c r="AH227" i="128"/>
  <c r="AG227" i="128"/>
  <c r="AF227" i="128"/>
  <c r="AE227" i="128"/>
  <c r="AD227" i="128"/>
  <c r="AC227" i="128"/>
  <c r="AB227" i="128"/>
  <c r="AA227" i="128"/>
  <c r="Z227" i="128"/>
  <c r="Y227" i="128"/>
  <c r="X227" i="128"/>
  <c r="W227" i="128"/>
  <c r="V227" i="128"/>
  <c r="U227" i="128"/>
  <c r="T227" i="128"/>
  <c r="S227" i="128"/>
  <c r="R227" i="128"/>
  <c r="Q227" i="128"/>
  <c r="P227" i="128"/>
  <c r="O227" i="128"/>
  <c r="N227" i="128"/>
  <c r="M227" i="128"/>
  <c r="L227" i="128"/>
  <c r="K227" i="128"/>
  <c r="J227" i="128"/>
  <c r="I227" i="128"/>
  <c r="H227" i="128"/>
  <c r="G227" i="128"/>
  <c r="F227" i="128"/>
  <c r="E227" i="128"/>
  <c r="D227" i="128"/>
  <c r="A227" i="128"/>
  <c r="AK226" i="128"/>
  <c r="I226" i="132" s="1"/>
  <c r="AJ226" i="128"/>
  <c r="H226" i="132" s="1"/>
  <c r="AI226" i="128"/>
  <c r="G226" i="132" s="1"/>
  <c r="C226" i="128"/>
  <c r="B226" i="128"/>
  <c r="A226" i="128"/>
  <c r="AK225" i="128"/>
  <c r="I225" i="132" s="1"/>
  <c r="AJ225" i="128"/>
  <c r="H225" i="132" s="1"/>
  <c r="AI225" i="128"/>
  <c r="G225" i="132" s="1"/>
  <c r="C225" i="128"/>
  <c r="B225" i="128"/>
  <c r="A225" i="128"/>
  <c r="AK224" i="128"/>
  <c r="I224" i="132" s="1"/>
  <c r="AJ224" i="128"/>
  <c r="H224" i="132" s="1"/>
  <c r="AI224" i="128"/>
  <c r="G224" i="132" s="1"/>
  <c r="C224" i="128"/>
  <c r="B224" i="128"/>
  <c r="A224" i="128"/>
  <c r="AK223" i="128"/>
  <c r="I223" i="132" s="1"/>
  <c r="AJ223" i="128"/>
  <c r="H223" i="132" s="1"/>
  <c r="AI223" i="128"/>
  <c r="G223" i="132" s="1"/>
  <c r="C223" i="128"/>
  <c r="B223" i="128"/>
  <c r="A223" i="128"/>
  <c r="AK222" i="128"/>
  <c r="I222" i="132" s="1"/>
  <c r="I227" i="132" s="1"/>
  <c r="AJ222" i="128"/>
  <c r="H222" i="132" s="1"/>
  <c r="H227" i="132" s="1"/>
  <c r="AI222" i="128"/>
  <c r="G222" i="132" s="1"/>
  <c r="C222" i="128"/>
  <c r="B222" i="128"/>
  <c r="A222" i="128"/>
  <c r="AK221" i="128"/>
  <c r="I221" i="132" s="1"/>
  <c r="AJ221" i="128"/>
  <c r="H221" i="132" s="1"/>
  <c r="AI221" i="128"/>
  <c r="G221" i="132" s="1"/>
  <c r="C221" i="128"/>
  <c r="B221" i="128"/>
  <c r="A221" i="128"/>
  <c r="AJ220" i="128"/>
  <c r="AH220" i="128"/>
  <c r="AH245" i="128" s="1"/>
  <c r="AG220" i="128"/>
  <c r="AF220" i="128"/>
  <c r="AE220" i="128"/>
  <c r="AD220" i="128"/>
  <c r="AD245" i="128" s="1"/>
  <c r="AC220" i="128"/>
  <c r="AB220" i="128"/>
  <c r="AA220" i="128"/>
  <c r="Z220" i="128"/>
  <c r="Z245" i="128" s="1"/>
  <c r="Y220" i="128"/>
  <c r="X220" i="128"/>
  <c r="W220" i="128"/>
  <c r="V220" i="128"/>
  <c r="V245" i="128" s="1"/>
  <c r="U220" i="128"/>
  <c r="T220" i="128"/>
  <c r="S220" i="128"/>
  <c r="R220" i="128"/>
  <c r="R245" i="128" s="1"/>
  <c r="Q220" i="128"/>
  <c r="P220" i="128"/>
  <c r="O220" i="128"/>
  <c r="N220" i="128"/>
  <c r="N245" i="128" s="1"/>
  <c r="M220" i="128"/>
  <c r="L220" i="128"/>
  <c r="K220" i="128"/>
  <c r="J220" i="128"/>
  <c r="J245" i="128" s="1"/>
  <c r="I220" i="128"/>
  <c r="H220" i="128"/>
  <c r="G220" i="128"/>
  <c r="F220" i="128"/>
  <c r="F245" i="128" s="1"/>
  <c r="E220" i="128"/>
  <c r="D220" i="128"/>
  <c r="A220" i="128"/>
  <c r="AK219" i="128"/>
  <c r="I219" i="132" s="1"/>
  <c r="AJ219" i="128"/>
  <c r="H219" i="132" s="1"/>
  <c r="AI219" i="128"/>
  <c r="G219" i="132" s="1"/>
  <c r="C219" i="128"/>
  <c r="B219" i="128"/>
  <c r="A219" i="128"/>
  <c r="AK218" i="128"/>
  <c r="I218" i="132" s="1"/>
  <c r="AJ218" i="128"/>
  <c r="H218" i="132" s="1"/>
  <c r="AI218" i="128"/>
  <c r="G218" i="132" s="1"/>
  <c r="C218" i="128"/>
  <c r="B218" i="128"/>
  <c r="A218" i="128"/>
  <c r="AK217" i="128"/>
  <c r="I217" i="132" s="1"/>
  <c r="AJ217" i="128"/>
  <c r="H217" i="132" s="1"/>
  <c r="AI217" i="128"/>
  <c r="G217" i="132" s="1"/>
  <c r="C217" i="128"/>
  <c r="B217" i="128"/>
  <c r="A217" i="128"/>
  <c r="AK216" i="128"/>
  <c r="I216" i="132" s="1"/>
  <c r="AJ216" i="128"/>
  <c r="H216" i="132" s="1"/>
  <c r="AI216" i="128"/>
  <c r="G216" i="132" s="1"/>
  <c r="C216" i="128"/>
  <c r="B216" i="128"/>
  <c r="A216" i="128"/>
  <c r="AK215" i="128"/>
  <c r="I215" i="132" s="1"/>
  <c r="AJ215" i="128"/>
  <c r="H215" i="132" s="1"/>
  <c r="H220" i="132" s="1"/>
  <c r="AI215" i="128"/>
  <c r="G215" i="132" s="1"/>
  <c r="G220" i="132" s="1"/>
  <c r="C215" i="128"/>
  <c r="B215" i="128"/>
  <c r="A215" i="128"/>
  <c r="AK214" i="128"/>
  <c r="I214" i="132" s="1"/>
  <c r="AJ214" i="128"/>
  <c r="H214" i="132" s="1"/>
  <c r="AI214" i="128"/>
  <c r="G214" i="132" s="1"/>
  <c r="C214" i="128"/>
  <c r="B214" i="128"/>
  <c r="A214" i="128"/>
  <c r="AI213" i="128"/>
  <c r="AH213" i="128"/>
  <c r="AG213" i="128"/>
  <c r="AG245" i="128" s="1"/>
  <c r="AF213" i="128"/>
  <c r="AF245" i="128" s="1"/>
  <c r="AE213" i="128"/>
  <c r="AE245" i="128" s="1"/>
  <c r="AD213" i="128"/>
  <c r="AC213" i="128"/>
  <c r="AC245" i="128" s="1"/>
  <c r="AB213" i="128"/>
  <c r="AB245" i="128" s="1"/>
  <c r="AA213" i="128"/>
  <c r="AA245" i="128" s="1"/>
  <c r="Z213" i="128"/>
  <c r="Y213" i="128"/>
  <c r="Y245" i="128" s="1"/>
  <c r="X213" i="128"/>
  <c r="X245" i="128" s="1"/>
  <c r="W213" i="128"/>
  <c r="W245" i="128" s="1"/>
  <c r="V213" i="128"/>
  <c r="U213" i="128"/>
  <c r="U245" i="128" s="1"/>
  <c r="T213" i="128"/>
  <c r="T245" i="128" s="1"/>
  <c r="S213" i="128"/>
  <c r="S245" i="128" s="1"/>
  <c r="R213" i="128"/>
  <c r="Q213" i="128"/>
  <c r="Q245" i="128" s="1"/>
  <c r="P213" i="128"/>
  <c r="P245" i="128" s="1"/>
  <c r="O213" i="128"/>
  <c r="O245" i="128" s="1"/>
  <c r="N213" i="128"/>
  <c r="M213" i="128"/>
  <c r="M245" i="128" s="1"/>
  <c r="L213" i="128"/>
  <c r="L245" i="128" s="1"/>
  <c r="K213" i="128"/>
  <c r="K245" i="128" s="1"/>
  <c r="J213" i="128"/>
  <c r="I213" i="128"/>
  <c r="I245" i="128" s="1"/>
  <c r="H213" i="128"/>
  <c r="H245" i="128" s="1"/>
  <c r="G213" i="128"/>
  <c r="G245" i="128" s="1"/>
  <c r="F213" i="128"/>
  <c r="E213" i="128"/>
  <c r="E245" i="128" s="1"/>
  <c r="D213" i="128"/>
  <c r="D245" i="128" s="1"/>
  <c r="A213" i="128"/>
  <c r="AK212" i="128"/>
  <c r="I212" i="132" s="1"/>
  <c r="AJ212" i="128"/>
  <c r="H212" i="132" s="1"/>
  <c r="AI212" i="128"/>
  <c r="G212" i="132" s="1"/>
  <c r="C212" i="128"/>
  <c r="B212" i="128"/>
  <c r="A212" i="128"/>
  <c r="AK211" i="128"/>
  <c r="I211" i="132" s="1"/>
  <c r="AJ211" i="128"/>
  <c r="H211" i="132" s="1"/>
  <c r="AI211" i="128"/>
  <c r="G211" i="132" s="1"/>
  <c r="C211" i="128"/>
  <c r="B211" i="128"/>
  <c r="A211" i="128"/>
  <c r="AK210" i="128"/>
  <c r="I210" i="132" s="1"/>
  <c r="AJ210" i="128"/>
  <c r="H210" i="132" s="1"/>
  <c r="AI210" i="128"/>
  <c r="G210" i="132" s="1"/>
  <c r="C210" i="128"/>
  <c r="B210" i="128"/>
  <c r="A210" i="128"/>
  <c r="AK209" i="128"/>
  <c r="I209" i="132" s="1"/>
  <c r="AJ209" i="128"/>
  <c r="H209" i="132" s="1"/>
  <c r="AI209" i="128"/>
  <c r="G209" i="132" s="1"/>
  <c r="C209" i="128"/>
  <c r="B209" i="128"/>
  <c r="A209" i="128"/>
  <c r="AK208" i="128"/>
  <c r="I208" i="132" s="1"/>
  <c r="AJ208" i="128"/>
  <c r="H208" i="132" s="1"/>
  <c r="AI208" i="128"/>
  <c r="G208" i="132" s="1"/>
  <c r="C208" i="128"/>
  <c r="B208" i="128"/>
  <c r="A208" i="128"/>
  <c r="AK207" i="128"/>
  <c r="I207" i="132" s="1"/>
  <c r="I213" i="132" s="1"/>
  <c r="AJ207" i="128"/>
  <c r="H207" i="132" s="1"/>
  <c r="H213" i="132" s="1"/>
  <c r="AI207" i="128"/>
  <c r="G207" i="132" s="1"/>
  <c r="C207" i="128"/>
  <c r="B207" i="128"/>
  <c r="A207" i="128"/>
  <c r="AK206" i="128"/>
  <c r="I206" i="132" s="1"/>
  <c r="AJ206" i="128"/>
  <c r="H206" i="132" s="1"/>
  <c r="AI206" i="128"/>
  <c r="G206" i="132" s="1"/>
  <c r="C206" i="128"/>
  <c r="B206" i="128"/>
  <c r="A206" i="128"/>
  <c r="AK205" i="128"/>
  <c r="I205" i="132" s="1"/>
  <c r="AJ205" i="128"/>
  <c r="H205" i="132" s="1"/>
  <c r="AI205" i="128"/>
  <c r="G205" i="132" s="1"/>
  <c r="A205" i="128"/>
  <c r="AK204" i="128"/>
  <c r="I204" i="132" s="1"/>
  <c r="AJ204" i="128"/>
  <c r="H204" i="132" s="1"/>
  <c r="AI204" i="128"/>
  <c r="G204" i="132" s="1"/>
  <c r="C204" i="128"/>
  <c r="B204" i="128"/>
  <c r="A204" i="128"/>
  <c r="A203" i="128"/>
  <c r="AK202" i="128"/>
  <c r="I202" i="132" s="1"/>
  <c r="AJ202" i="128"/>
  <c r="H202" i="132" s="1"/>
  <c r="AI202" i="128"/>
  <c r="G202" i="132" s="1"/>
  <c r="C202" i="128"/>
  <c r="B202" i="128"/>
  <c r="A202" i="128"/>
  <c r="AK201" i="128"/>
  <c r="I201" i="132" s="1"/>
  <c r="AJ201" i="128"/>
  <c r="H201" i="132" s="1"/>
  <c r="AI201" i="128"/>
  <c r="G201" i="132" s="1"/>
  <c r="C201" i="128"/>
  <c r="B201" i="128"/>
  <c r="A201" i="128"/>
  <c r="AK200" i="128"/>
  <c r="AH200" i="128"/>
  <c r="AG200" i="128"/>
  <c r="AF200" i="128"/>
  <c r="AE200" i="128"/>
  <c r="AD200" i="128"/>
  <c r="AC200" i="128"/>
  <c r="AB200" i="128"/>
  <c r="AA200" i="128"/>
  <c r="Z200" i="128"/>
  <c r="Y200" i="128"/>
  <c r="X200" i="128"/>
  <c r="W200" i="128"/>
  <c r="V200" i="128"/>
  <c r="U200" i="128"/>
  <c r="T200" i="128"/>
  <c r="S200" i="128"/>
  <c r="R200" i="128"/>
  <c r="Q200" i="128"/>
  <c r="P200" i="128"/>
  <c r="O200" i="128"/>
  <c r="N200" i="128"/>
  <c r="M200" i="128"/>
  <c r="L200" i="128"/>
  <c r="K200" i="128"/>
  <c r="J200" i="128"/>
  <c r="I200" i="128"/>
  <c r="H200" i="128"/>
  <c r="G200" i="128"/>
  <c r="F200" i="128"/>
  <c r="E200" i="128"/>
  <c r="D200" i="128"/>
  <c r="A200" i="128"/>
  <c r="AK199" i="128"/>
  <c r="I199" i="132" s="1"/>
  <c r="AJ199" i="128"/>
  <c r="H199" i="132" s="1"/>
  <c r="AI199" i="128"/>
  <c r="G199" i="132" s="1"/>
  <c r="C199" i="128"/>
  <c r="B199" i="128"/>
  <c r="A199" i="128"/>
  <c r="AK198" i="128"/>
  <c r="I198" i="132" s="1"/>
  <c r="AJ198" i="128"/>
  <c r="H198" i="132" s="1"/>
  <c r="AI198" i="128"/>
  <c r="G198" i="132" s="1"/>
  <c r="C198" i="128"/>
  <c r="B198" i="128"/>
  <c r="A198" i="128"/>
  <c r="AK197" i="128"/>
  <c r="I197" i="132" s="1"/>
  <c r="AJ197" i="128"/>
  <c r="H197" i="132" s="1"/>
  <c r="AI197" i="128"/>
  <c r="G197" i="132" s="1"/>
  <c r="C197" i="128"/>
  <c r="B197" i="128"/>
  <c r="A197" i="128"/>
  <c r="AK196" i="128"/>
  <c r="I196" i="132" s="1"/>
  <c r="AJ196" i="128"/>
  <c r="H196" i="132" s="1"/>
  <c r="AI196" i="128"/>
  <c r="G196" i="132" s="1"/>
  <c r="C196" i="128"/>
  <c r="B196" i="128"/>
  <c r="A196" i="128"/>
  <c r="AK195" i="128"/>
  <c r="I195" i="132" s="1"/>
  <c r="I200" i="132" s="1"/>
  <c r="AJ195" i="128"/>
  <c r="H195" i="132" s="1"/>
  <c r="H200" i="132" s="1"/>
  <c r="AI195" i="128"/>
  <c r="G195" i="132" s="1"/>
  <c r="C195" i="128"/>
  <c r="B195" i="128"/>
  <c r="A195" i="128"/>
  <c r="AK194" i="128"/>
  <c r="I194" i="132" s="1"/>
  <c r="AJ194" i="128"/>
  <c r="H194" i="132" s="1"/>
  <c r="AI194" i="128"/>
  <c r="G194" i="132" s="1"/>
  <c r="C194" i="128"/>
  <c r="B194" i="128"/>
  <c r="A194" i="128"/>
  <c r="AJ193" i="128"/>
  <c r="AH193" i="128"/>
  <c r="AG193" i="128"/>
  <c r="AF193" i="128"/>
  <c r="AE193" i="128"/>
  <c r="AD193" i="128"/>
  <c r="AC193" i="128"/>
  <c r="AB193" i="128"/>
  <c r="AA193" i="128"/>
  <c r="Z193" i="128"/>
  <c r="Y193" i="128"/>
  <c r="X193" i="128"/>
  <c r="W193" i="128"/>
  <c r="V193" i="128"/>
  <c r="U193" i="128"/>
  <c r="T193" i="128"/>
  <c r="S193" i="128"/>
  <c r="R193" i="128"/>
  <c r="Q193" i="128"/>
  <c r="P193" i="128"/>
  <c r="O193" i="128"/>
  <c r="N193" i="128"/>
  <c r="M193" i="128"/>
  <c r="L193" i="128"/>
  <c r="K193" i="128"/>
  <c r="J193" i="128"/>
  <c r="I193" i="128"/>
  <c r="H193" i="128"/>
  <c r="G193" i="128"/>
  <c r="F193" i="128"/>
  <c r="E193" i="128"/>
  <c r="D193" i="128"/>
  <c r="A193" i="128"/>
  <c r="AK192" i="128"/>
  <c r="I192" i="132" s="1"/>
  <c r="AJ192" i="128"/>
  <c r="H192" i="132" s="1"/>
  <c r="AI192" i="128"/>
  <c r="G192" i="132" s="1"/>
  <c r="C192" i="128"/>
  <c r="B192" i="128"/>
  <c r="A192" i="128"/>
  <c r="AK191" i="128"/>
  <c r="I191" i="132" s="1"/>
  <c r="AJ191" i="128"/>
  <c r="H191" i="132" s="1"/>
  <c r="AI191" i="128"/>
  <c r="G191" i="132" s="1"/>
  <c r="C191" i="128"/>
  <c r="B191" i="128"/>
  <c r="A191" i="128"/>
  <c r="AK190" i="128"/>
  <c r="I190" i="132" s="1"/>
  <c r="AJ190" i="128"/>
  <c r="H190" i="132" s="1"/>
  <c r="AI190" i="128"/>
  <c r="G190" i="132" s="1"/>
  <c r="C190" i="128"/>
  <c r="B190" i="128"/>
  <c r="A190" i="128"/>
  <c r="AK189" i="128"/>
  <c r="I189" i="132" s="1"/>
  <c r="AJ189" i="128"/>
  <c r="H189" i="132" s="1"/>
  <c r="AI189" i="128"/>
  <c r="G189" i="132" s="1"/>
  <c r="C189" i="128"/>
  <c r="B189" i="128"/>
  <c r="A189" i="128"/>
  <c r="AK188" i="128"/>
  <c r="I188" i="132" s="1"/>
  <c r="AJ188" i="128"/>
  <c r="H188" i="132" s="1"/>
  <c r="H193" i="132" s="1"/>
  <c r="AI188" i="128"/>
  <c r="G188" i="132" s="1"/>
  <c r="G193" i="132" s="1"/>
  <c r="C188" i="128"/>
  <c r="B188" i="128"/>
  <c r="A188" i="128"/>
  <c r="AK187" i="128"/>
  <c r="I187" i="132" s="1"/>
  <c r="AJ187" i="128"/>
  <c r="H187" i="132" s="1"/>
  <c r="AI187" i="128"/>
  <c r="G187" i="132" s="1"/>
  <c r="C187" i="128"/>
  <c r="B187" i="128"/>
  <c r="A187" i="128"/>
  <c r="AI186" i="128"/>
  <c r="AH186" i="128"/>
  <c r="AG186" i="128"/>
  <c r="AF186" i="128"/>
  <c r="AE186" i="128"/>
  <c r="AD186" i="128"/>
  <c r="AC186" i="128"/>
  <c r="AB186" i="128"/>
  <c r="AA186" i="128"/>
  <c r="Z186" i="128"/>
  <c r="Y186" i="128"/>
  <c r="X186" i="128"/>
  <c r="W186" i="128"/>
  <c r="V186" i="128"/>
  <c r="U186" i="128"/>
  <c r="T186" i="128"/>
  <c r="S186" i="128"/>
  <c r="R186" i="128"/>
  <c r="Q186" i="128"/>
  <c r="P186" i="128"/>
  <c r="O186" i="128"/>
  <c r="N186" i="128"/>
  <c r="M186" i="128"/>
  <c r="L186" i="128"/>
  <c r="K186" i="128"/>
  <c r="J186" i="128"/>
  <c r="I186" i="128"/>
  <c r="H186" i="128"/>
  <c r="G186" i="128"/>
  <c r="F186" i="128"/>
  <c r="E186" i="128"/>
  <c r="D186" i="128"/>
  <c r="A186" i="128"/>
  <c r="AK185" i="128"/>
  <c r="I185" i="132" s="1"/>
  <c r="AJ185" i="128"/>
  <c r="H185" i="132" s="1"/>
  <c r="AI185" i="128"/>
  <c r="G185" i="132" s="1"/>
  <c r="C185" i="128"/>
  <c r="B185" i="128"/>
  <c r="A185" i="128"/>
  <c r="AK184" i="128"/>
  <c r="I184" i="132" s="1"/>
  <c r="AJ184" i="128"/>
  <c r="H184" i="132" s="1"/>
  <c r="AI184" i="128"/>
  <c r="G184" i="132" s="1"/>
  <c r="C184" i="128"/>
  <c r="B184" i="128"/>
  <c r="A184" i="128"/>
  <c r="AK183" i="128"/>
  <c r="I183" i="132" s="1"/>
  <c r="AJ183" i="128"/>
  <c r="H183" i="132" s="1"/>
  <c r="AI183" i="128"/>
  <c r="G183" i="132" s="1"/>
  <c r="C183" i="128"/>
  <c r="B183" i="128"/>
  <c r="A183" i="128"/>
  <c r="AK182" i="128"/>
  <c r="I182" i="132" s="1"/>
  <c r="AJ182" i="128"/>
  <c r="H182" i="132" s="1"/>
  <c r="AI182" i="128"/>
  <c r="G182" i="132" s="1"/>
  <c r="C182" i="128"/>
  <c r="B182" i="128"/>
  <c r="A182" i="128"/>
  <c r="AK181" i="128"/>
  <c r="I181" i="132" s="1"/>
  <c r="AJ181" i="128"/>
  <c r="H181" i="132" s="1"/>
  <c r="AI181" i="128"/>
  <c r="G181" i="132" s="1"/>
  <c r="C181" i="128"/>
  <c r="B181" i="128"/>
  <c r="A181" i="128"/>
  <c r="AK180" i="128"/>
  <c r="I180" i="132" s="1"/>
  <c r="I186" i="132" s="1"/>
  <c r="AJ180" i="128"/>
  <c r="H180" i="132" s="1"/>
  <c r="H186" i="132" s="1"/>
  <c r="AI180" i="128"/>
  <c r="G180" i="132" s="1"/>
  <c r="C180" i="128"/>
  <c r="B180" i="128"/>
  <c r="A180" i="128"/>
  <c r="AK179" i="128"/>
  <c r="I179" i="132" s="1"/>
  <c r="AJ179" i="128"/>
  <c r="H179" i="132" s="1"/>
  <c r="AI179" i="128"/>
  <c r="G179" i="132" s="1"/>
  <c r="C179" i="128"/>
  <c r="B179" i="128"/>
  <c r="A179" i="128"/>
  <c r="AJ178" i="128"/>
  <c r="AH178" i="128"/>
  <c r="AG178" i="128"/>
  <c r="AF178" i="128"/>
  <c r="AE178" i="128"/>
  <c r="AD178" i="128"/>
  <c r="AC178" i="128"/>
  <c r="AB178" i="128"/>
  <c r="AA178" i="128"/>
  <c r="Z178" i="128"/>
  <c r="Y178" i="128"/>
  <c r="X178" i="128"/>
  <c r="W178" i="128"/>
  <c r="V178" i="128"/>
  <c r="U178" i="128"/>
  <c r="T178" i="128"/>
  <c r="S178" i="128"/>
  <c r="R178" i="128"/>
  <c r="Q178" i="128"/>
  <c r="P178" i="128"/>
  <c r="O178" i="128"/>
  <c r="N178" i="128"/>
  <c r="M178" i="128"/>
  <c r="L178" i="128"/>
  <c r="K178" i="128"/>
  <c r="J178" i="128"/>
  <c r="I178" i="128"/>
  <c r="H178" i="128"/>
  <c r="G178" i="128"/>
  <c r="F178" i="128"/>
  <c r="E178" i="128"/>
  <c r="D178" i="128"/>
  <c r="A178" i="128"/>
  <c r="AK177" i="128"/>
  <c r="I177" i="132" s="1"/>
  <c r="AJ177" i="128"/>
  <c r="H177" i="132" s="1"/>
  <c r="AI177" i="128"/>
  <c r="G177" i="132" s="1"/>
  <c r="C177" i="128"/>
  <c r="B177" i="128"/>
  <c r="A177" i="128"/>
  <c r="AK176" i="128"/>
  <c r="I176" i="132" s="1"/>
  <c r="AJ176" i="128"/>
  <c r="H176" i="132" s="1"/>
  <c r="AI176" i="128"/>
  <c r="G176" i="132" s="1"/>
  <c r="C176" i="128"/>
  <c r="B176" i="128"/>
  <c r="A176" i="128"/>
  <c r="AK175" i="128"/>
  <c r="I175" i="132" s="1"/>
  <c r="AJ175" i="128"/>
  <c r="H175" i="132" s="1"/>
  <c r="AI175" i="128"/>
  <c r="G175" i="132" s="1"/>
  <c r="C175" i="128"/>
  <c r="B175" i="128"/>
  <c r="A175" i="128"/>
  <c r="AK174" i="128"/>
  <c r="I174" i="132" s="1"/>
  <c r="AJ174" i="128"/>
  <c r="H174" i="132" s="1"/>
  <c r="AI174" i="128"/>
  <c r="G174" i="132" s="1"/>
  <c r="C174" i="128"/>
  <c r="B174" i="128"/>
  <c r="A174" i="128"/>
  <c r="AK173" i="128"/>
  <c r="I173" i="132" s="1"/>
  <c r="AJ173" i="128"/>
  <c r="H173" i="132" s="1"/>
  <c r="H178" i="132" s="1"/>
  <c r="AI173" i="128"/>
  <c r="G173" i="132" s="1"/>
  <c r="G178" i="132" s="1"/>
  <c r="C173" i="128"/>
  <c r="B173" i="128"/>
  <c r="A173" i="128"/>
  <c r="AK172" i="128"/>
  <c r="I172" i="132" s="1"/>
  <c r="AJ172" i="128"/>
  <c r="H172" i="132" s="1"/>
  <c r="AI172" i="128"/>
  <c r="G172" i="132" s="1"/>
  <c r="C172" i="128"/>
  <c r="B172" i="128"/>
  <c r="A172" i="128"/>
  <c r="AI171" i="128"/>
  <c r="AH171" i="128"/>
  <c r="AG171" i="128"/>
  <c r="AF171" i="128"/>
  <c r="AE171" i="128"/>
  <c r="AD171" i="128"/>
  <c r="AC171" i="128"/>
  <c r="AB171" i="128"/>
  <c r="AA171" i="128"/>
  <c r="Z171" i="128"/>
  <c r="Y171" i="128"/>
  <c r="X171" i="128"/>
  <c r="W171" i="128"/>
  <c r="V171" i="128"/>
  <c r="U171" i="128"/>
  <c r="T171" i="128"/>
  <c r="S171" i="128"/>
  <c r="R171" i="128"/>
  <c r="Q171" i="128"/>
  <c r="P171" i="128"/>
  <c r="O171" i="128"/>
  <c r="N171" i="128"/>
  <c r="M171" i="128"/>
  <c r="L171" i="128"/>
  <c r="K171" i="128"/>
  <c r="J171" i="128"/>
  <c r="I171" i="128"/>
  <c r="H171" i="128"/>
  <c r="G171" i="128"/>
  <c r="F171" i="128"/>
  <c r="E171" i="128"/>
  <c r="D171" i="128"/>
  <c r="A171" i="128"/>
  <c r="AK170" i="128"/>
  <c r="I170" i="132" s="1"/>
  <c r="AJ170" i="128"/>
  <c r="H170" i="132" s="1"/>
  <c r="AI170" i="128"/>
  <c r="G170" i="132" s="1"/>
  <c r="C170" i="128"/>
  <c r="B170" i="128"/>
  <c r="A170" i="128"/>
  <c r="AK169" i="128"/>
  <c r="I169" i="132" s="1"/>
  <c r="AJ169" i="128"/>
  <c r="H169" i="132" s="1"/>
  <c r="AI169" i="128"/>
  <c r="G169" i="132" s="1"/>
  <c r="C169" i="128"/>
  <c r="B169" i="128"/>
  <c r="A169" i="128"/>
  <c r="AK168" i="128"/>
  <c r="I168" i="132" s="1"/>
  <c r="AJ168" i="128"/>
  <c r="H168" i="132" s="1"/>
  <c r="AI168" i="128"/>
  <c r="G168" i="132" s="1"/>
  <c r="C168" i="128"/>
  <c r="B168" i="128"/>
  <c r="A168" i="128"/>
  <c r="AK167" i="128"/>
  <c r="I167" i="132" s="1"/>
  <c r="AJ167" i="128"/>
  <c r="H167" i="132" s="1"/>
  <c r="AI167" i="128"/>
  <c r="G167" i="132" s="1"/>
  <c r="C167" i="128"/>
  <c r="B167" i="128"/>
  <c r="A167" i="128"/>
  <c r="AK166" i="128"/>
  <c r="I166" i="132" s="1"/>
  <c r="AJ166" i="128"/>
  <c r="H166" i="132" s="1"/>
  <c r="AI166" i="128"/>
  <c r="G166" i="132" s="1"/>
  <c r="C166" i="128"/>
  <c r="B166" i="128"/>
  <c r="A166" i="128"/>
  <c r="AK165" i="128"/>
  <c r="I165" i="132" s="1"/>
  <c r="I171" i="132" s="1"/>
  <c r="AJ165" i="128"/>
  <c r="H165" i="132" s="1"/>
  <c r="H171" i="132" s="1"/>
  <c r="AI165" i="128"/>
  <c r="G165" i="132" s="1"/>
  <c r="C165" i="128"/>
  <c r="B165" i="128"/>
  <c r="A165" i="128"/>
  <c r="AK164" i="128"/>
  <c r="I164" i="132" s="1"/>
  <c r="AJ164" i="128"/>
  <c r="H164" i="132" s="1"/>
  <c r="AI164" i="128"/>
  <c r="G164" i="132" s="1"/>
  <c r="C164" i="128"/>
  <c r="B164" i="128"/>
  <c r="A164" i="128"/>
  <c r="AJ163" i="128"/>
  <c r="AH163" i="128"/>
  <c r="AG163" i="128"/>
  <c r="AF163" i="128"/>
  <c r="AE163" i="128"/>
  <c r="AD163" i="128"/>
  <c r="AC163" i="128"/>
  <c r="AB163" i="128"/>
  <c r="AA163" i="128"/>
  <c r="Z163" i="128"/>
  <c r="Y163" i="128"/>
  <c r="X163" i="128"/>
  <c r="W163" i="128"/>
  <c r="V163" i="128"/>
  <c r="U163" i="128"/>
  <c r="T163" i="128"/>
  <c r="S163" i="128"/>
  <c r="R163" i="128"/>
  <c r="Q163" i="128"/>
  <c r="P163" i="128"/>
  <c r="O163" i="128"/>
  <c r="N163" i="128"/>
  <c r="M163" i="128"/>
  <c r="L163" i="128"/>
  <c r="K163" i="128"/>
  <c r="J163" i="128"/>
  <c r="I163" i="128"/>
  <c r="H163" i="128"/>
  <c r="G163" i="128"/>
  <c r="F163" i="128"/>
  <c r="E163" i="128"/>
  <c r="D163" i="128"/>
  <c r="A163" i="128"/>
  <c r="AK162" i="128"/>
  <c r="I162" i="132" s="1"/>
  <c r="AJ162" i="128"/>
  <c r="H162" i="132" s="1"/>
  <c r="AI162" i="128"/>
  <c r="G162" i="132" s="1"/>
  <c r="C162" i="128"/>
  <c r="B162" i="128"/>
  <c r="A162" i="128"/>
  <c r="AK161" i="128"/>
  <c r="I161" i="132" s="1"/>
  <c r="AJ161" i="128"/>
  <c r="H161" i="132" s="1"/>
  <c r="AI161" i="128"/>
  <c r="G161" i="132" s="1"/>
  <c r="C161" i="128"/>
  <c r="B161" i="128"/>
  <c r="A161" i="128"/>
  <c r="AK160" i="128"/>
  <c r="I160" i="132" s="1"/>
  <c r="AJ160" i="128"/>
  <c r="H160" i="132" s="1"/>
  <c r="AI160" i="128"/>
  <c r="G160" i="132" s="1"/>
  <c r="C160" i="128"/>
  <c r="B160" i="128"/>
  <c r="A160" i="128"/>
  <c r="AK159" i="128"/>
  <c r="I159" i="132" s="1"/>
  <c r="I163" i="132" s="1"/>
  <c r="AJ159" i="128"/>
  <c r="H159" i="132" s="1"/>
  <c r="AI159" i="128"/>
  <c r="G159" i="132" s="1"/>
  <c r="C159" i="128"/>
  <c r="B159" i="128"/>
  <c r="A159" i="128"/>
  <c r="AK158" i="128"/>
  <c r="I158" i="132" s="1"/>
  <c r="AJ158" i="128"/>
  <c r="H158" i="132" s="1"/>
  <c r="AI158" i="128"/>
  <c r="G158" i="132" s="1"/>
  <c r="C158" i="128"/>
  <c r="B158" i="128"/>
  <c r="A158" i="128"/>
  <c r="AK157" i="128"/>
  <c r="AH157" i="128"/>
  <c r="AG157" i="128"/>
  <c r="AF157" i="128"/>
  <c r="AE157" i="128"/>
  <c r="AD157" i="128"/>
  <c r="AC157" i="128"/>
  <c r="AB157" i="128"/>
  <c r="AA157" i="128"/>
  <c r="Z157" i="128"/>
  <c r="Y157" i="128"/>
  <c r="X157" i="128"/>
  <c r="W157" i="128"/>
  <c r="V157" i="128"/>
  <c r="U157" i="128"/>
  <c r="T157" i="128"/>
  <c r="S157" i="128"/>
  <c r="R157" i="128"/>
  <c r="Q157" i="128"/>
  <c r="P157" i="128"/>
  <c r="O157" i="128"/>
  <c r="N157" i="128"/>
  <c r="M157" i="128"/>
  <c r="L157" i="128"/>
  <c r="K157" i="128"/>
  <c r="J157" i="128"/>
  <c r="I157" i="128"/>
  <c r="H157" i="128"/>
  <c r="G157" i="128"/>
  <c r="F157" i="128"/>
  <c r="E157" i="128"/>
  <c r="D157" i="128"/>
  <c r="A157" i="128"/>
  <c r="AK156" i="128"/>
  <c r="I156" i="132" s="1"/>
  <c r="AJ156" i="128"/>
  <c r="H156" i="132" s="1"/>
  <c r="AI156" i="128"/>
  <c r="G156" i="132" s="1"/>
  <c r="C156" i="128"/>
  <c r="B156" i="128"/>
  <c r="A156" i="128"/>
  <c r="AK155" i="128"/>
  <c r="I155" i="132" s="1"/>
  <c r="AJ155" i="128"/>
  <c r="H155" i="132" s="1"/>
  <c r="AI155" i="128"/>
  <c r="G155" i="132" s="1"/>
  <c r="C155" i="128"/>
  <c r="B155" i="128"/>
  <c r="A155" i="128"/>
  <c r="AK154" i="128"/>
  <c r="I154" i="132" s="1"/>
  <c r="AJ154" i="128"/>
  <c r="H154" i="132" s="1"/>
  <c r="AI154" i="128"/>
  <c r="G154" i="132" s="1"/>
  <c r="C154" i="128"/>
  <c r="B154" i="128"/>
  <c r="A154" i="128"/>
  <c r="AK153" i="128"/>
  <c r="I153" i="132" s="1"/>
  <c r="AJ153" i="128"/>
  <c r="H153" i="132" s="1"/>
  <c r="AI153" i="128"/>
  <c r="G153" i="132" s="1"/>
  <c r="C153" i="128"/>
  <c r="B153" i="128"/>
  <c r="A153" i="128"/>
  <c r="AK152" i="128"/>
  <c r="I152" i="132" s="1"/>
  <c r="I157" i="132" s="1"/>
  <c r="AJ152" i="128"/>
  <c r="H152" i="132" s="1"/>
  <c r="H157" i="132" s="1"/>
  <c r="AI152" i="128"/>
  <c r="G152" i="132" s="1"/>
  <c r="C152" i="128"/>
  <c r="B152" i="128"/>
  <c r="A152" i="128"/>
  <c r="AK151" i="128"/>
  <c r="I151" i="132" s="1"/>
  <c r="AJ151" i="128"/>
  <c r="H151" i="132" s="1"/>
  <c r="AI151" i="128"/>
  <c r="G151" i="132" s="1"/>
  <c r="C151" i="128"/>
  <c r="B151" i="128"/>
  <c r="A151" i="128"/>
  <c r="AJ150" i="128"/>
  <c r="AH150" i="128"/>
  <c r="AG150" i="128"/>
  <c r="AF150" i="128"/>
  <c r="AE150" i="128"/>
  <c r="AD150" i="128"/>
  <c r="AC150" i="128"/>
  <c r="AB150" i="128"/>
  <c r="AA150" i="128"/>
  <c r="Z150" i="128"/>
  <c r="Y150" i="128"/>
  <c r="X150" i="128"/>
  <c r="W150" i="128"/>
  <c r="V150" i="128"/>
  <c r="U150" i="128"/>
  <c r="T150" i="128"/>
  <c r="S150" i="128"/>
  <c r="R150" i="128"/>
  <c r="Q150" i="128"/>
  <c r="P150" i="128"/>
  <c r="O150" i="128"/>
  <c r="N150" i="128"/>
  <c r="M150" i="128"/>
  <c r="L150" i="128"/>
  <c r="K150" i="128"/>
  <c r="J150" i="128"/>
  <c r="I150" i="128"/>
  <c r="H150" i="128"/>
  <c r="G150" i="128"/>
  <c r="F150" i="128"/>
  <c r="E150" i="128"/>
  <c r="D150" i="128"/>
  <c r="A150" i="128"/>
  <c r="AK149" i="128"/>
  <c r="I149" i="132" s="1"/>
  <c r="AJ149" i="128"/>
  <c r="H149" i="132" s="1"/>
  <c r="AI149" i="128"/>
  <c r="G149" i="132" s="1"/>
  <c r="C149" i="128"/>
  <c r="B149" i="128"/>
  <c r="A149" i="128"/>
  <c r="AK148" i="128"/>
  <c r="I148" i="132" s="1"/>
  <c r="AJ148" i="128"/>
  <c r="H148" i="132" s="1"/>
  <c r="AI148" i="128"/>
  <c r="G148" i="132" s="1"/>
  <c r="C148" i="128"/>
  <c r="B148" i="128"/>
  <c r="A148" i="128"/>
  <c r="AK147" i="128"/>
  <c r="I147" i="132" s="1"/>
  <c r="AJ147" i="128"/>
  <c r="H147" i="132" s="1"/>
  <c r="AI147" i="128"/>
  <c r="G147" i="132" s="1"/>
  <c r="C147" i="128"/>
  <c r="B147" i="128"/>
  <c r="A147" i="128"/>
  <c r="AK146" i="128"/>
  <c r="I146" i="132" s="1"/>
  <c r="I150" i="132" s="1"/>
  <c r="AJ146" i="128"/>
  <c r="H146" i="132" s="1"/>
  <c r="AI146" i="128"/>
  <c r="G146" i="132" s="1"/>
  <c r="C146" i="128"/>
  <c r="B146" i="128"/>
  <c r="A146" i="128"/>
  <c r="AK145" i="128"/>
  <c r="I145" i="132" s="1"/>
  <c r="AJ145" i="128"/>
  <c r="H145" i="132" s="1"/>
  <c r="AI145" i="128"/>
  <c r="G145" i="132" s="1"/>
  <c r="C145" i="128"/>
  <c r="B145" i="128"/>
  <c r="A145" i="128"/>
  <c r="AK144" i="128"/>
  <c r="AH144" i="128"/>
  <c r="AG144" i="128"/>
  <c r="AF144" i="128"/>
  <c r="AE144" i="128"/>
  <c r="AD144" i="128"/>
  <c r="AC144" i="128"/>
  <c r="AB144" i="128"/>
  <c r="AA144" i="128"/>
  <c r="Z144" i="128"/>
  <c r="Y144" i="128"/>
  <c r="X144" i="128"/>
  <c r="W144" i="128"/>
  <c r="V144" i="128"/>
  <c r="U144" i="128"/>
  <c r="T144" i="128"/>
  <c r="S144" i="128"/>
  <c r="R144" i="128"/>
  <c r="Q144" i="128"/>
  <c r="P144" i="128"/>
  <c r="O144" i="128"/>
  <c r="N144" i="128"/>
  <c r="M144" i="128"/>
  <c r="L144" i="128"/>
  <c r="K144" i="128"/>
  <c r="J144" i="128"/>
  <c r="I144" i="128"/>
  <c r="H144" i="128"/>
  <c r="G144" i="128"/>
  <c r="F144" i="128"/>
  <c r="E144" i="128"/>
  <c r="D144" i="128"/>
  <c r="A144" i="128"/>
  <c r="AK143" i="128"/>
  <c r="I143" i="132" s="1"/>
  <c r="AJ143" i="128"/>
  <c r="H143" i="132" s="1"/>
  <c r="AI143" i="128"/>
  <c r="G143" i="132" s="1"/>
  <c r="C143" i="128"/>
  <c r="B143" i="128"/>
  <c r="A143" i="128"/>
  <c r="AK142" i="128"/>
  <c r="I142" i="132" s="1"/>
  <c r="AJ142" i="128"/>
  <c r="H142" i="132" s="1"/>
  <c r="AI142" i="128"/>
  <c r="G142" i="132" s="1"/>
  <c r="C142" i="128"/>
  <c r="B142" i="128"/>
  <c r="A142" i="128"/>
  <c r="AK141" i="128"/>
  <c r="I141" i="132" s="1"/>
  <c r="AJ141" i="128"/>
  <c r="H141" i="132" s="1"/>
  <c r="AI141" i="128"/>
  <c r="G141" i="132" s="1"/>
  <c r="C141" i="128"/>
  <c r="B141" i="128"/>
  <c r="A141" i="128"/>
  <c r="AK140" i="128"/>
  <c r="I140" i="132" s="1"/>
  <c r="AJ140" i="128"/>
  <c r="H140" i="132" s="1"/>
  <c r="AI140" i="128"/>
  <c r="G140" i="132" s="1"/>
  <c r="C140" i="128"/>
  <c r="B140" i="128"/>
  <c r="A140" i="128"/>
  <c r="AK139" i="128"/>
  <c r="I139" i="132" s="1"/>
  <c r="AJ139" i="128"/>
  <c r="H139" i="132" s="1"/>
  <c r="AI139" i="128"/>
  <c r="G139" i="132" s="1"/>
  <c r="C139" i="128"/>
  <c r="B139" i="128"/>
  <c r="A139" i="128"/>
  <c r="AK138" i="128"/>
  <c r="I138" i="132" s="1"/>
  <c r="AJ138" i="128"/>
  <c r="H138" i="132" s="1"/>
  <c r="AI138" i="128"/>
  <c r="G138" i="132" s="1"/>
  <c r="C138" i="128"/>
  <c r="B138" i="128"/>
  <c r="A138" i="128"/>
  <c r="AK137" i="128"/>
  <c r="I137" i="132" s="1"/>
  <c r="AJ137" i="128"/>
  <c r="H137" i="132" s="1"/>
  <c r="AI137" i="128"/>
  <c r="G137" i="132" s="1"/>
  <c r="C137" i="128"/>
  <c r="B137" i="128"/>
  <c r="A137" i="128"/>
  <c r="AK136" i="128"/>
  <c r="I136" i="132" s="1"/>
  <c r="AJ136" i="128"/>
  <c r="H136" i="132" s="1"/>
  <c r="AI136" i="128"/>
  <c r="G136" i="132" s="1"/>
  <c r="G144" i="132" s="1"/>
  <c r="C136" i="128"/>
  <c r="B136" i="128"/>
  <c r="A136" i="128"/>
  <c r="AK135" i="128"/>
  <c r="I135" i="132" s="1"/>
  <c r="AJ135" i="128"/>
  <c r="H135" i="132" s="1"/>
  <c r="AI135" i="128"/>
  <c r="G135" i="132" s="1"/>
  <c r="C135" i="128"/>
  <c r="B135" i="128"/>
  <c r="A135" i="128"/>
  <c r="AH134" i="128"/>
  <c r="AH203" i="128" s="1"/>
  <c r="AG134" i="128"/>
  <c r="AG203" i="128" s="1"/>
  <c r="AF134" i="128"/>
  <c r="AF203" i="128" s="1"/>
  <c r="AE134" i="128"/>
  <c r="AE203" i="128" s="1"/>
  <c r="AD134" i="128"/>
  <c r="AD203" i="128" s="1"/>
  <c r="AC134" i="128"/>
  <c r="AC203" i="128" s="1"/>
  <c r="AB134" i="128"/>
  <c r="AB203" i="128" s="1"/>
  <c r="AA134" i="128"/>
  <c r="AA203" i="128" s="1"/>
  <c r="Z134" i="128"/>
  <c r="Z203" i="128" s="1"/>
  <c r="Y134" i="128"/>
  <c r="Y203" i="128" s="1"/>
  <c r="X134" i="128"/>
  <c r="X203" i="128" s="1"/>
  <c r="W134" i="128"/>
  <c r="W203" i="128" s="1"/>
  <c r="V134" i="128"/>
  <c r="V203" i="128" s="1"/>
  <c r="U134" i="128"/>
  <c r="U203" i="128" s="1"/>
  <c r="T134" i="128"/>
  <c r="T203" i="128" s="1"/>
  <c r="S134" i="128"/>
  <c r="S203" i="128" s="1"/>
  <c r="R134" i="128"/>
  <c r="R203" i="128" s="1"/>
  <c r="Q134" i="128"/>
  <c r="Q203" i="128" s="1"/>
  <c r="P134" i="128"/>
  <c r="P203" i="128" s="1"/>
  <c r="O134" i="128"/>
  <c r="O203" i="128" s="1"/>
  <c r="N134" i="128"/>
  <c r="N203" i="128" s="1"/>
  <c r="M134" i="128"/>
  <c r="M203" i="128" s="1"/>
  <c r="L134" i="128"/>
  <c r="L203" i="128" s="1"/>
  <c r="K134" i="128"/>
  <c r="K203" i="128" s="1"/>
  <c r="J134" i="128"/>
  <c r="J203" i="128" s="1"/>
  <c r="I134" i="128"/>
  <c r="I203" i="128" s="1"/>
  <c r="H134" i="128"/>
  <c r="H203" i="128" s="1"/>
  <c r="G134" i="128"/>
  <c r="G203" i="128" s="1"/>
  <c r="F134" i="128"/>
  <c r="F203" i="128" s="1"/>
  <c r="E134" i="128"/>
  <c r="E203" i="128" s="1"/>
  <c r="D134" i="128"/>
  <c r="D203" i="128" s="1"/>
  <c r="A134" i="128"/>
  <c r="AK133" i="128"/>
  <c r="I133" i="132" s="1"/>
  <c r="AJ133" i="128"/>
  <c r="H133" i="132" s="1"/>
  <c r="AI133" i="128"/>
  <c r="G133" i="132" s="1"/>
  <c r="C133" i="128"/>
  <c r="B133" i="128"/>
  <c r="A133" i="128"/>
  <c r="AK132" i="128"/>
  <c r="I132" i="132" s="1"/>
  <c r="AJ132" i="128"/>
  <c r="H132" i="132" s="1"/>
  <c r="AI132" i="128"/>
  <c r="G132" i="132" s="1"/>
  <c r="C132" i="128"/>
  <c r="B132" i="128"/>
  <c r="A132" i="128"/>
  <c r="AK131" i="128"/>
  <c r="I131" i="132" s="1"/>
  <c r="AJ131" i="128"/>
  <c r="H131" i="132" s="1"/>
  <c r="AI131" i="128"/>
  <c r="G131" i="132" s="1"/>
  <c r="C131" i="128"/>
  <c r="B131" i="128"/>
  <c r="A131" i="128"/>
  <c r="AK130" i="128"/>
  <c r="I130" i="132" s="1"/>
  <c r="AJ130" i="128"/>
  <c r="H130" i="132" s="1"/>
  <c r="AI130" i="128"/>
  <c r="G130" i="132" s="1"/>
  <c r="C130" i="128"/>
  <c r="B130" i="128"/>
  <c r="A130" i="128"/>
  <c r="AK129" i="128"/>
  <c r="I129" i="132" s="1"/>
  <c r="I134" i="132" s="1"/>
  <c r="AJ129" i="128"/>
  <c r="H129" i="132" s="1"/>
  <c r="AI129" i="128"/>
  <c r="G129" i="132" s="1"/>
  <c r="C129" i="128"/>
  <c r="B129" i="128"/>
  <c r="A129" i="128"/>
  <c r="AK128" i="128"/>
  <c r="I128" i="132" s="1"/>
  <c r="AJ128" i="128"/>
  <c r="H128" i="132" s="1"/>
  <c r="AI128" i="128"/>
  <c r="G128" i="132" s="1"/>
  <c r="C128" i="128"/>
  <c r="B128" i="128"/>
  <c r="A128" i="128"/>
  <c r="AK127" i="128"/>
  <c r="I127" i="132" s="1"/>
  <c r="AJ127" i="128"/>
  <c r="H127" i="132" s="1"/>
  <c r="AI127" i="128"/>
  <c r="G127" i="132" s="1"/>
  <c r="C127" i="128"/>
  <c r="B127" i="128"/>
  <c r="A127" i="128"/>
  <c r="AK126" i="128"/>
  <c r="I126" i="132" s="1"/>
  <c r="AJ126" i="128"/>
  <c r="H126" i="132" s="1"/>
  <c r="AI126" i="128"/>
  <c r="G126" i="132" s="1"/>
  <c r="C126" i="128"/>
  <c r="B126" i="128"/>
  <c r="A126" i="128"/>
  <c r="AK125" i="128"/>
  <c r="I125" i="132" s="1"/>
  <c r="AJ125" i="128"/>
  <c r="H125" i="132" s="1"/>
  <c r="AI125" i="128"/>
  <c r="G125" i="132" s="1"/>
  <c r="A125" i="128"/>
  <c r="AK124" i="128"/>
  <c r="I124" i="132" s="1"/>
  <c r="AJ124" i="128"/>
  <c r="H124" i="132" s="1"/>
  <c r="AI124" i="128"/>
  <c r="G124" i="132" s="1"/>
  <c r="C124" i="128"/>
  <c r="B124" i="128"/>
  <c r="A124" i="128"/>
  <c r="A123" i="128"/>
  <c r="AK122" i="128"/>
  <c r="I122" i="132" s="1"/>
  <c r="AJ122" i="128"/>
  <c r="H122" i="132" s="1"/>
  <c r="AI122" i="128"/>
  <c r="G122" i="132" s="1"/>
  <c r="C122" i="128"/>
  <c r="B122" i="128"/>
  <c r="A122" i="128"/>
  <c r="AK121" i="128"/>
  <c r="I121" i="132" s="1"/>
  <c r="AJ121" i="128"/>
  <c r="H121" i="132" s="1"/>
  <c r="AI121" i="128"/>
  <c r="G121" i="132" s="1"/>
  <c r="C121" i="128"/>
  <c r="B121" i="128"/>
  <c r="A121" i="128"/>
  <c r="AH120" i="128"/>
  <c r="AG120" i="128"/>
  <c r="AF120" i="128"/>
  <c r="AE120" i="128"/>
  <c r="AD120" i="128"/>
  <c r="AC120" i="128"/>
  <c r="AB120" i="128"/>
  <c r="AA120" i="128"/>
  <c r="Z120" i="128"/>
  <c r="Y120" i="128"/>
  <c r="X120" i="128"/>
  <c r="W120" i="128"/>
  <c r="V120" i="128"/>
  <c r="U120" i="128"/>
  <c r="T120" i="128"/>
  <c r="S120" i="128"/>
  <c r="R120" i="128"/>
  <c r="Q120" i="128"/>
  <c r="P120" i="128"/>
  <c r="O120" i="128"/>
  <c r="N120" i="128"/>
  <c r="M120" i="128"/>
  <c r="L120" i="128"/>
  <c r="K120" i="128"/>
  <c r="J120" i="128"/>
  <c r="I120" i="128"/>
  <c r="H120" i="128"/>
  <c r="G120" i="128"/>
  <c r="F120" i="128"/>
  <c r="E120" i="128"/>
  <c r="D120" i="128"/>
  <c r="A120" i="128"/>
  <c r="AK119" i="128"/>
  <c r="I119" i="132" s="1"/>
  <c r="AJ119" i="128"/>
  <c r="H119" i="132" s="1"/>
  <c r="AI119" i="128"/>
  <c r="G119" i="132" s="1"/>
  <c r="C119" i="128"/>
  <c r="B119" i="128"/>
  <c r="A119" i="128"/>
  <c r="AK118" i="128"/>
  <c r="I118" i="132" s="1"/>
  <c r="AJ118" i="128"/>
  <c r="H118" i="132" s="1"/>
  <c r="AI118" i="128"/>
  <c r="G118" i="132" s="1"/>
  <c r="C118" i="128"/>
  <c r="B118" i="128"/>
  <c r="A118" i="128"/>
  <c r="AK117" i="128"/>
  <c r="I117" i="132" s="1"/>
  <c r="AJ117" i="128"/>
  <c r="H117" i="132" s="1"/>
  <c r="AI117" i="128"/>
  <c r="G117" i="132" s="1"/>
  <c r="C117" i="128"/>
  <c r="B117" i="128"/>
  <c r="A117" i="128"/>
  <c r="AK116" i="128"/>
  <c r="I116" i="132" s="1"/>
  <c r="AJ116" i="128"/>
  <c r="H116" i="132" s="1"/>
  <c r="H120" i="132" s="1"/>
  <c r="AI116" i="128"/>
  <c r="G116" i="132" s="1"/>
  <c r="G120" i="132" s="1"/>
  <c r="C116" i="128"/>
  <c r="B116" i="128"/>
  <c r="A116" i="128"/>
  <c r="AK115" i="128"/>
  <c r="I115" i="132" s="1"/>
  <c r="AJ115" i="128"/>
  <c r="H115" i="132" s="1"/>
  <c r="AI115" i="128"/>
  <c r="G115" i="132" s="1"/>
  <c r="C115" i="128"/>
  <c r="B115" i="128"/>
  <c r="A115" i="128"/>
  <c r="AI114" i="128"/>
  <c r="AH114" i="128"/>
  <c r="AH123" i="128" s="1"/>
  <c r="AG114" i="128"/>
  <c r="AG123" i="128" s="1"/>
  <c r="AF114" i="128"/>
  <c r="AF123" i="128" s="1"/>
  <c r="AE114" i="128"/>
  <c r="AE123" i="128" s="1"/>
  <c r="AD114" i="128"/>
  <c r="AD123" i="128" s="1"/>
  <c r="AC114" i="128"/>
  <c r="AC123" i="128" s="1"/>
  <c r="AB114" i="128"/>
  <c r="AB123" i="128" s="1"/>
  <c r="AA114" i="128"/>
  <c r="AA123" i="128" s="1"/>
  <c r="Z114" i="128"/>
  <c r="Z123" i="128" s="1"/>
  <c r="Y114" i="128"/>
  <c r="Y123" i="128" s="1"/>
  <c r="X114" i="128"/>
  <c r="X123" i="128" s="1"/>
  <c r="W114" i="128"/>
  <c r="W123" i="128" s="1"/>
  <c r="V114" i="128"/>
  <c r="V123" i="128" s="1"/>
  <c r="U114" i="128"/>
  <c r="U123" i="128" s="1"/>
  <c r="T114" i="128"/>
  <c r="T123" i="128" s="1"/>
  <c r="S114" i="128"/>
  <c r="S123" i="128" s="1"/>
  <c r="R114" i="128"/>
  <c r="R123" i="128" s="1"/>
  <c r="Q114" i="128"/>
  <c r="Q123" i="128" s="1"/>
  <c r="P114" i="128"/>
  <c r="P123" i="128" s="1"/>
  <c r="O114" i="128"/>
  <c r="O123" i="128" s="1"/>
  <c r="N114" i="128"/>
  <c r="N123" i="128" s="1"/>
  <c r="M114" i="128"/>
  <c r="M123" i="128" s="1"/>
  <c r="L114" i="128"/>
  <c r="L123" i="128" s="1"/>
  <c r="K114" i="128"/>
  <c r="K123" i="128" s="1"/>
  <c r="J114" i="128"/>
  <c r="J123" i="128" s="1"/>
  <c r="I114" i="128"/>
  <c r="I123" i="128" s="1"/>
  <c r="H114" i="128"/>
  <c r="H123" i="128" s="1"/>
  <c r="G114" i="128"/>
  <c r="G123" i="128" s="1"/>
  <c r="F114" i="128"/>
  <c r="F123" i="128" s="1"/>
  <c r="E114" i="128"/>
  <c r="E123" i="128" s="1"/>
  <c r="D114" i="128"/>
  <c r="D123" i="128" s="1"/>
  <c r="A114" i="128"/>
  <c r="AK113" i="128"/>
  <c r="I113" i="132" s="1"/>
  <c r="AJ113" i="128"/>
  <c r="H113" i="132" s="1"/>
  <c r="AI113" i="128"/>
  <c r="G113" i="132" s="1"/>
  <c r="C113" i="128"/>
  <c r="B113" i="128"/>
  <c r="A113" i="128"/>
  <c r="AK112" i="128"/>
  <c r="I112" i="132" s="1"/>
  <c r="AJ112" i="128"/>
  <c r="H112" i="132" s="1"/>
  <c r="AI112" i="128"/>
  <c r="G112" i="132" s="1"/>
  <c r="C112" i="128"/>
  <c r="B112" i="128"/>
  <c r="A112" i="128"/>
  <c r="AK111" i="128"/>
  <c r="I111" i="132" s="1"/>
  <c r="AJ111" i="128"/>
  <c r="H111" i="132" s="1"/>
  <c r="AI111" i="128"/>
  <c r="G111" i="132" s="1"/>
  <c r="C111" i="128"/>
  <c r="B111" i="128"/>
  <c r="A111" i="128"/>
  <c r="AK110" i="128"/>
  <c r="I110" i="132" s="1"/>
  <c r="I114" i="132" s="1"/>
  <c r="AJ110" i="128"/>
  <c r="H110" i="132" s="1"/>
  <c r="H114" i="132" s="1"/>
  <c r="AI110" i="128"/>
  <c r="G110" i="132" s="1"/>
  <c r="C110" i="128"/>
  <c r="B110" i="128"/>
  <c r="A110" i="128"/>
  <c r="AK109" i="128"/>
  <c r="I109" i="132" s="1"/>
  <c r="AJ109" i="128"/>
  <c r="H109" i="132" s="1"/>
  <c r="AI109" i="128"/>
  <c r="G109" i="132" s="1"/>
  <c r="C109" i="128"/>
  <c r="B109" i="128"/>
  <c r="A109" i="128"/>
  <c r="AK108" i="128"/>
  <c r="I108" i="132" s="1"/>
  <c r="AJ108" i="128"/>
  <c r="H108" i="132" s="1"/>
  <c r="AI108" i="128"/>
  <c r="G108" i="132" s="1"/>
  <c r="C108" i="128"/>
  <c r="B108" i="128"/>
  <c r="A108" i="128"/>
  <c r="AK107" i="128"/>
  <c r="I107" i="132" s="1"/>
  <c r="AJ107" i="128"/>
  <c r="H107" i="132" s="1"/>
  <c r="AI107" i="128"/>
  <c r="G107" i="132" s="1"/>
  <c r="C107" i="128"/>
  <c r="B107" i="128"/>
  <c r="A107" i="128"/>
  <c r="AK106" i="128"/>
  <c r="I106" i="132" s="1"/>
  <c r="AJ106" i="128"/>
  <c r="H106" i="132" s="1"/>
  <c r="H123" i="132" s="1"/>
  <c r="AI106" i="128"/>
  <c r="G106" i="132" s="1"/>
  <c r="C106" i="128"/>
  <c r="B106" i="128"/>
  <c r="A106" i="128"/>
  <c r="AK105" i="128"/>
  <c r="I105" i="132" s="1"/>
  <c r="AJ105" i="128"/>
  <c r="H105" i="132" s="1"/>
  <c r="AI105" i="128"/>
  <c r="G105" i="132" s="1"/>
  <c r="C105" i="128"/>
  <c r="B105" i="128"/>
  <c r="A105" i="128"/>
  <c r="AK104" i="128"/>
  <c r="I104" i="132" s="1"/>
  <c r="AJ104" i="128"/>
  <c r="H104" i="132" s="1"/>
  <c r="AI104" i="128"/>
  <c r="G104" i="132" s="1"/>
  <c r="A104" i="128"/>
  <c r="AK103" i="128"/>
  <c r="I103" i="132" s="1"/>
  <c r="AJ103" i="128"/>
  <c r="H103" i="132" s="1"/>
  <c r="AI103" i="128"/>
  <c r="G103" i="132" s="1"/>
  <c r="C103" i="128"/>
  <c r="B103" i="128"/>
  <c r="A103" i="128"/>
  <c r="A102" i="128"/>
  <c r="AK101" i="128"/>
  <c r="I101" i="132" s="1"/>
  <c r="AJ101" i="128"/>
  <c r="H101" i="132" s="1"/>
  <c r="AI101" i="128"/>
  <c r="G101" i="132" s="1"/>
  <c r="C101" i="128"/>
  <c r="B101" i="128"/>
  <c r="A101" i="128"/>
  <c r="AK100" i="128"/>
  <c r="I100" i="132" s="1"/>
  <c r="AJ100" i="128"/>
  <c r="H100" i="132" s="1"/>
  <c r="AI100" i="128"/>
  <c r="G100" i="132" s="1"/>
  <c r="C100" i="128"/>
  <c r="B100" i="128"/>
  <c r="A100" i="128"/>
  <c r="AH99" i="128"/>
  <c r="AG99" i="128"/>
  <c r="AF99" i="128"/>
  <c r="AE99" i="128"/>
  <c r="AD99" i="128"/>
  <c r="AC99" i="128"/>
  <c r="AB99" i="128"/>
  <c r="AA99" i="128"/>
  <c r="Z99" i="128"/>
  <c r="Y99" i="128"/>
  <c r="X99" i="128"/>
  <c r="W99" i="128"/>
  <c r="V99" i="128"/>
  <c r="U99" i="128"/>
  <c r="T99" i="128"/>
  <c r="S99" i="128"/>
  <c r="R99" i="128"/>
  <c r="Q99" i="128"/>
  <c r="P99" i="128"/>
  <c r="O99" i="128"/>
  <c r="N99" i="128"/>
  <c r="M99" i="128"/>
  <c r="L99" i="128"/>
  <c r="K99" i="128"/>
  <c r="J99" i="128"/>
  <c r="I99" i="128"/>
  <c r="H99" i="128"/>
  <c r="G99" i="128"/>
  <c r="F99" i="128"/>
  <c r="E99" i="128"/>
  <c r="D99" i="128"/>
  <c r="A99" i="128"/>
  <c r="AK98" i="128"/>
  <c r="I98" i="132" s="1"/>
  <c r="AJ98" i="128"/>
  <c r="H98" i="132" s="1"/>
  <c r="AI98" i="128"/>
  <c r="G98" i="132" s="1"/>
  <c r="C98" i="128"/>
  <c r="A98" i="128"/>
  <c r="AK97" i="128"/>
  <c r="I97" i="132" s="1"/>
  <c r="AJ97" i="128"/>
  <c r="H97" i="132" s="1"/>
  <c r="AI97" i="128"/>
  <c r="G97" i="132" s="1"/>
  <c r="C97" i="128"/>
  <c r="A97" i="128"/>
  <c r="AK96" i="128"/>
  <c r="I96" i="132" s="1"/>
  <c r="AJ96" i="128"/>
  <c r="H96" i="132" s="1"/>
  <c r="AI96" i="128"/>
  <c r="G96" i="132" s="1"/>
  <c r="C96" i="128"/>
  <c r="A96" i="128"/>
  <c r="AK95" i="128"/>
  <c r="I95" i="132" s="1"/>
  <c r="AJ95" i="128"/>
  <c r="H95" i="132" s="1"/>
  <c r="AI95" i="128"/>
  <c r="G95" i="132" s="1"/>
  <c r="C95" i="128"/>
  <c r="A95" i="128"/>
  <c r="AK94" i="128"/>
  <c r="I94" i="132" s="1"/>
  <c r="AJ94" i="128"/>
  <c r="H94" i="132" s="1"/>
  <c r="H99" i="132" s="1"/>
  <c r="AI94" i="128"/>
  <c r="G94" i="132" s="1"/>
  <c r="C94" i="128"/>
  <c r="A94" i="128"/>
  <c r="AK93" i="128"/>
  <c r="I93" i="132" s="1"/>
  <c r="AJ93" i="128"/>
  <c r="H93" i="132" s="1"/>
  <c r="AI93" i="128"/>
  <c r="G93" i="132" s="1"/>
  <c r="C93" i="128"/>
  <c r="B93" i="128"/>
  <c r="A93" i="128"/>
  <c r="AI92" i="128"/>
  <c r="AH92" i="128"/>
  <c r="AG92" i="128"/>
  <c r="AF92" i="128"/>
  <c r="AE92" i="128"/>
  <c r="AD92" i="128"/>
  <c r="AC92" i="128"/>
  <c r="AB92" i="128"/>
  <c r="AA92" i="128"/>
  <c r="Z92" i="128"/>
  <c r="Y92" i="128"/>
  <c r="X92" i="128"/>
  <c r="W92" i="128"/>
  <c r="V92" i="128"/>
  <c r="U92" i="128"/>
  <c r="T92" i="128"/>
  <c r="S92" i="128"/>
  <c r="R92" i="128"/>
  <c r="Q92" i="128"/>
  <c r="P92" i="128"/>
  <c r="O92" i="128"/>
  <c r="N92" i="128"/>
  <c r="M92" i="128"/>
  <c r="L92" i="128"/>
  <c r="K92" i="128"/>
  <c r="J92" i="128"/>
  <c r="I92" i="128"/>
  <c r="H92" i="128"/>
  <c r="G92" i="128"/>
  <c r="F92" i="128"/>
  <c r="E92" i="128"/>
  <c r="D92" i="128"/>
  <c r="A92" i="128"/>
  <c r="AK91" i="128"/>
  <c r="I91" i="132" s="1"/>
  <c r="AJ91" i="128"/>
  <c r="H91" i="132" s="1"/>
  <c r="AI91" i="128"/>
  <c r="G91" i="132" s="1"/>
  <c r="C91" i="128"/>
  <c r="B91" i="128"/>
  <c r="A91" i="128"/>
  <c r="AK90" i="128"/>
  <c r="I90" i="132" s="1"/>
  <c r="AJ90" i="128"/>
  <c r="H90" i="132" s="1"/>
  <c r="AI90" i="128"/>
  <c r="G90" i="132" s="1"/>
  <c r="C90" i="128"/>
  <c r="B90" i="128"/>
  <c r="A90" i="128"/>
  <c r="AK89" i="128"/>
  <c r="I89" i="132" s="1"/>
  <c r="AJ89" i="128"/>
  <c r="H89" i="132" s="1"/>
  <c r="AI89" i="128"/>
  <c r="G89" i="132" s="1"/>
  <c r="C89" i="128"/>
  <c r="B89" i="128"/>
  <c r="A89" i="128"/>
  <c r="AK88" i="128"/>
  <c r="I88" i="132" s="1"/>
  <c r="AJ88" i="128"/>
  <c r="H88" i="132" s="1"/>
  <c r="AI88" i="128"/>
  <c r="G88" i="132" s="1"/>
  <c r="C88" i="128"/>
  <c r="B88" i="128"/>
  <c r="A88" i="128"/>
  <c r="AK87" i="128"/>
  <c r="I87" i="132" s="1"/>
  <c r="AJ87" i="128"/>
  <c r="H87" i="132" s="1"/>
  <c r="AI87" i="128"/>
  <c r="G87" i="132" s="1"/>
  <c r="C87" i="128"/>
  <c r="B87" i="128"/>
  <c r="A87" i="128"/>
  <c r="AK86" i="128"/>
  <c r="I86" i="132" s="1"/>
  <c r="AJ86" i="128"/>
  <c r="H86" i="132" s="1"/>
  <c r="AI86" i="128"/>
  <c r="G86" i="132" s="1"/>
  <c r="C86" i="128"/>
  <c r="B86" i="128"/>
  <c r="A86" i="128"/>
  <c r="AK85" i="128"/>
  <c r="I85" i="132" s="1"/>
  <c r="AJ85" i="128"/>
  <c r="H85" i="132" s="1"/>
  <c r="AI85" i="128"/>
  <c r="G85" i="132" s="1"/>
  <c r="G92" i="132" s="1"/>
  <c r="C85" i="128"/>
  <c r="B85" i="128"/>
  <c r="A85" i="128"/>
  <c r="AK84" i="128"/>
  <c r="I84" i="132" s="1"/>
  <c r="AJ84" i="128"/>
  <c r="H84" i="132" s="1"/>
  <c r="AI84" i="128"/>
  <c r="G84" i="132" s="1"/>
  <c r="C84" i="128"/>
  <c r="B84" i="128"/>
  <c r="A84" i="128"/>
  <c r="AH83" i="128"/>
  <c r="AH102" i="128" s="1"/>
  <c r="AG83" i="128"/>
  <c r="AF83" i="128"/>
  <c r="AE83" i="128"/>
  <c r="AD83" i="128"/>
  <c r="AD102" i="128" s="1"/>
  <c r="AC83" i="128"/>
  <c r="AB83" i="128"/>
  <c r="AA83" i="128"/>
  <c r="Z83" i="128"/>
  <c r="Z102" i="128" s="1"/>
  <c r="Y83" i="128"/>
  <c r="X83" i="128"/>
  <c r="W83" i="128"/>
  <c r="V83" i="128"/>
  <c r="V102" i="128" s="1"/>
  <c r="U83" i="128"/>
  <c r="T83" i="128"/>
  <c r="S83" i="128"/>
  <c r="R83" i="128"/>
  <c r="R102" i="128" s="1"/>
  <c r="Q83" i="128"/>
  <c r="P83" i="128"/>
  <c r="O83" i="128"/>
  <c r="N83" i="128"/>
  <c r="N102" i="128" s="1"/>
  <c r="M83" i="128"/>
  <c r="L83" i="128"/>
  <c r="K83" i="128"/>
  <c r="J83" i="128"/>
  <c r="J102" i="128" s="1"/>
  <c r="I83" i="128"/>
  <c r="H83" i="128"/>
  <c r="G83" i="128"/>
  <c r="F83" i="128"/>
  <c r="F102" i="128" s="1"/>
  <c r="E83" i="128"/>
  <c r="D83" i="128"/>
  <c r="A83" i="128"/>
  <c r="AK82" i="128"/>
  <c r="I82" i="132" s="1"/>
  <c r="AJ82" i="128"/>
  <c r="H82" i="132" s="1"/>
  <c r="AI82" i="128"/>
  <c r="G82" i="132" s="1"/>
  <c r="C82" i="128"/>
  <c r="B82" i="128"/>
  <c r="A82" i="128"/>
  <c r="AK81" i="128"/>
  <c r="I81" i="132" s="1"/>
  <c r="AJ81" i="128"/>
  <c r="H81" i="132" s="1"/>
  <c r="AI81" i="128"/>
  <c r="G81" i="132" s="1"/>
  <c r="C81" i="128"/>
  <c r="B81" i="128"/>
  <c r="A81" i="128"/>
  <c r="AK80" i="128"/>
  <c r="I80" i="132" s="1"/>
  <c r="AJ80" i="128"/>
  <c r="H80" i="132" s="1"/>
  <c r="AI80" i="128"/>
  <c r="G80" i="132" s="1"/>
  <c r="C80" i="128"/>
  <c r="B80" i="128"/>
  <c r="A80" i="128"/>
  <c r="AK79" i="128"/>
  <c r="I79" i="132" s="1"/>
  <c r="AJ79" i="128"/>
  <c r="H79" i="132" s="1"/>
  <c r="AI79" i="128"/>
  <c r="G79" i="132" s="1"/>
  <c r="C79" i="128"/>
  <c r="B79" i="128"/>
  <c r="A79" i="128"/>
  <c r="AK78" i="128"/>
  <c r="I78" i="132" s="1"/>
  <c r="AJ78" i="128"/>
  <c r="H78" i="132" s="1"/>
  <c r="AI78" i="128"/>
  <c r="G78" i="132" s="1"/>
  <c r="C78" i="128"/>
  <c r="B78" i="128"/>
  <c r="A78" i="128"/>
  <c r="AK77" i="128"/>
  <c r="I77" i="132" s="1"/>
  <c r="AJ77" i="128"/>
  <c r="H77" i="132" s="1"/>
  <c r="H83" i="132" s="1"/>
  <c r="AI77" i="128"/>
  <c r="G77" i="132" s="1"/>
  <c r="G83" i="132" s="1"/>
  <c r="C77" i="128"/>
  <c r="B77" i="128"/>
  <c r="A77" i="128"/>
  <c r="AK76" i="128"/>
  <c r="I76" i="132" s="1"/>
  <c r="AJ76" i="128"/>
  <c r="H76" i="132" s="1"/>
  <c r="AI76" i="128"/>
  <c r="G76" i="132" s="1"/>
  <c r="C76" i="128"/>
  <c r="B76" i="128"/>
  <c r="A76" i="128"/>
  <c r="AI75" i="128"/>
  <c r="AH75" i="128"/>
  <c r="AG75" i="128"/>
  <c r="AG102" i="128" s="1"/>
  <c r="AF75" i="128"/>
  <c r="AF102" i="128" s="1"/>
  <c r="AE75" i="128"/>
  <c r="AE102" i="128" s="1"/>
  <c r="AD75" i="128"/>
  <c r="AC75" i="128"/>
  <c r="AC102" i="128" s="1"/>
  <c r="AB75" i="128"/>
  <c r="AB102" i="128" s="1"/>
  <c r="AA75" i="128"/>
  <c r="AA102" i="128" s="1"/>
  <c r="Z75" i="128"/>
  <c r="Y75" i="128"/>
  <c r="Y102" i="128" s="1"/>
  <c r="X75" i="128"/>
  <c r="X102" i="128" s="1"/>
  <c r="W75" i="128"/>
  <c r="W102" i="128" s="1"/>
  <c r="V75" i="128"/>
  <c r="U75" i="128"/>
  <c r="U102" i="128" s="1"/>
  <c r="T75" i="128"/>
  <c r="T102" i="128" s="1"/>
  <c r="S75" i="128"/>
  <c r="S102" i="128" s="1"/>
  <c r="R75" i="128"/>
  <c r="Q75" i="128"/>
  <c r="Q102" i="128" s="1"/>
  <c r="P75" i="128"/>
  <c r="P102" i="128" s="1"/>
  <c r="O75" i="128"/>
  <c r="O102" i="128" s="1"/>
  <c r="N75" i="128"/>
  <c r="M75" i="128"/>
  <c r="M102" i="128" s="1"/>
  <c r="L75" i="128"/>
  <c r="L102" i="128" s="1"/>
  <c r="K75" i="128"/>
  <c r="K102" i="128" s="1"/>
  <c r="J75" i="128"/>
  <c r="I75" i="128"/>
  <c r="I102" i="128" s="1"/>
  <c r="H75" i="128"/>
  <c r="H102" i="128" s="1"/>
  <c r="G75" i="128"/>
  <c r="G102" i="128" s="1"/>
  <c r="F75" i="128"/>
  <c r="E75" i="128"/>
  <c r="E102" i="128" s="1"/>
  <c r="D75" i="128"/>
  <c r="D102" i="128" s="1"/>
  <c r="A75" i="128"/>
  <c r="AK74" i="128"/>
  <c r="I74" i="132" s="1"/>
  <c r="AJ74" i="128"/>
  <c r="H74" i="132" s="1"/>
  <c r="AI74" i="128"/>
  <c r="G74" i="132" s="1"/>
  <c r="C74" i="128"/>
  <c r="B74" i="128"/>
  <c r="A74" i="128"/>
  <c r="AK73" i="128"/>
  <c r="I73" i="132" s="1"/>
  <c r="AJ73" i="128"/>
  <c r="H73" i="132" s="1"/>
  <c r="AI73" i="128"/>
  <c r="G73" i="132" s="1"/>
  <c r="C73" i="128"/>
  <c r="B73" i="128"/>
  <c r="A73" i="128"/>
  <c r="AK72" i="128"/>
  <c r="I72" i="132" s="1"/>
  <c r="AJ72" i="128"/>
  <c r="H72" i="132" s="1"/>
  <c r="AI72" i="128"/>
  <c r="G72" i="132" s="1"/>
  <c r="C72" i="128"/>
  <c r="B72" i="128"/>
  <c r="A72" i="128"/>
  <c r="AK71" i="128"/>
  <c r="I71" i="132" s="1"/>
  <c r="I75" i="132" s="1"/>
  <c r="AJ71" i="128"/>
  <c r="H71" i="132" s="1"/>
  <c r="H75" i="132" s="1"/>
  <c r="AI71" i="128"/>
  <c r="G71" i="132" s="1"/>
  <c r="C71" i="128"/>
  <c r="B71" i="128"/>
  <c r="A71" i="128"/>
  <c r="AK70" i="128"/>
  <c r="I70" i="132" s="1"/>
  <c r="AJ70" i="128"/>
  <c r="H70" i="132" s="1"/>
  <c r="AI70" i="128"/>
  <c r="G70" i="132" s="1"/>
  <c r="C70" i="128"/>
  <c r="B70" i="128"/>
  <c r="A70" i="128"/>
  <c r="AK69" i="128"/>
  <c r="I69" i="132" s="1"/>
  <c r="AJ69" i="128"/>
  <c r="H69" i="132" s="1"/>
  <c r="AI69" i="128"/>
  <c r="G69" i="132" s="1"/>
  <c r="C69" i="128"/>
  <c r="B69" i="128"/>
  <c r="A69" i="128"/>
  <c r="AK68" i="128"/>
  <c r="I68" i="132" s="1"/>
  <c r="AJ68" i="128"/>
  <c r="H68" i="132" s="1"/>
  <c r="AI68" i="128"/>
  <c r="G68" i="132" s="1"/>
  <c r="C68" i="128"/>
  <c r="B68" i="128"/>
  <c r="A68" i="128"/>
  <c r="AK67" i="128"/>
  <c r="I67" i="132" s="1"/>
  <c r="AJ67" i="128"/>
  <c r="H67" i="132" s="1"/>
  <c r="AI67" i="128"/>
  <c r="G67" i="132" s="1"/>
  <c r="A67" i="128"/>
  <c r="AK66" i="128"/>
  <c r="I66" i="132" s="1"/>
  <c r="AJ66" i="128"/>
  <c r="H66" i="132" s="1"/>
  <c r="AI66" i="128"/>
  <c r="G66" i="132" s="1"/>
  <c r="C66" i="128"/>
  <c r="B66" i="128"/>
  <c r="A66" i="128"/>
  <c r="A65" i="128"/>
  <c r="AK64" i="128"/>
  <c r="I64" i="132" s="1"/>
  <c r="AJ64" i="128"/>
  <c r="H64" i="132" s="1"/>
  <c r="AI64" i="128"/>
  <c r="G64" i="132" s="1"/>
  <c r="C64" i="128"/>
  <c r="B64" i="128"/>
  <c r="A64" i="128"/>
  <c r="AK63" i="128"/>
  <c r="I63" i="132" s="1"/>
  <c r="AJ63" i="128"/>
  <c r="H63" i="132" s="1"/>
  <c r="AI63" i="128"/>
  <c r="G63" i="132" s="1"/>
  <c r="C63" i="128"/>
  <c r="B63" i="128"/>
  <c r="A63" i="128"/>
  <c r="AK62" i="128"/>
  <c r="AH62" i="128"/>
  <c r="AG62" i="128"/>
  <c r="AF62" i="128"/>
  <c r="AE62" i="128"/>
  <c r="AD62" i="128"/>
  <c r="AC62" i="128"/>
  <c r="AB62" i="128"/>
  <c r="AA62" i="128"/>
  <c r="Z62" i="128"/>
  <c r="Y62" i="128"/>
  <c r="X62" i="128"/>
  <c r="W62" i="128"/>
  <c r="V62" i="128"/>
  <c r="U62" i="128"/>
  <c r="T62" i="128"/>
  <c r="S62" i="128"/>
  <c r="R62" i="128"/>
  <c r="Q62" i="128"/>
  <c r="P62" i="128"/>
  <c r="O62" i="128"/>
  <c r="N62" i="128"/>
  <c r="M62" i="128"/>
  <c r="L62" i="128"/>
  <c r="K62" i="128"/>
  <c r="J62" i="128"/>
  <c r="I62" i="128"/>
  <c r="H62" i="128"/>
  <c r="G62" i="128"/>
  <c r="F62" i="128"/>
  <c r="E62" i="128"/>
  <c r="D62" i="128"/>
  <c r="A62" i="128"/>
  <c r="AK61" i="128"/>
  <c r="I61" i="132" s="1"/>
  <c r="AJ61" i="128"/>
  <c r="H61" i="132" s="1"/>
  <c r="AI61" i="128"/>
  <c r="G61" i="132" s="1"/>
  <c r="C61" i="128"/>
  <c r="B61" i="128"/>
  <c r="A61" i="128"/>
  <c r="AK60" i="128"/>
  <c r="I60" i="132" s="1"/>
  <c r="AJ60" i="128"/>
  <c r="H60" i="132" s="1"/>
  <c r="AI60" i="128"/>
  <c r="G60" i="132" s="1"/>
  <c r="C60" i="128"/>
  <c r="B60" i="128"/>
  <c r="A60" i="128"/>
  <c r="AK59" i="128"/>
  <c r="I59" i="132" s="1"/>
  <c r="AJ59" i="128"/>
  <c r="H59" i="132" s="1"/>
  <c r="AI59" i="128"/>
  <c r="G59" i="132" s="1"/>
  <c r="C59" i="128"/>
  <c r="B59" i="128"/>
  <c r="A59" i="128"/>
  <c r="AK58" i="128"/>
  <c r="I58" i="132" s="1"/>
  <c r="AJ58" i="128"/>
  <c r="H58" i="132" s="1"/>
  <c r="AI58" i="128"/>
  <c r="G58" i="132" s="1"/>
  <c r="C58" i="128"/>
  <c r="B58" i="128"/>
  <c r="A58" i="128"/>
  <c r="AK57" i="128"/>
  <c r="I57" i="132" s="1"/>
  <c r="I62" i="132" s="1"/>
  <c r="AJ57" i="128"/>
  <c r="H57" i="132" s="1"/>
  <c r="H62" i="132" s="1"/>
  <c r="AI57" i="128"/>
  <c r="G57" i="132" s="1"/>
  <c r="C57" i="128"/>
  <c r="B57" i="128"/>
  <c r="A57" i="128"/>
  <c r="AK56" i="128"/>
  <c r="I56" i="132" s="1"/>
  <c r="AJ56" i="128"/>
  <c r="H56" i="132" s="1"/>
  <c r="AI56" i="128"/>
  <c r="G56" i="132" s="1"/>
  <c r="C56" i="128"/>
  <c r="B56" i="128"/>
  <c r="A56" i="128"/>
  <c r="AJ55" i="128"/>
  <c r="AH55" i="128"/>
  <c r="AG55" i="128"/>
  <c r="AF55" i="128"/>
  <c r="AE55" i="128"/>
  <c r="AD55" i="128"/>
  <c r="AC55" i="128"/>
  <c r="AB55" i="128"/>
  <c r="AA55" i="128"/>
  <c r="Z55" i="128"/>
  <c r="Y55" i="128"/>
  <c r="X55" i="128"/>
  <c r="W55" i="128"/>
  <c r="V55" i="128"/>
  <c r="U55" i="128"/>
  <c r="T55" i="128"/>
  <c r="S55" i="128"/>
  <c r="R55" i="128"/>
  <c r="Q55" i="128"/>
  <c r="P55" i="128"/>
  <c r="O55" i="128"/>
  <c r="N55" i="128"/>
  <c r="M55" i="128"/>
  <c r="L55" i="128"/>
  <c r="K55" i="128"/>
  <c r="J55" i="128"/>
  <c r="I55" i="128"/>
  <c r="H55" i="128"/>
  <c r="G55" i="128"/>
  <c r="F55" i="128"/>
  <c r="E55" i="128"/>
  <c r="D55" i="128"/>
  <c r="A55" i="128"/>
  <c r="AK54" i="128"/>
  <c r="I54" i="132" s="1"/>
  <c r="AJ54" i="128"/>
  <c r="H54" i="132" s="1"/>
  <c r="AI54" i="128"/>
  <c r="G54" i="132" s="1"/>
  <c r="C54" i="128"/>
  <c r="B54" i="128"/>
  <c r="A54" i="128"/>
  <c r="AK53" i="128"/>
  <c r="I53" i="132" s="1"/>
  <c r="AJ53" i="128"/>
  <c r="H53" i="132" s="1"/>
  <c r="AI53" i="128"/>
  <c r="G53" i="132" s="1"/>
  <c r="C53" i="128"/>
  <c r="B53" i="128"/>
  <c r="A53" i="128"/>
  <c r="AK52" i="128"/>
  <c r="I52" i="132" s="1"/>
  <c r="AJ52" i="128"/>
  <c r="H52" i="132" s="1"/>
  <c r="AI52" i="128"/>
  <c r="G52" i="132" s="1"/>
  <c r="C52" i="128"/>
  <c r="B52" i="128"/>
  <c r="A52" i="128"/>
  <c r="AK51" i="128"/>
  <c r="I51" i="132" s="1"/>
  <c r="AJ51" i="128"/>
  <c r="H51" i="132" s="1"/>
  <c r="AI51" i="128"/>
  <c r="G51" i="132" s="1"/>
  <c r="C51" i="128"/>
  <c r="B51" i="128"/>
  <c r="A51" i="128"/>
  <c r="AK50" i="128"/>
  <c r="I50" i="132" s="1"/>
  <c r="AJ50" i="128"/>
  <c r="H50" i="132" s="1"/>
  <c r="AI50" i="128"/>
  <c r="G50" i="132" s="1"/>
  <c r="C50" i="128"/>
  <c r="B50" i="128"/>
  <c r="A50" i="128"/>
  <c r="AK49" i="128"/>
  <c r="I49" i="132" s="1"/>
  <c r="I55" i="132" s="1"/>
  <c r="AJ49" i="128"/>
  <c r="H49" i="132" s="1"/>
  <c r="AI49" i="128"/>
  <c r="G49" i="132" s="1"/>
  <c r="C49" i="128"/>
  <c r="B49" i="128"/>
  <c r="A49" i="128"/>
  <c r="AK48" i="128"/>
  <c r="I48" i="132" s="1"/>
  <c r="AJ48" i="128"/>
  <c r="H48" i="132" s="1"/>
  <c r="AI48" i="128"/>
  <c r="G48" i="132" s="1"/>
  <c r="C48" i="128"/>
  <c r="B48" i="128"/>
  <c r="A48" i="128"/>
  <c r="AK47" i="128"/>
  <c r="AH47" i="128"/>
  <c r="AG47" i="128"/>
  <c r="AF47" i="128"/>
  <c r="AE47" i="128"/>
  <c r="AD47" i="128"/>
  <c r="AC47" i="128"/>
  <c r="AB47" i="128"/>
  <c r="AA47" i="128"/>
  <c r="Z47" i="128"/>
  <c r="Y47" i="128"/>
  <c r="X47" i="128"/>
  <c r="W47" i="128"/>
  <c r="V47" i="128"/>
  <c r="U47" i="128"/>
  <c r="T47" i="128"/>
  <c r="S47" i="128"/>
  <c r="R47" i="128"/>
  <c r="Q47" i="128"/>
  <c r="P47" i="128"/>
  <c r="O47" i="128"/>
  <c r="N47" i="128"/>
  <c r="M47" i="128"/>
  <c r="L47" i="128"/>
  <c r="K47" i="128"/>
  <c r="J47" i="128"/>
  <c r="I47" i="128"/>
  <c r="H47" i="128"/>
  <c r="G47" i="128"/>
  <c r="F47" i="128"/>
  <c r="E47" i="128"/>
  <c r="D47" i="128"/>
  <c r="A47" i="128"/>
  <c r="AK46" i="128"/>
  <c r="I46" i="132" s="1"/>
  <c r="AJ46" i="128"/>
  <c r="H46" i="132" s="1"/>
  <c r="AI46" i="128"/>
  <c r="G46" i="132" s="1"/>
  <c r="C46" i="128"/>
  <c r="B46" i="128"/>
  <c r="A46" i="128"/>
  <c r="AK45" i="128"/>
  <c r="I45" i="132" s="1"/>
  <c r="AJ45" i="128"/>
  <c r="H45" i="132" s="1"/>
  <c r="AI45" i="128"/>
  <c r="G45" i="132" s="1"/>
  <c r="C45" i="128"/>
  <c r="B45" i="128"/>
  <c r="A45" i="128"/>
  <c r="AK44" i="128"/>
  <c r="I44" i="132" s="1"/>
  <c r="AJ44" i="128"/>
  <c r="H44" i="132" s="1"/>
  <c r="AI44" i="128"/>
  <c r="G44" i="132" s="1"/>
  <c r="C44" i="128"/>
  <c r="B44" i="128"/>
  <c r="A44" i="128"/>
  <c r="AK43" i="128"/>
  <c r="I43" i="132" s="1"/>
  <c r="AJ43" i="128"/>
  <c r="H43" i="132" s="1"/>
  <c r="AI43" i="128"/>
  <c r="G43" i="132" s="1"/>
  <c r="G47" i="132" s="1"/>
  <c r="C43" i="128"/>
  <c r="B43" i="128"/>
  <c r="A43" i="128"/>
  <c r="AK42" i="128"/>
  <c r="I42" i="132" s="1"/>
  <c r="AJ42" i="128"/>
  <c r="H42" i="132" s="1"/>
  <c r="AI42" i="128"/>
  <c r="G42" i="132" s="1"/>
  <c r="C42" i="128"/>
  <c r="B42" i="128"/>
  <c r="A42" i="128"/>
  <c r="AH41" i="128"/>
  <c r="AG41" i="128"/>
  <c r="AF41" i="128"/>
  <c r="AE41" i="128"/>
  <c r="AD41" i="128"/>
  <c r="AC41" i="128"/>
  <c r="AB41" i="128"/>
  <c r="AA41" i="128"/>
  <c r="Z41" i="128"/>
  <c r="Y41" i="128"/>
  <c r="X41" i="128"/>
  <c r="W41" i="128"/>
  <c r="V41" i="128"/>
  <c r="U41" i="128"/>
  <c r="T41" i="128"/>
  <c r="S41" i="128"/>
  <c r="R41" i="128"/>
  <c r="Q41" i="128"/>
  <c r="P41" i="128"/>
  <c r="O41" i="128"/>
  <c r="N41" i="128"/>
  <c r="M41" i="128"/>
  <c r="L41" i="128"/>
  <c r="K41" i="128"/>
  <c r="J41" i="128"/>
  <c r="I41" i="128"/>
  <c r="H41" i="128"/>
  <c r="G41" i="128"/>
  <c r="F41" i="128"/>
  <c r="E41" i="128"/>
  <c r="D41" i="128"/>
  <c r="A41" i="128"/>
  <c r="AK40" i="128"/>
  <c r="I40" i="132" s="1"/>
  <c r="AJ40" i="128"/>
  <c r="H40" i="132" s="1"/>
  <c r="AI40" i="128"/>
  <c r="G40" i="132" s="1"/>
  <c r="C40" i="128"/>
  <c r="B40" i="128"/>
  <c r="A40" i="128"/>
  <c r="AK39" i="128"/>
  <c r="I39" i="132" s="1"/>
  <c r="AJ39" i="128"/>
  <c r="H39" i="132" s="1"/>
  <c r="AI39" i="128"/>
  <c r="G39" i="132" s="1"/>
  <c r="C39" i="128"/>
  <c r="B39" i="128"/>
  <c r="A39" i="128"/>
  <c r="AK38" i="128"/>
  <c r="I38" i="132" s="1"/>
  <c r="AJ38" i="128"/>
  <c r="H38" i="132" s="1"/>
  <c r="AI38" i="128"/>
  <c r="G38" i="132" s="1"/>
  <c r="C38" i="128"/>
  <c r="B38" i="128"/>
  <c r="A38" i="128"/>
  <c r="AK37" i="128"/>
  <c r="I37" i="132" s="1"/>
  <c r="AJ37" i="128"/>
  <c r="H37" i="132" s="1"/>
  <c r="AI37" i="128"/>
  <c r="G37" i="132" s="1"/>
  <c r="C37" i="128"/>
  <c r="B37" i="128"/>
  <c r="A37" i="128"/>
  <c r="AK36" i="128"/>
  <c r="I36" i="132" s="1"/>
  <c r="AJ36" i="128"/>
  <c r="H36" i="132" s="1"/>
  <c r="AI36" i="128"/>
  <c r="G36" i="132" s="1"/>
  <c r="C36" i="128"/>
  <c r="B36" i="128"/>
  <c r="A36" i="128"/>
  <c r="AK35" i="128"/>
  <c r="I35" i="132" s="1"/>
  <c r="AJ35" i="128"/>
  <c r="H35" i="132" s="1"/>
  <c r="AI35" i="128"/>
  <c r="G35" i="132" s="1"/>
  <c r="C35" i="128"/>
  <c r="B35" i="128"/>
  <c r="A35" i="128"/>
  <c r="AK34" i="128"/>
  <c r="I34" i="132" s="1"/>
  <c r="I41" i="132" s="1"/>
  <c r="AJ34" i="128"/>
  <c r="H34" i="132" s="1"/>
  <c r="AI34" i="128"/>
  <c r="G34" i="132" s="1"/>
  <c r="C34" i="128"/>
  <c r="B34" i="128"/>
  <c r="A34" i="128"/>
  <c r="AK33" i="128"/>
  <c r="I33" i="132" s="1"/>
  <c r="AJ33" i="128"/>
  <c r="H33" i="132" s="1"/>
  <c r="AI33" i="128"/>
  <c r="G33" i="132" s="1"/>
  <c r="C33" i="128"/>
  <c r="B33" i="128"/>
  <c r="A33" i="128"/>
  <c r="AK32" i="128"/>
  <c r="AH32" i="128"/>
  <c r="AG32" i="128"/>
  <c r="AF32" i="128"/>
  <c r="AE32" i="128"/>
  <c r="AD32" i="128"/>
  <c r="AC32" i="128"/>
  <c r="AB32" i="128"/>
  <c r="AA32" i="128"/>
  <c r="Z32" i="128"/>
  <c r="Y32" i="128"/>
  <c r="X32" i="128"/>
  <c r="W32" i="128"/>
  <c r="V32" i="128"/>
  <c r="U32" i="128"/>
  <c r="T32" i="128"/>
  <c r="S32" i="128"/>
  <c r="R32" i="128"/>
  <c r="Q32" i="128"/>
  <c r="P32" i="128"/>
  <c r="O32" i="128"/>
  <c r="N32" i="128"/>
  <c r="M32" i="128"/>
  <c r="L32" i="128"/>
  <c r="K32" i="128"/>
  <c r="J32" i="128"/>
  <c r="I32" i="128"/>
  <c r="H32" i="128"/>
  <c r="G32" i="128"/>
  <c r="F32" i="128"/>
  <c r="E32" i="128"/>
  <c r="D32" i="128"/>
  <c r="A32" i="128"/>
  <c r="AK31" i="128"/>
  <c r="I31" i="132" s="1"/>
  <c r="AJ31" i="128"/>
  <c r="H31" i="132" s="1"/>
  <c r="AI31" i="128"/>
  <c r="G31" i="132" s="1"/>
  <c r="C31" i="128"/>
  <c r="B31" i="128"/>
  <c r="A31" i="128"/>
  <c r="AK30" i="128"/>
  <c r="I30" i="132" s="1"/>
  <c r="AJ30" i="128"/>
  <c r="H30" i="132" s="1"/>
  <c r="AI30" i="128"/>
  <c r="G30" i="132" s="1"/>
  <c r="C30" i="128"/>
  <c r="B30" i="128"/>
  <c r="A30" i="128"/>
  <c r="AK29" i="128"/>
  <c r="I29" i="132" s="1"/>
  <c r="AJ29" i="128"/>
  <c r="H29" i="132" s="1"/>
  <c r="AI29" i="128"/>
  <c r="G29" i="132" s="1"/>
  <c r="C29" i="128"/>
  <c r="B29" i="128"/>
  <c r="A29" i="128"/>
  <c r="AK28" i="128"/>
  <c r="I28" i="132" s="1"/>
  <c r="AJ28" i="128"/>
  <c r="H28" i="132" s="1"/>
  <c r="AI28" i="128"/>
  <c r="G28" i="132" s="1"/>
  <c r="C28" i="128"/>
  <c r="B28" i="128"/>
  <c r="A28" i="128"/>
  <c r="AK27" i="128"/>
  <c r="I27" i="132" s="1"/>
  <c r="AJ27" i="128"/>
  <c r="H27" i="132" s="1"/>
  <c r="AI27" i="128"/>
  <c r="G27" i="132" s="1"/>
  <c r="C27" i="128"/>
  <c r="B27" i="128"/>
  <c r="A27" i="128"/>
  <c r="AK26" i="128"/>
  <c r="I26" i="132" s="1"/>
  <c r="AJ26" i="128"/>
  <c r="H26" i="132" s="1"/>
  <c r="AI26" i="128"/>
  <c r="G26" i="132" s="1"/>
  <c r="C26" i="128"/>
  <c r="B26" i="128"/>
  <c r="A26" i="128"/>
  <c r="AK25" i="128"/>
  <c r="I25" i="132" s="1"/>
  <c r="I32" i="132" s="1"/>
  <c r="AJ25" i="128"/>
  <c r="H25" i="132" s="1"/>
  <c r="H32" i="132" s="1"/>
  <c r="AI25" i="128"/>
  <c r="G25" i="132" s="1"/>
  <c r="C25" i="128"/>
  <c r="B25" i="128"/>
  <c r="A25" i="128"/>
  <c r="AK24" i="128"/>
  <c r="I24" i="132" s="1"/>
  <c r="AJ24" i="128"/>
  <c r="H24" i="132" s="1"/>
  <c r="AI24" i="128"/>
  <c r="G24" i="132" s="1"/>
  <c r="C24" i="128"/>
  <c r="B24" i="128"/>
  <c r="A24" i="128"/>
  <c r="AH23" i="128"/>
  <c r="AH65" i="128" s="1"/>
  <c r="AG23" i="128"/>
  <c r="AG65" i="128" s="1"/>
  <c r="AF23" i="128"/>
  <c r="AF65" i="128" s="1"/>
  <c r="AF407" i="128" s="1"/>
  <c r="AE23" i="128"/>
  <c r="AE65" i="128" s="1"/>
  <c r="AE407" i="128" s="1"/>
  <c r="AD23" i="128"/>
  <c r="AD65" i="128" s="1"/>
  <c r="AC23" i="128"/>
  <c r="AC65" i="128" s="1"/>
  <c r="AB23" i="128"/>
  <c r="AB65" i="128" s="1"/>
  <c r="AB407" i="128" s="1"/>
  <c r="AA23" i="128"/>
  <c r="AA65" i="128" s="1"/>
  <c r="AA407" i="128" s="1"/>
  <c r="Z23" i="128"/>
  <c r="Z65" i="128" s="1"/>
  <c r="Y23" i="128"/>
  <c r="Y65" i="128" s="1"/>
  <c r="X23" i="128"/>
  <c r="X65" i="128" s="1"/>
  <c r="X407" i="128" s="1"/>
  <c r="W23" i="128"/>
  <c r="W65" i="128" s="1"/>
  <c r="W407" i="128" s="1"/>
  <c r="V23" i="128"/>
  <c r="V65" i="128" s="1"/>
  <c r="U23" i="128"/>
  <c r="U65" i="128" s="1"/>
  <c r="T23" i="128"/>
  <c r="T65" i="128" s="1"/>
  <c r="T407" i="128" s="1"/>
  <c r="S23" i="128"/>
  <c r="S65" i="128" s="1"/>
  <c r="S407" i="128" s="1"/>
  <c r="R23" i="128"/>
  <c r="R65" i="128" s="1"/>
  <c r="Q23" i="128"/>
  <c r="Q65" i="128" s="1"/>
  <c r="P23" i="128"/>
  <c r="P65" i="128" s="1"/>
  <c r="P407" i="128" s="1"/>
  <c r="O23" i="128"/>
  <c r="O65" i="128" s="1"/>
  <c r="O407" i="128" s="1"/>
  <c r="N23" i="128"/>
  <c r="N65" i="128" s="1"/>
  <c r="M23" i="128"/>
  <c r="M65" i="128" s="1"/>
  <c r="L23" i="128"/>
  <c r="L65" i="128" s="1"/>
  <c r="L407" i="128" s="1"/>
  <c r="K23" i="128"/>
  <c r="K65" i="128" s="1"/>
  <c r="K407" i="128" s="1"/>
  <c r="J23" i="128"/>
  <c r="J65" i="128" s="1"/>
  <c r="I23" i="128"/>
  <c r="I65" i="128" s="1"/>
  <c r="H23" i="128"/>
  <c r="H65" i="128" s="1"/>
  <c r="H407" i="128" s="1"/>
  <c r="G23" i="128"/>
  <c r="G65" i="128" s="1"/>
  <c r="G407" i="128" s="1"/>
  <c r="F23" i="128"/>
  <c r="F65" i="128" s="1"/>
  <c r="E23" i="128"/>
  <c r="E65" i="128" s="1"/>
  <c r="D23" i="128"/>
  <c r="D65" i="128" s="1"/>
  <c r="D407" i="128" s="1"/>
  <c r="A23" i="128"/>
  <c r="AK22" i="128"/>
  <c r="I22" i="132" s="1"/>
  <c r="AJ22" i="128"/>
  <c r="H22" i="132" s="1"/>
  <c r="AI22" i="128"/>
  <c r="G22" i="132" s="1"/>
  <c r="C22" i="128"/>
  <c r="A22" i="128"/>
  <c r="AK21" i="128"/>
  <c r="I21" i="132" s="1"/>
  <c r="AJ21" i="128"/>
  <c r="H21" i="132" s="1"/>
  <c r="AI21" i="128"/>
  <c r="G21" i="132" s="1"/>
  <c r="C21" i="128"/>
  <c r="A21" i="128"/>
  <c r="AK20" i="128"/>
  <c r="I20" i="132" s="1"/>
  <c r="AJ20" i="128"/>
  <c r="H20" i="132" s="1"/>
  <c r="AI20" i="128"/>
  <c r="G20" i="132" s="1"/>
  <c r="C20" i="128"/>
  <c r="A20" i="128"/>
  <c r="AK19" i="128"/>
  <c r="I19" i="132" s="1"/>
  <c r="AJ19" i="128"/>
  <c r="H19" i="132" s="1"/>
  <c r="AI19" i="128"/>
  <c r="G19" i="132" s="1"/>
  <c r="C19" i="128"/>
  <c r="A19" i="128"/>
  <c r="AK18" i="128"/>
  <c r="I18" i="132" s="1"/>
  <c r="AJ18" i="128"/>
  <c r="H18" i="132" s="1"/>
  <c r="AI18" i="128"/>
  <c r="G18" i="132" s="1"/>
  <c r="C18" i="128"/>
  <c r="A18" i="128"/>
  <c r="AK17" i="128"/>
  <c r="I17" i="132" s="1"/>
  <c r="AJ17" i="128"/>
  <c r="H17" i="132" s="1"/>
  <c r="AI17" i="128"/>
  <c r="G17" i="132" s="1"/>
  <c r="C17" i="128"/>
  <c r="A17" i="128"/>
  <c r="AK16" i="128"/>
  <c r="I16" i="132" s="1"/>
  <c r="AJ16" i="128"/>
  <c r="H16" i="132" s="1"/>
  <c r="AI16" i="128"/>
  <c r="G16" i="132" s="1"/>
  <c r="C16" i="128"/>
  <c r="A16" i="128"/>
  <c r="AK15" i="128"/>
  <c r="I15" i="132" s="1"/>
  <c r="AJ15" i="128"/>
  <c r="H15" i="132" s="1"/>
  <c r="AI15" i="128"/>
  <c r="G15" i="132" s="1"/>
  <c r="C15" i="128"/>
  <c r="A15" i="128"/>
  <c r="AK14" i="128"/>
  <c r="I14" i="132" s="1"/>
  <c r="AJ14" i="128"/>
  <c r="H14" i="132" s="1"/>
  <c r="AI14" i="128"/>
  <c r="G14" i="132" s="1"/>
  <c r="C14" i="128"/>
  <c r="B14" i="128"/>
  <c r="A14" i="128"/>
  <c r="AK13" i="128"/>
  <c r="I13" i="132" s="1"/>
  <c r="AJ13" i="128"/>
  <c r="H13" i="132" s="1"/>
  <c r="AI13" i="128"/>
  <c r="G13" i="132" s="1"/>
  <c r="C13" i="128"/>
  <c r="B13" i="128"/>
  <c r="A13" i="128"/>
  <c r="AK12" i="128"/>
  <c r="I12" i="132" s="1"/>
  <c r="AJ12" i="128"/>
  <c r="H12" i="132" s="1"/>
  <c r="AI12" i="128"/>
  <c r="G12" i="132" s="1"/>
  <c r="C12" i="128"/>
  <c r="B12" i="128"/>
  <c r="A12" i="128"/>
  <c r="AK11" i="128"/>
  <c r="AJ11" i="128"/>
  <c r="AI11" i="128"/>
  <c r="C11" i="128"/>
  <c r="B11" i="128"/>
  <c r="A11" i="128"/>
  <c r="AK10" i="128"/>
  <c r="AJ10" i="128"/>
  <c r="AI10" i="128"/>
  <c r="A10" i="128"/>
  <c r="AK9" i="128"/>
  <c r="AJ9" i="128"/>
  <c r="AI9" i="128"/>
  <c r="AK7" i="128"/>
  <c r="AJ7" i="128"/>
  <c r="AI7" i="128"/>
  <c r="AG7" i="128"/>
  <c r="AF7" i="128"/>
  <c r="AE7" i="128"/>
  <c r="AD7" i="128"/>
  <c r="AC7" i="128"/>
  <c r="AB7" i="128"/>
  <c r="AA7" i="128"/>
  <c r="Z7" i="128"/>
  <c r="Y7" i="128"/>
  <c r="X7" i="128"/>
  <c r="W7" i="128"/>
  <c r="V7" i="128"/>
  <c r="U7" i="128"/>
  <c r="T7" i="128"/>
  <c r="S7" i="128"/>
  <c r="R7" i="128"/>
  <c r="Q7" i="128"/>
  <c r="P7" i="128"/>
  <c r="O7" i="128"/>
  <c r="N7" i="128"/>
  <c r="M7" i="128"/>
  <c r="L7" i="128"/>
  <c r="K7" i="128"/>
  <c r="J7" i="128"/>
  <c r="I7" i="128"/>
  <c r="H7" i="128"/>
  <c r="G7" i="128"/>
  <c r="F7" i="128"/>
  <c r="E7" i="128"/>
  <c r="D7" i="128"/>
  <c r="A2" i="128"/>
  <c r="A1" i="128"/>
  <c r="A407" i="127"/>
  <c r="C406" i="127"/>
  <c r="B406" i="127"/>
  <c r="A406" i="127"/>
  <c r="A405" i="127"/>
  <c r="C404" i="127"/>
  <c r="B404" i="127"/>
  <c r="A404" i="127"/>
  <c r="AE403" i="127"/>
  <c r="AA403" i="127"/>
  <c r="W403" i="127"/>
  <c r="S403" i="127"/>
  <c r="O403" i="127"/>
  <c r="K403" i="127"/>
  <c r="G403" i="127"/>
  <c r="A403" i="127"/>
  <c r="C402" i="127"/>
  <c r="B402" i="127"/>
  <c r="A402" i="127"/>
  <c r="C401" i="127"/>
  <c r="B401" i="127"/>
  <c r="A401" i="127"/>
  <c r="AG400" i="127"/>
  <c r="AF400" i="127"/>
  <c r="AE400" i="127"/>
  <c r="AD400" i="127"/>
  <c r="AC400" i="127"/>
  <c r="AB400" i="127"/>
  <c r="AA400" i="127"/>
  <c r="Z400" i="127"/>
  <c r="Y400" i="127"/>
  <c r="X400" i="127"/>
  <c r="W400" i="127"/>
  <c r="V400" i="127"/>
  <c r="U400" i="127"/>
  <c r="T400" i="127"/>
  <c r="S400" i="127"/>
  <c r="R400" i="127"/>
  <c r="Q400" i="127"/>
  <c r="P400" i="127"/>
  <c r="O400" i="127"/>
  <c r="N400" i="127"/>
  <c r="M400" i="127"/>
  <c r="L400" i="127"/>
  <c r="K400" i="127"/>
  <c r="J400" i="127"/>
  <c r="I400" i="127"/>
  <c r="H400" i="127"/>
  <c r="G400" i="127"/>
  <c r="F400" i="127"/>
  <c r="E400" i="127"/>
  <c r="D400" i="127"/>
  <c r="A400" i="127"/>
  <c r="C399" i="127"/>
  <c r="A399" i="127"/>
  <c r="C398" i="127"/>
  <c r="A398" i="127"/>
  <c r="C397" i="127"/>
  <c r="A397" i="127"/>
  <c r="C396" i="127"/>
  <c r="A396" i="127"/>
  <c r="C395" i="127"/>
  <c r="B395" i="127"/>
  <c r="A395" i="127"/>
  <c r="AG394" i="127"/>
  <c r="AF394" i="127"/>
  <c r="AE394" i="127"/>
  <c r="AD394" i="127"/>
  <c r="AC394" i="127"/>
  <c r="AB394" i="127"/>
  <c r="AA394" i="127"/>
  <c r="Z394" i="127"/>
  <c r="Y394" i="127"/>
  <c r="X394" i="127"/>
  <c r="W394" i="127"/>
  <c r="V394" i="127"/>
  <c r="U394" i="127"/>
  <c r="T394" i="127"/>
  <c r="S394" i="127"/>
  <c r="R394" i="127"/>
  <c r="Q394" i="127"/>
  <c r="P394" i="127"/>
  <c r="O394" i="127"/>
  <c r="N394" i="127"/>
  <c r="M394" i="127"/>
  <c r="L394" i="127"/>
  <c r="K394" i="127"/>
  <c r="J394" i="127"/>
  <c r="I394" i="127"/>
  <c r="H394" i="127"/>
  <c r="G394" i="127"/>
  <c r="F394" i="127"/>
  <c r="E394" i="127"/>
  <c r="D394" i="127"/>
  <c r="A394" i="127"/>
  <c r="C393" i="127"/>
  <c r="A393" i="127"/>
  <c r="C392" i="127"/>
  <c r="A392" i="127"/>
  <c r="C391" i="127"/>
  <c r="A391" i="127"/>
  <c r="C390" i="127"/>
  <c r="A390" i="127"/>
  <c r="C389" i="127"/>
  <c r="A389" i="127"/>
  <c r="C388" i="127"/>
  <c r="A388" i="127"/>
  <c r="C387" i="127"/>
  <c r="A387" i="127"/>
  <c r="C386" i="127"/>
  <c r="A386" i="127"/>
  <c r="C385" i="127"/>
  <c r="B385" i="127"/>
  <c r="A385" i="127"/>
  <c r="AG384" i="127"/>
  <c r="AF384" i="127"/>
  <c r="AE384" i="127"/>
  <c r="AD384" i="127"/>
  <c r="AC384" i="127"/>
  <c r="AB384" i="127"/>
  <c r="AA384" i="127"/>
  <c r="Z384" i="127"/>
  <c r="Y384" i="127"/>
  <c r="X384" i="127"/>
  <c r="W384" i="127"/>
  <c r="V384" i="127"/>
  <c r="U384" i="127"/>
  <c r="T384" i="127"/>
  <c r="S384" i="127"/>
  <c r="R384" i="127"/>
  <c r="Q384" i="127"/>
  <c r="P384" i="127"/>
  <c r="O384" i="127"/>
  <c r="N384" i="127"/>
  <c r="M384" i="127"/>
  <c r="L384" i="127"/>
  <c r="K384" i="127"/>
  <c r="J384" i="127"/>
  <c r="I384" i="127"/>
  <c r="H384" i="127"/>
  <c r="G384" i="127"/>
  <c r="F384" i="127"/>
  <c r="E384" i="127"/>
  <c r="D384" i="127"/>
  <c r="A384" i="127"/>
  <c r="C383" i="127"/>
  <c r="A383" i="127"/>
  <c r="C382" i="127"/>
  <c r="A382" i="127"/>
  <c r="C381" i="127"/>
  <c r="A381" i="127"/>
  <c r="C380" i="127"/>
  <c r="A380" i="127"/>
  <c r="C379" i="127"/>
  <c r="A379" i="127"/>
  <c r="C378" i="127"/>
  <c r="B378" i="127"/>
  <c r="A378" i="127"/>
  <c r="AG377" i="127"/>
  <c r="AG403" i="127" s="1"/>
  <c r="AF377" i="127"/>
  <c r="AE377" i="127"/>
  <c r="AD377" i="127"/>
  <c r="AC377" i="127"/>
  <c r="AC403" i="127" s="1"/>
  <c r="AB377" i="127"/>
  <c r="AA377" i="127"/>
  <c r="Z377" i="127"/>
  <c r="Y377" i="127"/>
  <c r="Y403" i="127" s="1"/>
  <c r="X377" i="127"/>
  <c r="W377" i="127"/>
  <c r="V377" i="127"/>
  <c r="U377" i="127"/>
  <c r="U403" i="127" s="1"/>
  <c r="T377" i="127"/>
  <c r="S377" i="127"/>
  <c r="R377" i="127"/>
  <c r="Q377" i="127"/>
  <c r="Q403" i="127" s="1"/>
  <c r="P377" i="127"/>
  <c r="O377" i="127"/>
  <c r="N377" i="127"/>
  <c r="M377" i="127"/>
  <c r="M403" i="127" s="1"/>
  <c r="L377" i="127"/>
  <c r="K377" i="127"/>
  <c r="J377" i="127"/>
  <c r="I377" i="127"/>
  <c r="I403" i="127" s="1"/>
  <c r="H377" i="127"/>
  <c r="G377" i="127"/>
  <c r="F377" i="127"/>
  <c r="E377" i="127"/>
  <c r="E403" i="127" s="1"/>
  <c r="D377" i="127"/>
  <c r="A377" i="127"/>
  <c r="C376" i="127"/>
  <c r="A376" i="127"/>
  <c r="C375" i="127"/>
  <c r="A375" i="127"/>
  <c r="C374" i="127"/>
  <c r="A374" i="127"/>
  <c r="C373" i="127"/>
  <c r="A373" i="127"/>
  <c r="C372" i="127"/>
  <c r="A372" i="127"/>
  <c r="C371" i="127"/>
  <c r="A371" i="127"/>
  <c r="C370" i="127"/>
  <c r="B370" i="127"/>
  <c r="A370" i="127"/>
  <c r="AG369" i="127"/>
  <c r="AF369" i="127"/>
  <c r="AF403" i="127" s="1"/>
  <c r="AE369" i="127"/>
  <c r="AD369" i="127"/>
  <c r="AD403" i="127" s="1"/>
  <c r="AC369" i="127"/>
  <c r="AB369" i="127"/>
  <c r="AB403" i="127" s="1"/>
  <c r="AA369" i="127"/>
  <c r="Z369" i="127"/>
  <c r="Z403" i="127" s="1"/>
  <c r="Y369" i="127"/>
  <c r="X369" i="127"/>
  <c r="X403" i="127" s="1"/>
  <c r="W369" i="127"/>
  <c r="V369" i="127"/>
  <c r="V403" i="127" s="1"/>
  <c r="U369" i="127"/>
  <c r="T369" i="127"/>
  <c r="T403" i="127" s="1"/>
  <c r="S369" i="127"/>
  <c r="R369" i="127"/>
  <c r="R403" i="127" s="1"/>
  <c r="Q369" i="127"/>
  <c r="P369" i="127"/>
  <c r="P403" i="127" s="1"/>
  <c r="O369" i="127"/>
  <c r="N369" i="127"/>
  <c r="N403" i="127" s="1"/>
  <c r="M369" i="127"/>
  <c r="L369" i="127"/>
  <c r="L403" i="127" s="1"/>
  <c r="K369" i="127"/>
  <c r="J369" i="127"/>
  <c r="J403" i="127" s="1"/>
  <c r="I369" i="127"/>
  <c r="H369" i="127"/>
  <c r="H403" i="127" s="1"/>
  <c r="G369" i="127"/>
  <c r="F369" i="127"/>
  <c r="F403" i="127" s="1"/>
  <c r="E369" i="127"/>
  <c r="D369" i="127"/>
  <c r="D403" i="127" s="1"/>
  <c r="A369" i="127"/>
  <c r="C368" i="127"/>
  <c r="A368" i="127"/>
  <c r="C367" i="127"/>
  <c r="A367" i="127"/>
  <c r="C366" i="127"/>
  <c r="A366" i="127"/>
  <c r="C365" i="127"/>
  <c r="A365" i="127"/>
  <c r="C364" i="127"/>
  <c r="A364" i="127"/>
  <c r="C363" i="127"/>
  <c r="A363" i="127"/>
  <c r="C362" i="127"/>
  <c r="B362" i="127"/>
  <c r="A362" i="127"/>
  <c r="C361" i="127"/>
  <c r="B361" i="127"/>
  <c r="A361" i="127"/>
  <c r="C360" i="127"/>
  <c r="B360" i="127"/>
  <c r="A360" i="127"/>
  <c r="A359" i="127"/>
  <c r="C358" i="127"/>
  <c r="B358" i="127"/>
  <c r="A358" i="127"/>
  <c r="AD357" i="127"/>
  <c r="Z357" i="127"/>
  <c r="V357" i="127"/>
  <c r="R357" i="127"/>
  <c r="N357" i="127"/>
  <c r="J357" i="127"/>
  <c r="F357" i="127"/>
  <c r="A357" i="127"/>
  <c r="C356" i="127"/>
  <c r="B356" i="127"/>
  <c r="A356" i="127"/>
  <c r="C355" i="127"/>
  <c r="B355" i="127"/>
  <c r="A355" i="127"/>
  <c r="AG354" i="127"/>
  <c r="AF354" i="127"/>
  <c r="AF357" i="127" s="1"/>
  <c r="AE354" i="127"/>
  <c r="AD354" i="127"/>
  <c r="AC354" i="127"/>
  <c r="AB354" i="127"/>
  <c r="AB357" i="127" s="1"/>
  <c r="AA354" i="127"/>
  <c r="Z354" i="127"/>
  <c r="Y354" i="127"/>
  <c r="X354" i="127"/>
  <c r="X357" i="127" s="1"/>
  <c r="W354" i="127"/>
  <c r="V354" i="127"/>
  <c r="U354" i="127"/>
  <c r="T354" i="127"/>
  <c r="T357" i="127" s="1"/>
  <c r="S354" i="127"/>
  <c r="R354" i="127"/>
  <c r="Q354" i="127"/>
  <c r="P354" i="127"/>
  <c r="P357" i="127" s="1"/>
  <c r="O354" i="127"/>
  <c r="N354" i="127"/>
  <c r="M354" i="127"/>
  <c r="L354" i="127"/>
  <c r="L357" i="127" s="1"/>
  <c r="K354" i="127"/>
  <c r="J354" i="127"/>
  <c r="I354" i="127"/>
  <c r="H354" i="127"/>
  <c r="H357" i="127" s="1"/>
  <c r="G354" i="127"/>
  <c r="F354" i="127"/>
  <c r="E354" i="127"/>
  <c r="D354" i="127"/>
  <c r="D357" i="127" s="1"/>
  <c r="A354" i="127"/>
  <c r="C353" i="127"/>
  <c r="A353" i="127"/>
  <c r="C352" i="127"/>
  <c r="A352" i="127"/>
  <c r="C351" i="127"/>
  <c r="A351" i="127"/>
  <c r="C350" i="127"/>
  <c r="A350" i="127"/>
  <c r="C349" i="127"/>
  <c r="B349" i="127"/>
  <c r="A349" i="127"/>
  <c r="AG348" i="127"/>
  <c r="AF348" i="127"/>
  <c r="AE348" i="127"/>
  <c r="AD348" i="127"/>
  <c r="AC348" i="127"/>
  <c r="AB348" i="127"/>
  <c r="AA348" i="127"/>
  <c r="Z348" i="127"/>
  <c r="Y348" i="127"/>
  <c r="X348" i="127"/>
  <c r="W348" i="127"/>
  <c r="V348" i="127"/>
  <c r="U348" i="127"/>
  <c r="T348" i="127"/>
  <c r="S348" i="127"/>
  <c r="R348" i="127"/>
  <c r="Q348" i="127"/>
  <c r="P348" i="127"/>
  <c r="O348" i="127"/>
  <c r="N348" i="127"/>
  <c r="M348" i="127"/>
  <c r="L348" i="127"/>
  <c r="K348" i="127"/>
  <c r="J348" i="127"/>
  <c r="I348" i="127"/>
  <c r="H348" i="127"/>
  <c r="G348" i="127"/>
  <c r="F348" i="127"/>
  <c r="E348" i="127"/>
  <c r="D348" i="127"/>
  <c r="A348" i="127"/>
  <c r="C347" i="127"/>
  <c r="B347" i="127"/>
  <c r="A347" i="127"/>
  <c r="C346" i="127"/>
  <c r="B346" i="127"/>
  <c r="A346" i="127"/>
  <c r="C345" i="127"/>
  <c r="B345" i="127"/>
  <c r="A345" i="127"/>
  <c r="C344" i="127"/>
  <c r="B344" i="127"/>
  <c r="A344" i="127"/>
  <c r="C343" i="127"/>
  <c r="B343" i="127"/>
  <c r="A343" i="127"/>
  <c r="C342" i="127"/>
  <c r="B342" i="127"/>
  <c r="A342" i="127"/>
  <c r="C341" i="127"/>
  <c r="B341" i="127"/>
  <c r="A341" i="127"/>
  <c r="AG340" i="127"/>
  <c r="AF340" i="127"/>
  <c r="AE340" i="127"/>
  <c r="AD340" i="127"/>
  <c r="AC340" i="127"/>
  <c r="AB340" i="127"/>
  <c r="AA340" i="127"/>
  <c r="Z340" i="127"/>
  <c r="Y340" i="127"/>
  <c r="X340" i="127"/>
  <c r="W340" i="127"/>
  <c r="V340" i="127"/>
  <c r="U340" i="127"/>
  <c r="T340" i="127"/>
  <c r="S340" i="127"/>
  <c r="R340" i="127"/>
  <c r="Q340" i="127"/>
  <c r="P340" i="127"/>
  <c r="O340" i="127"/>
  <c r="N340" i="127"/>
  <c r="M340" i="127"/>
  <c r="L340" i="127"/>
  <c r="K340" i="127"/>
  <c r="J340" i="127"/>
  <c r="I340" i="127"/>
  <c r="H340" i="127"/>
  <c r="G340" i="127"/>
  <c r="F340" i="127"/>
  <c r="E340" i="127"/>
  <c r="D340" i="127"/>
  <c r="A340" i="127"/>
  <c r="C339" i="127"/>
  <c r="B339" i="127"/>
  <c r="A339" i="127"/>
  <c r="C338" i="127"/>
  <c r="B338" i="127"/>
  <c r="A338" i="127"/>
  <c r="C337" i="127"/>
  <c r="B337" i="127"/>
  <c r="A337" i="127"/>
  <c r="C336" i="127"/>
  <c r="B336" i="127"/>
  <c r="A336" i="127"/>
  <c r="C335" i="127"/>
  <c r="B335" i="127"/>
  <c r="A335" i="127"/>
  <c r="C334" i="127"/>
  <c r="B334" i="127"/>
  <c r="A334" i="127"/>
  <c r="C333" i="127"/>
  <c r="B333" i="127"/>
  <c r="A333" i="127"/>
  <c r="AG332" i="127"/>
  <c r="AG357" i="127" s="1"/>
  <c r="AF332" i="127"/>
  <c r="AE332" i="127"/>
  <c r="AE357" i="127" s="1"/>
  <c r="AD332" i="127"/>
  <c r="AC332" i="127"/>
  <c r="AC357" i="127" s="1"/>
  <c r="AB332" i="127"/>
  <c r="AA332" i="127"/>
  <c r="AA357" i="127" s="1"/>
  <c r="Z332" i="127"/>
  <c r="Y332" i="127"/>
  <c r="Y357" i="127" s="1"/>
  <c r="X332" i="127"/>
  <c r="W332" i="127"/>
  <c r="W357" i="127" s="1"/>
  <c r="V332" i="127"/>
  <c r="U332" i="127"/>
  <c r="U357" i="127" s="1"/>
  <c r="T332" i="127"/>
  <c r="S332" i="127"/>
  <c r="S357" i="127" s="1"/>
  <c r="R332" i="127"/>
  <c r="Q332" i="127"/>
  <c r="Q357" i="127" s="1"/>
  <c r="P332" i="127"/>
  <c r="O332" i="127"/>
  <c r="O357" i="127" s="1"/>
  <c r="N332" i="127"/>
  <c r="M332" i="127"/>
  <c r="M357" i="127" s="1"/>
  <c r="L332" i="127"/>
  <c r="K332" i="127"/>
  <c r="K357" i="127" s="1"/>
  <c r="J332" i="127"/>
  <c r="I332" i="127"/>
  <c r="I357" i="127" s="1"/>
  <c r="H332" i="127"/>
  <c r="G332" i="127"/>
  <c r="G357" i="127" s="1"/>
  <c r="F332" i="127"/>
  <c r="E332" i="127"/>
  <c r="E357" i="127" s="1"/>
  <c r="D332" i="127"/>
  <c r="A332" i="127"/>
  <c r="C331" i="127"/>
  <c r="B331" i="127"/>
  <c r="A331" i="127"/>
  <c r="C330" i="127"/>
  <c r="B330" i="127"/>
  <c r="A330" i="127"/>
  <c r="C329" i="127"/>
  <c r="B329" i="127"/>
  <c r="A329" i="127"/>
  <c r="C328" i="127"/>
  <c r="B328" i="127"/>
  <c r="A328" i="127"/>
  <c r="C327" i="127"/>
  <c r="B327" i="127"/>
  <c r="A327" i="127"/>
  <c r="C326" i="127"/>
  <c r="B326" i="127"/>
  <c r="A326" i="127"/>
  <c r="C325" i="127"/>
  <c r="B325" i="127"/>
  <c r="A325" i="127"/>
  <c r="A324" i="127"/>
  <c r="C323" i="127"/>
  <c r="B323" i="127"/>
  <c r="A323" i="127"/>
  <c r="AG322" i="127"/>
  <c r="AC322" i="127"/>
  <c r="Y322" i="127"/>
  <c r="U322" i="127"/>
  <c r="Q322" i="127"/>
  <c r="M322" i="127"/>
  <c r="I322" i="127"/>
  <c r="E322" i="127"/>
  <c r="A322" i="127"/>
  <c r="C321" i="127"/>
  <c r="B321" i="127"/>
  <c r="A321" i="127"/>
  <c r="C320" i="127"/>
  <c r="B320" i="127"/>
  <c r="A320" i="127"/>
  <c r="AG319" i="127"/>
  <c r="AF319" i="127"/>
  <c r="AE319" i="127"/>
  <c r="AD319" i="127"/>
  <c r="AC319" i="127"/>
  <c r="AB319" i="127"/>
  <c r="AA319" i="127"/>
  <c r="Z319" i="127"/>
  <c r="Y319" i="127"/>
  <c r="X319" i="127"/>
  <c r="W319" i="127"/>
  <c r="V319" i="127"/>
  <c r="U319" i="127"/>
  <c r="T319" i="127"/>
  <c r="S319" i="127"/>
  <c r="R319" i="127"/>
  <c r="Q319" i="127"/>
  <c r="P319" i="127"/>
  <c r="O319" i="127"/>
  <c r="N319" i="127"/>
  <c r="M319" i="127"/>
  <c r="L319" i="127"/>
  <c r="K319" i="127"/>
  <c r="J319" i="127"/>
  <c r="I319" i="127"/>
  <c r="H319" i="127"/>
  <c r="G319" i="127"/>
  <c r="F319" i="127"/>
  <c r="E319" i="127"/>
  <c r="D319" i="127"/>
  <c r="A319" i="127"/>
  <c r="C318" i="127"/>
  <c r="A318" i="127"/>
  <c r="C317" i="127"/>
  <c r="A317" i="127"/>
  <c r="C316" i="127"/>
  <c r="A316" i="127"/>
  <c r="C315" i="127"/>
  <c r="A315" i="127"/>
  <c r="C314" i="127"/>
  <c r="B314" i="127"/>
  <c r="A314" i="127"/>
  <c r="AG313" i="127"/>
  <c r="AF313" i="127"/>
  <c r="AE313" i="127"/>
  <c r="AD313" i="127"/>
  <c r="AC313" i="127"/>
  <c r="AB313" i="127"/>
  <c r="AA313" i="127"/>
  <c r="Z313" i="127"/>
  <c r="Y313" i="127"/>
  <c r="X313" i="127"/>
  <c r="W313" i="127"/>
  <c r="V313" i="127"/>
  <c r="U313" i="127"/>
  <c r="T313" i="127"/>
  <c r="S313" i="127"/>
  <c r="R313" i="127"/>
  <c r="Q313" i="127"/>
  <c r="P313" i="127"/>
  <c r="O313" i="127"/>
  <c r="N313" i="127"/>
  <c r="M313" i="127"/>
  <c r="L313" i="127"/>
  <c r="K313" i="127"/>
  <c r="J313" i="127"/>
  <c r="I313" i="127"/>
  <c r="H313" i="127"/>
  <c r="G313" i="127"/>
  <c r="F313" i="127"/>
  <c r="E313" i="127"/>
  <c r="D313" i="127"/>
  <c r="A313" i="127"/>
  <c r="C312" i="127"/>
  <c r="A312" i="127"/>
  <c r="C311" i="127"/>
  <c r="A311" i="127"/>
  <c r="C310" i="127"/>
  <c r="A310" i="127"/>
  <c r="C309" i="127"/>
  <c r="A309" i="127"/>
  <c r="C308" i="127"/>
  <c r="A308" i="127"/>
  <c r="C307" i="127"/>
  <c r="B307" i="127"/>
  <c r="A307" i="127"/>
  <c r="AG306" i="127"/>
  <c r="AF306" i="127"/>
  <c r="AE306" i="127"/>
  <c r="AD306" i="127"/>
  <c r="AC306" i="127"/>
  <c r="AB306" i="127"/>
  <c r="AA306" i="127"/>
  <c r="Z306" i="127"/>
  <c r="Y306" i="127"/>
  <c r="X306" i="127"/>
  <c r="W306" i="127"/>
  <c r="V306" i="127"/>
  <c r="U306" i="127"/>
  <c r="T306" i="127"/>
  <c r="S306" i="127"/>
  <c r="R306" i="127"/>
  <c r="Q306" i="127"/>
  <c r="P306" i="127"/>
  <c r="O306" i="127"/>
  <c r="N306" i="127"/>
  <c r="M306" i="127"/>
  <c r="L306" i="127"/>
  <c r="K306" i="127"/>
  <c r="J306" i="127"/>
  <c r="I306" i="127"/>
  <c r="H306" i="127"/>
  <c r="G306" i="127"/>
  <c r="F306" i="127"/>
  <c r="E306" i="127"/>
  <c r="D306" i="127"/>
  <c r="A306" i="127"/>
  <c r="C305" i="127"/>
  <c r="A305" i="127"/>
  <c r="C304" i="127"/>
  <c r="A304" i="127"/>
  <c r="C303" i="127"/>
  <c r="A303" i="127"/>
  <c r="C302" i="127"/>
  <c r="A302" i="127"/>
  <c r="C301" i="127"/>
  <c r="A301" i="127"/>
  <c r="C300" i="127"/>
  <c r="A300" i="127"/>
  <c r="C299" i="127"/>
  <c r="B299" i="127"/>
  <c r="A299" i="127"/>
  <c r="AG298" i="127"/>
  <c r="AF298" i="127"/>
  <c r="AE298" i="127"/>
  <c r="AD298" i="127"/>
  <c r="AC298" i="127"/>
  <c r="AB298" i="127"/>
  <c r="AA298" i="127"/>
  <c r="Z298" i="127"/>
  <c r="Y298" i="127"/>
  <c r="X298" i="127"/>
  <c r="W298" i="127"/>
  <c r="V298" i="127"/>
  <c r="U298" i="127"/>
  <c r="T298" i="127"/>
  <c r="S298" i="127"/>
  <c r="R298" i="127"/>
  <c r="Q298" i="127"/>
  <c r="P298" i="127"/>
  <c r="O298" i="127"/>
  <c r="N298" i="127"/>
  <c r="M298" i="127"/>
  <c r="L298" i="127"/>
  <c r="K298" i="127"/>
  <c r="J298" i="127"/>
  <c r="I298" i="127"/>
  <c r="H298" i="127"/>
  <c r="G298" i="127"/>
  <c r="F298" i="127"/>
  <c r="E298" i="127"/>
  <c r="D298" i="127"/>
  <c r="A298" i="127"/>
  <c r="C297" i="127"/>
  <c r="A297" i="127"/>
  <c r="C296" i="127"/>
  <c r="A296" i="127"/>
  <c r="C295" i="127"/>
  <c r="A295" i="127"/>
  <c r="C294" i="127"/>
  <c r="A294" i="127"/>
  <c r="C293" i="127"/>
  <c r="A293" i="127"/>
  <c r="C292" i="127"/>
  <c r="A292" i="127"/>
  <c r="C291" i="127"/>
  <c r="A291" i="127"/>
  <c r="C290" i="127"/>
  <c r="A290" i="127"/>
  <c r="C289" i="127"/>
  <c r="A289" i="127"/>
  <c r="C288" i="127"/>
  <c r="B288" i="127"/>
  <c r="A288" i="127"/>
  <c r="AG287" i="127"/>
  <c r="AF287" i="127"/>
  <c r="AF322" i="127" s="1"/>
  <c r="AE287" i="127"/>
  <c r="AE322" i="127" s="1"/>
  <c r="AD287" i="127"/>
  <c r="AD322" i="127" s="1"/>
  <c r="AC287" i="127"/>
  <c r="AB287" i="127"/>
  <c r="AB322" i="127" s="1"/>
  <c r="AA287" i="127"/>
  <c r="AA322" i="127" s="1"/>
  <c r="Z287" i="127"/>
  <c r="Z322" i="127" s="1"/>
  <c r="Y287" i="127"/>
  <c r="X287" i="127"/>
  <c r="X322" i="127" s="1"/>
  <c r="W287" i="127"/>
  <c r="W322" i="127" s="1"/>
  <c r="V287" i="127"/>
  <c r="V322" i="127" s="1"/>
  <c r="U287" i="127"/>
  <c r="T287" i="127"/>
  <c r="T322" i="127" s="1"/>
  <c r="S287" i="127"/>
  <c r="S322" i="127" s="1"/>
  <c r="R287" i="127"/>
  <c r="R322" i="127" s="1"/>
  <c r="Q287" i="127"/>
  <c r="P287" i="127"/>
  <c r="P322" i="127" s="1"/>
  <c r="O287" i="127"/>
  <c r="O322" i="127" s="1"/>
  <c r="N287" i="127"/>
  <c r="N322" i="127" s="1"/>
  <c r="M287" i="127"/>
  <c r="L287" i="127"/>
  <c r="L322" i="127" s="1"/>
  <c r="K287" i="127"/>
  <c r="K322" i="127" s="1"/>
  <c r="J287" i="127"/>
  <c r="J322" i="127" s="1"/>
  <c r="I287" i="127"/>
  <c r="H287" i="127"/>
  <c r="H322" i="127" s="1"/>
  <c r="G287" i="127"/>
  <c r="G322" i="127" s="1"/>
  <c r="F287" i="127"/>
  <c r="F322" i="127" s="1"/>
  <c r="E287" i="127"/>
  <c r="D287" i="127"/>
  <c r="D322" i="127" s="1"/>
  <c r="A287" i="127"/>
  <c r="C286" i="127"/>
  <c r="A286" i="127"/>
  <c r="C285" i="127"/>
  <c r="A285" i="127"/>
  <c r="C284" i="127"/>
  <c r="A284" i="127"/>
  <c r="C283" i="127"/>
  <c r="A283" i="127"/>
  <c r="C282" i="127"/>
  <c r="A282" i="127"/>
  <c r="C281" i="127"/>
  <c r="A281" i="127"/>
  <c r="C280" i="127"/>
  <c r="A280" i="127"/>
  <c r="C279" i="127"/>
  <c r="B279" i="127"/>
  <c r="A279" i="127"/>
  <c r="A278" i="127"/>
  <c r="C277" i="127"/>
  <c r="B277" i="127"/>
  <c r="A277" i="127"/>
  <c r="AD276" i="127"/>
  <c r="Z276" i="127"/>
  <c r="V276" i="127"/>
  <c r="R276" i="127"/>
  <c r="N276" i="127"/>
  <c r="J276" i="127"/>
  <c r="F276" i="127"/>
  <c r="A276" i="127"/>
  <c r="C275" i="127"/>
  <c r="B275" i="127"/>
  <c r="A275" i="127"/>
  <c r="C274" i="127"/>
  <c r="B274" i="127"/>
  <c r="A274" i="127"/>
  <c r="AG273" i="127"/>
  <c r="AF273" i="127"/>
  <c r="AE273" i="127"/>
  <c r="AD273" i="127"/>
  <c r="AC273" i="127"/>
  <c r="AB273" i="127"/>
  <c r="AA273" i="127"/>
  <c r="Z273" i="127"/>
  <c r="Y273" i="127"/>
  <c r="X273" i="127"/>
  <c r="W273" i="127"/>
  <c r="V273" i="127"/>
  <c r="U273" i="127"/>
  <c r="T273" i="127"/>
  <c r="S273" i="127"/>
  <c r="R273" i="127"/>
  <c r="Q273" i="127"/>
  <c r="P273" i="127"/>
  <c r="O273" i="127"/>
  <c r="N273" i="127"/>
  <c r="M273" i="127"/>
  <c r="L273" i="127"/>
  <c r="K273" i="127"/>
  <c r="J273" i="127"/>
  <c r="I273" i="127"/>
  <c r="H273" i="127"/>
  <c r="G273" i="127"/>
  <c r="F273" i="127"/>
  <c r="E273" i="127"/>
  <c r="D273" i="127"/>
  <c r="A273" i="127"/>
  <c r="C272" i="127"/>
  <c r="B272" i="127"/>
  <c r="A272" i="127"/>
  <c r="C271" i="127"/>
  <c r="B271" i="127"/>
  <c r="A271" i="127"/>
  <c r="C270" i="127"/>
  <c r="B270" i="127"/>
  <c r="A270" i="127"/>
  <c r="C269" i="127"/>
  <c r="B269" i="127"/>
  <c r="A269" i="127"/>
  <c r="C268" i="127"/>
  <c r="B268" i="127"/>
  <c r="A268" i="127"/>
  <c r="C267" i="127"/>
  <c r="B267" i="127"/>
  <c r="A267" i="127"/>
  <c r="AG266" i="127"/>
  <c r="AF266" i="127"/>
  <c r="AE266" i="127"/>
  <c r="AD266" i="127"/>
  <c r="AC266" i="127"/>
  <c r="AB266" i="127"/>
  <c r="AA266" i="127"/>
  <c r="Z266" i="127"/>
  <c r="Y266" i="127"/>
  <c r="X266" i="127"/>
  <c r="W266" i="127"/>
  <c r="V266" i="127"/>
  <c r="U266" i="127"/>
  <c r="T266" i="127"/>
  <c r="S266" i="127"/>
  <c r="R266" i="127"/>
  <c r="Q266" i="127"/>
  <c r="P266" i="127"/>
  <c r="O266" i="127"/>
  <c r="N266" i="127"/>
  <c r="M266" i="127"/>
  <c r="L266" i="127"/>
  <c r="K266" i="127"/>
  <c r="J266" i="127"/>
  <c r="I266" i="127"/>
  <c r="H266" i="127"/>
  <c r="G266" i="127"/>
  <c r="F266" i="127"/>
  <c r="E266" i="127"/>
  <c r="D266" i="127"/>
  <c r="A266" i="127"/>
  <c r="C265" i="127"/>
  <c r="B265" i="127"/>
  <c r="A265" i="127"/>
  <c r="C264" i="127"/>
  <c r="B264" i="127"/>
  <c r="A264" i="127"/>
  <c r="C263" i="127"/>
  <c r="B263" i="127"/>
  <c r="A263" i="127"/>
  <c r="C262" i="127"/>
  <c r="B262" i="127"/>
  <c r="A262" i="127"/>
  <c r="C261" i="127"/>
  <c r="B261" i="127"/>
  <c r="A261" i="127"/>
  <c r="C260" i="127"/>
  <c r="B260" i="127"/>
  <c r="A260" i="127"/>
  <c r="C259" i="127"/>
  <c r="B259" i="127"/>
  <c r="A259" i="127"/>
  <c r="C258" i="127"/>
  <c r="B258" i="127"/>
  <c r="A258" i="127"/>
  <c r="AG257" i="127"/>
  <c r="AG276" i="127" s="1"/>
  <c r="AF257" i="127"/>
  <c r="AF276" i="127" s="1"/>
  <c r="AE257" i="127"/>
  <c r="AE276" i="127" s="1"/>
  <c r="AD257" i="127"/>
  <c r="AC257" i="127"/>
  <c r="AC276" i="127" s="1"/>
  <c r="AB257" i="127"/>
  <c r="AB276" i="127" s="1"/>
  <c r="AA257" i="127"/>
  <c r="AA276" i="127" s="1"/>
  <c r="Z257" i="127"/>
  <c r="Y257" i="127"/>
  <c r="Y276" i="127" s="1"/>
  <c r="X257" i="127"/>
  <c r="X276" i="127" s="1"/>
  <c r="W257" i="127"/>
  <c r="W276" i="127" s="1"/>
  <c r="V257" i="127"/>
  <c r="U257" i="127"/>
  <c r="U276" i="127" s="1"/>
  <c r="T257" i="127"/>
  <c r="T276" i="127" s="1"/>
  <c r="S257" i="127"/>
  <c r="S276" i="127" s="1"/>
  <c r="R257" i="127"/>
  <c r="Q257" i="127"/>
  <c r="Q276" i="127" s="1"/>
  <c r="P257" i="127"/>
  <c r="P276" i="127" s="1"/>
  <c r="O257" i="127"/>
  <c r="O276" i="127" s="1"/>
  <c r="N257" i="127"/>
  <c r="M257" i="127"/>
  <c r="M276" i="127" s="1"/>
  <c r="L257" i="127"/>
  <c r="L276" i="127" s="1"/>
  <c r="K257" i="127"/>
  <c r="K276" i="127" s="1"/>
  <c r="J257" i="127"/>
  <c r="I257" i="127"/>
  <c r="I276" i="127" s="1"/>
  <c r="H257" i="127"/>
  <c r="H276" i="127" s="1"/>
  <c r="G257" i="127"/>
  <c r="G276" i="127" s="1"/>
  <c r="F257" i="127"/>
  <c r="E257" i="127"/>
  <c r="E276" i="127" s="1"/>
  <c r="D257" i="127"/>
  <c r="D276" i="127" s="1"/>
  <c r="A257" i="127"/>
  <c r="C256" i="127"/>
  <c r="A256" i="127"/>
  <c r="C255" i="127"/>
  <c r="A255" i="127"/>
  <c r="C254" i="127"/>
  <c r="A254" i="127"/>
  <c r="C253" i="127"/>
  <c r="A253" i="127"/>
  <c r="C252" i="127"/>
  <c r="A252" i="127"/>
  <c r="C251" i="127"/>
  <c r="A251" i="127"/>
  <c r="C250" i="127"/>
  <c r="A250" i="127"/>
  <c r="C249" i="127"/>
  <c r="A249" i="127"/>
  <c r="C248" i="127"/>
  <c r="B248" i="127"/>
  <c r="A248" i="127"/>
  <c r="A247" i="127"/>
  <c r="C246" i="127"/>
  <c r="B246" i="127"/>
  <c r="A246" i="127"/>
  <c r="A245" i="127"/>
  <c r="C244" i="127"/>
  <c r="B244" i="127"/>
  <c r="A244" i="127"/>
  <c r="C243" i="127"/>
  <c r="B243" i="127"/>
  <c r="A243" i="127"/>
  <c r="AG242" i="127"/>
  <c r="AF242" i="127"/>
  <c r="AE242" i="127"/>
  <c r="AD242" i="127"/>
  <c r="AC242" i="127"/>
  <c r="AB242" i="127"/>
  <c r="AA242" i="127"/>
  <c r="Z242" i="127"/>
  <c r="Y242" i="127"/>
  <c r="X242" i="127"/>
  <c r="W242" i="127"/>
  <c r="V242" i="127"/>
  <c r="U242" i="127"/>
  <c r="T242" i="127"/>
  <c r="S242" i="127"/>
  <c r="R242" i="127"/>
  <c r="Q242" i="127"/>
  <c r="P242" i="127"/>
  <c r="O242" i="127"/>
  <c r="N242" i="127"/>
  <c r="M242" i="127"/>
  <c r="L242" i="127"/>
  <c r="K242" i="127"/>
  <c r="J242" i="127"/>
  <c r="I242" i="127"/>
  <c r="H242" i="127"/>
  <c r="G242" i="127"/>
  <c r="F242" i="127"/>
  <c r="E242" i="127"/>
  <c r="D242" i="127"/>
  <c r="A242" i="127"/>
  <c r="C241" i="127"/>
  <c r="B241" i="127"/>
  <c r="A241" i="127"/>
  <c r="C240" i="127"/>
  <c r="B240" i="127"/>
  <c r="A240" i="127"/>
  <c r="C239" i="127"/>
  <c r="B239" i="127"/>
  <c r="A239" i="127"/>
  <c r="C238" i="127"/>
  <c r="B238" i="127"/>
  <c r="A238" i="127"/>
  <c r="C237" i="127"/>
  <c r="B237" i="127"/>
  <c r="A237" i="127"/>
  <c r="C236" i="127"/>
  <c r="B236" i="127"/>
  <c r="A236" i="127"/>
  <c r="AG235" i="127"/>
  <c r="AF235" i="127"/>
  <c r="AE235" i="127"/>
  <c r="AD235" i="127"/>
  <c r="AC235" i="127"/>
  <c r="AB235" i="127"/>
  <c r="AA235" i="127"/>
  <c r="Z235" i="127"/>
  <c r="Y235" i="127"/>
  <c r="X235" i="127"/>
  <c r="W235" i="127"/>
  <c r="V235" i="127"/>
  <c r="U235" i="127"/>
  <c r="T235" i="127"/>
  <c r="S235" i="127"/>
  <c r="R235" i="127"/>
  <c r="Q235" i="127"/>
  <c r="P235" i="127"/>
  <c r="O235" i="127"/>
  <c r="N235" i="127"/>
  <c r="M235" i="127"/>
  <c r="L235" i="127"/>
  <c r="K235" i="127"/>
  <c r="J235" i="127"/>
  <c r="I235" i="127"/>
  <c r="H235" i="127"/>
  <c r="G235" i="127"/>
  <c r="F235" i="127"/>
  <c r="E235" i="127"/>
  <c r="D235" i="127"/>
  <c r="A235" i="127"/>
  <c r="C234" i="127"/>
  <c r="B234" i="127"/>
  <c r="A234" i="127"/>
  <c r="C233" i="127"/>
  <c r="B233" i="127"/>
  <c r="A233" i="127"/>
  <c r="C232" i="127"/>
  <c r="B232" i="127"/>
  <c r="A232" i="127"/>
  <c r="C231" i="127"/>
  <c r="B231" i="127"/>
  <c r="A231" i="127"/>
  <c r="C230" i="127"/>
  <c r="B230" i="127"/>
  <c r="A230" i="127"/>
  <c r="C229" i="127"/>
  <c r="B229" i="127"/>
  <c r="A229" i="127"/>
  <c r="C228" i="127"/>
  <c r="B228" i="127"/>
  <c r="A228" i="127"/>
  <c r="AG227" i="127"/>
  <c r="AF227" i="127"/>
  <c r="AE227" i="127"/>
  <c r="AD227" i="127"/>
  <c r="AC227" i="127"/>
  <c r="AB227" i="127"/>
  <c r="AA227" i="127"/>
  <c r="Z227" i="127"/>
  <c r="Y227" i="127"/>
  <c r="X227" i="127"/>
  <c r="W227" i="127"/>
  <c r="V227" i="127"/>
  <c r="U227" i="127"/>
  <c r="T227" i="127"/>
  <c r="S227" i="127"/>
  <c r="R227" i="127"/>
  <c r="Q227" i="127"/>
  <c r="P227" i="127"/>
  <c r="O227" i="127"/>
  <c r="N227" i="127"/>
  <c r="M227" i="127"/>
  <c r="L227" i="127"/>
  <c r="K227" i="127"/>
  <c r="J227" i="127"/>
  <c r="I227" i="127"/>
  <c r="H227" i="127"/>
  <c r="G227" i="127"/>
  <c r="F227" i="127"/>
  <c r="E227" i="127"/>
  <c r="D227" i="127"/>
  <c r="A227" i="127"/>
  <c r="C226" i="127"/>
  <c r="B226" i="127"/>
  <c r="A226" i="127"/>
  <c r="C225" i="127"/>
  <c r="B225" i="127"/>
  <c r="A225" i="127"/>
  <c r="C224" i="127"/>
  <c r="B224" i="127"/>
  <c r="A224" i="127"/>
  <c r="C223" i="127"/>
  <c r="B223" i="127"/>
  <c r="A223" i="127"/>
  <c r="C222" i="127"/>
  <c r="B222" i="127"/>
  <c r="A222" i="127"/>
  <c r="C221" i="127"/>
  <c r="B221" i="127"/>
  <c r="A221" i="127"/>
  <c r="AG220" i="127"/>
  <c r="AF220" i="127"/>
  <c r="AE220" i="127"/>
  <c r="AD220" i="127"/>
  <c r="AC220" i="127"/>
  <c r="AB220" i="127"/>
  <c r="AA220" i="127"/>
  <c r="Z220" i="127"/>
  <c r="Y220" i="127"/>
  <c r="X220" i="127"/>
  <c r="W220" i="127"/>
  <c r="V220" i="127"/>
  <c r="U220" i="127"/>
  <c r="T220" i="127"/>
  <c r="S220" i="127"/>
  <c r="R220" i="127"/>
  <c r="Q220" i="127"/>
  <c r="P220" i="127"/>
  <c r="O220" i="127"/>
  <c r="N220" i="127"/>
  <c r="M220" i="127"/>
  <c r="L220" i="127"/>
  <c r="K220" i="127"/>
  <c r="J220" i="127"/>
  <c r="I220" i="127"/>
  <c r="H220" i="127"/>
  <c r="G220" i="127"/>
  <c r="F220" i="127"/>
  <c r="E220" i="127"/>
  <c r="D220" i="127"/>
  <c r="A220" i="127"/>
  <c r="C219" i="127"/>
  <c r="B219" i="127"/>
  <c r="A219" i="127"/>
  <c r="C218" i="127"/>
  <c r="B218" i="127"/>
  <c r="A218" i="127"/>
  <c r="C217" i="127"/>
  <c r="B217" i="127"/>
  <c r="A217" i="127"/>
  <c r="C216" i="127"/>
  <c r="B216" i="127"/>
  <c r="A216" i="127"/>
  <c r="C215" i="127"/>
  <c r="B215" i="127"/>
  <c r="A215" i="127"/>
  <c r="C214" i="127"/>
  <c r="B214" i="127"/>
  <c r="A214" i="127"/>
  <c r="AG213" i="127"/>
  <c r="AG245" i="127" s="1"/>
  <c r="AF213" i="127"/>
  <c r="AF245" i="127" s="1"/>
  <c r="AE213" i="127"/>
  <c r="AE245" i="127" s="1"/>
  <c r="AD213" i="127"/>
  <c r="AD245" i="127" s="1"/>
  <c r="AC213" i="127"/>
  <c r="AC245" i="127" s="1"/>
  <c r="AB213" i="127"/>
  <c r="AB245" i="127" s="1"/>
  <c r="AA213" i="127"/>
  <c r="AA245" i="127" s="1"/>
  <c r="Z213" i="127"/>
  <c r="Z245" i="127" s="1"/>
  <c r="Y213" i="127"/>
  <c r="Y245" i="127" s="1"/>
  <c r="X213" i="127"/>
  <c r="X245" i="127" s="1"/>
  <c r="W213" i="127"/>
  <c r="W245" i="127" s="1"/>
  <c r="V213" i="127"/>
  <c r="V245" i="127" s="1"/>
  <c r="U213" i="127"/>
  <c r="U245" i="127" s="1"/>
  <c r="T213" i="127"/>
  <c r="T245" i="127" s="1"/>
  <c r="S213" i="127"/>
  <c r="S245" i="127" s="1"/>
  <c r="R213" i="127"/>
  <c r="R245" i="127" s="1"/>
  <c r="Q213" i="127"/>
  <c r="Q245" i="127" s="1"/>
  <c r="P213" i="127"/>
  <c r="P245" i="127" s="1"/>
  <c r="O213" i="127"/>
  <c r="O245" i="127" s="1"/>
  <c r="N213" i="127"/>
  <c r="N245" i="127" s="1"/>
  <c r="M213" i="127"/>
  <c r="M245" i="127" s="1"/>
  <c r="L213" i="127"/>
  <c r="L245" i="127" s="1"/>
  <c r="K213" i="127"/>
  <c r="K245" i="127" s="1"/>
  <c r="J213" i="127"/>
  <c r="J245" i="127" s="1"/>
  <c r="I213" i="127"/>
  <c r="I245" i="127" s="1"/>
  <c r="H213" i="127"/>
  <c r="H245" i="127" s="1"/>
  <c r="G213" i="127"/>
  <c r="G245" i="127" s="1"/>
  <c r="F213" i="127"/>
  <c r="F245" i="127" s="1"/>
  <c r="E213" i="127"/>
  <c r="E245" i="127" s="1"/>
  <c r="D213" i="127"/>
  <c r="D245" i="127" s="1"/>
  <c r="A213" i="127"/>
  <c r="C212" i="127"/>
  <c r="B212" i="127"/>
  <c r="A212" i="127"/>
  <c r="C211" i="127"/>
  <c r="B211" i="127"/>
  <c r="A211" i="127"/>
  <c r="C210" i="127"/>
  <c r="B210" i="127"/>
  <c r="A210" i="127"/>
  <c r="C209" i="127"/>
  <c r="B209" i="127"/>
  <c r="A209" i="127"/>
  <c r="C208" i="127"/>
  <c r="B208" i="127"/>
  <c r="A208" i="127"/>
  <c r="C207" i="127"/>
  <c r="B207" i="127"/>
  <c r="A207" i="127"/>
  <c r="C206" i="127"/>
  <c r="B206" i="127"/>
  <c r="A206" i="127"/>
  <c r="A205" i="127"/>
  <c r="C204" i="127"/>
  <c r="B204" i="127"/>
  <c r="A204" i="127"/>
  <c r="A203" i="127"/>
  <c r="C202" i="127"/>
  <c r="B202" i="127"/>
  <c r="A202" i="127"/>
  <c r="C201" i="127"/>
  <c r="B201" i="127"/>
  <c r="A201" i="127"/>
  <c r="AG200" i="127"/>
  <c r="AF200" i="127"/>
  <c r="AE200" i="127"/>
  <c r="AD200" i="127"/>
  <c r="AC200" i="127"/>
  <c r="AB200" i="127"/>
  <c r="AA200" i="127"/>
  <c r="Z200" i="127"/>
  <c r="Y200" i="127"/>
  <c r="X200" i="127"/>
  <c r="W200" i="127"/>
  <c r="V200" i="127"/>
  <c r="U200" i="127"/>
  <c r="T200" i="127"/>
  <c r="S200" i="127"/>
  <c r="R200" i="127"/>
  <c r="Q200" i="127"/>
  <c r="P200" i="127"/>
  <c r="O200" i="127"/>
  <c r="N200" i="127"/>
  <c r="M200" i="127"/>
  <c r="L200" i="127"/>
  <c r="K200" i="127"/>
  <c r="J200" i="127"/>
  <c r="I200" i="127"/>
  <c r="H200" i="127"/>
  <c r="G200" i="127"/>
  <c r="F200" i="127"/>
  <c r="E200" i="127"/>
  <c r="D200" i="127"/>
  <c r="A200" i="127"/>
  <c r="C199" i="127"/>
  <c r="B199" i="127"/>
  <c r="A199" i="127"/>
  <c r="C198" i="127"/>
  <c r="B198" i="127"/>
  <c r="A198" i="127"/>
  <c r="C197" i="127"/>
  <c r="B197" i="127"/>
  <c r="A197" i="127"/>
  <c r="C196" i="127"/>
  <c r="B196" i="127"/>
  <c r="A196" i="127"/>
  <c r="C195" i="127"/>
  <c r="B195" i="127"/>
  <c r="A195" i="127"/>
  <c r="C194" i="127"/>
  <c r="B194" i="127"/>
  <c r="A194" i="127"/>
  <c r="AG193" i="127"/>
  <c r="AF193" i="127"/>
  <c r="AE193" i="127"/>
  <c r="AD193" i="127"/>
  <c r="AC193" i="127"/>
  <c r="AB193" i="127"/>
  <c r="AA193" i="127"/>
  <c r="Z193" i="127"/>
  <c r="Y193" i="127"/>
  <c r="X193" i="127"/>
  <c r="W193" i="127"/>
  <c r="V193" i="127"/>
  <c r="U193" i="127"/>
  <c r="T193" i="127"/>
  <c r="S193" i="127"/>
  <c r="R193" i="127"/>
  <c r="Q193" i="127"/>
  <c r="P193" i="127"/>
  <c r="O193" i="127"/>
  <c r="N193" i="127"/>
  <c r="M193" i="127"/>
  <c r="L193" i="127"/>
  <c r="K193" i="127"/>
  <c r="J193" i="127"/>
  <c r="I193" i="127"/>
  <c r="H193" i="127"/>
  <c r="G193" i="127"/>
  <c r="F193" i="127"/>
  <c r="E193" i="127"/>
  <c r="D193" i="127"/>
  <c r="A193" i="127"/>
  <c r="C192" i="127"/>
  <c r="B192" i="127"/>
  <c r="A192" i="127"/>
  <c r="C191" i="127"/>
  <c r="B191" i="127"/>
  <c r="A191" i="127"/>
  <c r="C190" i="127"/>
  <c r="B190" i="127"/>
  <c r="A190" i="127"/>
  <c r="C189" i="127"/>
  <c r="B189" i="127"/>
  <c r="A189" i="127"/>
  <c r="C188" i="127"/>
  <c r="B188" i="127"/>
  <c r="A188" i="127"/>
  <c r="C187" i="127"/>
  <c r="B187" i="127"/>
  <c r="A187" i="127"/>
  <c r="AG186" i="127"/>
  <c r="AF186" i="127"/>
  <c r="AE186" i="127"/>
  <c r="AD186" i="127"/>
  <c r="AC186" i="127"/>
  <c r="AB186" i="127"/>
  <c r="AA186" i="127"/>
  <c r="Z186" i="127"/>
  <c r="Y186" i="127"/>
  <c r="X186" i="127"/>
  <c r="W186" i="127"/>
  <c r="V186" i="127"/>
  <c r="U186" i="127"/>
  <c r="T186" i="127"/>
  <c r="S186" i="127"/>
  <c r="R186" i="127"/>
  <c r="Q186" i="127"/>
  <c r="P186" i="127"/>
  <c r="O186" i="127"/>
  <c r="N186" i="127"/>
  <c r="M186" i="127"/>
  <c r="L186" i="127"/>
  <c r="K186" i="127"/>
  <c r="J186" i="127"/>
  <c r="I186" i="127"/>
  <c r="H186" i="127"/>
  <c r="G186" i="127"/>
  <c r="F186" i="127"/>
  <c r="E186" i="127"/>
  <c r="D186" i="127"/>
  <c r="A186" i="127"/>
  <c r="C185" i="127"/>
  <c r="B185" i="127"/>
  <c r="A185" i="127"/>
  <c r="C184" i="127"/>
  <c r="B184" i="127"/>
  <c r="A184" i="127"/>
  <c r="C183" i="127"/>
  <c r="B183" i="127"/>
  <c r="A183" i="127"/>
  <c r="C182" i="127"/>
  <c r="B182" i="127"/>
  <c r="A182" i="127"/>
  <c r="C181" i="127"/>
  <c r="B181" i="127"/>
  <c r="A181" i="127"/>
  <c r="C180" i="127"/>
  <c r="B180" i="127"/>
  <c r="A180" i="127"/>
  <c r="C179" i="127"/>
  <c r="B179" i="127"/>
  <c r="A179" i="127"/>
  <c r="AG178" i="127"/>
  <c r="AF178" i="127"/>
  <c r="AE178" i="127"/>
  <c r="AD178" i="127"/>
  <c r="AC178" i="127"/>
  <c r="AB178" i="127"/>
  <c r="AA178" i="127"/>
  <c r="Z178" i="127"/>
  <c r="Y178" i="127"/>
  <c r="X178" i="127"/>
  <c r="W178" i="127"/>
  <c r="V178" i="127"/>
  <c r="U178" i="127"/>
  <c r="T178" i="127"/>
  <c r="S178" i="127"/>
  <c r="R178" i="127"/>
  <c r="Q178" i="127"/>
  <c r="P178" i="127"/>
  <c r="O178" i="127"/>
  <c r="N178" i="127"/>
  <c r="M178" i="127"/>
  <c r="L178" i="127"/>
  <c r="K178" i="127"/>
  <c r="J178" i="127"/>
  <c r="I178" i="127"/>
  <c r="H178" i="127"/>
  <c r="G178" i="127"/>
  <c r="F178" i="127"/>
  <c r="E178" i="127"/>
  <c r="D178" i="127"/>
  <c r="A178" i="127"/>
  <c r="C177" i="127"/>
  <c r="B177" i="127"/>
  <c r="A177" i="127"/>
  <c r="C176" i="127"/>
  <c r="B176" i="127"/>
  <c r="A176" i="127"/>
  <c r="C175" i="127"/>
  <c r="B175" i="127"/>
  <c r="A175" i="127"/>
  <c r="C174" i="127"/>
  <c r="B174" i="127"/>
  <c r="A174" i="127"/>
  <c r="C173" i="127"/>
  <c r="B173" i="127"/>
  <c r="A173" i="127"/>
  <c r="C172" i="127"/>
  <c r="B172" i="127"/>
  <c r="A172" i="127"/>
  <c r="AG171" i="127"/>
  <c r="AF171" i="127"/>
  <c r="AE171" i="127"/>
  <c r="AD171" i="127"/>
  <c r="AC171" i="127"/>
  <c r="AB171" i="127"/>
  <c r="AA171" i="127"/>
  <c r="Z171" i="127"/>
  <c r="Y171" i="127"/>
  <c r="X171" i="127"/>
  <c r="W171" i="127"/>
  <c r="V171" i="127"/>
  <c r="U171" i="127"/>
  <c r="T171" i="127"/>
  <c r="S171" i="127"/>
  <c r="R171" i="127"/>
  <c r="Q171" i="127"/>
  <c r="P171" i="127"/>
  <c r="O171" i="127"/>
  <c r="N171" i="127"/>
  <c r="M171" i="127"/>
  <c r="L171" i="127"/>
  <c r="K171" i="127"/>
  <c r="J171" i="127"/>
  <c r="I171" i="127"/>
  <c r="H171" i="127"/>
  <c r="G171" i="127"/>
  <c r="F171" i="127"/>
  <c r="E171" i="127"/>
  <c r="D171" i="127"/>
  <c r="A171" i="127"/>
  <c r="C170" i="127"/>
  <c r="B170" i="127"/>
  <c r="A170" i="127"/>
  <c r="C169" i="127"/>
  <c r="B169" i="127"/>
  <c r="A169" i="127"/>
  <c r="C168" i="127"/>
  <c r="B168" i="127"/>
  <c r="A168" i="127"/>
  <c r="C167" i="127"/>
  <c r="B167" i="127"/>
  <c r="A167" i="127"/>
  <c r="C166" i="127"/>
  <c r="B166" i="127"/>
  <c r="A166" i="127"/>
  <c r="C165" i="127"/>
  <c r="B165" i="127"/>
  <c r="A165" i="127"/>
  <c r="C164" i="127"/>
  <c r="B164" i="127"/>
  <c r="A164" i="127"/>
  <c r="AG163" i="127"/>
  <c r="AF163" i="127"/>
  <c r="AE163" i="127"/>
  <c r="AD163" i="127"/>
  <c r="AC163" i="127"/>
  <c r="AB163" i="127"/>
  <c r="AA163" i="127"/>
  <c r="Z163" i="127"/>
  <c r="Y163" i="127"/>
  <c r="X163" i="127"/>
  <c r="W163" i="127"/>
  <c r="V163" i="127"/>
  <c r="U163" i="127"/>
  <c r="T163" i="127"/>
  <c r="S163" i="127"/>
  <c r="R163" i="127"/>
  <c r="Q163" i="127"/>
  <c r="P163" i="127"/>
  <c r="O163" i="127"/>
  <c r="N163" i="127"/>
  <c r="M163" i="127"/>
  <c r="L163" i="127"/>
  <c r="K163" i="127"/>
  <c r="J163" i="127"/>
  <c r="I163" i="127"/>
  <c r="H163" i="127"/>
  <c r="G163" i="127"/>
  <c r="F163" i="127"/>
  <c r="E163" i="127"/>
  <c r="D163" i="127"/>
  <c r="A163" i="127"/>
  <c r="C162" i="127"/>
  <c r="B162" i="127"/>
  <c r="A162" i="127"/>
  <c r="C161" i="127"/>
  <c r="B161" i="127"/>
  <c r="A161" i="127"/>
  <c r="C160" i="127"/>
  <c r="B160" i="127"/>
  <c r="A160" i="127"/>
  <c r="C159" i="127"/>
  <c r="B159" i="127"/>
  <c r="A159" i="127"/>
  <c r="C158" i="127"/>
  <c r="B158" i="127"/>
  <c r="A158" i="127"/>
  <c r="AG157" i="127"/>
  <c r="AF157" i="127"/>
  <c r="AE157" i="127"/>
  <c r="AD157" i="127"/>
  <c r="AC157" i="127"/>
  <c r="AB157" i="127"/>
  <c r="AA157" i="127"/>
  <c r="Z157" i="127"/>
  <c r="Y157" i="127"/>
  <c r="X157" i="127"/>
  <c r="W157" i="127"/>
  <c r="V157" i="127"/>
  <c r="U157" i="127"/>
  <c r="T157" i="127"/>
  <c r="S157" i="127"/>
  <c r="R157" i="127"/>
  <c r="Q157" i="127"/>
  <c r="P157" i="127"/>
  <c r="O157" i="127"/>
  <c r="N157" i="127"/>
  <c r="M157" i="127"/>
  <c r="L157" i="127"/>
  <c r="K157" i="127"/>
  <c r="J157" i="127"/>
  <c r="I157" i="127"/>
  <c r="H157" i="127"/>
  <c r="G157" i="127"/>
  <c r="F157" i="127"/>
  <c r="E157" i="127"/>
  <c r="D157" i="127"/>
  <c r="A157" i="127"/>
  <c r="C156" i="127"/>
  <c r="B156" i="127"/>
  <c r="A156" i="127"/>
  <c r="C155" i="127"/>
  <c r="B155" i="127"/>
  <c r="A155" i="127"/>
  <c r="C154" i="127"/>
  <c r="B154" i="127"/>
  <c r="A154" i="127"/>
  <c r="C153" i="127"/>
  <c r="B153" i="127"/>
  <c r="A153" i="127"/>
  <c r="C152" i="127"/>
  <c r="B152" i="127"/>
  <c r="A152" i="127"/>
  <c r="C151" i="127"/>
  <c r="B151" i="127"/>
  <c r="A151" i="127"/>
  <c r="AG150" i="127"/>
  <c r="AF150" i="127"/>
  <c r="AE150" i="127"/>
  <c r="AD150" i="127"/>
  <c r="AC150" i="127"/>
  <c r="AB150" i="127"/>
  <c r="AA150" i="127"/>
  <c r="Z150" i="127"/>
  <c r="Y150" i="127"/>
  <c r="X150" i="127"/>
  <c r="W150" i="127"/>
  <c r="V150" i="127"/>
  <c r="U150" i="127"/>
  <c r="T150" i="127"/>
  <c r="S150" i="127"/>
  <c r="R150" i="127"/>
  <c r="Q150" i="127"/>
  <c r="P150" i="127"/>
  <c r="O150" i="127"/>
  <c r="N150" i="127"/>
  <c r="M150" i="127"/>
  <c r="L150" i="127"/>
  <c r="K150" i="127"/>
  <c r="J150" i="127"/>
  <c r="I150" i="127"/>
  <c r="H150" i="127"/>
  <c r="G150" i="127"/>
  <c r="F150" i="127"/>
  <c r="E150" i="127"/>
  <c r="D150" i="127"/>
  <c r="A150" i="127"/>
  <c r="C149" i="127"/>
  <c r="B149" i="127"/>
  <c r="A149" i="127"/>
  <c r="C148" i="127"/>
  <c r="B148" i="127"/>
  <c r="A148" i="127"/>
  <c r="C147" i="127"/>
  <c r="B147" i="127"/>
  <c r="A147" i="127"/>
  <c r="C146" i="127"/>
  <c r="B146" i="127"/>
  <c r="A146" i="127"/>
  <c r="C145" i="127"/>
  <c r="B145" i="127"/>
  <c r="A145" i="127"/>
  <c r="AG144" i="127"/>
  <c r="AF144" i="127"/>
  <c r="AE144" i="127"/>
  <c r="AD144" i="127"/>
  <c r="AC144" i="127"/>
  <c r="AB144" i="127"/>
  <c r="AA144" i="127"/>
  <c r="Z144" i="127"/>
  <c r="Y144" i="127"/>
  <c r="X144" i="127"/>
  <c r="W144" i="127"/>
  <c r="V144" i="127"/>
  <c r="U144" i="127"/>
  <c r="T144" i="127"/>
  <c r="S144" i="127"/>
  <c r="R144" i="127"/>
  <c r="Q144" i="127"/>
  <c r="P144" i="127"/>
  <c r="O144" i="127"/>
  <c r="N144" i="127"/>
  <c r="M144" i="127"/>
  <c r="L144" i="127"/>
  <c r="K144" i="127"/>
  <c r="J144" i="127"/>
  <c r="I144" i="127"/>
  <c r="H144" i="127"/>
  <c r="G144" i="127"/>
  <c r="F144" i="127"/>
  <c r="E144" i="127"/>
  <c r="D144" i="127"/>
  <c r="A144" i="127"/>
  <c r="C143" i="127"/>
  <c r="B143" i="127"/>
  <c r="A143" i="127"/>
  <c r="C142" i="127"/>
  <c r="B142" i="127"/>
  <c r="A142" i="127"/>
  <c r="C141" i="127"/>
  <c r="B141" i="127"/>
  <c r="A141" i="127"/>
  <c r="C140" i="127"/>
  <c r="B140" i="127"/>
  <c r="A140" i="127"/>
  <c r="C139" i="127"/>
  <c r="B139" i="127"/>
  <c r="A139" i="127"/>
  <c r="C138" i="127"/>
  <c r="B138" i="127"/>
  <c r="A138" i="127"/>
  <c r="C137" i="127"/>
  <c r="B137" i="127"/>
  <c r="A137" i="127"/>
  <c r="C136" i="127"/>
  <c r="B136" i="127"/>
  <c r="A136" i="127"/>
  <c r="C135" i="127"/>
  <c r="B135" i="127"/>
  <c r="A135" i="127"/>
  <c r="AG134" i="127"/>
  <c r="AG203" i="127" s="1"/>
  <c r="AF134" i="127"/>
  <c r="AF203" i="127" s="1"/>
  <c r="AE134" i="127"/>
  <c r="AE203" i="127" s="1"/>
  <c r="AD134" i="127"/>
  <c r="AD203" i="127" s="1"/>
  <c r="AC134" i="127"/>
  <c r="AC203" i="127" s="1"/>
  <c r="AB134" i="127"/>
  <c r="AB203" i="127" s="1"/>
  <c r="AA134" i="127"/>
  <c r="AA203" i="127" s="1"/>
  <c r="Z134" i="127"/>
  <c r="Z203" i="127" s="1"/>
  <c r="Y134" i="127"/>
  <c r="Y203" i="127" s="1"/>
  <c r="X134" i="127"/>
  <c r="X203" i="127" s="1"/>
  <c r="W134" i="127"/>
  <c r="W203" i="127" s="1"/>
  <c r="V134" i="127"/>
  <c r="V203" i="127" s="1"/>
  <c r="U134" i="127"/>
  <c r="U203" i="127" s="1"/>
  <c r="T134" i="127"/>
  <c r="T203" i="127" s="1"/>
  <c r="S134" i="127"/>
  <c r="S203" i="127" s="1"/>
  <c r="R134" i="127"/>
  <c r="R203" i="127" s="1"/>
  <c r="Q134" i="127"/>
  <c r="Q203" i="127" s="1"/>
  <c r="P134" i="127"/>
  <c r="P203" i="127" s="1"/>
  <c r="O134" i="127"/>
  <c r="O203" i="127" s="1"/>
  <c r="N134" i="127"/>
  <c r="N203" i="127" s="1"/>
  <c r="M134" i="127"/>
  <c r="M203" i="127" s="1"/>
  <c r="L134" i="127"/>
  <c r="L203" i="127" s="1"/>
  <c r="K134" i="127"/>
  <c r="K203" i="127" s="1"/>
  <c r="J134" i="127"/>
  <c r="J203" i="127" s="1"/>
  <c r="I134" i="127"/>
  <c r="I203" i="127" s="1"/>
  <c r="H134" i="127"/>
  <c r="H203" i="127" s="1"/>
  <c r="G134" i="127"/>
  <c r="G203" i="127" s="1"/>
  <c r="F134" i="127"/>
  <c r="F203" i="127" s="1"/>
  <c r="E134" i="127"/>
  <c r="E203" i="127" s="1"/>
  <c r="D134" i="127"/>
  <c r="D203" i="127" s="1"/>
  <c r="A134" i="127"/>
  <c r="C133" i="127"/>
  <c r="B133" i="127"/>
  <c r="A133" i="127"/>
  <c r="C132" i="127"/>
  <c r="B132" i="127"/>
  <c r="A132" i="127"/>
  <c r="C131" i="127"/>
  <c r="B131" i="127"/>
  <c r="A131" i="127"/>
  <c r="C130" i="127"/>
  <c r="B130" i="127"/>
  <c r="A130" i="127"/>
  <c r="C129" i="127"/>
  <c r="B129" i="127"/>
  <c r="A129" i="127"/>
  <c r="C128" i="127"/>
  <c r="B128" i="127"/>
  <c r="A128" i="127"/>
  <c r="C127" i="127"/>
  <c r="B127" i="127"/>
  <c r="A127" i="127"/>
  <c r="C126" i="127"/>
  <c r="B126" i="127"/>
  <c r="A126" i="127"/>
  <c r="A125" i="127"/>
  <c r="C124" i="127"/>
  <c r="B124" i="127"/>
  <c r="A124" i="127"/>
  <c r="AE123" i="127"/>
  <c r="AA123" i="127"/>
  <c r="W123" i="127"/>
  <c r="S123" i="127"/>
  <c r="O123" i="127"/>
  <c r="K123" i="127"/>
  <c r="G123" i="127"/>
  <c r="A123" i="127"/>
  <c r="C122" i="127"/>
  <c r="B122" i="127"/>
  <c r="A122" i="127"/>
  <c r="C121" i="127"/>
  <c r="B121" i="127"/>
  <c r="A121" i="127"/>
  <c r="AG120" i="127"/>
  <c r="AG123" i="127" s="1"/>
  <c r="AF120" i="127"/>
  <c r="AF123" i="127" s="1"/>
  <c r="AE120" i="127"/>
  <c r="AD120" i="127"/>
  <c r="AC120" i="127"/>
  <c r="AC123" i="127" s="1"/>
  <c r="AB120" i="127"/>
  <c r="AB123" i="127" s="1"/>
  <c r="AA120" i="127"/>
  <c r="Z120" i="127"/>
  <c r="Y120" i="127"/>
  <c r="Y123" i="127" s="1"/>
  <c r="X120" i="127"/>
  <c r="X123" i="127" s="1"/>
  <c r="W120" i="127"/>
  <c r="V120" i="127"/>
  <c r="U120" i="127"/>
  <c r="U123" i="127" s="1"/>
  <c r="T120" i="127"/>
  <c r="T123" i="127" s="1"/>
  <c r="S120" i="127"/>
  <c r="R120" i="127"/>
  <c r="Q120" i="127"/>
  <c r="Q123" i="127" s="1"/>
  <c r="P120" i="127"/>
  <c r="P123" i="127" s="1"/>
  <c r="O120" i="127"/>
  <c r="N120" i="127"/>
  <c r="M120" i="127"/>
  <c r="M123" i="127" s="1"/>
  <c r="L120" i="127"/>
  <c r="L123" i="127" s="1"/>
  <c r="K120" i="127"/>
  <c r="J120" i="127"/>
  <c r="I120" i="127"/>
  <c r="I123" i="127" s="1"/>
  <c r="H120" i="127"/>
  <c r="H123" i="127" s="1"/>
  <c r="G120" i="127"/>
  <c r="F120" i="127"/>
  <c r="E120" i="127"/>
  <c r="E123" i="127" s="1"/>
  <c r="D120" i="127"/>
  <c r="D123" i="127" s="1"/>
  <c r="A120" i="127"/>
  <c r="C119" i="127"/>
  <c r="B119" i="127"/>
  <c r="A119" i="127"/>
  <c r="C118" i="127"/>
  <c r="B118" i="127"/>
  <c r="A118" i="127"/>
  <c r="C117" i="127"/>
  <c r="B117" i="127"/>
  <c r="A117" i="127"/>
  <c r="C116" i="127"/>
  <c r="B116" i="127"/>
  <c r="A116" i="127"/>
  <c r="C115" i="127"/>
  <c r="B115" i="127"/>
  <c r="A115" i="127"/>
  <c r="AG114" i="127"/>
  <c r="AF114" i="127"/>
  <c r="AE114" i="127"/>
  <c r="AD114" i="127"/>
  <c r="AD123" i="127" s="1"/>
  <c r="AC114" i="127"/>
  <c r="AB114" i="127"/>
  <c r="AA114" i="127"/>
  <c r="Z114" i="127"/>
  <c r="Z123" i="127" s="1"/>
  <c r="Y114" i="127"/>
  <c r="X114" i="127"/>
  <c r="W114" i="127"/>
  <c r="V114" i="127"/>
  <c r="V123" i="127" s="1"/>
  <c r="U114" i="127"/>
  <c r="T114" i="127"/>
  <c r="S114" i="127"/>
  <c r="R114" i="127"/>
  <c r="R123" i="127" s="1"/>
  <c r="Q114" i="127"/>
  <c r="P114" i="127"/>
  <c r="O114" i="127"/>
  <c r="N114" i="127"/>
  <c r="N123" i="127" s="1"/>
  <c r="M114" i="127"/>
  <c r="L114" i="127"/>
  <c r="K114" i="127"/>
  <c r="J114" i="127"/>
  <c r="J123" i="127" s="1"/>
  <c r="I114" i="127"/>
  <c r="H114" i="127"/>
  <c r="G114" i="127"/>
  <c r="F114" i="127"/>
  <c r="F123" i="127" s="1"/>
  <c r="E114" i="127"/>
  <c r="D114" i="127"/>
  <c r="A114" i="127"/>
  <c r="C113" i="127"/>
  <c r="B113" i="127"/>
  <c r="A113" i="127"/>
  <c r="C112" i="127"/>
  <c r="B112" i="127"/>
  <c r="A112" i="127"/>
  <c r="C111" i="127"/>
  <c r="B111" i="127"/>
  <c r="A111" i="127"/>
  <c r="C110" i="127"/>
  <c r="B110" i="127"/>
  <c r="A110" i="127"/>
  <c r="C109" i="127"/>
  <c r="B109" i="127"/>
  <c r="A109" i="127"/>
  <c r="C108" i="127"/>
  <c r="B108" i="127"/>
  <c r="A108" i="127"/>
  <c r="C107" i="127"/>
  <c r="B107" i="127"/>
  <c r="A107" i="127"/>
  <c r="C106" i="127"/>
  <c r="B106" i="127"/>
  <c r="A106" i="127"/>
  <c r="C105" i="127"/>
  <c r="B105" i="127"/>
  <c r="A105" i="127"/>
  <c r="A104" i="127"/>
  <c r="C103" i="127"/>
  <c r="B103" i="127"/>
  <c r="A103" i="127"/>
  <c r="A102" i="127"/>
  <c r="C101" i="127"/>
  <c r="B101" i="127"/>
  <c r="A101" i="127"/>
  <c r="C100" i="127"/>
  <c r="B100" i="127"/>
  <c r="A100" i="127"/>
  <c r="AG99" i="127"/>
  <c r="AF99" i="127"/>
  <c r="AE99" i="127"/>
  <c r="AD99" i="127"/>
  <c r="AC99" i="127"/>
  <c r="AB99" i="127"/>
  <c r="AA99" i="127"/>
  <c r="Z99" i="127"/>
  <c r="Y99" i="127"/>
  <c r="X99" i="127"/>
  <c r="W99" i="127"/>
  <c r="V99" i="127"/>
  <c r="U99" i="127"/>
  <c r="T99" i="127"/>
  <c r="S99" i="127"/>
  <c r="R99" i="127"/>
  <c r="Q99" i="127"/>
  <c r="P99" i="127"/>
  <c r="O99" i="127"/>
  <c r="N99" i="127"/>
  <c r="M99" i="127"/>
  <c r="L99" i="127"/>
  <c r="K99" i="127"/>
  <c r="J99" i="127"/>
  <c r="I99" i="127"/>
  <c r="H99" i="127"/>
  <c r="G99" i="127"/>
  <c r="F99" i="127"/>
  <c r="E99" i="127"/>
  <c r="D99" i="127"/>
  <c r="A99" i="127"/>
  <c r="C98" i="127"/>
  <c r="A98" i="127"/>
  <c r="C97" i="127"/>
  <c r="A97" i="127"/>
  <c r="C96" i="127"/>
  <c r="A96" i="127"/>
  <c r="C95" i="127"/>
  <c r="A95" i="127"/>
  <c r="C94" i="127"/>
  <c r="A94" i="127"/>
  <c r="C93" i="127"/>
  <c r="B93" i="127"/>
  <c r="A93" i="127"/>
  <c r="AG92" i="127"/>
  <c r="AF92" i="127"/>
  <c r="AE92" i="127"/>
  <c r="AD92" i="127"/>
  <c r="AC92" i="127"/>
  <c r="AB92" i="127"/>
  <c r="AA92" i="127"/>
  <c r="Z92" i="127"/>
  <c r="Y92" i="127"/>
  <c r="X92" i="127"/>
  <c r="W92" i="127"/>
  <c r="V92" i="127"/>
  <c r="U92" i="127"/>
  <c r="T92" i="127"/>
  <c r="S92" i="127"/>
  <c r="R92" i="127"/>
  <c r="Q92" i="127"/>
  <c r="P92" i="127"/>
  <c r="O92" i="127"/>
  <c r="N92" i="127"/>
  <c r="M92" i="127"/>
  <c r="L92" i="127"/>
  <c r="K92" i="127"/>
  <c r="J92" i="127"/>
  <c r="I92" i="127"/>
  <c r="H92" i="127"/>
  <c r="G92" i="127"/>
  <c r="F92" i="127"/>
  <c r="E92" i="127"/>
  <c r="D92" i="127"/>
  <c r="A92" i="127"/>
  <c r="C91" i="127"/>
  <c r="B91" i="127"/>
  <c r="A91" i="127"/>
  <c r="C90" i="127"/>
  <c r="B90" i="127"/>
  <c r="A90" i="127"/>
  <c r="C89" i="127"/>
  <c r="B89" i="127"/>
  <c r="A89" i="127"/>
  <c r="C88" i="127"/>
  <c r="B88" i="127"/>
  <c r="A88" i="127"/>
  <c r="C87" i="127"/>
  <c r="B87" i="127"/>
  <c r="A87" i="127"/>
  <c r="C86" i="127"/>
  <c r="B86" i="127"/>
  <c r="A86" i="127"/>
  <c r="C85" i="127"/>
  <c r="B85" i="127"/>
  <c r="A85" i="127"/>
  <c r="C84" i="127"/>
  <c r="B84" i="127"/>
  <c r="A84" i="127"/>
  <c r="AG83" i="127"/>
  <c r="AF83" i="127"/>
  <c r="AE83" i="127"/>
  <c r="AD83" i="127"/>
  <c r="AC83" i="127"/>
  <c r="AB83" i="127"/>
  <c r="AA83" i="127"/>
  <c r="Z83" i="127"/>
  <c r="Y83" i="127"/>
  <c r="X83" i="127"/>
  <c r="W83" i="127"/>
  <c r="V83" i="127"/>
  <c r="U83" i="127"/>
  <c r="T83" i="127"/>
  <c r="S83" i="127"/>
  <c r="R83" i="127"/>
  <c r="Q83" i="127"/>
  <c r="P83" i="127"/>
  <c r="O83" i="127"/>
  <c r="N83" i="127"/>
  <c r="M83" i="127"/>
  <c r="L83" i="127"/>
  <c r="K83" i="127"/>
  <c r="J83" i="127"/>
  <c r="I83" i="127"/>
  <c r="H83" i="127"/>
  <c r="G83" i="127"/>
  <c r="F83" i="127"/>
  <c r="E83" i="127"/>
  <c r="D83" i="127"/>
  <c r="A83" i="127"/>
  <c r="C82" i="127"/>
  <c r="B82" i="127"/>
  <c r="A82" i="127"/>
  <c r="C81" i="127"/>
  <c r="B81" i="127"/>
  <c r="A81" i="127"/>
  <c r="C80" i="127"/>
  <c r="B80" i="127"/>
  <c r="A80" i="127"/>
  <c r="C79" i="127"/>
  <c r="B79" i="127"/>
  <c r="A79" i="127"/>
  <c r="C78" i="127"/>
  <c r="B78" i="127"/>
  <c r="A78" i="127"/>
  <c r="C77" i="127"/>
  <c r="B77" i="127"/>
  <c r="A77" i="127"/>
  <c r="C76" i="127"/>
  <c r="B76" i="127"/>
  <c r="A76" i="127"/>
  <c r="AG75" i="127"/>
  <c r="AG102" i="127" s="1"/>
  <c r="AF75" i="127"/>
  <c r="AF102" i="127" s="1"/>
  <c r="AE75" i="127"/>
  <c r="AE102" i="127" s="1"/>
  <c r="AD75" i="127"/>
  <c r="AD102" i="127" s="1"/>
  <c r="AC75" i="127"/>
  <c r="AC102" i="127" s="1"/>
  <c r="AB75" i="127"/>
  <c r="AB102" i="127" s="1"/>
  <c r="AA75" i="127"/>
  <c r="AA102" i="127" s="1"/>
  <c r="Z75" i="127"/>
  <c r="Z102" i="127" s="1"/>
  <c r="Y75" i="127"/>
  <c r="Y102" i="127" s="1"/>
  <c r="X75" i="127"/>
  <c r="X102" i="127" s="1"/>
  <c r="W75" i="127"/>
  <c r="W102" i="127" s="1"/>
  <c r="V75" i="127"/>
  <c r="V102" i="127" s="1"/>
  <c r="U75" i="127"/>
  <c r="U102" i="127" s="1"/>
  <c r="T75" i="127"/>
  <c r="T102" i="127" s="1"/>
  <c r="S75" i="127"/>
  <c r="S102" i="127" s="1"/>
  <c r="R75" i="127"/>
  <c r="R102" i="127" s="1"/>
  <c r="Q75" i="127"/>
  <c r="Q102" i="127" s="1"/>
  <c r="P75" i="127"/>
  <c r="P102" i="127" s="1"/>
  <c r="O75" i="127"/>
  <c r="O102" i="127" s="1"/>
  <c r="N75" i="127"/>
  <c r="N102" i="127" s="1"/>
  <c r="M75" i="127"/>
  <c r="M102" i="127" s="1"/>
  <c r="L75" i="127"/>
  <c r="L102" i="127" s="1"/>
  <c r="K75" i="127"/>
  <c r="K102" i="127" s="1"/>
  <c r="J75" i="127"/>
  <c r="J102" i="127" s="1"/>
  <c r="I75" i="127"/>
  <c r="I102" i="127" s="1"/>
  <c r="H75" i="127"/>
  <c r="H102" i="127" s="1"/>
  <c r="G75" i="127"/>
  <c r="G102" i="127" s="1"/>
  <c r="F75" i="127"/>
  <c r="F102" i="127" s="1"/>
  <c r="E75" i="127"/>
  <c r="E102" i="127" s="1"/>
  <c r="D75" i="127"/>
  <c r="D102" i="127" s="1"/>
  <c r="A75" i="127"/>
  <c r="C74" i="127"/>
  <c r="B74" i="127"/>
  <c r="A74" i="127"/>
  <c r="C73" i="127"/>
  <c r="B73" i="127"/>
  <c r="A73" i="127"/>
  <c r="C72" i="127"/>
  <c r="B72" i="127"/>
  <c r="A72" i="127"/>
  <c r="C71" i="127"/>
  <c r="B71" i="127"/>
  <c r="A71" i="127"/>
  <c r="C70" i="127"/>
  <c r="B70" i="127"/>
  <c r="A70" i="127"/>
  <c r="C69" i="127"/>
  <c r="B69" i="127"/>
  <c r="A69" i="127"/>
  <c r="C68" i="127"/>
  <c r="B68" i="127"/>
  <c r="A68" i="127"/>
  <c r="A67" i="127"/>
  <c r="C66" i="127"/>
  <c r="B66" i="127"/>
  <c r="A66" i="127"/>
  <c r="A65" i="127"/>
  <c r="C64" i="127"/>
  <c r="B64" i="127"/>
  <c r="A64" i="127"/>
  <c r="C63" i="127"/>
  <c r="B63" i="127"/>
  <c r="A63" i="127"/>
  <c r="AG62" i="127"/>
  <c r="AF62" i="127"/>
  <c r="AE62" i="127"/>
  <c r="AD62" i="127"/>
  <c r="AC62" i="127"/>
  <c r="AB62" i="127"/>
  <c r="AA62" i="127"/>
  <c r="Z62" i="127"/>
  <c r="Y62" i="127"/>
  <c r="X62" i="127"/>
  <c r="W62" i="127"/>
  <c r="V62" i="127"/>
  <c r="U62" i="127"/>
  <c r="T62" i="127"/>
  <c r="S62" i="127"/>
  <c r="R62" i="127"/>
  <c r="Q62" i="127"/>
  <c r="P62" i="127"/>
  <c r="O62" i="127"/>
  <c r="N62" i="127"/>
  <c r="M62" i="127"/>
  <c r="L62" i="127"/>
  <c r="K62" i="127"/>
  <c r="J62" i="127"/>
  <c r="I62" i="127"/>
  <c r="H62" i="127"/>
  <c r="G62" i="127"/>
  <c r="F62" i="127"/>
  <c r="E62" i="127"/>
  <c r="D62" i="127"/>
  <c r="A62" i="127"/>
  <c r="C61" i="127"/>
  <c r="B61" i="127"/>
  <c r="A61" i="127"/>
  <c r="C60" i="127"/>
  <c r="B60" i="127"/>
  <c r="A60" i="127"/>
  <c r="C59" i="127"/>
  <c r="B59" i="127"/>
  <c r="A59" i="127"/>
  <c r="C58" i="127"/>
  <c r="B58" i="127"/>
  <c r="A58" i="127"/>
  <c r="C57" i="127"/>
  <c r="B57" i="127"/>
  <c r="A57" i="127"/>
  <c r="C56" i="127"/>
  <c r="B56" i="127"/>
  <c r="A56" i="127"/>
  <c r="AG55" i="127"/>
  <c r="AF55" i="127"/>
  <c r="AE55" i="127"/>
  <c r="AD55" i="127"/>
  <c r="AC55" i="127"/>
  <c r="AB55" i="127"/>
  <c r="AA55" i="127"/>
  <c r="Z55" i="127"/>
  <c r="Y55" i="127"/>
  <c r="X55" i="127"/>
  <c r="W55" i="127"/>
  <c r="V55" i="127"/>
  <c r="U55" i="127"/>
  <c r="T55" i="127"/>
  <c r="S55" i="127"/>
  <c r="R55" i="127"/>
  <c r="Q55" i="127"/>
  <c r="P55" i="127"/>
  <c r="O55" i="127"/>
  <c r="N55" i="127"/>
  <c r="M55" i="127"/>
  <c r="L55" i="127"/>
  <c r="K55" i="127"/>
  <c r="J55" i="127"/>
  <c r="I55" i="127"/>
  <c r="H55" i="127"/>
  <c r="G55" i="127"/>
  <c r="F55" i="127"/>
  <c r="E55" i="127"/>
  <c r="D55" i="127"/>
  <c r="A55" i="127"/>
  <c r="C54" i="127"/>
  <c r="B54" i="127"/>
  <c r="A54" i="127"/>
  <c r="C53" i="127"/>
  <c r="B53" i="127"/>
  <c r="A53" i="127"/>
  <c r="C52" i="127"/>
  <c r="B52" i="127"/>
  <c r="A52" i="127"/>
  <c r="C51" i="127"/>
  <c r="B51" i="127"/>
  <c r="A51" i="127"/>
  <c r="C50" i="127"/>
  <c r="B50" i="127"/>
  <c r="A50" i="127"/>
  <c r="C49" i="127"/>
  <c r="B49" i="127"/>
  <c r="A49" i="127"/>
  <c r="C48" i="127"/>
  <c r="B48" i="127"/>
  <c r="A48" i="127"/>
  <c r="AG47" i="127"/>
  <c r="AF47" i="127"/>
  <c r="AE47" i="127"/>
  <c r="AD47" i="127"/>
  <c r="AC47" i="127"/>
  <c r="AB47" i="127"/>
  <c r="AA47" i="127"/>
  <c r="Z47" i="127"/>
  <c r="Y47" i="127"/>
  <c r="X47" i="127"/>
  <c r="W47" i="127"/>
  <c r="V47" i="127"/>
  <c r="U47" i="127"/>
  <c r="T47" i="127"/>
  <c r="S47" i="127"/>
  <c r="R47" i="127"/>
  <c r="Q47" i="127"/>
  <c r="P47" i="127"/>
  <c r="O47" i="127"/>
  <c r="N47" i="127"/>
  <c r="M47" i="127"/>
  <c r="L47" i="127"/>
  <c r="K47" i="127"/>
  <c r="J47" i="127"/>
  <c r="I47" i="127"/>
  <c r="H47" i="127"/>
  <c r="G47" i="127"/>
  <c r="F47" i="127"/>
  <c r="E47" i="127"/>
  <c r="D47" i="127"/>
  <c r="A47" i="127"/>
  <c r="C46" i="127"/>
  <c r="B46" i="127"/>
  <c r="A46" i="127"/>
  <c r="C45" i="127"/>
  <c r="B45" i="127"/>
  <c r="A45" i="127"/>
  <c r="C44" i="127"/>
  <c r="B44" i="127"/>
  <c r="A44" i="127"/>
  <c r="C43" i="127"/>
  <c r="B43" i="127"/>
  <c r="A43" i="127"/>
  <c r="C42" i="127"/>
  <c r="B42" i="127"/>
  <c r="A42" i="127"/>
  <c r="AG41" i="127"/>
  <c r="AF41" i="127"/>
  <c r="AF65" i="127" s="1"/>
  <c r="AF407" i="127" s="1"/>
  <c r="AE41" i="127"/>
  <c r="AD41" i="127"/>
  <c r="AC41" i="127"/>
  <c r="AB41" i="127"/>
  <c r="AB65" i="127" s="1"/>
  <c r="AB407" i="127" s="1"/>
  <c r="AA41" i="127"/>
  <c r="Z41" i="127"/>
  <c r="Y41" i="127"/>
  <c r="X41" i="127"/>
  <c r="X65" i="127" s="1"/>
  <c r="X407" i="127" s="1"/>
  <c r="W41" i="127"/>
  <c r="V41" i="127"/>
  <c r="U41" i="127"/>
  <c r="T41" i="127"/>
  <c r="T65" i="127" s="1"/>
  <c r="T407" i="127" s="1"/>
  <c r="S41" i="127"/>
  <c r="R41" i="127"/>
  <c r="Q41" i="127"/>
  <c r="P41" i="127"/>
  <c r="P65" i="127" s="1"/>
  <c r="P407" i="127" s="1"/>
  <c r="O41" i="127"/>
  <c r="N41" i="127"/>
  <c r="M41" i="127"/>
  <c r="L41" i="127"/>
  <c r="L65" i="127" s="1"/>
  <c r="L407" i="127" s="1"/>
  <c r="K41" i="127"/>
  <c r="J41" i="127"/>
  <c r="I41" i="127"/>
  <c r="H41" i="127"/>
  <c r="H65" i="127" s="1"/>
  <c r="H407" i="127" s="1"/>
  <c r="G41" i="127"/>
  <c r="F41" i="127"/>
  <c r="E41" i="127"/>
  <c r="D41" i="127"/>
  <c r="D65" i="127" s="1"/>
  <c r="D407" i="127" s="1"/>
  <c r="A41" i="127"/>
  <c r="C40" i="127"/>
  <c r="B40" i="127"/>
  <c r="A40" i="127"/>
  <c r="C39" i="127"/>
  <c r="B39" i="127"/>
  <c r="A39" i="127"/>
  <c r="C38" i="127"/>
  <c r="B38" i="127"/>
  <c r="A38" i="127"/>
  <c r="C37" i="127"/>
  <c r="B37" i="127"/>
  <c r="A37" i="127"/>
  <c r="C36" i="127"/>
  <c r="B36" i="127"/>
  <c r="A36" i="127"/>
  <c r="C35" i="127"/>
  <c r="B35" i="127"/>
  <c r="A35" i="127"/>
  <c r="C34" i="127"/>
  <c r="B34" i="127"/>
  <c r="A34" i="127"/>
  <c r="C33" i="127"/>
  <c r="B33" i="127"/>
  <c r="A33" i="127"/>
  <c r="AG32" i="127"/>
  <c r="AG65" i="127" s="1"/>
  <c r="AF32" i="127"/>
  <c r="AE32" i="127"/>
  <c r="AD32" i="127"/>
  <c r="AC32" i="127"/>
  <c r="AC65" i="127" s="1"/>
  <c r="AB32" i="127"/>
  <c r="AA32" i="127"/>
  <c r="Z32" i="127"/>
  <c r="Y32" i="127"/>
  <c r="Y65" i="127" s="1"/>
  <c r="X32" i="127"/>
  <c r="W32" i="127"/>
  <c r="V32" i="127"/>
  <c r="U32" i="127"/>
  <c r="U65" i="127" s="1"/>
  <c r="T32" i="127"/>
  <c r="S32" i="127"/>
  <c r="R32" i="127"/>
  <c r="Q32" i="127"/>
  <c r="Q65" i="127" s="1"/>
  <c r="P32" i="127"/>
  <c r="O32" i="127"/>
  <c r="N32" i="127"/>
  <c r="M32" i="127"/>
  <c r="M65" i="127" s="1"/>
  <c r="L32" i="127"/>
  <c r="K32" i="127"/>
  <c r="J32" i="127"/>
  <c r="I32" i="127"/>
  <c r="I65" i="127" s="1"/>
  <c r="H32" i="127"/>
  <c r="G32" i="127"/>
  <c r="F32" i="127"/>
  <c r="E32" i="127"/>
  <c r="E65" i="127" s="1"/>
  <c r="D32" i="127"/>
  <c r="A32" i="127"/>
  <c r="C31" i="127"/>
  <c r="B31" i="127"/>
  <c r="A31" i="127"/>
  <c r="C30" i="127"/>
  <c r="B30" i="127"/>
  <c r="A30" i="127"/>
  <c r="C29" i="127"/>
  <c r="B29" i="127"/>
  <c r="A29" i="127"/>
  <c r="C28" i="127"/>
  <c r="B28" i="127"/>
  <c r="A28" i="127"/>
  <c r="C27" i="127"/>
  <c r="B27" i="127"/>
  <c r="A27" i="127"/>
  <c r="C26" i="127"/>
  <c r="B26" i="127"/>
  <c r="A26" i="127"/>
  <c r="C25" i="127"/>
  <c r="B25" i="127"/>
  <c r="A25" i="127"/>
  <c r="C24" i="127"/>
  <c r="B24" i="127"/>
  <c r="A24" i="127"/>
  <c r="AG23" i="127"/>
  <c r="AF23" i="127"/>
  <c r="AE23" i="127"/>
  <c r="AE65" i="127" s="1"/>
  <c r="AE407" i="127" s="1"/>
  <c r="AD23" i="127"/>
  <c r="AD65" i="127" s="1"/>
  <c r="AD407" i="127" s="1"/>
  <c r="AC23" i="127"/>
  <c r="AB23" i="127"/>
  <c r="AA23" i="127"/>
  <c r="AA65" i="127" s="1"/>
  <c r="AA407" i="127" s="1"/>
  <c r="Z23" i="127"/>
  <c r="Z65" i="127" s="1"/>
  <c r="Z407" i="127" s="1"/>
  <c r="Y23" i="127"/>
  <c r="X23" i="127"/>
  <c r="W23" i="127"/>
  <c r="W65" i="127" s="1"/>
  <c r="W407" i="127" s="1"/>
  <c r="V23" i="127"/>
  <c r="V65" i="127" s="1"/>
  <c r="V407" i="127" s="1"/>
  <c r="U23" i="127"/>
  <c r="T23" i="127"/>
  <c r="S23" i="127"/>
  <c r="S65" i="127" s="1"/>
  <c r="S407" i="127" s="1"/>
  <c r="R23" i="127"/>
  <c r="R65" i="127" s="1"/>
  <c r="R407" i="127" s="1"/>
  <c r="Q23" i="127"/>
  <c r="P23" i="127"/>
  <c r="O23" i="127"/>
  <c r="O65" i="127" s="1"/>
  <c r="O407" i="127" s="1"/>
  <c r="N23" i="127"/>
  <c r="N65" i="127" s="1"/>
  <c r="N407" i="127" s="1"/>
  <c r="M23" i="127"/>
  <c r="L23" i="127"/>
  <c r="K23" i="127"/>
  <c r="K65" i="127" s="1"/>
  <c r="K407" i="127" s="1"/>
  <c r="J23" i="127"/>
  <c r="J65" i="127" s="1"/>
  <c r="J407" i="127" s="1"/>
  <c r="I23" i="127"/>
  <c r="H23" i="127"/>
  <c r="G23" i="127"/>
  <c r="G65" i="127" s="1"/>
  <c r="G407" i="127" s="1"/>
  <c r="F23" i="127"/>
  <c r="F65" i="127" s="1"/>
  <c r="F407" i="127" s="1"/>
  <c r="E23" i="127"/>
  <c r="D23" i="127"/>
  <c r="A23" i="127"/>
  <c r="C22" i="127"/>
  <c r="A22" i="127"/>
  <c r="C21" i="127"/>
  <c r="A21" i="127"/>
  <c r="C20" i="127"/>
  <c r="A20" i="127"/>
  <c r="C19" i="127"/>
  <c r="A19" i="127"/>
  <c r="C18" i="127"/>
  <c r="A18" i="127"/>
  <c r="C17" i="127"/>
  <c r="A17" i="127"/>
  <c r="C16" i="127"/>
  <c r="A16" i="127"/>
  <c r="C15" i="127"/>
  <c r="A15" i="127"/>
  <c r="C14" i="127"/>
  <c r="B14" i="127"/>
  <c r="A14" i="127"/>
  <c r="C13" i="127"/>
  <c r="B13" i="127"/>
  <c r="A13" i="127"/>
  <c r="C12" i="127"/>
  <c r="B12" i="127"/>
  <c r="A12" i="127"/>
  <c r="C11" i="127"/>
  <c r="B11" i="127"/>
  <c r="A11" i="127"/>
  <c r="A10" i="127"/>
  <c r="AG7" i="127"/>
  <c r="AF7" i="127"/>
  <c r="AE7" i="127"/>
  <c r="AD7" i="127"/>
  <c r="AC7" i="127"/>
  <c r="AB7" i="127"/>
  <c r="AA7" i="127"/>
  <c r="Z7" i="127"/>
  <c r="Y7" i="127"/>
  <c r="X7" i="127"/>
  <c r="W7" i="127"/>
  <c r="V7" i="127"/>
  <c r="U7" i="127"/>
  <c r="T7" i="127"/>
  <c r="S7" i="127"/>
  <c r="R7" i="127"/>
  <c r="Q7" i="127"/>
  <c r="P7" i="127"/>
  <c r="O7" i="127"/>
  <c r="N7" i="127"/>
  <c r="M7" i="127"/>
  <c r="L7" i="127"/>
  <c r="K7" i="127"/>
  <c r="J7" i="127"/>
  <c r="I7" i="127"/>
  <c r="H7" i="127"/>
  <c r="G7" i="127"/>
  <c r="F7" i="127"/>
  <c r="E7" i="127"/>
  <c r="D7" i="127"/>
  <c r="A2" i="127"/>
  <c r="A1" i="127"/>
  <c r="E430" i="126"/>
  <c r="F60" i="126"/>
  <c r="E60" i="126"/>
  <c r="A407" i="125"/>
  <c r="AK406" i="125"/>
  <c r="F406" i="132" s="1"/>
  <c r="AK406" i="132" s="1"/>
  <c r="AJ406" i="125"/>
  <c r="E406" i="132" s="1"/>
  <c r="AJ406" i="132" s="1"/>
  <c r="AI406" i="125"/>
  <c r="D406" i="132" s="1"/>
  <c r="AI406" i="132" s="1"/>
  <c r="C406" i="125"/>
  <c r="B406" i="125"/>
  <c r="A406" i="125"/>
  <c r="AK405" i="125"/>
  <c r="F405" i="132" s="1"/>
  <c r="AK405" i="132" s="1"/>
  <c r="AJ405" i="125"/>
  <c r="E405" i="132" s="1"/>
  <c r="AJ405" i="132" s="1"/>
  <c r="AI405" i="125"/>
  <c r="D405" i="132" s="1"/>
  <c r="AI405" i="132" s="1"/>
  <c r="A405" i="125"/>
  <c r="AK404" i="125"/>
  <c r="F404" i="132" s="1"/>
  <c r="AK404" i="132" s="1"/>
  <c r="AJ404" i="125"/>
  <c r="E404" i="132" s="1"/>
  <c r="AJ404" i="132" s="1"/>
  <c r="AI404" i="125"/>
  <c r="D404" i="132" s="1"/>
  <c r="AI404" i="132" s="1"/>
  <c r="C404" i="125"/>
  <c r="B404" i="125"/>
  <c r="A404" i="125"/>
  <c r="A403" i="125"/>
  <c r="AK402" i="125"/>
  <c r="F402" i="132" s="1"/>
  <c r="AK402" i="132" s="1"/>
  <c r="AJ402" i="125"/>
  <c r="E402" i="132" s="1"/>
  <c r="AJ402" i="132" s="1"/>
  <c r="AI402" i="125"/>
  <c r="D402" i="132" s="1"/>
  <c r="AI402" i="132" s="1"/>
  <c r="C402" i="125"/>
  <c r="B402" i="125"/>
  <c r="A402" i="125"/>
  <c r="AK401" i="125"/>
  <c r="F401" i="132" s="1"/>
  <c r="AK401" i="132" s="1"/>
  <c r="AJ401" i="125"/>
  <c r="E401" i="132" s="1"/>
  <c r="AJ401" i="132" s="1"/>
  <c r="AI401" i="125"/>
  <c r="D401" i="132" s="1"/>
  <c r="AI401" i="132" s="1"/>
  <c r="C401" i="125"/>
  <c r="B401" i="125"/>
  <c r="A401" i="125"/>
  <c r="AH400" i="125"/>
  <c r="AG400" i="125"/>
  <c r="AF400" i="125"/>
  <c r="AE400" i="125"/>
  <c r="AD400" i="125"/>
  <c r="AC400" i="125"/>
  <c r="AB400" i="125"/>
  <c r="AA400" i="125"/>
  <c r="Z400" i="125"/>
  <c r="Y400" i="125"/>
  <c r="X400" i="125"/>
  <c r="W400" i="125"/>
  <c r="V400" i="125"/>
  <c r="U400" i="125"/>
  <c r="T400" i="125"/>
  <c r="S400" i="125"/>
  <c r="R400" i="125"/>
  <c r="Q400" i="125"/>
  <c r="P400" i="125"/>
  <c r="O400" i="125"/>
  <c r="N400" i="125"/>
  <c r="M400" i="125"/>
  <c r="L400" i="125"/>
  <c r="K400" i="125"/>
  <c r="J400" i="125"/>
  <c r="I400" i="125"/>
  <c r="H400" i="125"/>
  <c r="G400" i="125"/>
  <c r="F400" i="125"/>
  <c r="E400" i="125"/>
  <c r="D400" i="125"/>
  <c r="A400" i="125"/>
  <c r="AK399" i="125"/>
  <c r="F399" i="132" s="1"/>
  <c r="AK399" i="132" s="1"/>
  <c r="AJ399" i="125"/>
  <c r="E399" i="132" s="1"/>
  <c r="AJ399" i="132" s="1"/>
  <c r="AI399" i="125"/>
  <c r="D399" i="132" s="1"/>
  <c r="AI399" i="132" s="1"/>
  <c r="C399" i="125"/>
  <c r="A399" i="125"/>
  <c r="AK398" i="125"/>
  <c r="F398" i="132" s="1"/>
  <c r="AK398" i="132" s="1"/>
  <c r="AJ398" i="125"/>
  <c r="E398" i="132" s="1"/>
  <c r="AJ398" i="132" s="1"/>
  <c r="AI398" i="125"/>
  <c r="D398" i="132" s="1"/>
  <c r="AI398" i="132" s="1"/>
  <c r="C398" i="125"/>
  <c r="A398" i="125"/>
  <c r="AK397" i="125"/>
  <c r="F397" i="132" s="1"/>
  <c r="AK397" i="132" s="1"/>
  <c r="AJ397" i="125"/>
  <c r="E397" i="132" s="1"/>
  <c r="AJ397" i="132" s="1"/>
  <c r="AI397" i="125"/>
  <c r="D397" i="132" s="1"/>
  <c r="AI397" i="132" s="1"/>
  <c r="C397" i="125"/>
  <c r="A397" i="125"/>
  <c r="AK396" i="125"/>
  <c r="F396" i="132" s="1"/>
  <c r="AJ396" i="125"/>
  <c r="E396" i="132" s="1"/>
  <c r="AI396" i="125"/>
  <c r="D396" i="132" s="1"/>
  <c r="C396" i="125"/>
  <c r="A396" i="125"/>
  <c r="AK395" i="125"/>
  <c r="F395" i="132" s="1"/>
  <c r="AK395" i="132" s="1"/>
  <c r="AJ395" i="125"/>
  <c r="E395" i="132" s="1"/>
  <c r="AJ395" i="132" s="1"/>
  <c r="AI395" i="125"/>
  <c r="D395" i="132" s="1"/>
  <c r="AI395" i="132" s="1"/>
  <c r="C395" i="125"/>
  <c r="B395" i="125"/>
  <c r="A395" i="125"/>
  <c r="AH394" i="125"/>
  <c r="AG394" i="125"/>
  <c r="AF394" i="125"/>
  <c r="AE394" i="125"/>
  <c r="AD394" i="125"/>
  <c r="AC394" i="125"/>
  <c r="AB394" i="125"/>
  <c r="AA394" i="125"/>
  <c r="Z394" i="125"/>
  <c r="Y394" i="125"/>
  <c r="X394" i="125"/>
  <c r="W394" i="125"/>
  <c r="V394" i="125"/>
  <c r="U394" i="125"/>
  <c r="T394" i="125"/>
  <c r="S394" i="125"/>
  <c r="R394" i="125"/>
  <c r="Q394" i="125"/>
  <c r="P394" i="125"/>
  <c r="O394" i="125"/>
  <c r="N394" i="125"/>
  <c r="M394" i="125"/>
  <c r="L394" i="125"/>
  <c r="K394" i="125"/>
  <c r="J394" i="125"/>
  <c r="I394" i="125"/>
  <c r="H394" i="125"/>
  <c r="G394" i="125"/>
  <c r="F394" i="125"/>
  <c r="E394" i="125"/>
  <c r="D394" i="125"/>
  <c r="A394" i="125"/>
  <c r="AK393" i="125"/>
  <c r="F393" i="132" s="1"/>
  <c r="AK393" i="132" s="1"/>
  <c r="AJ393" i="125"/>
  <c r="E393" i="132" s="1"/>
  <c r="AJ393" i="132" s="1"/>
  <c r="AI393" i="125"/>
  <c r="D393" i="132" s="1"/>
  <c r="AI393" i="132" s="1"/>
  <c r="C393" i="125"/>
  <c r="A393" i="125"/>
  <c r="AK392" i="125"/>
  <c r="F392" i="132" s="1"/>
  <c r="AK392" i="132" s="1"/>
  <c r="AJ392" i="125"/>
  <c r="E392" i="132" s="1"/>
  <c r="AJ392" i="132" s="1"/>
  <c r="AI392" i="125"/>
  <c r="D392" i="132" s="1"/>
  <c r="AI392" i="132" s="1"/>
  <c r="C392" i="125"/>
  <c r="A392" i="125"/>
  <c r="AK391" i="125"/>
  <c r="F391" i="132" s="1"/>
  <c r="AK391" i="132" s="1"/>
  <c r="AJ391" i="125"/>
  <c r="E391" i="132" s="1"/>
  <c r="AJ391" i="132" s="1"/>
  <c r="AI391" i="125"/>
  <c r="D391" i="132" s="1"/>
  <c r="AI391" i="132" s="1"/>
  <c r="C391" i="125"/>
  <c r="A391" i="125"/>
  <c r="AK390" i="125"/>
  <c r="F390" i="132" s="1"/>
  <c r="AK390" i="132" s="1"/>
  <c r="AJ390" i="125"/>
  <c r="E390" i="132" s="1"/>
  <c r="AJ390" i="132" s="1"/>
  <c r="AI390" i="125"/>
  <c r="D390" i="132" s="1"/>
  <c r="AI390" i="132" s="1"/>
  <c r="C390" i="125"/>
  <c r="A390" i="125"/>
  <c r="AK389" i="125"/>
  <c r="F389" i="132" s="1"/>
  <c r="AK389" i="132" s="1"/>
  <c r="AJ389" i="125"/>
  <c r="E389" i="132" s="1"/>
  <c r="AJ389" i="132" s="1"/>
  <c r="AI389" i="125"/>
  <c r="D389" i="132" s="1"/>
  <c r="AI389" i="132" s="1"/>
  <c r="C389" i="125"/>
  <c r="A389" i="125"/>
  <c r="AK388" i="125"/>
  <c r="F388" i="132" s="1"/>
  <c r="AK388" i="132" s="1"/>
  <c r="AJ388" i="125"/>
  <c r="E388" i="132" s="1"/>
  <c r="AJ388" i="132" s="1"/>
  <c r="AI388" i="125"/>
  <c r="D388" i="132" s="1"/>
  <c r="AI388" i="132" s="1"/>
  <c r="C388" i="125"/>
  <c r="A388" i="125"/>
  <c r="AK387" i="125"/>
  <c r="F387" i="132" s="1"/>
  <c r="AK387" i="132" s="1"/>
  <c r="AJ387" i="125"/>
  <c r="E387" i="132" s="1"/>
  <c r="AJ387" i="132" s="1"/>
  <c r="AI387" i="125"/>
  <c r="D387" i="132" s="1"/>
  <c r="AI387" i="132" s="1"/>
  <c r="C387" i="125"/>
  <c r="A387" i="125"/>
  <c r="AK386" i="125"/>
  <c r="F386" i="132" s="1"/>
  <c r="AJ386" i="125"/>
  <c r="E386" i="132" s="1"/>
  <c r="AI386" i="125"/>
  <c r="D386" i="132" s="1"/>
  <c r="C386" i="125"/>
  <c r="A386" i="125"/>
  <c r="AK385" i="125"/>
  <c r="F385" i="132" s="1"/>
  <c r="AK385" i="132" s="1"/>
  <c r="AJ385" i="125"/>
  <c r="E385" i="132" s="1"/>
  <c r="AJ385" i="132" s="1"/>
  <c r="AI385" i="125"/>
  <c r="D385" i="132" s="1"/>
  <c r="AI385" i="132" s="1"/>
  <c r="C385" i="125"/>
  <c r="B385" i="125"/>
  <c r="A385" i="125"/>
  <c r="AH384" i="125"/>
  <c r="AG384" i="125"/>
  <c r="AF384" i="125"/>
  <c r="AE384" i="125"/>
  <c r="AD384" i="125"/>
  <c r="AC384" i="125"/>
  <c r="AB384" i="125"/>
  <c r="AA384" i="125"/>
  <c r="Z384" i="125"/>
  <c r="Y384" i="125"/>
  <c r="X384" i="125"/>
  <c r="W384" i="125"/>
  <c r="V384" i="125"/>
  <c r="U384" i="125"/>
  <c r="T384" i="125"/>
  <c r="S384" i="125"/>
  <c r="R384" i="125"/>
  <c r="Q384" i="125"/>
  <c r="P384" i="125"/>
  <c r="O384" i="125"/>
  <c r="N384" i="125"/>
  <c r="M384" i="125"/>
  <c r="L384" i="125"/>
  <c r="K384" i="125"/>
  <c r="J384" i="125"/>
  <c r="I384" i="125"/>
  <c r="H384" i="125"/>
  <c r="G384" i="125"/>
  <c r="F384" i="125"/>
  <c r="E384" i="125"/>
  <c r="D384" i="125"/>
  <c r="A384" i="125"/>
  <c r="AK383" i="125"/>
  <c r="F383" i="132" s="1"/>
  <c r="AK383" i="132" s="1"/>
  <c r="AJ383" i="125"/>
  <c r="E383" i="132" s="1"/>
  <c r="AJ383" i="132" s="1"/>
  <c r="AI383" i="125"/>
  <c r="D383" i="132" s="1"/>
  <c r="AI383" i="132" s="1"/>
  <c r="C383" i="125"/>
  <c r="A383" i="125"/>
  <c r="AK382" i="125"/>
  <c r="F382" i="132" s="1"/>
  <c r="AK382" i="132" s="1"/>
  <c r="AJ382" i="125"/>
  <c r="E382" i="132" s="1"/>
  <c r="AJ382" i="132" s="1"/>
  <c r="AI382" i="125"/>
  <c r="D382" i="132" s="1"/>
  <c r="AI382" i="132" s="1"/>
  <c r="C382" i="125"/>
  <c r="A382" i="125"/>
  <c r="AK381" i="125"/>
  <c r="F381" i="132" s="1"/>
  <c r="AK381" i="132" s="1"/>
  <c r="AJ381" i="125"/>
  <c r="E381" i="132" s="1"/>
  <c r="AJ381" i="132" s="1"/>
  <c r="AI381" i="125"/>
  <c r="D381" i="132" s="1"/>
  <c r="AI381" i="132" s="1"/>
  <c r="C381" i="125"/>
  <c r="A381" i="125"/>
  <c r="AK380" i="125"/>
  <c r="F380" i="132" s="1"/>
  <c r="AK380" i="132" s="1"/>
  <c r="AJ380" i="125"/>
  <c r="E380" i="132" s="1"/>
  <c r="AJ380" i="132" s="1"/>
  <c r="AI380" i="125"/>
  <c r="D380" i="132" s="1"/>
  <c r="AI380" i="132" s="1"/>
  <c r="C380" i="125"/>
  <c r="A380" i="125"/>
  <c r="AK379" i="125"/>
  <c r="F379" i="132" s="1"/>
  <c r="AJ379" i="125"/>
  <c r="E379" i="132" s="1"/>
  <c r="AI379" i="125"/>
  <c r="D379" i="132" s="1"/>
  <c r="C379" i="125"/>
  <c r="A379" i="125"/>
  <c r="AK378" i="125"/>
  <c r="F378" i="132" s="1"/>
  <c r="AK378" i="132" s="1"/>
  <c r="AJ378" i="125"/>
  <c r="E378" i="132" s="1"/>
  <c r="AJ378" i="132" s="1"/>
  <c r="AI378" i="125"/>
  <c r="D378" i="132" s="1"/>
  <c r="AI378" i="132" s="1"/>
  <c r="C378" i="125"/>
  <c r="B378" i="125"/>
  <c r="A378" i="125"/>
  <c r="AH377" i="125"/>
  <c r="AG377" i="125"/>
  <c r="AF377" i="125"/>
  <c r="AE377" i="125"/>
  <c r="AD377" i="125"/>
  <c r="AC377" i="125"/>
  <c r="AB377" i="125"/>
  <c r="AA377" i="125"/>
  <c r="Z377" i="125"/>
  <c r="Y377" i="125"/>
  <c r="X377" i="125"/>
  <c r="W377" i="125"/>
  <c r="V377" i="125"/>
  <c r="U377" i="125"/>
  <c r="T377" i="125"/>
  <c r="S377" i="125"/>
  <c r="R377" i="125"/>
  <c r="Q377" i="125"/>
  <c r="P377" i="125"/>
  <c r="O377" i="125"/>
  <c r="N377" i="125"/>
  <c r="M377" i="125"/>
  <c r="L377" i="125"/>
  <c r="K377" i="125"/>
  <c r="J377" i="125"/>
  <c r="I377" i="125"/>
  <c r="H377" i="125"/>
  <c r="G377" i="125"/>
  <c r="F377" i="125"/>
  <c r="E377" i="125"/>
  <c r="D377" i="125"/>
  <c r="A377" i="125"/>
  <c r="AK376" i="125"/>
  <c r="F376" i="132" s="1"/>
  <c r="AK376" i="132" s="1"/>
  <c r="AJ376" i="125"/>
  <c r="E376" i="132" s="1"/>
  <c r="AJ376" i="132" s="1"/>
  <c r="AI376" i="125"/>
  <c r="D376" i="132" s="1"/>
  <c r="AI376" i="132" s="1"/>
  <c r="C376" i="125"/>
  <c r="A376" i="125"/>
  <c r="AK375" i="125"/>
  <c r="F375" i="132" s="1"/>
  <c r="AK375" i="132" s="1"/>
  <c r="AJ375" i="125"/>
  <c r="E375" i="132" s="1"/>
  <c r="AJ375" i="132" s="1"/>
  <c r="AI375" i="125"/>
  <c r="D375" i="132" s="1"/>
  <c r="AI375" i="132" s="1"/>
  <c r="C375" i="125"/>
  <c r="A375" i="125"/>
  <c r="AK374" i="125"/>
  <c r="F374" i="132" s="1"/>
  <c r="AK374" i="132" s="1"/>
  <c r="AJ374" i="125"/>
  <c r="E374" i="132" s="1"/>
  <c r="AJ374" i="132" s="1"/>
  <c r="AI374" i="125"/>
  <c r="D374" i="132" s="1"/>
  <c r="AI374" i="132" s="1"/>
  <c r="C374" i="125"/>
  <c r="A374" i="125"/>
  <c r="AK373" i="125"/>
  <c r="F373" i="132" s="1"/>
  <c r="AK373" i="132" s="1"/>
  <c r="AJ373" i="125"/>
  <c r="E373" i="132" s="1"/>
  <c r="AJ373" i="132" s="1"/>
  <c r="AI373" i="125"/>
  <c r="D373" i="132" s="1"/>
  <c r="AI373" i="132" s="1"/>
  <c r="C373" i="125"/>
  <c r="A373" i="125"/>
  <c r="AK372" i="125"/>
  <c r="F372" i="132" s="1"/>
  <c r="AK372" i="132" s="1"/>
  <c r="AJ372" i="125"/>
  <c r="E372" i="132" s="1"/>
  <c r="AJ372" i="132" s="1"/>
  <c r="AI372" i="125"/>
  <c r="D372" i="132" s="1"/>
  <c r="AI372" i="132" s="1"/>
  <c r="C372" i="125"/>
  <c r="A372" i="125"/>
  <c r="AK371" i="125"/>
  <c r="F371" i="132" s="1"/>
  <c r="AJ371" i="125"/>
  <c r="E371" i="132" s="1"/>
  <c r="AI371" i="125"/>
  <c r="D371" i="132" s="1"/>
  <c r="C371" i="125"/>
  <c r="A371" i="125"/>
  <c r="AK370" i="125"/>
  <c r="F370" i="132" s="1"/>
  <c r="AK370" i="132" s="1"/>
  <c r="AJ370" i="125"/>
  <c r="E370" i="132" s="1"/>
  <c r="AJ370" i="132" s="1"/>
  <c r="AI370" i="125"/>
  <c r="D370" i="132" s="1"/>
  <c r="AI370" i="132" s="1"/>
  <c r="C370" i="125"/>
  <c r="B370" i="125"/>
  <c r="A370" i="125"/>
  <c r="AH369" i="125"/>
  <c r="AH403" i="125" s="1"/>
  <c r="AG369" i="125"/>
  <c r="AG403" i="125" s="1"/>
  <c r="AF369" i="125"/>
  <c r="AF403" i="125" s="1"/>
  <c r="AE369" i="125"/>
  <c r="AE403" i="125" s="1"/>
  <c r="AD369" i="125"/>
  <c r="AD403" i="125" s="1"/>
  <c r="AC369" i="125"/>
  <c r="AC403" i="125" s="1"/>
  <c r="AB369" i="125"/>
  <c r="AB403" i="125" s="1"/>
  <c r="AA369" i="125"/>
  <c r="AA403" i="125" s="1"/>
  <c r="Z369" i="125"/>
  <c r="Z403" i="125" s="1"/>
  <c r="Y369" i="125"/>
  <c r="Y403" i="125" s="1"/>
  <c r="X369" i="125"/>
  <c r="X403" i="125" s="1"/>
  <c r="W369" i="125"/>
  <c r="W403" i="125" s="1"/>
  <c r="V369" i="125"/>
  <c r="V403" i="125" s="1"/>
  <c r="U369" i="125"/>
  <c r="U403" i="125" s="1"/>
  <c r="T369" i="125"/>
  <c r="T403" i="125" s="1"/>
  <c r="S369" i="125"/>
  <c r="S403" i="125" s="1"/>
  <c r="R369" i="125"/>
  <c r="R403" i="125" s="1"/>
  <c r="Q369" i="125"/>
  <c r="Q403" i="125" s="1"/>
  <c r="P369" i="125"/>
  <c r="P403" i="125" s="1"/>
  <c r="O369" i="125"/>
  <c r="O403" i="125" s="1"/>
  <c r="N369" i="125"/>
  <c r="N403" i="125" s="1"/>
  <c r="M369" i="125"/>
  <c r="M403" i="125" s="1"/>
  <c r="L369" i="125"/>
  <c r="L403" i="125" s="1"/>
  <c r="K369" i="125"/>
  <c r="K403" i="125" s="1"/>
  <c r="J369" i="125"/>
  <c r="J403" i="125" s="1"/>
  <c r="I369" i="125"/>
  <c r="I403" i="125" s="1"/>
  <c r="H369" i="125"/>
  <c r="H403" i="125" s="1"/>
  <c r="G369" i="125"/>
  <c r="G403" i="125" s="1"/>
  <c r="F369" i="125"/>
  <c r="F403" i="125" s="1"/>
  <c r="E369" i="125"/>
  <c r="E403" i="125" s="1"/>
  <c r="D369" i="125"/>
  <c r="D403" i="125" s="1"/>
  <c r="A369" i="125"/>
  <c r="AK368" i="125"/>
  <c r="F368" i="132" s="1"/>
  <c r="AK368" i="132" s="1"/>
  <c r="AJ368" i="125"/>
  <c r="E368" i="132" s="1"/>
  <c r="AJ368" i="132" s="1"/>
  <c r="AI368" i="125"/>
  <c r="D368" i="132" s="1"/>
  <c r="AI368" i="132" s="1"/>
  <c r="C368" i="125"/>
  <c r="A368" i="125"/>
  <c r="AK367" i="125"/>
  <c r="F367" i="132" s="1"/>
  <c r="AK367" i="132" s="1"/>
  <c r="AJ367" i="125"/>
  <c r="E367" i="132" s="1"/>
  <c r="AJ367" i="132" s="1"/>
  <c r="AI367" i="125"/>
  <c r="D367" i="132" s="1"/>
  <c r="AI367" i="132" s="1"/>
  <c r="C367" i="125"/>
  <c r="A367" i="125"/>
  <c r="AK366" i="125"/>
  <c r="F366" i="132" s="1"/>
  <c r="AK366" i="132" s="1"/>
  <c r="AJ366" i="125"/>
  <c r="E366" i="132" s="1"/>
  <c r="AJ366" i="132" s="1"/>
  <c r="AI366" i="125"/>
  <c r="D366" i="132" s="1"/>
  <c r="AI366" i="132" s="1"/>
  <c r="C366" i="125"/>
  <c r="A366" i="125"/>
  <c r="AK365" i="125"/>
  <c r="F365" i="132" s="1"/>
  <c r="AK365" i="132" s="1"/>
  <c r="AJ365" i="125"/>
  <c r="E365" i="132" s="1"/>
  <c r="AJ365" i="132" s="1"/>
  <c r="AI365" i="125"/>
  <c r="D365" i="132" s="1"/>
  <c r="AI365" i="132" s="1"/>
  <c r="C365" i="125"/>
  <c r="A365" i="125"/>
  <c r="AK364" i="125"/>
  <c r="F364" i="132" s="1"/>
  <c r="AK364" i="132" s="1"/>
  <c r="AJ364" i="125"/>
  <c r="E364" i="132" s="1"/>
  <c r="AJ364" i="132" s="1"/>
  <c r="AI364" i="125"/>
  <c r="D364" i="132" s="1"/>
  <c r="AI364" i="132" s="1"/>
  <c r="C364" i="125"/>
  <c r="A364" i="125"/>
  <c r="AK363" i="125"/>
  <c r="F363" i="132" s="1"/>
  <c r="AJ363" i="125"/>
  <c r="E363" i="132" s="1"/>
  <c r="AI363" i="125"/>
  <c r="D363" i="132" s="1"/>
  <c r="C363" i="125"/>
  <c r="A363" i="125"/>
  <c r="AK362" i="125"/>
  <c r="F362" i="132" s="1"/>
  <c r="AK362" i="132" s="1"/>
  <c r="AJ362" i="125"/>
  <c r="E362" i="132" s="1"/>
  <c r="AJ362" i="132" s="1"/>
  <c r="AI362" i="125"/>
  <c r="D362" i="132" s="1"/>
  <c r="AI362" i="132" s="1"/>
  <c r="C362" i="125"/>
  <c r="B362" i="125"/>
  <c r="A362" i="125"/>
  <c r="AK361" i="125"/>
  <c r="F361" i="132" s="1"/>
  <c r="AJ361" i="125"/>
  <c r="E361" i="132" s="1"/>
  <c r="AI361" i="125"/>
  <c r="D361" i="132" s="1"/>
  <c r="C361" i="125"/>
  <c r="B361" i="125"/>
  <c r="A361" i="125"/>
  <c r="AK360" i="125"/>
  <c r="F360" i="132" s="1"/>
  <c r="AK360" i="132" s="1"/>
  <c r="AJ360" i="125"/>
  <c r="E360" i="132" s="1"/>
  <c r="AJ360" i="132" s="1"/>
  <c r="AI360" i="125"/>
  <c r="D360" i="132" s="1"/>
  <c r="AI360" i="132" s="1"/>
  <c r="C360" i="125"/>
  <c r="B360" i="125"/>
  <c r="A360" i="125"/>
  <c r="AK359" i="125"/>
  <c r="F359" i="132" s="1"/>
  <c r="AK359" i="132" s="1"/>
  <c r="AJ359" i="125"/>
  <c r="E359" i="132" s="1"/>
  <c r="AJ359" i="132" s="1"/>
  <c r="AI359" i="125"/>
  <c r="D359" i="132" s="1"/>
  <c r="AI359" i="132" s="1"/>
  <c r="A359" i="125"/>
  <c r="AK358" i="125"/>
  <c r="F358" i="132" s="1"/>
  <c r="AK358" i="132" s="1"/>
  <c r="AJ358" i="125"/>
  <c r="E358" i="132" s="1"/>
  <c r="AJ358" i="132" s="1"/>
  <c r="AI358" i="125"/>
  <c r="D358" i="132" s="1"/>
  <c r="AI358" i="132" s="1"/>
  <c r="C358" i="125"/>
  <c r="B358" i="125"/>
  <c r="A358" i="125"/>
  <c r="A357" i="125"/>
  <c r="AK356" i="125"/>
  <c r="F356" i="132" s="1"/>
  <c r="AK356" i="132" s="1"/>
  <c r="AJ356" i="125"/>
  <c r="E356" i="132" s="1"/>
  <c r="AJ356" i="132" s="1"/>
  <c r="AI356" i="125"/>
  <c r="D356" i="132" s="1"/>
  <c r="AI356" i="132" s="1"/>
  <c r="C356" i="125"/>
  <c r="B356" i="125"/>
  <c r="A356" i="125"/>
  <c r="AK355" i="125"/>
  <c r="F355" i="132" s="1"/>
  <c r="AK355" i="132" s="1"/>
  <c r="AJ355" i="125"/>
  <c r="E355" i="132" s="1"/>
  <c r="AJ355" i="132" s="1"/>
  <c r="AI355" i="125"/>
  <c r="D355" i="132" s="1"/>
  <c r="AI355" i="132" s="1"/>
  <c r="C355" i="125"/>
  <c r="B355" i="125"/>
  <c r="A355" i="125"/>
  <c r="AH354" i="125"/>
  <c r="AG354" i="125"/>
  <c r="AF354" i="125"/>
  <c r="AE354" i="125"/>
  <c r="AD354" i="125"/>
  <c r="AC354" i="125"/>
  <c r="AB354" i="125"/>
  <c r="AA354" i="125"/>
  <c r="Z354" i="125"/>
  <c r="Y354" i="125"/>
  <c r="X354" i="125"/>
  <c r="W354" i="125"/>
  <c r="V354" i="125"/>
  <c r="U354" i="125"/>
  <c r="T354" i="125"/>
  <c r="S354" i="125"/>
  <c r="R354" i="125"/>
  <c r="Q354" i="125"/>
  <c r="P354" i="125"/>
  <c r="O354" i="125"/>
  <c r="N354" i="125"/>
  <c r="M354" i="125"/>
  <c r="L354" i="125"/>
  <c r="K354" i="125"/>
  <c r="J354" i="125"/>
  <c r="I354" i="125"/>
  <c r="H354" i="125"/>
  <c r="G354" i="125"/>
  <c r="F354" i="125"/>
  <c r="E354" i="125"/>
  <c r="D354" i="125"/>
  <c r="A354" i="125"/>
  <c r="AK353" i="125"/>
  <c r="F353" i="132" s="1"/>
  <c r="AK353" i="132" s="1"/>
  <c r="AJ353" i="125"/>
  <c r="E353" i="132" s="1"/>
  <c r="AJ353" i="132" s="1"/>
  <c r="AI353" i="125"/>
  <c r="D353" i="132" s="1"/>
  <c r="AI353" i="132" s="1"/>
  <c r="C353" i="125"/>
  <c r="A353" i="125"/>
  <c r="AK352" i="125"/>
  <c r="F352" i="132" s="1"/>
  <c r="AK352" i="132" s="1"/>
  <c r="AJ352" i="125"/>
  <c r="E352" i="132" s="1"/>
  <c r="AJ352" i="132" s="1"/>
  <c r="AI352" i="125"/>
  <c r="D352" i="132" s="1"/>
  <c r="AI352" i="132" s="1"/>
  <c r="C352" i="125"/>
  <c r="A352" i="125"/>
  <c r="AK351" i="125"/>
  <c r="F351" i="132" s="1"/>
  <c r="AK351" i="132" s="1"/>
  <c r="AJ351" i="125"/>
  <c r="E351" i="132" s="1"/>
  <c r="AJ351" i="132" s="1"/>
  <c r="AI351" i="125"/>
  <c r="D351" i="132" s="1"/>
  <c r="AI351" i="132" s="1"/>
  <c r="C351" i="125"/>
  <c r="A351" i="125"/>
  <c r="AK350" i="125"/>
  <c r="F350" i="132" s="1"/>
  <c r="AJ350" i="125"/>
  <c r="E350" i="132" s="1"/>
  <c r="AI350" i="125"/>
  <c r="D350" i="132" s="1"/>
  <c r="C350" i="125"/>
  <c r="A350" i="125"/>
  <c r="AK349" i="125"/>
  <c r="F349" i="132" s="1"/>
  <c r="AK349" i="132" s="1"/>
  <c r="AJ349" i="125"/>
  <c r="E349" i="132" s="1"/>
  <c r="AJ349" i="132" s="1"/>
  <c r="AI349" i="125"/>
  <c r="D349" i="132" s="1"/>
  <c r="AI349" i="132" s="1"/>
  <c r="C349" i="125"/>
  <c r="B349" i="125"/>
  <c r="A349" i="125"/>
  <c r="AI348" i="125"/>
  <c r="AH348" i="125"/>
  <c r="AG348" i="125"/>
  <c r="AF348" i="125"/>
  <c r="AE348" i="125"/>
  <c r="AE357" i="125" s="1"/>
  <c r="AD348" i="125"/>
  <c r="AC348" i="125"/>
  <c r="AB348" i="125"/>
  <c r="AA348" i="125"/>
  <c r="AA357" i="125" s="1"/>
  <c r="Z348" i="125"/>
  <c r="Y348" i="125"/>
  <c r="X348" i="125"/>
  <c r="W348" i="125"/>
  <c r="W357" i="125" s="1"/>
  <c r="V348" i="125"/>
  <c r="U348" i="125"/>
  <c r="T348" i="125"/>
  <c r="S348" i="125"/>
  <c r="S357" i="125" s="1"/>
  <c r="R348" i="125"/>
  <c r="Q348" i="125"/>
  <c r="P348" i="125"/>
  <c r="O348" i="125"/>
  <c r="O357" i="125" s="1"/>
  <c r="N348" i="125"/>
  <c r="M348" i="125"/>
  <c r="L348" i="125"/>
  <c r="K348" i="125"/>
  <c r="K357" i="125" s="1"/>
  <c r="J348" i="125"/>
  <c r="I348" i="125"/>
  <c r="H348" i="125"/>
  <c r="G348" i="125"/>
  <c r="G357" i="125" s="1"/>
  <c r="F348" i="125"/>
  <c r="E348" i="125"/>
  <c r="D348" i="125"/>
  <c r="A348" i="125"/>
  <c r="AK347" i="125"/>
  <c r="F347" i="132" s="1"/>
  <c r="AK347" i="132" s="1"/>
  <c r="AJ347" i="125"/>
  <c r="E347" i="132" s="1"/>
  <c r="AJ347" i="132" s="1"/>
  <c r="AI347" i="125"/>
  <c r="D347" i="132" s="1"/>
  <c r="AI347" i="132" s="1"/>
  <c r="C347" i="125"/>
  <c r="B347" i="125"/>
  <c r="A347" i="125"/>
  <c r="AK346" i="125"/>
  <c r="F346" i="132" s="1"/>
  <c r="AK346" i="132" s="1"/>
  <c r="AJ346" i="125"/>
  <c r="E346" i="132" s="1"/>
  <c r="AJ346" i="132" s="1"/>
  <c r="AI346" i="125"/>
  <c r="D346" i="132" s="1"/>
  <c r="AI346" i="132" s="1"/>
  <c r="C346" i="125"/>
  <c r="B346" i="125"/>
  <c r="A346" i="125"/>
  <c r="AK345" i="125"/>
  <c r="F345" i="132" s="1"/>
  <c r="AK345" i="132" s="1"/>
  <c r="AJ345" i="125"/>
  <c r="E345" i="132" s="1"/>
  <c r="AJ345" i="132" s="1"/>
  <c r="AI345" i="125"/>
  <c r="D345" i="132" s="1"/>
  <c r="AI345" i="132" s="1"/>
  <c r="C345" i="125"/>
  <c r="B345" i="125"/>
  <c r="A345" i="125"/>
  <c r="AK344" i="125"/>
  <c r="F344" i="132" s="1"/>
  <c r="AK344" i="132" s="1"/>
  <c r="AJ344" i="125"/>
  <c r="E344" i="132" s="1"/>
  <c r="AJ344" i="132" s="1"/>
  <c r="AI344" i="125"/>
  <c r="D344" i="132" s="1"/>
  <c r="AI344" i="132" s="1"/>
  <c r="C344" i="125"/>
  <c r="B344" i="125"/>
  <c r="A344" i="125"/>
  <c r="AK343" i="125"/>
  <c r="F343" i="132" s="1"/>
  <c r="AK343" i="132" s="1"/>
  <c r="AJ343" i="125"/>
  <c r="E343" i="132" s="1"/>
  <c r="AJ343" i="132" s="1"/>
  <c r="AI343" i="125"/>
  <c r="D343" i="132" s="1"/>
  <c r="AI343" i="132" s="1"/>
  <c r="C343" i="125"/>
  <c r="B343" i="125"/>
  <c r="A343" i="125"/>
  <c r="AK342" i="125"/>
  <c r="F342" i="132" s="1"/>
  <c r="AJ342" i="125"/>
  <c r="E342" i="132" s="1"/>
  <c r="AI342" i="125"/>
  <c r="D342" i="132" s="1"/>
  <c r="C342" i="125"/>
  <c r="B342" i="125"/>
  <c r="A342" i="125"/>
  <c r="AK341" i="125"/>
  <c r="F341" i="132" s="1"/>
  <c r="AK341" i="132" s="1"/>
  <c r="AJ341" i="125"/>
  <c r="E341" i="132" s="1"/>
  <c r="AJ341" i="132" s="1"/>
  <c r="AI341" i="125"/>
  <c r="D341" i="132" s="1"/>
  <c r="AI341" i="132" s="1"/>
  <c r="C341" i="125"/>
  <c r="B341" i="125"/>
  <c r="A341" i="125"/>
  <c r="AJ340" i="125"/>
  <c r="AH340" i="125"/>
  <c r="AG340" i="125"/>
  <c r="AF340" i="125"/>
  <c r="AE340" i="125"/>
  <c r="AD340" i="125"/>
  <c r="AC340" i="125"/>
  <c r="AB340" i="125"/>
  <c r="AA340" i="125"/>
  <c r="Z340" i="125"/>
  <c r="Y340" i="125"/>
  <c r="X340" i="125"/>
  <c r="W340" i="125"/>
  <c r="V340" i="125"/>
  <c r="U340" i="125"/>
  <c r="T340" i="125"/>
  <c r="S340" i="125"/>
  <c r="R340" i="125"/>
  <c r="Q340" i="125"/>
  <c r="P340" i="125"/>
  <c r="O340" i="125"/>
  <c r="N340" i="125"/>
  <c r="M340" i="125"/>
  <c r="L340" i="125"/>
  <c r="K340" i="125"/>
  <c r="J340" i="125"/>
  <c r="I340" i="125"/>
  <c r="H340" i="125"/>
  <c r="G340" i="125"/>
  <c r="F340" i="125"/>
  <c r="E340" i="125"/>
  <c r="D340" i="125"/>
  <c r="A340" i="125"/>
  <c r="AK339" i="125"/>
  <c r="F339" i="132" s="1"/>
  <c r="AK339" i="132" s="1"/>
  <c r="AJ339" i="125"/>
  <c r="E339" i="132" s="1"/>
  <c r="AJ339" i="132" s="1"/>
  <c r="AI339" i="125"/>
  <c r="D339" i="132" s="1"/>
  <c r="AI339" i="132" s="1"/>
  <c r="C339" i="125"/>
  <c r="B339" i="125"/>
  <c r="A339" i="125"/>
  <c r="AK338" i="125"/>
  <c r="F338" i="132" s="1"/>
  <c r="AK338" i="132" s="1"/>
  <c r="AJ338" i="125"/>
  <c r="E338" i="132" s="1"/>
  <c r="AJ338" i="132" s="1"/>
  <c r="AI338" i="125"/>
  <c r="D338" i="132" s="1"/>
  <c r="AI338" i="132" s="1"/>
  <c r="C338" i="125"/>
  <c r="B338" i="125"/>
  <c r="A338" i="125"/>
  <c r="AK337" i="125"/>
  <c r="F337" i="132" s="1"/>
  <c r="AK337" i="132" s="1"/>
  <c r="AJ337" i="125"/>
  <c r="E337" i="132" s="1"/>
  <c r="AJ337" i="132" s="1"/>
  <c r="AI337" i="125"/>
  <c r="D337" i="132" s="1"/>
  <c r="AI337" i="132" s="1"/>
  <c r="C337" i="125"/>
  <c r="B337" i="125"/>
  <c r="A337" i="125"/>
  <c r="AK336" i="125"/>
  <c r="F336" i="132" s="1"/>
  <c r="AK336" i="132" s="1"/>
  <c r="AJ336" i="125"/>
  <c r="E336" i="132" s="1"/>
  <c r="AJ336" i="132" s="1"/>
  <c r="AI336" i="125"/>
  <c r="D336" i="132" s="1"/>
  <c r="AI336" i="132" s="1"/>
  <c r="C336" i="125"/>
  <c r="B336" i="125"/>
  <c r="A336" i="125"/>
  <c r="AK335" i="125"/>
  <c r="F335" i="132" s="1"/>
  <c r="AK335" i="132" s="1"/>
  <c r="AJ335" i="125"/>
  <c r="E335" i="132" s="1"/>
  <c r="AJ335" i="132" s="1"/>
  <c r="AI335" i="125"/>
  <c r="D335" i="132" s="1"/>
  <c r="AI335" i="132" s="1"/>
  <c r="C335" i="125"/>
  <c r="B335" i="125"/>
  <c r="A335" i="125"/>
  <c r="AK334" i="125"/>
  <c r="F334" i="132" s="1"/>
  <c r="AJ334" i="125"/>
  <c r="E334" i="132" s="1"/>
  <c r="AI334" i="125"/>
  <c r="D334" i="132" s="1"/>
  <c r="C334" i="125"/>
  <c r="B334" i="125"/>
  <c r="A334" i="125"/>
  <c r="AK333" i="125"/>
  <c r="F333" i="132" s="1"/>
  <c r="AK333" i="132" s="1"/>
  <c r="AJ333" i="125"/>
  <c r="E333" i="132" s="1"/>
  <c r="AJ333" i="132" s="1"/>
  <c r="AI333" i="125"/>
  <c r="D333" i="132" s="1"/>
  <c r="AI333" i="132" s="1"/>
  <c r="C333" i="125"/>
  <c r="B333" i="125"/>
  <c r="A333" i="125"/>
  <c r="AK332" i="125"/>
  <c r="AH332" i="125"/>
  <c r="AH357" i="125" s="1"/>
  <c r="AG332" i="125"/>
  <c r="AG357" i="125" s="1"/>
  <c r="AF332" i="125"/>
  <c r="AF357" i="125" s="1"/>
  <c r="AE332" i="125"/>
  <c r="AD332" i="125"/>
  <c r="AD357" i="125" s="1"/>
  <c r="AC332" i="125"/>
  <c r="AC357" i="125" s="1"/>
  <c r="AB332" i="125"/>
  <c r="AB357" i="125" s="1"/>
  <c r="AA332" i="125"/>
  <c r="Z332" i="125"/>
  <c r="Z357" i="125" s="1"/>
  <c r="Y332" i="125"/>
  <c r="Y357" i="125" s="1"/>
  <c r="X332" i="125"/>
  <c r="X357" i="125" s="1"/>
  <c r="W332" i="125"/>
  <c r="V332" i="125"/>
  <c r="V357" i="125" s="1"/>
  <c r="U332" i="125"/>
  <c r="U357" i="125" s="1"/>
  <c r="T332" i="125"/>
  <c r="T357" i="125" s="1"/>
  <c r="S332" i="125"/>
  <c r="R332" i="125"/>
  <c r="R357" i="125" s="1"/>
  <c r="Q332" i="125"/>
  <c r="Q357" i="125" s="1"/>
  <c r="P332" i="125"/>
  <c r="P357" i="125" s="1"/>
  <c r="O332" i="125"/>
  <c r="N332" i="125"/>
  <c r="N357" i="125" s="1"/>
  <c r="M332" i="125"/>
  <c r="M357" i="125" s="1"/>
  <c r="L332" i="125"/>
  <c r="L357" i="125" s="1"/>
  <c r="K332" i="125"/>
  <c r="J332" i="125"/>
  <c r="J357" i="125" s="1"/>
  <c r="I332" i="125"/>
  <c r="I357" i="125" s="1"/>
  <c r="H332" i="125"/>
  <c r="H357" i="125" s="1"/>
  <c r="G332" i="125"/>
  <c r="F332" i="125"/>
  <c r="F357" i="125" s="1"/>
  <c r="E332" i="125"/>
  <c r="E357" i="125" s="1"/>
  <c r="D332" i="125"/>
  <c r="D357" i="125" s="1"/>
  <c r="A332" i="125"/>
  <c r="AK331" i="125"/>
  <c r="F331" i="132" s="1"/>
  <c r="AK331" i="132" s="1"/>
  <c r="AJ331" i="125"/>
  <c r="E331" i="132" s="1"/>
  <c r="AJ331" i="132" s="1"/>
  <c r="AI331" i="125"/>
  <c r="D331" i="132" s="1"/>
  <c r="AI331" i="132" s="1"/>
  <c r="C331" i="125"/>
  <c r="B331" i="125"/>
  <c r="A331" i="125"/>
  <c r="AK330" i="125"/>
  <c r="F330" i="132" s="1"/>
  <c r="AK330" i="132" s="1"/>
  <c r="AJ330" i="125"/>
  <c r="E330" i="132" s="1"/>
  <c r="AJ330" i="132" s="1"/>
  <c r="AI330" i="125"/>
  <c r="D330" i="132" s="1"/>
  <c r="AI330" i="132" s="1"/>
  <c r="C330" i="125"/>
  <c r="B330" i="125"/>
  <c r="A330" i="125"/>
  <c r="AK329" i="125"/>
  <c r="F329" i="132" s="1"/>
  <c r="AK329" i="132" s="1"/>
  <c r="AJ329" i="125"/>
  <c r="E329" i="132" s="1"/>
  <c r="AJ329" i="132" s="1"/>
  <c r="AI329" i="125"/>
  <c r="D329" i="132" s="1"/>
  <c r="AI329" i="132" s="1"/>
  <c r="C329" i="125"/>
  <c r="B329" i="125"/>
  <c r="A329" i="125"/>
  <c r="AK328" i="125"/>
  <c r="F328" i="132" s="1"/>
  <c r="AK328" i="132" s="1"/>
  <c r="AJ328" i="125"/>
  <c r="E328" i="132" s="1"/>
  <c r="AJ328" i="132" s="1"/>
  <c r="AI328" i="125"/>
  <c r="D328" i="132" s="1"/>
  <c r="AI328" i="132" s="1"/>
  <c r="C328" i="125"/>
  <c r="B328" i="125"/>
  <c r="A328" i="125"/>
  <c r="AK327" i="125"/>
  <c r="F327" i="132" s="1"/>
  <c r="AK327" i="132" s="1"/>
  <c r="AJ327" i="125"/>
  <c r="E327" i="132" s="1"/>
  <c r="AJ327" i="132" s="1"/>
  <c r="AI327" i="125"/>
  <c r="D327" i="132" s="1"/>
  <c r="AI327" i="132" s="1"/>
  <c r="C327" i="125"/>
  <c r="B327" i="125"/>
  <c r="A327" i="125"/>
  <c r="AK326" i="125"/>
  <c r="F326" i="132" s="1"/>
  <c r="AJ326" i="125"/>
  <c r="E326" i="132" s="1"/>
  <c r="AI326" i="125"/>
  <c r="D326" i="132" s="1"/>
  <c r="C326" i="125"/>
  <c r="B326" i="125"/>
  <c r="A326" i="125"/>
  <c r="AK325" i="125"/>
  <c r="F325" i="132" s="1"/>
  <c r="AK325" i="132" s="1"/>
  <c r="AJ325" i="125"/>
  <c r="E325" i="132" s="1"/>
  <c r="AJ325" i="132" s="1"/>
  <c r="AI325" i="125"/>
  <c r="D325" i="132" s="1"/>
  <c r="AI325" i="132" s="1"/>
  <c r="C325" i="125"/>
  <c r="B325" i="125"/>
  <c r="A325" i="125"/>
  <c r="AK324" i="125"/>
  <c r="F324" i="132" s="1"/>
  <c r="AK324" i="132" s="1"/>
  <c r="AJ324" i="125"/>
  <c r="E324" i="132" s="1"/>
  <c r="AJ324" i="132" s="1"/>
  <c r="AI324" i="125"/>
  <c r="D324" i="132" s="1"/>
  <c r="AI324" i="132" s="1"/>
  <c r="A324" i="125"/>
  <c r="AK323" i="125"/>
  <c r="F323" i="132" s="1"/>
  <c r="AK323" i="132" s="1"/>
  <c r="AJ323" i="125"/>
  <c r="E323" i="132" s="1"/>
  <c r="AJ323" i="132" s="1"/>
  <c r="AI323" i="125"/>
  <c r="D323" i="132" s="1"/>
  <c r="AI323" i="132" s="1"/>
  <c r="C323" i="125"/>
  <c r="B323" i="125"/>
  <c r="A323" i="125"/>
  <c r="A322" i="125"/>
  <c r="AK321" i="125"/>
  <c r="F321" i="132" s="1"/>
  <c r="AK321" i="132" s="1"/>
  <c r="AJ321" i="125"/>
  <c r="E321" i="132" s="1"/>
  <c r="AJ321" i="132" s="1"/>
  <c r="AI321" i="125"/>
  <c r="D321" i="132" s="1"/>
  <c r="AI321" i="132" s="1"/>
  <c r="C321" i="125"/>
  <c r="B321" i="125"/>
  <c r="A321" i="125"/>
  <c r="AK320" i="125"/>
  <c r="F320" i="132" s="1"/>
  <c r="AK320" i="132" s="1"/>
  <c r="AJ320" i="125"/>
  <c r="E320" i="132" s="1"/>
  <c r="AJ320" i="132" s="1"/>
  <c r="AI320" i="125"/>
  <c r="D320" i="132" s="1"/>
  <c r="AI320" i="132" s="1"/>
  <c r="C320" i="125"/>
  <c r="B320" i="125"/>
  <c r="A320" i="125"/>
  <c r="AH319" i="125"/>
  <c r="AG319" i="125"/>
  <c r="AF319" i="125"/>
  <c r="AE319" i="125"/>
  <c r="AD319" i="125"/>
  <c r="AC319" i="125"/>
  <c r="AB319" i="125"/>
  <c r="AA319" i="125"/>
  <c r="Z319" i="125"/>
  <c r="Y319" i="125"/>
  <c r="X319" i="125"/>
  <c r="W319" i="125"/>
  <c r="V319" i="125"/>
  <c r="U319" i="125"/>
  <c r="T319" i="125"/>
  <c r="S319" i="125"/>
  <c r="R319" i="125"/>
  <c r="Q319" i="125"/>
  <c r="P319" i="125"/>
  <c r="O319" i="125"/>
  <c r="N319" i="125"/>
  <c r="M319" i="125"/>
  <c r="L319" i="125"/>
  <c r="K319" i="125"/>
  <c r="J319" i="125"/>
  <c r="I319" i="125"/>
  <c r="H319" i="125"/>
  <c r="G319" i="125"/>
  <c r="F319" i="125"/>
  <c r="E319" i="125"/>
  <c r="D319" i="125"/>
  <c r="A319" i="125"/>
  <c r="AK318" i="125"/>
  <c r="F318" i="132" s="1"/>
  <c r="AK318" i="132" s="1"/>
  <c r="AJ318" i="125"/>
  <c r="E318" i="132" s="1"/>
  <c r="AJ318" i="132" s="1"/>
  <c r="AI318" i="125"/>
  <c r="D318" i="132" s="1"/>
  <c r="AI318" i="132" s="1"/>
  <c r="C318" i="125"/>
  <c r="A318" i="125"/>
  <c r="AK317" i="125"/>
  <c r="F317" i="132" s="1"/>
  <c r="AK317" i="132" s="1"/>
  <c r="AJ317" i="125"/>
  <c r="E317" i="132" s="1"/>
  <c r="AJ317" i="132" s="1"/>
  <c r="AI317" i="125"/>
  <c r="D317" i="132" s="1"/>
  <c r="AI317" i="132" s="1"/>
  <c r="C317" i="125"/>
  <c r="A317" i="125"/>
  <c r="AK316" i="125"/>
  <c r="F316" i="132" s="1"/>
  <c r="AK316" i="132" s="1"/>
  <c r="AJ316" i="125"/>
  <c r="E316" i="132" s="1"/>
  <c r="AJ316" i="132" s="1"/>
  <c r="AI316" i="125"/>
  <c r="D316" i="132" s="1"/>
  <c r="AI316" i="132" s="1"/>
  <c r="C316" i="125"/>
  <c r="A316" i="125"/>
  <c r="AK315" i="125"/>
  <c r="F315" i="132" s="1"/>
  <c r="AJ315" i="125"/>
  <c r="E315" i="132" s="1"/>
  <c r="AI315" i="125"/>
  <c r="D315" i="132" s="1"/>
  <c r="C315" i="125"/>
  <c r="A315" i="125"/>
  <c r="AK314" i="125"/>
  <c r="F314" i="132" s="1"/>
  <c r="AK314" i="132" s="1"/>
  <c r="AJ314" i="125"/>
  <c r="E314" i="132" s="1"/>
  <c r="AJ314" i="132" s="1"/>
  <c r="AI314" i="125"/>
  <c r="D314" i="132" s="1"/>
  <c r="AI314" i="132" s="1"/>
  <c r="C314" i="125"/>
  <c r="B314" i="125"/>
  <c r="A314" i="125"/>
  <c r="AH313" i="125"/>
  <c r="AG313" i="125"/>
  <c r="AF313" i="125"/>
  <c r="AE313" i="125"/>
  <c r="AD313" i="125"/>
  <c r="AC313" i="125"/>
  <c r="AB313" i="125"/>
  <c r="AA313" i="125"/>
  <c r="Z313" i="125"/>
  <c r="Y313" i="125"/>
  <c r="X313" i="125"/>
  <c r="W313" i="125"/>
  <c r="V313" i="125"/>
  <c r="U313" i="125"/>
  <c r="T313" i="125"/>
  <c r="S313" i="125"/>
  <c r="R313" i="125"/>
  <c r="Q313" i="125"/>
  <c r="P313" i="125"/>
  <c r="O313" i="125"/>
  <c r="N313" i="125"/>
  <c r="M313" i="125"/>
  <c r="L313" i="125"/>
  <c r="K313" i="125"/>
  <c r="J313" i="125"/>
  <c r="I313" i="125"/>
  <c r="H313" i="125"/>
  <c r="G313" i="125"/>
  <c r="F313" i="125"/>
  <c r="E313" i="125"/>
  <c r="D313" i="125"/>
  <c r="A313" i="125"/>
  <c r="AK312" i="125"/>
  <c r="F312" i="132" s="1"/>
  <c r="AK312" i="132" s="1"/>
  <c r="AJ312" i="125"/>
  <c r="E312" i="132" s="1"/>
  <c r="AJ312" i="132" s="1"/>
  <c r="AI312" i="125"/>
  <c r="D312" i="132" s="1"/>
  <c r="AI312" i="132" s="1"/>
  <c r="C312" i="125"/>
  <c r="A312" i="125"/>
  <c r="AK311" i="125"/>
  <c r="F311" i="132" s="1"/>
  <c r="AK311" i="132" s="1"/>
  <c r="AJ311" i="125"/>
  <c r="E311" i="132" s="1"/>
  <c r="AJ311" i="132" s="1"/>
  <c r="AI311" i="125"/>
  <c r="D311" i="132" s="1"/>
  <c r="AI311" i="132" s="1"/>
  <c r="C311" i="125"/>
  <c r="A311" i="125"/>
  <c r="AK310" i="125"/>
  <c r="F310" i="132" s="1"/>
  <c r="AK310" i="132" s="1"/>
  <c r="AJ310" i="125"/>
  <c r="E310" i="132" s="1"/>
  <c r="AJ310" i="132" s="1"/>
  <c r="AI310" i="125"/>
  <c r="D310" i="132" s="1"/>
  <c r="AI310" i="132" s="1"/>
  <c r="C310" i="125"/>
  <c r="A310" i="125"/>
  <c r="AK309" i="125"/>
  <c r="F309" i="132" s="1"/>
  <c r="AK309" i="132" s="1"/>
  <c r="AJ309" i="125"/>
  <c r="E309" i="132" s="1"/>
  <c r="AJ309" i="132" s="1"/>
  <c r="AI309" i="125"/>
  <c r="D309" i="132" s="1"/>
  <c r="AI309" i="132" s="1"/>
  <c r="C309" i="125"/>
  <c r="A309" i="125"/>
  <c r="AK308" i="125"/>
  <c r="F308" i="132" s="1"/>
  <c r="AJ308" i="125"/>
  <c r="E308" i="132" s="1"/>
  <c r="AI308" i="125"/>
  <c r="D308" i="132" s="1"/>
  <c r="C308" i="125"/>
  <c r="A308" i="125"/>
  <c r="AK307" i="125"/>
  <c r="F307" i="132" s="1"/>
  <c r="AK307" i="132" s="1"/>
  <c r="AJ307" i="125"/>
  <c r="E307" i="132" s="1"/>
  <c r="AJ307" i="132" s="1"/>
  <c r="AI307" i="125"/>
  <c r="D307" i="132" s="1"/>
  <c r="AI307" i="132" s="1"/>
  <c r="C307" i="125"/>
  <c r="B307" i="125"/>
  <c r="A307" i="125"/>
  <c r="AH306" i="125"/>
  <c r="AG306" i="125"/>
  <c r="AF306" i="125"/>
  <c r="AE306" i="125"/>
  <c r="AD306" i="125"/>
  <c r="AC306" i="125"/>
  <c r="AB306" i="125"/>
  <c r="AA306" i="125"/>
  <c r="Z306" i="125"/>
  <c r="Y306" i="125"/>
  <c r="X306" i="125"/>
  <c r="W306" i="125"/>
  <c r="V306" i="125"/>
  <c r="U306" i="125"/>
  <c r="T306" i="125"/>
  <c r="S306" i="125"/>
  <c r="R306" i="125"/>
  <c r="Q306" i="125"/>
  <c r="P306" i="125"/>
  <c r="O306" i="125"/>
  <c r="N306" i="125"/>
  <c r="M306" i="125"/>
  <c r="L306" i="125"/>
  <c r="K306" i="125"/>
  <c r="J306" i="125"/>
  <c r="I306" i="125"/>
  <c r="H306" i="125"/>
  <c r="G306" i="125"/>
  <c r="F306" i="125"/>
  <c r="E306" i="125"/>
  <c r="D306" i="125"/>
  <c r="A306" i="125"/>
  <c r="AK305" i="125"/>
  <c r="F305" i="132" s="1"/>
  <c r="AK305" i="132" s="1"/>
  <c r="AJ305" i="125"/>
  <c r="E305" i="132" s="1"/>
  <c r="AJ305" i="132" s="1"/>
  <c r="AI305" i="125"/>
  <c r="D305" i="132" s="1"/>
  <c r="AI305" i="132" s="1"/>
  <c r="C305" i="125"/>
  <c r="A305" i="125"/>
  <c r="AK304" i="125"/>
  <c r="F304" i="132" s="1"/>
  <c r="AK304" i="132" s="1"/>
  <c r="AJ304" i="125"/>
  <c r="E304" i="132" s="1"/>
  <c r="AJ304" i="132" s="1"/>
  <c r="AI304" i="125"/>
  <c r="D304" i="132" s="1"/>
  <c r="AI304" i="132" s="1"/>
  <c r="C304" i="125"/>
  <c r="A304" i="125"/>
  <c r="AK303" i="125"/>
  <c r="F303" i="132" s="1"/>
  <c r="AK303" i="132" s="1"/>
  <c r="AJ303" i="125"/>
  <c r="E303" i="132" s="1"/>
  <c r="AJ303" i="132" s="1"/>
  <c r="AI303" i="125"/>
  <c r="D303" i="132" s="1"/>
  <c r="AI303" i="132" s="1"/>
  <c r="C303" i="125"/>
  <c r="A303" i="125"/>
  <c r="AK302" i="125"/>
  <c r="F302" i="132" s="1"/>
  <c r="AK302" i="132" s="1"/>
  <c r="AJ302" i="125"/>
  <c r="E302" i="132" s="1"/>
  <c r="AJ302" i="132" s="1"/>
  <c r="AI302" i="125"/>
  <c r="D302" i="132" s="1"/>
  <c r="AI302" i="132" s="1"/>
  <c r="C302" i="125"/>
  <c r="A302" i="125"/>
  <c r="AK301" i="125"/>
  <c r="F301" i="132" s="1"/>
  <c r="AK301" i="132" s="1"/>
  <c r="AJ301" i="125"/>
  <c r="E301" i="132" s="1"/>
  <c r="AJ301" i="132" s="1"/>
  <c r="AI301" i="125"/>
  <c r="D301" i="132" s="1"/>
  <c r="AI301" i="132" s="1"/>
  <c r="C301" i="125"/>
  <c r="A301" i="125"/>
  <c r="AK300" i="125"/>
  <c r="F300" i="132" s="1"/>
  <c r="AJ300" i="125"/>
  <c r="E300" i="132" s="1"/>
  <c r="AI300" i="125"/>
  <c r="D300" i="132" s="1"/>
  <c r="C300" i="125"/>
  <c r="A300" i="125"/>
  <c r="AK299" i="125"/>
  <c r="F299" i="132" s="1"/>
  <c r="AK299" i="132" s="1"/>
  <c r="AJ299" i="125"/>
  <c r="E299" i="132" s="1"/>
  <c r="AJ299" i="132" s="1"/>
  <c r="AI299" i="125"/>
  <c r="D299" i="132" s="1"/>
  <c r="AI299" i="132" s="1"/>
  <c r="C299" i="125"/>
  <c r="B299" i="125"/>
  <c r="A299" i="125"/>
  <c r="AH298" i="125"/>
  <c r="AG298" i="125"/>
  <c r="AF298" i="125"/>
  <c r="AE298" i="125"/>
  <c r="AD298" i="125"/>
  <c r="AC298" i="125"/>
  <c r="AB298" i="125"/>
  <c r="AA298" i="125"/>
  <c r="Z298" i="125"/>
  <c r="Y298" i="125"/>
  <c r="X298" i="125"/>
  <c r="W298" i="125"/>
  <c r="V298" i="125"/>
  <c r="U298" i="125"/>
  <c r="T298" i="125"/>
  <c r="S298" i="125"/>
  <c r="R298" i="125"/>
  <c r="Q298" i="125"/>
  <c r="P298" i="125"/>
  <c r="O298" i="125"/>
  <c r="N298" i="125"/>
  <c r="M298" i="125"/>
  <c r="L298" i="125"/>
  <c r="K298" i="125"/>
  <c r="J298" i="125"/>
  <c r="I298" i="125"/>
  <c r="H298" i="125"/>
  <c r="G298" i="125"/>
  <c r="F298" i="125"/>
  <c r="E298" i="125"/>
  <c r="D298" i="125"/>
  <c r="A298" i="125"/>
  <c r="AK297" i="125"/>
  <c r="F297" i="132" s="1"/>
  <c r="AK297" i="132" s="1"/>
  <c r="AJ297" i="125"/>
  <c r="E297" i="132" s="1"/>
  <c r="AJ297" i="132" s="1"/>
  <c r="AI297" i="125"/>
  <c r="D297" i="132" s="1"/>
  <c r="AI297" i="132" s="1"/>
  <c r="C297" i="125"/>
  <c r="A297" i="125"/>
  <c r="AK296" i="125"/>
  <c r="F296" i="132" s="1"/>
  <c r="AK296" i="132" s="1"/>
  <c r="AJ296" i="125"/>
  <c r="E296" i="132" s="1"/>
  <c r="AJ296" i="132" s="1"/>
  <c r="AI296" i="125"/>
  <c r="D296" i="132" s="1"/>
  <c r="AI296" i="132" s="1"/>
  <c r="C296" i="125"/>
  <c r="A296" i="125"/>
  <c r="AK295" i="125"/>
  <c r="F295" i="132" s="1"/>
  <c r="AK295" i="132" s="1"/>
  <c r="AJ295" i="125"/>
  <c r="E295" i="132" s="1"/>
  <c r="AJ295" i="132" s="1"/>
  <c r="AI295" i="125"/>
  <c r="D295" i="132" s="1"/>
  <c r="AI295" i="132" s="1"/>
  <c r="C295" i="125"/>
  <c r="A295" i="125"/>
  <c r="AK294" i="125"/>
  <c r="F294" i="132" s="1"/>
  <c r="AK294" i="132" s="1"/>
  <c r="AJ294" i="125"/>
  <c r="E294" i="132" s="1"/>
  <c r="AJ294" i="132" s="1"/>
  <c r="AI294" i="125"/>
  <c r="D294" i="132" s="1"/>
  <c r="AI294" i="132" s="1"/>
  <c r="C294" i="125"/>
  <c r="A294" i="125"/>
  <c r="AK293" i="125"/>
  <c r="F293" i="132" s="1"/>
  <c r="AK293" i="132" s="1"/>
  <c r="AJ293" i="125"/>
  <c r="E293" i="132" s="1"/>
  <c r="AJ293" i="132" s="1"/>
  <c r="AI293" i="125"/>
  <c r="D293" i="132" s="1"/>
  <c r="AI293" i="132" s="1"/>
  <c r="C293" i="125"/>
  <c r="A293" i="125"/>
  <c r="AK292" i="125"/>
  <c r="F292" i="132" s="1"/>
  <c r="AK292" i="132" s="1"/>
  <c r="AJ292" i="125"/>
  <c r="E292" i="132" s="1"/>
  <c r="AJ292" i="132" s="1"/>
  <c r="AI292" i="125"/>
  <c r="D292" i="132" s="1"/>
  <c r="AI292" i="132" s="1"/>
  <c r="C292" i="125"/>
  <c r="A292" i="125"/>
  <c r="AK291" i="125"/>
  <c r="F291" i="132" s="1"/>
  <c r="AK291" i="132" s="1"/>
  <c r="AJ291" i="125"/>
  <c r="E291" i="132" s="1"/>
  <c r="AJ291" i="132" s="1"/>
  <c r="AI291" i="125"/>
  <c r="D291" i="132" s="1"/>
  <c r="AI291" i="132" s="1"/>
  <c r="C291" i="125"/>
  <c r="A291" i="125"/>
  <c r="AK290" i="125"/>
  <c r="F290" i="132" s="1"/>
  <c r="AK290" i="132" s="1"/>
  <c r="AJ290" i="125"/>
  <c r="E290" i="132" s="1"/>
  <c r="AJ290" i="132" s="1"/>
  <c r="AI290" i="125"/>
  <c r="D290" i="132" s="1"/>
  <c r="AI290" i="132" s="1"/>
  <c r="C290" i="125"/>
  <c r="A290" i="125"/>
  <c r="AK289" i="125"/>
  <c r="F289" i="132" s="1"/>
  <c r="AJ289" i="125"/>
  <c r="E289" i="132" s="1"/>
  <c r="AI289" i="125"/>
  <c r="D289" i="132" s="1"/>
  <c r="C289" i="125"/>
  <c r="A289" i="125"/>
  <c r="AK288" i="125"/>
  <c r="F288" i="132" s="1"/>
  <c r="AK288" i="132" s="1"/>
  <c r="AJ288" i="125"/>
  <c r="E288" i="132" s="1"/>
  <c r="AJ288" i="132" s="1"/>
  <c r="AI288" i="125"/>
  <c r="D288" i="132" s="1"/>
  <c r="AI288" i="132" s="1"/>
  <c r="C288" i="125"/>
  <c r="B288" i="125"/>
  <c r="A288" i="125"/>
  <c r="AH287" i="125"/>
  <c r="AH322" i="125" s="1"/>
  <c r="AG287" i="125"/>
  <c r="AG322" i="125" s="1"/>
  <c r="AF287" i="125"/>
  <c r="AF322" i="125" s="1"/>
  <c r="AE287" i="125"/>
  <c r="AE322" i="125" s="1"/>
  <c r="AD287" i="125"/>
  <c r="AD322" i="125" s="1"/>
  <c r="AC287" i="125"/>
  <c r="AC322" i="125" s="1"/>
  <c r="AB287" i="125"/>
  <c r="AB322" i="125" s="1"/>
  <c r="AA287" i="125"/>
  <c r="AA322" i="125" s="1"/>
  <c r="Z287" i="125"/>
  <c r="Z322" i="125" s="1"/>
  <c r="Y287" i="125"/>
  <c r="Y322" i="125" s="1"/>
  <c r="X287" i="125"/>
  <c r="X322" i="125" s="1"/>
  <c r="W287" i="125"/>
  <c r="W322" i="125" s="1"/>
  <c r="V287" i="125"/>
  <c r="V322" i="125" s="1"/>
  <c r="U287" i="125"/>
  <c r="U322" i="125" s="1"/>
  <c r="T287" i="125"/>
  <c r="T322" i="125" s="1"/>
  <c r="S287" i="125"/>
  <c r="S322" i="125" s="1"/>
  <c r="R287" i="125"/>
  <c r="R322" i="125" s="1"/>
  <c r="Q287" i="125"/>
  <c r="Q322" i="125" s="1"/>
  <c r="P287" i="125"/>
  <c r="P322" i="125" s="1"/>
  <c r="O287" i="125"/>
  <c r="O322" i="125" s="1"/>
  <c r="N287" i="125"/>
  <c r="N322" i="125" s="1"/>
  <c r="M287" i="125"/>
  <c r="M322" i="125" s="1"/>
  <c r="L287" i="125"/>
  <c r="L322" i="125" s="1"/>
  <c r="K287" i="125"/>
  <c r="K322" i="125" s="1"/>
  <c r="J287" i="125"/>
  <c r="J322" i="125" s="1"/>
  <c r="I287" i="125"/>
  <c r="I322" i="125" s="1"/>
  <c r="H287" i="125"/>
  <c r="H322" i="125" s="1"/>
  <c r="G287" i="125"/>
  <c r="G322" i="125" s="1"/>
  <c r="F287" i="125"/>
  <c r="F322" i="125" s="1"/>
  <c r="E287" i="125"/>
  <c r="E322" i="125" s="1"/>
  <c r="D287" i="125"/>
  <c r="D322" i="125" s="1"/>
  <c r="A287" i="125"/>
  <c r="AK286" i="125"/>
  <c r="F286" i="132" s="1"/>
  <c r="AK286" i="132" s="1"/>
  <c r="AJ286" i="125"/>
  <c r="E286" i="132" s="1"/>
  <c r="AJ286" i="132" s="1"/>
  <c r="AI286" i="125"/>
  <c r="D286" i="132" s="1"/>
  <c r="AI286" i="132" s="1"/>
  <c r="C286" i="125"/>
  <c r="A286" i="125"/>
  <c r="AK285" i="125"/>
  <c r="F285" i="132" s="1"/>
  <c r="AK285" i="132" s="1"/>
  <c r="AJ285" i="125"/>
  <c r="E285" i="132" s="1"/>
  <c r="AJ285" i="132" s="1"/>
  <c r="AI285" i="125"/>
  <c r="D285" i="132" s="1"/>
  <c r="AI285" i="132" s="1"/>
  <c r="C285" i="125"/>
  <c r="A285" i="125"/>
  <c r="AK284" i="125"/>
  <c r="F284" i="132" s="1"/>
  <c r="AK284" i="132" s="1"/>
  <c r="AJ284" i="125"/>
  <c r="E284" i="132" s="1"/>
  <c r="AJ284" i="132" s="1"/>
  <c r="AI284" i="125"/>
  <c r="D284" i="132" s="1"/>
  <c r="AI284" i="132" s="1"/>
  <c r="C284" i="125"/>
  <c r="A284" i="125"/>
  <c r="AK283" i="125"/>
  <c r="F283" i="132" s="1"/>
  <c r="AK283" i="132" s="1"/>
  <c r="AJ283" i="125"/>
  <c r="E283" i="132" s="1"/>
  <c r="AJ283" i="132" s="1"/>
  <c r="AI283" i="125"/>
  <c r="D283" i="132" s="1"/>
  <c r="AI283" i="132" s="1"/>
  <c r="C283" i="125"/>
  <c r="A283" i="125"/>
  <c r="AK282" i="125"/>
  <c r="F282" i="132" s="1"/>
  <c r="AK282" i="132" s="1"/>
  <c r="AJ282" i="125"/>
  <c r="E282" i="132" s="1"/>
  <c r="AJ282" i="132" s="1"/>
  <c r="AI282" i="125"/>
  <c r="D282" i="132" s="1"/>
  <c r="AI282" i="132" s="1"/>
  <c r="C282" i="125"/>
  <c r="A282" i="125"/>
  <c r="AK281" i="125"/>
  <c r="F281" i="132" s="1"/>
  <c r="AK281" i="132" s="1"/>
  <c r="AJ281" i="125"/>
  <c r="E281" i="132" s="1"/>
  <c r="AJ281" i="132" s="1"/>
  <c r="AI281" i="125"/>
  <c r="D281" i="132" s="1"/>
  <c r="AI281" i="132" s="1"/>
  <c r="C281" i="125"/>
  <c r="A281" i="125"/>
  <c r="AK280" i="125"/>
  <c r="F280" i="132" s="1"/>
  <c r="AJ280" i="125"/>
  <c r="E280" i="132" s="1"/>
  <c r="AI280" i="125"/>
  <c r="D280" i="132" s="1"/>
  <c r="C280" i="125"/>
  <c r="A280" i="125"/>
  <c r="AK279" i="125"/>
  <c r="F279" i="132" s="1"/>
  <c r="AK279" i="132" s="1"/>
  <c r="AJ279" i="125"/>
  <c r="E279" i="132" s="1"/>
  <c r="AJ279" i="132" s="1"/>
  <c r="AI279" i="125"/>
  <c r="D279" i="132" s="1"/>
  <c r="AI279" i="132" s="1"/>
  <c r="C279" i="125"/>
  <c r="B279" i="125"/>
  <c r="A279" i="125"/>
  <c r="AK278" i="125"/>
  <c r="F278" i="132" s="1"/>
  <c r="AK278" i="132" s="1"/>
  <c r="AJ278" i="125"/>
  <c r="E278" i="132" s="1"/>
  <c r="AJ278" i="132" s="1"/>
  <c r="AI278" i="125"/>
  <c r="D278" i="132" s="1"/>
  <c r="AI278" i="132" s="1"/>
  <c r="A278" i="125"/>
  <c r="AK277" i="125"/>
  <c r="F277" i="132" s="1"/>
  <c r="AK277" i="132" s="1"/>
  <c r="AJ277" i="125"/>
  <c r="E277" i="132" s="1"/>
  <c r="AJ277" i="132" s="1"/>
  <c r="AI277" i="125"/>
  <c r="D277" i="132" s="1"/>
  <c r="AI277" i="132" s="1"/>
  <c r="C277" i="125"/>
  <c r="B277" i="125"/>
  <c r="A277" i="125"/>
  <c r="AG276" i="125"/>
  <c r="AC276" i="125"/>
  <c r="Y276" i="125"/>
  <c r="U276" i="125"/>
  <c r="Q276" i="125"/>
  <c r="M276" i="125"/>
  <c r="I276" i="125"/>
  <c r="E276" i="125"/>
  <c r="A276" i="125"/>
  <c r="AK275" i="125"/>
  <c r="F275" i="132" s="1"/>
  <c r="AK275" i="132" s="1"/>
  <c r="AJ275" i="125"/>
  <c r="E275" i="132" s="1"/>
  <c r="AJ275" i="132" s="1"/>
  <c r="AI275" i="125"/>
  <c r="D275" i="132" s="1"/>
  <c r="AI275" i="132" s="1"/>
  <c r="C275" i="125"/>
  <c r="B275" i="125"/>
  <c r="A275" i="125"/>
  <c r="AK274" i="125"/>
  <c r="F274" i="132" s="1"/>
  <c r="AK274" i="132" s="1"/>
  <c r="AJ274" i="125"/>
  <c r="E274" i="132" s="1"/>
  <c r="AJ274" i="132" s="1"/>
  <c r="AI274" i="125"/>
  <c r="D274" i="132" s="1"/>
  <c r="AI274" i="132" s="1"/>
  <c r="C274" i="125"/>
  <c r="B274" i="125"/>
  <c r="A274" i="125"/>
  <c r="AJ273" i="125"/>
  <c r="AH273" i="125"/>
  <c r="AG273" i="125"/>
  <c r="AF273" i="125"/>
  <c r="AE273" i="125"/>
  <c r="AD273" i="125"/>
  <c r="AC273" i="125"/>
  <c r="AB273" i="125"/>
  <c r="AA273" i="125"/>
  <c r="Z273" i="125"/>
  <c r="Y273" i="125"/>
  <c r="X273" i="125"/>
  <c r="W273" i="125"/>
  <c r="V273" i="125"/>
  <c r="U273" i="125"/>
  <c r="T273" i="125"/>
  <c r="S273" i="125"/>
  <c r="R273" i="125"/>
  <c r="Q273" i="125"/>
  <c r="P273" i="125"/>
  <c r="O273" i="125"/>
  <c r="N273" i="125"/>
  <c r="M273" i="125"/>
  <c r="L273" i="125"/>
  <c r="K273" i="125"/>
  <c r="J273" i="125"/>
  <c r="I273" i="125"/>
  <c r="H273" i="125"/>
  <c r="G273" i="125"/>
  <c r="F273" i="125"/>
  <c r="E273" i="125"/>
  <c r="D273" i="125"/>
  <c r="A273" i="125"/>
  <c r="AK272" i="125"/>
  <c r="F272" i="132" s="1"/>
  <c r="AK272" i="132" s="1"/>
  <c r="AJ272" i="125"/>
  <c r="E272" i="132" s="1"/>
  <c r="AJ272" i="132" s="1"/>
  <c r="AI272" i="125"/>
  <c r="D272" i="132" s="1"/>
  <c r="AI272" i="132" s="1"/>
  <c r="C272" i="125"/>
  <c r="B272" i="125"/>
  <c r="A272" i="125"/>
  <c r="AK271" i="125"/>
  <c r="F271" i="132" s="1"/>
  <c r="AK271" i="132" s="1"/>
  <c r="AJ271" i="125"/>
  <c r="E271" i="132" s="1"/>
  <c r="AJ271" i="132" s="1"/>
  <c r="AI271" i="125"/>
  <c r="D271" i="132" s="1"/>
  <c r="AI271" i="132" s="1"/>
  <c r="C271" i="125"/>
  <c r="B271" i="125"/>
  <c r="A271" i="125"/>
  <c r="AK270" i="125"/>
  <c r="F270" i="132" s="1"/>
  <c r="AK270" i="132" s="1"/>
  <c r="AJ270" i="125"/>
  <c r="E270" i="132" s="1"/>
  <c r="AJ270" i="132" s="1"/>
  <c r="AI270" i="125"/>
  <c r="D270" i="132" s="1"/>
  <c r="AI270" i="132" s="1"/>
  <c r="C270" i="125"/>
  <c r="B270" i="125"/>
  <c r="A270" i="125"/>
  <c r="AK269" i="125"/>
  <c r="F269" i="132" s="1"/>
  <c r="AK269" i="132" s="1"/>
  <c r="AJ269" i="125"/>
  <c r="E269" i="132" s="1"/>
  <c r="AJ269" i="132" s="1"/>
  <c r="AI269" i="125"/>
  <c r="D269" i="132" s="1"/>
  <c r="AI269" i="132" s="1"/>
  <c r="C269" i="125"/>
  <c r="B269" i="125"/>
  <c r="A269" i="125"/>
  <c r="AK268" i="125"/>
  <c r="F268" i="132" s="1"/>
  <c r="AJ268" i="125"/>
  <c r="E268" i="132" s="1"/>
  <c r="AI268" i="125"/>
  <c r="D268" i="132" s="1"/>
  <c r="C268" i="125"/>
  <c r="B268" i="125"/>
  <c r="A268" i="125"/>
  <c r="AK267" i="125"/>
  <c r="F267" i="132" s="1"/>
  <c r="AK267" i="132" s="1"/>
  <c r="AJ267" i="125"/>
  <c r="E267" i="132" s="1"/>
  <c r="AJ267" i="132" s="1"/>
  <c r="AI267" i="125"/>
  <c r="D267" i="132" s="1"/>
  <c r="AI267" i="132" s="1"/>
  <c r="C267" i="125"/>
  <c r="B267" i="125"/>
  <c r="A267" i="125"/>
  <c r="AI266" i="125"/>
  <c r="AH266" i="125"/>
  <c r="AG266" i="125"/>
  <c r="AF266" i="125"/>
  <c r="AE266" i="125"/>
  <c r="AD266" i="125"/>
  <c r="AC266" i="125"/>
  <c r="AB266" i="125"/>
  <c r="AA266" i="125"/>
  <c r="Z266" i="125"/>
  <c r="Y266" i="125"/>
  <c r="X266" i="125"/>
  <c r="W266" i="125"/>
  <c r="V266" i="125"/>
  <c r="U266" i="125"/>
  <c r="T266" i="125"/>
  <c r="S266" i="125"/>
  <c r="R266" i="125"/>
  <c r="Q266" i="125"/>
  <c r="P266" i="125"/>
  <c r="O266" i="125"/>
  <c r="N266" i="125"/>
  <c r="M266" i="125"/>
  <c r="L266" i="125"/>
  <c r="K266" i="125"/>
  <c r="J266" i="125"/>
  <c r="I266" i="125"/>
  <c r="H266" i="125"/>
  <c r="G266" i="125"/>
  <c r="F266" i="125"/>
  <c r="E266" i="125"/>
  <c r="D266" i="125"/>
  <c r="A266" i="125"/>
  <c r="AK265" i="125"/>
  <c r="F265" i="132" s="1"/>
  <c r="AK265" i="132" s="1"/>
  <c r="AJ265" i="125"/>
  <c r="E265" i="132" s="1"/>
  <c r="AJ265" i="132" s="1"/>
  <c r="AI265" i="125"/>
  <c r="D265" i="132" s="1"/>
  <c r="AI265" i="132" s="1"/>
  <c r="C265" i="125"/>
  <c r="B265" i="125"/>
  <c r="A265" i="125"/>
  <c r="AK264" i="125"/>
  <c r="F264" i="132" s="1"/>
  <c r="AK264" i="132" s="1"/>
  <c r="AJ264" i="125"/>
  <c r="E264" i="132" s="1"/>
  <c r="AJ264" i="132" s="1"/>
  <c r="AI264" i="125"/>
  <c r="D264" i="132" s="1"/>
  <c r="AI264" i="132" s="1"/>
  <c r="C264" i="125"/>
  <c r="B264" i="125"/>
  <c r="A264" i="125"/>
  <c r="AK263" i="125"/>
  <c r="F263" i="132" s="1"/>
  <c r="AK263" i="132" s="1"/>
  <c r="AJ263" i="125"/>
  <c r="E263" i="132" s="1"/>
  <c r="AJ263" i="132" s="1"/>
  <c r="AI263" i="125"/>
  <c r="D263" i="132" s="1"/>
  <c r="AI263" i="132" s="1"/>
  <c r="C263" i="125"/>
  <c r="B263" i="125"/>
  <c r="A263" i="125"/>
  <c r="AK262" i="125"/>
  <c r="F262" i="132" s="1"/>
  <c r="AK262" i="132" s="1"/>
  <c r="AJ262" i="125"/>
  <c r="E262" i="132" s="1"/>
  <c r="AJ262" i="132" s="1"/>
  <c r="AI262" i="125"/>
  <c r="D262" i="132" s="1"/>
  <c r="AI262" i="132" s="1"/>
  <c r="C262" i="125"/>
  <c r="B262" i="125"/>
  <c r="A262" i="125"/>
  <c r="AK261" i="125"/>
  <c r="F261" i="132" s="1"/>
  <c r="AK261" i="132" s="1"/>
  <c r="AJ261" i="125"/>
  <c r="E261" i="132" s="1"/>
  <c r="AJ261" i="132" s="1"/>
  <c r="AI261" i="125"/>
  <c r="D261" i="132" s="1"/>
  <c r="AI261" i="132" s="1"/>
  <c r="C261" i="125"/>
  <c r="B261" i="125"/>
  <c r="A261" i="125"/>
  <c r="AK260" i="125"/>
  <c r="F260" i="132" s="1"/>
  <c r="AK260" i="132" s="1"/>
  <c r="AJ260" i="125"/>
  <c r="E260" i="132" s="1"/>
  <c r="AJ260" i="132" s="1"/>
  <c r="AI260" i="125"/>
  <c r="D260" i="132" s="1"/>
  <c r="AI260" i="132" s="1"/>
  <c r="C260" i="125"/>
  <c r="B260" i="125"/>
  <c r="A260" i="125"/>
  <c r="AK259" i="125"/>
  <c r="F259" i="132" s="1"/>
  <c r="AJ259" i="125"/>
  <c r="E259" i="132" s="1"/>
  <c r="AI259" i="125"/>
  <c r="D259" i="132" s="1"/>
  <c r="C259" i="125"/>
  <c r="B259" i="125"/>
  <c r="A259" i="125"/>
  <c r="AK258" i="125"/>
  <c r="F258" i="132" s="1"/>
  <c r="AK258" i="132" s="1"/>
  <c r="AJ258" i="125"/>
  <c r="E258" i="132" s="1"/>
  <c r="AJ258" i="132" s="1"/>
  <c r="AI258" i="125"/>
  <c r="D258" i="132" s="1"/>
  <c r="AI258" i="132" s="1"/>
  <c r="C258" i="125"/>
  <c r="B258" i="125"/>
  <c r="A258" i="125"/>
  <c r="AH257" i="125"/>
  <c r="AH276" i="125" s="1"/>
  <c r="AG257" i="125"/>
  <c r="AF257" i="125"/>
  <c r="AF276" i="125" s="1"/>
  <c r="AE257" i="125"/>
  <c r="AE276" i="125" s="1"/>
  <c r="AD257" i="125"/>
  <c r="AD276" i="125" s="1"/>
  <c r="AC257" i="125"/>
  <c r="AB257" i="125"/>
  <c r="AB276" i="125" s="1"/>
  <c r="AA257" i="125"/>
  <c r="AA276" i="125" s="1"/>
  <c r="Z257" i="125"/>
  <c r="Z276" i="125" s="1"/>
  <c r="Y257" i="125"/>
  <c r="X257" i="125"/>
  <c r="X276" i="125" s="1"/>
  <c r="W257" i="125"/>
  <c r="W276" i="125" s="1"/>
  <c r="V257" i="125"/>
  <c r="V276" i="125" s="1"/>
  <c r="U257" i="125"/>
  <c r="T257" i="125"/>
  <c r="T276" i="125" s="1"/>
  <c r="S257" i="125"/>
  <c r="S276" i="125" s="1"/>
  <c r="R257" i="125"/>
  <c r="R276" i="125" s="1"/>
  <c r="Q257" i="125"/>
  <c r="P257" i="125"/>
  <c r="P276" i="125" s="1"/>
  <c r="O257" i="125"/>
  <c r="O276" i="125" s="1"/>
  <c r="N257" i="125"/>
  <c r="N276" i="125" s="1"/>
  <c r="M257" i="125"/>
  <c r="L257" i="125"/>
  <c r="L276" i="125" s="1"/>
  <c r="K257" i="125"/>
  <c r="K276" i="125" s="1"/>
  <c r="J257" i="125"/>
  <c r="J276" i="125" s="1"/>
  <c r="I257" i="125"/>
  <c r="H257" i="125"/>
  <c r="H276" i="125" s="1"/>
  <c r="G257" i="125"/>
  <c r="G276" i="125" s="1"/>
  <c r="F257" i="125"/>
  <c r="F276" i="125" s="1"/>
  <c r="E257" i="125"/>
  <c r="D257" i="125"/>
  <c r="D276" i="125" s="1"/>
  <c r="A257" i="125"/>
  <c r="AK256" i="125"/>
  <c r="F256" i="132" s="1"/>
  <c r="AK256" i="132" s="1"/>
  <c r="AJ256" i="125"/>
  <c r="E256" i="132" s="1"/>
  <c r="AJ256" i="132" s="1"/>
  <c r="AI256" i="125"/>
  <c r="D256" i="132" s="1"/>
  <c r="AI256" i="132" s="1"/>
  <c r="C256" i="125"/>
  <c r="A256" i="125"/>
  <c r="AK255" i="125"/>
  <c r="F255" i="132" s="1"/>
  <c r="AK255" i="132" s="1"/>
  <c r="AJ255" i="125"/>
  <c r="E255" i="132" s="1"/>
  <c r="AJ255" i="132" s="1"/>
  <c r="AI255" i="125"/>
  <c r="D255" i="132" s="1"/>
  <c r="AI255" i="132" s="1"/>
  <c r="C255" i="125"/>
  <c r="A255" i="125"/>
  <c r="AK254" i="125"/>
  <c r="F254" i="132" s="1"/>
  <c r="AK254" i="132" s="1"/>
  <c r="AJ254" i="125"/>
  <c r="E254" i="132" s="1"/>
  <c r="AJ254" i="132" s="1"/>
  <c r="AI254" i="125"/>
  <c r="D254" i="132" s="1"/>
  <c r="AI254" i="132" s="1"/>
  <c r="C254" i="125"/>
  <c r="A254" i="125"/>
  <c r="AK253" i="125"/>
  <c r="F253" i="132" s="1"/>
  <c r="AK253" i="132" s="1"/>
  <c r="AJ253" i="125"/>
  <c r="E253" i="132" s="1"/>
  <c r="AJ253" i="132" s="1"/>
  <c r="AI253" i="125"/>
  <c r="D253" i="132" s="1"/>
  <c r="AI253" i="132" s="1"/>
  <c r="C253" i="125"/>
  <c r="A253" i="125"/>
  <c r="AK252" i="125"/>
  <c r="F252" i="132" s="1"/>
  <c r="AK252" i="132" s="1"/>
  <c r="AJ252" i="125"/>
  <c r="E252" i="132" s="1"/>
  <c r="AJ252" i="132" s="1"/>
  <c r="AI252" i="125"/>
  <c r="D252" i="132" s="1"/>
  <c r="AI252" i="132" s="1"/>
  <c r="C252" i="125"/>
  <c r="A252" i="125"/>
  <c r="AK251" i="125"/>
  <c r="F251" i="132" s="1"/>
  <c r="AK251" i="132" s="1"/>
  <c r="AJ251" i="125"/>
  <c r="E251" i="132" s="1"/>
  <c r="AJ251" i="132" s="1"/>
  <c r="AI251" i="125"/>
  <c r="D251" i="132" s="1"/>
  <c r="AI251" i="132" s="1"/>
  <c r="C251" i="125"/>
  <c r="A251" i="125"/>
  <c r="AK250" i="125"/>
  <c r="F250" i="132" s="1"/>
  <c r="AK250" i="132" s="1"/>
  <c r="AJ250" i="125"/>
  <c r="E250" i="132" s="1"/>
  <c r="AJ250" i="132" s="1"/>
  <c r="AI250" i="125"/>
  <c r="D250" i="132" s="1"/>
  <c r="AI250" i="132" s="1"/>
  <c r="C250" i="125"/>
  <c r="A250" i="125"/>
  <c r="AK249" i="125"/>
  <c r="F249" i="132" s="1"/>
  <c r="AJ249" i="125"/>
  <c r="E249" i="132" s="1"/>
  <c r="AI249" i="125"/>
  <c r="D249" i="132" s="1"/>
  <c r="C249" i="125"/>
  <c r="A249" i="125"/>
  <c r="AK248" i="125"/>
  <c r="F248" i="132" s="1"/>
  <c r="AK248" i="132" s="1"/>
  <c r="AJ248" i="125"/>
  <c r="E248" i="132" s="1"/>
  <c r="AJ248" i="132" s="1"/>
  <c r="AI248" i="125"/>
  <c r="D248" i="132" s="1"/>
  <c r="AI248" i="132" s="1"/>
  <c r="C248" i="125"/>
  <c r="B248" i="125"/>
  <c r="A248" i="125"/>
  <c r="AK247" i="125"/>
  <c r="F247" i="132" s="1"/>
  <c r="AK247" i="132" s="1"/>
  <c r="AJ247" i="125"/>
  <c r="E247" i="132" s="1"/>
  <c r="AJ247" i="132" s="1"/>
  <c r="AI247" i="125"/>
  <c r="D247" i="132" s="1"/>
  <c r="AI247" i="132" s="1"/>
  <c r="A247" i="125"/>
  <c r="AK246" i="125"/>
  <c r="F246" i="132" s="1"/>
  <c r="AK246" i="132" s="1"/>
  <c r="AJ246" i="125"/>
  <c r="E246" i="132" s="1"/>
  <c r="AJ246" i="132" s="1"/>
  <c r="AI246" i="125"/>
  <c r="D246" i="132" s="1"/>
  <c r="AI246" i="132" s="1"/>
  <c r="C246" i="125"/>
  <c r="B246" i="125"/>
  <c r="A246" i="125"/>
  <c r="AG245" i="125"/>
  <c r="AC245" i="125"/>
  <c r="Y245" i="125"/>
  <c r="U245" i="125"/>
  <c r="Q245" i="125"/>
  <c r="M245" i="125"/>
  <c r="I245" i="125"/>
  <c r="E245" i="125"/>
  <c r="A245" i="125"/>
  <c r="AK244" i="125"/>
  <c r="F244" i="132" s="1"/>
  <c r="AK244" i="132" s="1"/>
  <c r="AJ244" i="125"/>
  <c r="E244" i="132" s="1"/>
  <c r="AJ244" i="132" s="1"/>
  <c r="AI244" i="125"/>
  <c r="D244" i="132" s="1"/>
  <c r="AI244" i="132" s="1"/>
  <c r="C244" i="125"/>
  <c r="B244" i="125"/>
  <c r="A244" i="125"/>
  <c r="AK243" i="125"/>
  <c r="F243" i="132" s="1"/>
  <c r="AK243" i="132" s="1"/>
  <c r="AJ243" i="125"/>
  <c r="E243" i="132" s="1"/>
  <c r="AJ243" i="132" s="1"/>
  <c r="AI243" i="125"/>
  <c r="D243" i="132" s="1"/>
  <c r="AI243" i="132" s="1"/>
  <c r="C243" i="125"/>
  <c r="B243" i="125"/>
  <c r="A243" i="125"/>
  <c r="AJ242" i="125"/>
  <c r="AH242" i="125"/>
  <c r="AG242" i="125"/>
  <c r="AF242" i="125"/>
  <c r="AE242" i="125"/>
  <c r="AD242" i="125"/>
  <c r="AC242" i="125"/>
  <c r="AB242" i="125"/>
  <c r="AA242" i="125"/>
  <c r="Z242" i="125"/>
  <c r="Y242" i="125"/>
  <c r="X242" i="125"/>
  <c r="W242" i="125"/>
  <c r="V242" i="125"/>
  <c r="U242" i="125"/>
  <c r="T242" i="125"/>
  <c r="S242" i="125"/>
  <c r="R242" i="125"/>
  <c r="Q242" i="125"/>
  <c r="P242" i="125"/>
  <c r="O242" i="125"/>
  <c r="N242" i="125"/>
  <c r="M242" i="125"/>
  <c r="L242" i="125"/>
  <c r="K242" i="125"/>
  <c r="J242" i="125"/>
  <c r="I242" i="125"/>
  <c r="H242" i="125"/>
  <c r="G242" i="125"/>
  <c r="F242" i="125"/>
  <c r="E242" i="125"/>
  <c r="D242" i="125"/>
  <c r="A242" i="125"/>
  <c r="AK241" i="125"/>
  <c r="F241" i="132" s="1"/>
  <c r="AK241" i="132" s="1"/>
  <c r="AJ241" i="125"/>
  <c r="E241" i="132" s="1"/>
  <c r="AJ241" i="132" s="1"/>
  <c r="AI241" i="125"/>
  <c r="D241" i="132" s="1"/>
  <c r="AI241" i="132" s="1"/>
  <c r="C241" i="125"/>
  <c r="B241" i="125"/>
  <c r="A241" i="125"/>
  <c r="AK240" i="125"/>
  <c r="F240" i="132" s="1"/>
  <c r="AK240" i="132" s="1"/>
  <c r="AJ240" i="125"/>
  <c r="E240" i="132" s="1"/>
  <c r="AJ240" i="132" s="1"/>
  <c r="AI240" i="125"/>
  <c r="D240" i="132" s="1"/>
  <c r="AI240" i="132" s="1"/>
  <c r="C240" i="125"/>
  <c r="B240" i="125"/>
  <c r="A240" i="125"/>
  <c r="AK239" i="125"/>
  <c r="F239" i="132" s="1"/>
  <c r="AK239" i="132" s="1"/>
  <c r="AJ239" i="125"/>
  <c r="E239" i="132" s="1"/>
  <c r="AJ239" i="132" s="1"/>
  <c r="AI239" i="125"/>
  <c r="D239" i="132" s="1"/>
  <c r="AI239" i="132" s="1"/>
  <c r="C239" i="125"/>
  <c r="B239" i="125"/>
  <c r="A239" i="125"/>
  <c r="AK238" i="125"/>
  <c r="F238" i="132" s="1"/>
  <c r="AK238" i="132" s="1"/>
  <c r="AJ238" i="125"/>
  <c r="E238" i="132" s="1"/>
  <c r="AJ238" i="132" s="1"/>
  <c r="AI238" i="125"/>
  <c r="D238" i="132" s="1"/>
  <c r="AI238" i="132" s="1"/>
  <c r="C238" i="125"/>
  <c r="B238" i="125"/>
  <c r="A238" i="125"/>
  <c r="AK237" i="125"/>
  <c r="F237" i="132" s="1"/>
  <c r="AJ237" i="125"/>
  <c r="E237" i="132" s="1"/>
  <c r="AI237" i="125"/>
  <c r="D237" i="132" s="1"/>
  <c r="C237" i="125"/>
  <c r="B237" i="125"/>
  <c r="A237" i="125"/>
  <c r="AK236" i="125"/>
  <c r="F236" i="132" s="1"/>
  <c r="AK236" i="132" s="1"/>
  <c r="AJ236" i="125"/>
  <c r="E236" i="132" s="1"/>
  <c r="AJ236" i="132" s="1"/>
  <c r="AI236" i="125"/>
  <c r="D236" i="132" s="1"/>
  <c r="AI236" i="132" s="1"/>
  <c r="C236" i="125"/>
  <c r="B236" i="125"/>
  <c r="A236" i="125"/>
  <c r="AI235" i="125"/>
  <c r="AH235" i="125"/>
  <c r="AG235" i="125"/>
  <c r="AF235" i="125"/>
  <c r="AE235" i="125"/>
  <c r="AD235" i="125"/>
  <c r="AC235" i="125"/>
  <c r="AB235" i="125"/>
  <c r="AA235" i="125"/>
  <c r="Z235" i="125"/>
  <c r="Y235" i="125"/>
  <c r="X235" i="125"/>
  <c r="W235" i="125"/>
  <c r="V235" i="125"/>
  <c r="U235" i="125"/>
  <c r="T235" i="125"/>
  <c r="S235" i="125"/>
  <c r="R235" i="125"/>
  <c r="Q235" i="125"/>
  <c r="P235" i="125"/>
  <c r="O235" i="125"/>
  <c r="N235" i="125"/>
  <c r="M235" i="125"/>
  <c r="L235" i="125"/>
  <c r="K235" i="125"/>
  <c r="J235" i="125"/>
  <c r="I235" i="125"/>
  <c r="H235" i="125"/>
  <c r="G235" i="125"/>
  <c r="F235" i="125"/>
  <c r="E235" i="125"/>
  <c r="D235" i="125"/>
  <c r="A235" i="125"/>
  <c r="AK234" i="125"/>
  <c r="F234" i="132" s="1"/>
  <c r="AK234" i="132" s="1"/>
  <c r="AJ234" i="125"/>
  <c r="E234" i="132" s="1"/>
  <c r="AJ234" i="132" s="1"/>
  <c r="AI234" i="125"/>
  <c r="D234" i="132" s="1"/>
  <c r="AI234" i="132" s="1"/>
  <c r="C234" i="125"/>
  <c r="B234" i="125"/>
  <c r="A234" i="125"/>
  <c r="AK233" i="125"/>
  <c r="F233" i="132" s="1"/>
  <c r="AK233" i="132" s="1"/>
  <c r="AJ233" i="125"/>
  <c r="E233" i="132" s="1"/>
  <c r="AJ233" i="132" s="1"/>
  <c r="AI233" i="125"/>
  <c r="D233" i="132" s="1"/>
  <c r="AI233" i="132" s="1"/>
  <c r="C233" i="125"/>
  <c r="B233" i="125"/>
  <c r="A233" i="125"/>
  <c r="AK232" i="125"/>
  <c r="F232" i="132" s="1"/>
  <c r="AK232" i="132" s="1"/>
  <c r="AJ232" i="125"/>
  <c r="E232" i="132" s="1"/>
  <c r="AJ232" i="132" s="1"/>
  <c r="AI232" i="125"/>
  <c r="D232" i="132" s="1"/>
  <c r="AI232" i="132" s="1"/>
  <c r="C232" i="125"/>
  <c r="B232" i="125"/>
  <c r="A232" i="125"/>
  <c r="AK231" i="125"/>
  <c r="F231" i="132" s="1"/>
  <c r="AK231" i="132" s="1"/>
  <c r="AJ231" i="125"/>
  <c r="E231" i="132" s="1"/>
  <c r="AJ231" i="132" s="1"/>
  <c r="AI231" i="125"/>
  <c r="D231" i="132" s="1"/>
  <c r="AI231" i="132" s="1"/>
  <c r="C231" i="125"/>
  <c r="B231" i="125"/>
  <c r="A231" i="125"/>
  <c r="AK230" i="125"/>
  <c r="F230" i="132" s="1"/>
  <c r="AK230" i="132" s="1"/>
  <c r="AJ230" i="125"/>
  <c r="E230" i="132" s="1"/>
  <c r="AJ230" i="132" s="1"/>
  <c r="AI230" i="125"/>
  <c r="D230" i="132" s="1"/>
  <c r="AI230" i="132" s="1"/>
  <c r="C230" i="125"/>
  <c r="B230" i="125"/>
  <c r="A230" i="125"/>
  <c r="AK229" i="125"/>
  <c r="F229" i="132" s="1"/>
  <c r="AJ229" i="125"/>
  <c r="E229" i="132" s="1"/>
  <c r="AI229" i="125"/>
  <c r="D229" i="132" s="1"/>
  <c r="C229" i="125"/>
  <c r="B229" i="125"/>
  <c r="A229" i="125"/>
  <c r="AK228" i="125"/>
  <c r="F228" i="132" s="1"/>
  <c r="AK228" i="132" s="1"/>
  <c r="AJ228" i="125"/>
  <c r="E228" i="132" s="1"/>
  <c r="AJ228" i="132" s="1"/>
  <c r="AI228" i="125"/>
  <c r="D228" i="132" s="1"/>
  <c r="AI228" i="132" s="1"/>
  <c r="C228" i="125"/>
  <c r="B228" i="125"/>
  <c r="A228" i="125"/>
  <c r="AJ227" i="125"/>
  <c r="AH227" i="125"/>
  <c r="AG227" i="125"/>
  <c r="AF227" i="125"/>
  <c r="AE227" i="125"/>
  <c r="AD227" i="125"/>
  <c r="AC227" i="125"/>
  <c r="AB227" i="125"/>
  <c r="AA227" i="125"/>
  <c r="Z227" i="125"/>
  <c r="Y227" i="125"/>
  <c r="X227" i="125"/>
  <c r="W227" i="125"/>
  <c r="V227" i="125"/>
  <c r="U227" i="125"/>
  <c r="T227" i="125"/>
  <c r="S227" i="125"/>
  <c r="R227" i="125"/>
  <c r="Q227" i="125"/>
  <c r="P227" i="125"/>
  <c r="O227" i="125"/>
  <c r="N227" i="125"/>
  <c r="M227" i="125"/>
  <c r="L227" i="125"/>
  <c r="K227" i="125"/>
  <c r="J227" i="125"/>
  <c r="I227" i="125"/>
  <c r="H227" i="125"/>
  <c r="G227" i="125"/>
  <c r="F227" i="125"/>
  <c r="E227" i="125"/>
  <c r="D227" i="125"/>
  <c r="A227" i="125"/>
  <c r="AK226" i="125"/>
  <c r="F226" i="132" s="1"/>
  <c r="AK226" i="132" s="1"/>
  <c r="AJ226" i="125"/>
  <c r="E226" i="132" s="1"/>
  <c r="AJ226" i="132" s="1"/>
  <c r="AI226" i="125"/>
  <c r="D226" i="132" s="1"/>
  <c r="AI226" i="132" s="1"/>
  <c r="C226" i="125"/>
  <c r="B226" i="125"/>
  <c r="A226" i="125"/>
  <c r="AK225" i="125"/>
  <c r="F225" i="132" s="1"/>
  <c r="AK225" i="132" s="1"/>
  <c r="AJ225" i="125"/>
  <c r="E225" i="132" s="1"/>
  <c r="AJ225" i="132" s="1"/>
  <c r="AI225" i="125"/>
  <c r="D225" i="132" s="1"/>
  <c r="AI225" i="132" s="1"/>
  <c r="C225" i="125"/>
  <c r="B225" i="125"/>
  <c r="A225" i="125"/>
  <c r="AK224" i="125"/>
  <c r="F224" i="132" s="1"/>
  <c r="AK224" i="132" s="1"/>
  <c r="AJ224" i="125"/>
  <c r="E224" i="132" s="1"/>
  <c r="AJ224" i="132" s="1"/>
  <c r="AI224" i="125"/>
  <c r="D224" i="132" s="1"/>
  <c r="AI224" i="132" s="1"/>
  <c r="C224" i="125"/>
  <c r="B224" i="125"/>
  <c r="A224" i="125"/>
  <c r="AK223" i="125"/>
  <c r="F223" i="132" s="1"/>
  <c r="AK223" i="132" s="1"/>
  <c r="AJ223" i="125"/>
  <c r="E223" i="132" s="1"/>
  <c r="AJ223" i="132" s="1"/>
  <c r="AI223" i="125"/>
  <c r="D223" i="132" s="1"/>
  <c r="AI223" i="132" s="1"/>
  <c r="C223" i="125"/>
  <c r="B223" i="125"/>
  <c r="A223" i="125"/>
  <c r="AK222" i="125"/>
  <c r="F222" i="132" s="1"/>
  <c r="AJ222" i="125"/>
  <c r="E222" i="132" s="1"/>
  <c r="AI222" i="125"/>
  <c r="D222" i="132" s="1"/>
  <c r="C222" i="125"/>
  <c r="B222" i="125"/>
  <c r="A222" i="125"/>
  <c r="AK221" i="125"/>
  <c r="F221" i="132" s="1"/>
  <c r="AK221" i="132" s="1"/>
  <c r="AJ221" i="125"/>
  <c r="E221" i="132" s="1"/>
  <c r="AJ221" i="132" s="1"/>
  <c r="AI221" i="125"/>
  <c r="D221" i="132" s="1"/>
  <c r="AI221" i="132" s="1"/>
  <c r="C221" i="125"/>
  <c r="B221" i="125"/>
  <c r="A221" i="125"/>
  <c r="AI220" i="125"/>
  <c r="AH220" i="125"/>
  <c r="AG220" i="125"/>
  <c r="AF220" i="125"/>
  <c r="AE220" i="125"/>
  <c r="AD220" i="125"/>
  <c r="AC220" i="125"/>
  <c r="AB220" i="125"/>
  <c r="AA220" i="125"/>
  <c r="Z220" i="125"/>
  <c r="Y220" i="125"/>
  <c r="X220" i="125"/>
  <c r="W220" i="125"/>
  <c r="V220" i="125"/>
  <c r="U220" i="125"/>
  <c r="T220" i="125"/>
  <c r="S220" i="125"/>
  <c r="R220" i="125"/>
  <c r="Q220" i="125"/>
  <c r="P220" i="125"/>
  <c r="O220" i="125"/>
  <c r="N220" i="125"/>
  <c r="M220" i="125"/>
  <c r="L220" i="125"/>
  <c r="K220" i="125"/>
  <c r="J220" i="125"/>
  <c r="I220" i="125"/>
  <c r="H220" i="125"/>
  <c r="G220" i="125"/>
  <c r="F220" i="125"/>
  <c r="E220" i="125"/>
  <c r="D220" i="125"/>
  <c r="A220" i="125"/>
  <c r="AK219" i="125"/>
  <c r="F219" i="132" s="1"/>
  <c r="AK219" i="132" s="1"/>
  <c r="AJ219" i="125"/>
  <c r="E219" i="132" s="1"/>
  <c r="AJ219" i="132" s="1"/>
  <c r="AI219" i="125"/>
  <c r="D219" i="132" s="1"/>
  <c r="AI219" i="132" s="1"/>
  <c r="C219" i="125"/>
  <c r="B219" i="125"/>
  <c r="A219" i="125"/>
  <c r="AK218" i="125"/>
  <c r="F218" i="132" s="1"/>
  <c r="AK218" i="132" s="1"/>
  <c r="AJ218" i="125"/>
  <c r="E218" i="132" s="1"/>
  <c r="AJ218" i="132" s="1"/>
  <c r="AI218" i="125"/>
  <c r="D218" i="132" s="1"/>
  <c r="AI218" i="132" s="1"/>
  <c r="C218" i="125"/>
  <c r="B218" i="125"/>
  <c r="A218" i="125"/>
  <c r="AK217" i="125"/>
  <c r="F217" i="132" s="1"/>
  <c r="AK217" i="132" s="1"/>
  <c r="AJ217" i="125"/>
  <c r="E217" i="132" s="1"/>
  <c r="AJ217" i="132" s="1"/>
  <c r="AI217" i="125"/>
  <c r="D217" i="132" s="1"/>
  <c r="AI217" i="132" s="1"/>
  <c r="C217" i="125"/>
  <c r="B217" i="125"/>
  <c r="A217" i="125"/>
  <c r="AK216" i="125"/>
  <c r="F216" i="132" s="1"/>
  <c r="AK216" i="132" s="1"/>
  <c r="AJ216" i="125"/>
  <c r="E216" i="132" s="1"/>
  <c r="AJ216" i="132" s="1"/>
  <c r="AI216" i="125"/>
  <c r="D216" i="132" s="1"/>
  <c r="AI216" i="132" s="1"/>
  <c r="C216" i="125"/>
  <c r="B216" i="125"/>
  <c r="A216" i="125"/>
  <c r="AK215" i="125"/>
  <c r="F215" i="132" s="1"/>
  <c r="AJ215" i="125"/>
  <c r="E215" i="132" s="1"/>
  <c r="AI215" i="125"/>
  <c r="D215" i="132" s="1"/>
  <c r="C215" i="125"/>
  <c r="B215" i="125"/>
  <c r="A215" i="125"/>
  <c r="AK214" i="125"/>
  <c r="F214" i="132" s="1"/>
  <c r="AK214" i="132" s="1"/>
  <c r="AJ214" i="125"/>
  <c r="E214" i="132" s="1"/>
  <c r="AJ214" i="132" s="1"/>
  <c r="AI214" i="125"/>
  <c r="D214" i="132" s="1"/>
  <c r="AI214" i="132" s="1"/>
  <c r="C214" i="125"/>
  <c r="B214" i="125"/>
  <c r="A214" i="125"/>
  <c r="AH213" i="125"/>
  <c r="AH245" i="125" s="1"/>
  <c r="AG213" i="125"/>
  <c r="AF213" i="125"/>
  <c r="AF245" i="125" s="1"/>
  <c r="AE213" i="125"/>
  <c r="AE245" i="125" s="1"/>
  <c r="AD213" i="125"/>
  <c r="AD245" i="125" s="1"/>
  <c r="AC213" i="125"/>
  <c r="AB213" i="125"/>
  <c r="AB245" i="125" s="1"/>
  <c r="AA213" i="125"/>
  <c r="AA245" i="125" s="1"/>
  <c r="Z213" i="125"/>
  <c r="Z245" i="125" s="1"/>
  <c r="Y213" i="125"/>
  <c r="X213" i="125"/>
  <c r="X245" i="125" s="1"/>
  <c r="W213" i="125"/>
  <c r="W245" i="125" s="1"/>
  <c r="V213" i="125"/>
  <c r="V245" i="125" s="1"/>
  <c r="U213" i="125"/>
  <c r="T213" i="125"/>
  <c r="T245" i="125" s="1"/>
  <c r="S213" i="125"/>
  <c r="S245" i="125" s="1"/>
  <c r="R213" i="125"/>
  <c r="R245" i="125" s="1"/>
  <c r="Q213" i="125"/>
  <c r="P213" i="125"/>
  <c r="P245" i="125" s="1"/>
  <c r="O213" i="125"/>
  <c r="O245" i="125" s="1"/>
  <c r="N213" i="125"/>
  <c r="N245" i="125" s="1"/>
  <c r="M213" i="125"/>
  <c r="L213" i="125"/>
  <c r="L245" i="125" s="1"/>
  <c r="K213" i="125"/>
  <c r="K245" i="125" s="1"/>
  <c r="J213" i="125"/>
  <c r="J245" i="125" s="1"/>
  <c r="I213" i="125"/>
  <c r="H213" i="125"/>
  <c r="H245" i="125" s="1"/>
  <c r="G213" i="125"/>
  <c r="G245" i="125" s="1"/>
  <c r="F213" i="125"/>
  <c r="F245" i="125" s="1"/>
  <c r="E213" i="125"/>
  <c r="D213" i="125"/>
  <c r="D245" i="125" s="1"/>
  <c r="A213" i="125"/>
  <c r="AK212" i="125"/>
  <c r="F212" i="132" s="1"/>
  <c r="AK212" i="132" s="1"/>
  <c r="AJ212" i="125"/>
  <c r="E212" i="132" s="1"/>
  <c r="AJ212" i="132" s="1"/>
  <c r="AI212" i="125"/>
  <c r="D212" i="132" s="1"/>
  <c r="AI212" i="132" s="1"/>
  <c r="C212" i="125"/>
  <c r="B212" i="125"/>
  <c r="A212" i="125"/>
  <c r="AK211" i="125"/>
  <c r="F211" i="132" s="1"/>
  <c r="AK211" i="132" s="1"/>
  <c r="AJ211" i="125"/>
  <c r="E211" i="132" s="1"/>
  <c r="AJ211" i="132" s="1"/>
  <c r="AI211" i="125"/>
  <c r="D211" i="132" s="1"/>
  <c r="AI211" i="132" s="1"/>
  <c r="C211" i="125"/>
  <c r="B211" i="125"/>
  <c r="A211" i="125"/>
  <c r="AK210" i="125"/>
  <c r="F210" i="132" s="1"/>
  <c r="AK210" i="132" s="1"/>
  <c r="AJ210" i="125"/>
  <c r="E210" i="132" s="1"/>
  <c r="AJ210" i="132" s="1"/>
  <c r="AI210" i="125"/>
  <c r="D210" i="132" s="1"/>
  <c r="AI210" i="132" s="1"/>
  <c r="C210" i="125"/>
  <c r="B210" i="125"/>
  <c r="A210" i="125"/>
  <c r="AK209" i="125"/>
  <c r="F209" i="132" s="1"/>
  <c r="AK209" i="132" s="1"/>
  <c r="AJ209" i="125"/>
  <c r="E209" i="132" s="1"/>
  <c r="AJ209" i="132" s="1"/>
  <c r="AI209" i="125"/>
  <c r="D209" i="132" s="1"/>
  <c r="AI209" i="132" s="1"/>
  <c r="C209" i="125"/>
  <c r="B209" i="125"/>
  <c r="A209" i="125"/>
  <c r="AK208" i="125"/>
  <c r="F208" i="132" s="1"/>
  <c r="AK208" i="132" s="1"/>
  <c r="AJ208" i="125"/>
  <c r="E208" i="132" s="1"/>
  <c r="AJ208" i="132" s="1"/>
  <c r="AI208" i="125"/>
  <c r="D208" i="132" s="1"/>
  <c r="AI208" i="132" s="1"/>
  <c r="C208" i="125"/>
  <c r="B208" i="125"/>
  <c r="A208" i="125"/>
  <c r="AK207" i="125"/>
  <c r="F207" i="132" s="1"/>
  <c r="AJ207" i="125"/>
  <c r="E207" i="132" s="1"/>
  <c r="AI207" i="125"/>
  <c r="D207" i="132" s="1"/>
  <c r="C207" i="125"/>
  <c r="B207" i="125"/>
  <c r="A207" i="125"/>
  <c r="AK206" i="125"/>
  <c r="F206" i="132" s="1"/>
  <c r="AK206" i="132" s="1"/>
  <c r="AJ206" i="125"/>
  <c r="E206" i="132" s="1"/>
  <c r="AJ206" i="132" s="1"/>
  <c r="AI206" i="125"/>
  <c r="D206" i="132" s="1"/>
  <c r="AI206" i="132" s="1"/>
  <c r="C206" i="125"/>
  <c r="B206" i="125"/>
  <c r="A206" i="125"/>
  <c r="AK205" i="125"/>
  <c r="F205" i="132" s="1"/>
  <c r="AK205" i="132" s="1"/>
  <c r="AJ205" i="125"/>
  <c r="E205" i="132" s="1"/>
  <c r="AJ205" i="132" s="1"/>
  <c r="AI205" i="125"/>
  <c r="D205" i="132" s="1"/>
  <c r="AI205" i="132" s="1"/>
  <c r="A205" i="125"/>
  <c r="AK204" i="125"/>
  <c r="F204" i="132" s="1"/>
  <c r="AK204" i="132" s="1"/>
  <c r="AJ204" i="125"/>
  <c r="E204" i="132" s="1"/>
  <c r="AJ204" i="132" s="1"/>
  <c r="AI204" i="125"/>
  <c r="D204" i="132" s="1"/>
  <c r="AI204" i="132" s="1"/>
  <c r="C204" i="125"/>
  <c r="B204" i="125"/>
  <c r="A204" i="125"/>
  <c r="A203" i="125"/>
  <c r="AK202" i="125"/>
  <c r="F202" i="132" s="1"/>
  <c r="AK202" i="132" s="1"/>
  <c r="AJ202" i="125"/>
  <c r="E202" i="132" s="1"/>
  <c r="AJ202" i="132" s="1"/>
  <c r="AI202" i="125"/>
  <c r="D202" i="132" s="1"/>
  <c r="AI202" i="132" s="1"/>
  <c r="C202" i="125"/>
  <c r="B202" i="125"/>
  <c r="A202" i="125"/>
  <c r="AK201" i="125"/>
  <c r="F201" i="132" s="1"/>
  <c r="AK201" i="132" s="1"/>
  <c r="AJ201" i="125"/>
  <c r="E201" i="132" s="1"/>
  <c r="AJ201" i="132" s="1"/>
  <c r="AI201" i="125"/>
  <c r="D201" i="132" s="1"/>
  <c r="AI201" i="132" s="1"/>
  <c r="C201" i="125"/>
  <c r="B201" i="125"/>
  <c r="A201" i="125"/>
  <c r="AJ200" i="125"/>
  <c r="AH200" i="125"/>
  <c r="AG200" i="125"/>
  <c r="AF200" i="125"/>
  <c r="AE200" i="125"/>
  <c r="AD200" i="125"/>
  <c r="AC200" i="125"/>
  <c r="AB200" i="125"/>
  <c r="AA200" i="125"/>
  <c r="Z200" i="125"/>
  <c r="Y200" i="125"/>
  <c r="X200" i="125"/>
  <c r="W200" i="125"/>
  <c r="V200" i="125"/>
  <c r="U200" i="125"/>
  <c r="T200" i="125"/>
  <c r="S200" i="125"/>
  <c r="R200" i="125"/>
  <c r="Q200" i="125"/>
  <c r="P200" i="125"/>
  <c r="O200" i="125"/>
  <c r="N200" i="125"/>
  <c r="M200" i="125"/>
  <c r="L200" i="125"/>
  <c r="K200" i="125"/>
  <c r="J200" i="125"/>
  <c r="I200" i="125"/>
  <c r="H200" i="125"/>
  <c r="G200" i="125"/>
  <c r="F200" i="125"/>
  <c r="E200" i="125"/>
  <c r="D200" i="125"/>
  <c r="A200" i="125"/>
  <c r="AK199" i="125"/>
  <c r="F199" i="132" s="1"/>
  <c r="AK199" i="132" s="1"/>
  <c r="AJ199" i="125"/>
  <c r="E199" i="132" s="1"/>
  <c r="AJ199" i="132" s="1"/>
  <c r="AI199" i="125"/>
  <c r="D199" i="132" s="1"/>
  <c r="AI199" i="132" s="1"/>
  <c r="C199" i="125"/>
  <c r="B199" i="125"/>
  <c r="A199" i="125"/>
  <c r="AK198" i="125"/>
  <c r="F198" i="132" s="1"/>
  <c r="AK198" i="132" s="1"/>
  <c r="AJ198" i="125"/>
  <c r="E198" i="132" s="1"/>
  <c r="AJ198" i="132" s="1"/>
  <c r="AI198" i="125"/>
  <c r="D198" i="132" s="1"/>
  <c r="AI198" i="132" s="1"/>
  <c r="C198" i="125"/>
  <c r="B198" i="125"/>
  <c r="A198" i="125"/>
  <c r="AK197" i="125"/>
  <c r="F197" i="132" s="1"/>
  <c r="AK197" i="132" s="1"/>
  <c r="AJ197" i="125"/>
  <c r="E197" i="132" s="1"/>
  <c r="AJ197" i="132" s="1"/>
  <c r="AI197" i="125"/>
  <c r="D197" i="132" s="1"/>
  <c r="AI197" i="132" s="1"/>
  <c r="C197" i="125"/>
  <c r="B197" i="125"/>
  <c r="A197" i="125"/>
  <c r="AK196" i="125"/>
  <c r="F196" i="132" s="1"/>
  <c r="AK196" i="132" s="1"/>
  <c r="AJ196" i="125"/>
  <c r="E196" i="132" s="1"/>
  <c r="AJ196" i="132" s="1"/>
  <c r="AI196" i="125"/>
  <c r="D196" i="132" s="1"/>
  <c r="AI196" i="132" s="1"/>
  <c r="C196" i="125"/>
  <c r="B196" i="125"/>
  <c r="A196" i="125"/>
  <c r="AK195" i="125"/>
  <c r="F195" i="132" s="1"/>
  <c r="AJ195" i="125"/>
  <c r="E195" i="132" s="1"/>
  <c r="AI195" i="125"/>
  <c r="D195" i="132" s="1"/>
  <c r="C195" i="125"/>
  <c r="B195" i="125"/>
  <c r="A195" i="125"/>
  <c r="AK194" i="125"/>
  <c r="F194" i="132" s="1"/>
  <c r="AK194" i="132" s="1"/>
  <c r="AJ194" i="125"/>
  <c r="E194" i="132" s="1"/>
  <c r="AJ194" i="132" s="1"/>
  <c r="AI194" i="125"/>
  <c r="D194" i="132" s="1"/>
  <c r="AI194" i="132" s="1"/>
  <c r="C194" i="125"/>
  <c r="B194" i="125"/>
  <c r="A194" i="125"/>
  <c r="AI193" i="125"/>
  <c r="AH193" i="125"/>
  <c r="AG193" i="125"/>
  <c r="AF193" i="125"/>
  <c r="AE193" i="125"/>
  <c r="AD193" i="125"/>
  <c r="AC193" i="125"/>
  <c r="AB193" i="125"/>
  <c r="AA193" i="125"/>
  <c r="Z193" i="125"/>
  <c r="Y193" i="125"/>
  <c r="X193" i="125"/>
  <c r="W193" i="125"/>
  <c r="V193" i="125"/>
  <c r="U193" i="125"/>
  <c r="T193" i="125"/>
  <c r="S193" i="125"/>
  <c r="R193" i="125"/>
  <c r="Q193" i="125"/>
  <c r="P193" i="125"/>
  <c r="O193" i="125"/>
  <c r="N193" i="125"/>
  <c r="M193" i="125"/>
  <c r="L193" i="125"/>
  <c r="K193" i="125"/>
  <c r="J193" i="125"/>
  <c r="I193" i="125"/>
  <c r="H193" i="125"/>
  <c r="G193" i="125"/>
  <c r="F193" i="125"/>
  <c r="E193" i="125"/>
  <c r="D193" i="125"/>
  <c r="A193" i="125"/>
  <c r="AK192" i="125"/>
  <c r="F192" i="132" s="1"/>
  <c r="AK192" i="132" s="1"/>
  <c r="AJ192" i="125"/>
  <c r="E192" i="132" s="1"/>
  <c r="AJ192" i="132" s="1"/>
  <c r="AI192" i="125"/>
  <c r="D192" i="132" s="1"/>
  <c r="AI192" i="132" s="1"/>
  <c r="C192" i="125"/>
  <c r="B192" i="125"/>
  <c r="A192" i="125"/>
  <c r="AK191" i="125"/>
  <c r="F191" i="132" s="1"/>
  <c r="AK191" i="132" s="1"/>
  <c r="AJ191" i="125"/>
  <c r="E191" i="132" s="1"/>
  <c r="AJ191" i="132" s="1"/>
  <c r="AI191" i="125"/>
  <c r="D191" i="132" s="1"/>
  <c r="AI191" i="132" s="1"/>
  <c r="C191" i="125"/>
  <c r="B191" i="125"/>
  <c r="A191" i="125"/>
  <c r="AK190" i="125"/>
  <c r="F190" i="132" s="1"/>
  <c r="AK190" i="132" s="1"/>
  <c r="AJ190" i="125"/>
  <c r="E190" i="132" s="1"/>
  <c r="AJ190" i="132" s="1"/>
  <c r="AI190" i="125"/>
  <c r="D190" i="132" s="1"/>
  <c r="AI190" i="132" s="1"/>
  <c r="C190" i="125"/>
  <c r="B190" i="125"/>
  <c r="A190" i="125"/>
  <c r="AK189" i="125"/>
  <c r="F189" i="132" s="1"/>
  <c r="AK189" i="132" s="1"/>
  <c r="AJ189" i="125"/>
  <c r="E189" i="132" s="1"/>
  <c r="AJ189" i="132" s="1"/>
  <c r="AI189" i="125"/>
  <c r="D189" i="132" s="1"/>
  <c r="AI189" i="132" s="1"/>
  <c r="C189" i="125"/>
  <c r="B189" i="125"/>
  <c r="A189" i="125"/>
  <c r="AK188" i="125"/>
  <c r="F188" i="132" s="1"/>
  <c r="AJ188" i="125"/>
  <c r="E188" i="132" s="1"/>
  <c r="AI188" i="125"/>
  <c r="D188" i="132" s="1"/>
  <c r="C188" i="125"/>
  <c r="B188" i="125"/>
  <c r="A188" i="125"/>
  <c r="AK187" i="125"/>
  <c r="F187" i="132" s="1"/>
  <c r="AK187" i="132" s="1"/>
  <c r="AJ187" i="125"/>
  <c r="E187" i="132" s="1"/>
  <c r="AJ187" i="132" s="1"/>
  <c r="AI187" i="125"/>
  <c r="D187" i="132" s="1"/>
  <c r="AI187" i="132" s="1"/>
  <c r="C187" i="125"/>
  <c r="B187" i="125"/>
  <c r="A187" i="125"/>
  <c r="AH186" i="125"/>
  <c r="AG186" i="125"/>
  <c r="AF186" i="125"/>
  <c r="AE186" i="125"/>
  <c r="AD186" i="125"/>
  <c r="AC186" i="125"/>
  <c r="AB186" i="125"/>
  <c r="AA186" i="125"/>
  <c r="Z186" i="125"/>
  <c r="Y186" i="125"/>
  <c r="X186" i="125"/>
  <c r="W186" i="125"/>
  <c r="V186" i="125"/>
  <c r="U186" i="125"/>
  <c r="T186" i="125"/>
  <c r="S186" i="125"/>
  <c r="R186" i="125"/>
  <c r="Q186" i="125"/>
  <c r="P186" i="125"/>
  <c r="O186" i="125"/>
  <c r="N186" i="125"/>
  <c r="M186" i="125"/>
  <c r="L186" i="125"/>
  <c r="K186" i="125"/>
  <c r="J186" i="125"/>
  <c r="I186" i="125"/>
  <c r="H186" i="125"/>
  <c r="G186" i="125"/>
  <c r="F186" i="125"/>
  <c r="E186" i="125"/>
  <c r="D186" i="125"/>
  <c r="A186" i="125"/>
  <c r="AK185" i="125"/>
  <c r="F185" i="132" s="1"/>
  <c r="AK185" i="132" s="1"/>
  <c r="AJ185" i="125"/>
  <c r="E185" i="132" s="1"/>
  <c r="AJ185" i="132" s="1"/>
  <c r="AI185" i="125"/>
  <c r="D185" i="132" s="1"/>
  <c r="AI185" i="132" s="1"/>
  <c r="C185" i="125"/>
  <c r="B185" i="125"/>
  <c r="A185" i="125"/>
  <c r="AK184" i="125"/>
  <c r="F184" i="132" s="1"/>
  <c r="AK184" i="132" s="1"/>
  <c r="AJ184" i="125"/>
  <c r="E184" i="132" s="1"/>
  <c r="AJ184" i="132" s="1"/>
  <c r="AI184" i="125"/>
  <c r="D184" i="132" s="1"/>
  <c r="AI184" i="132" s="1"/>
  <c r="C184" i="125"/>
  <c r="B184" i="125"/>
  <c r="A184" i="125"/>
  <c r="AK183" i="125"/>
  <c r="F183" i="132" s="1"/>
  <c r="AK183" i="132" s="1"/>
  <c r="AJ183" i="125"/>
  <c r="E183" i="132" s="1"/>
  <c r="AJ183" i="132" s="1"/>
  <c r="AI183" i="125"/>
  <c r="D183" i="132" s="1"/>
  <c r="AI183" i="132" s="1"/>
  <c r="C183" i="125"/>
  <c r="B183" i="125"/>
  <c r="A183" i="125"/>
  <c r="AK182" i="125"/>
  <c r="F182" i="132" s="1"/>
  <c r="AK182" i="132" s="1"/>
  <c r="AJ182" i="125"/>
  <c r="E182" i="132" s="1"/>
  <c r="AJ182" i="132" s="1"/>
  <c r="AI182" i="125"/>
  <c r="D182" i="132" s="1"/>
  <c r="AI182" i="132" s="1"/>
  <c r="C182" i="125"/>
  <c r="B182" i="125"/>
  <c r="A182" i="125"/>
  <c r="AK181" i="125"/>
  <c r="F181" i="132" s="1"/>
  <c r="AK181" i="132" s="1"/>
  <c r="AJ181" i="125"/>
  <c r="E181" i="132" s="1"/>
  <c r="AJ181" i="132" s="1"/>
  <c r="AI181" i="125"/>
  <c r="D181" i="132" s="1"/>
  <c r="AI181" i="132" s="1"/>
  <c r="C181" i="125"/>
  <c r="B181" i="125"/>
  <c r="A181" i="125"/>
  <c r="AK180" i="125"/>
  <c r="F180" i="132" s="1"/>
  <c r="AJ180" i="125"/>
  <c r="E180" i="132" s="1"/>
  <c r="AI180" i="125"/>
  <c r="D180" i="132" s="1"/>
  <c r="C180" i="125"/>
  <c r="B180" i="125"/>
  <c r="A180" i="125"/>
  <c r="AK179" i="125"/>
  <c r="F179" i="132" s="1"/>
  <c r="AK179" i="132" s="1"/>
  <c r="AJ179" i="125"/>
  <c r="E179" i="132" s="1"/>
  <c r="AJ179" i="132" s="1"/>
  <c r="AI179" i="125"/>
  <c r="D179" i="132" s="1"/>
  <c r="AI179" i="132" s="1"/>
  <c r="C179" i="125"/>
  <c r="B179" i="125"/>
  <c r="A179" i="125"/>
  <c r="AI178" i="125"/>
  <c r="AH178" i="125"/>
  <c r="AG178" i="125"/>
  <c r="AF178" i="125"/>
  <c r="AE178" i="125"/>
  <c r="AD178" i="125"/>
  <c r="AC178" i="125"/>
  <c r="AB178" i="125"/>
  <c r="AA178" i="125"/>
  <c r="Z178" i="125"/>
  <c r="Y178" i="125"/>
  <c r="X178" i="125"/>
  <c r="W178" i="125"/>
  <c r="V178" i="125"/>
  <c r="U178" i="125"/>
  <c r="T178" i="125"/>
  <c r="S178" i="125"/>
  <c r="R178" i="125"/>
  <c r="Q178" i="125"/>
  <c r="P178" i="125"/>
  <c r="O178" i="125"/>
  <c r="N178" i="125"/>
  <c r="M178" i="125"/>
  <c r="L178" i="125"/>
  <c r="K178" i="125"/>
  <c r="J178" i="125"/>
  <c r="I178" i="125"/>
  <c r="H178" i="125"/>
  <c r="G178" i="125"/>
  <c r="F178" i="125"/>
  <c r="E178" i="125"/>
  <c r="D178" i="125"/>
  <c r="A178" i="125"/>
  <c r="AK177" i="125"/>
  <c r="F177" i="132" s="1"/>
  <c r="AK177" i="132" s="1"/>
  <c r="AJ177" i="125"/>
  <c r="E177" i="132" s="1"/>
  <c r="AJ177" i="132" s="1"/>
  <c r="AI177" i="125"/>
  <c r="D177" i="132" s="1"/>
  <c r="AI177" i="132" s="1"/>
  <c r="C177" i="125"/>
  <c r="B177" i="125"/>
  <c r="A177" i="125"/>
  <c r="AK176" i="125"/>
  <c r="F176" i="132" s="1"/>
  <c r="AK176" i="132" s="1"/>
  <c r="AJ176" i="125"/>
  <c r="E176" i="132" s="1"/>
  <c r="AJ176" i="132" s="1"/>
  <c r="AI176" i="125"/>
  <c r="D176" i="132" s="1"/>
  <c r="AI176" i="132" s="1"/>
  <c r="C176" i="125"/>
  <c r="B176" i="125"/>
  <c r="A176" i="125"/>
  <c r="AK175" i="125"/>
  <c r="F175" i="132" s="1"/>
  <c r="AK175" i="132" s="1"/>
  <c r="AJ175" i="125"/>
  <c r="E175" i="132" s="1"/>
  <c r="AJ175" i="132" s="1"/>
  <c r="AI175" i="125"/>
  <c r="D175" i="132" s="1"/>
  <c r="AI175" i="132" s="1"/>
  <c r="C175" i="125"/>
  <c r="B175" i="125"/>
  <c r="A175" i="125"/>
  <c r="AK174" i="125"/>
  <c r="F174" i="132" s="1"/>
  <c r="AK174" i="132" s="1"/>
  <c r="AJ174" i="125"/>
  <c r="E174" i="132" s="1"/>
  <c r="AJ174" i="132" s="1"/>
  <c r="AI174" i="125"/>
  <c r="D174" i="132" s="1"/>
  <c r="AI174" i="132" s="1"/>
  <c r="C174" i="125"/>
  <c r="B174" i="125"/>
  <c r="A174" i="125"/>
  <c r="AK173" i="125"/>
  <c r="F173" i="132" s="1"/>
  <c r="AJ173" i="125"/>
  <c r="E173" i="132" s="1"/>
  <c r="AI173" i="125"/>
  <c r="D173" i="132" s="1"/>
  <c r="C173" i="125"/>
  <c r="B173" i="125"/>
  <c r="A173" i="125"/>
  <c r="AK172" i="125"/>
  <c r="F172" i="132" s="1"/>
  <c r="AK172" i="132" s="1"/>
  <c r="AJ172" i="125"/>
  <c r="E172" i="132" s="1"/>
  <c r="AJ172" i="132" s="1"/>
  <c r="AI172" i="125"/>
  <c r="D172" i="132" s="1"/>
  <c r="AI172" i="132" s="1"/>
  <c r="C172" i="125"/>
  <c r="B172" i="125"/>
  <c r="A172" i="125"/>
  <c r="AH171" i="125"/>
  <c r="AG171" i="125"/>
  <c r="AF171" i="125"/>
  <c r="AE171" i="125"/>
  <c r="AD171" i="125"/>
  <c r="AC171" i="125"/>
  <c r="AB171" i="125"/>
  <c r="AA171" i="125"/>
  <c r="Z171" i="125"/>
  <c r="Y171" i="125"/>
  <c r="X171" i="125"/>
  <c r="W171" i="125"/>
  <c r="V171" i="125"/>
  <c r="U171" i="125"/>
  <c r="T171" i="125"/>
  <c r="S171" i="125"/>
  <c r="R171" i="125"/>
  <c r="Q171" i="125"/>
  <c r="P171" i="125"/>
  <c r="O171" i="125"/>
  <c r="N171" i="125"/>
  <c r="M171" i="125"/>
  <c r="L171" i="125"/>
  <c r="K171" i="125"/>
  <c r="J171" i="125"/>
  <c r="I171" i="125"/>
  <c r="H171" i="125"/>
  <c r="G171" i="125"/>
  <c r="F171" i="125"/>
  <c r="E171" i="125"/>
  <c r="D171" i="125"/>
  <c r="A171" i="125"/>
  <c r="AK170" i="125"/>
  <c r="F170" i="132" s="1"/>
  <c r="AK170" i="132" s="1"/>
  <c r="AJ170" i="125"/>
  <c r="E170" i="132" s="1"/>
  <c r="AJ170" i="132" s="1"/>
  <c r="AI170" i="125"/>
  <c r="D170" i="132" s="1"/>
  <c r="AI170" i="132" s="1"/>
  <c r="C170" i="125"/>
  <c r="B170" i="125"/>
  <c r="A170" i="125"/>
  <c r="AK169" i="125"/>
  <c r="F169" i="132" s="1"/>
  <c r="AK169" i="132" s="1"/>
  <c r="AJ169" i="125"/>
  <c r="E169" i="132" s="1"/>
  <c r="AJ169" i="132" s="1"/>
  <c r="AI169" i="125"/>
  <c r="D169" i="132" s="1"/>
  <c r="AI169" i="132" s="1"/>
  <c r="C169" i="125"/>
  <c r="B169" i="125"/>
  <c r="A169" i="125"/>
  <c r="AK168" i="125"/>
  <c r="F168" i="132" s="1"/>
  <c r="AK168" i="132" s="1"/>
  <c r="AJ168" i="125"/>
  <c r="E168" i="132" s="1"/>
  <c r="AJ168" i="132" s="1"/>
  <c r="AI168" i="125"/>
  <c r="D168" i="132" s="1"/>
  <c r="AI168" i="132" s="1"/>
  <c r="C168" i="125"/>
  <c r="B168" i="125"/>
  <c r="A168" i="125"/>
  <c r="AK167" i="125"/>
  <c r="F167" i="132" s="1"/>
  <c r="AK167" i="132" s="1"/>
  <c r="AJ167" i="125"/>
  <c r="E167" i="132" s="1"/>
  <c r="AJ167" i="132" s="1"/>
  <c r="AI167" i="125"/>
  <c r="D167" i="132" s="1"/>
  <c r="AI167" i="132" s="1"/>
  <c r="C167" i="125"/>
  <c r="B167" i="125"/>
  <c r="A167" i="125"/>
  <c r="AK166" i="125"/>
  <c r="F166" i="132" s="1"/>
  <c r="AK166" i="132" s="1"/>
  <c r="AJ166" i="125"/>
  <c r="E166" i="132" s="1"/>
  <c r="AJ166" i="132" s="1"/>
  <c r="AI166" i="125"/>
  <c r="D166" i="132" s="1"/>
  <c r="AI166" i="132" s="1"/>
  <c r="C166" i="125"/>
  <c r="B166" i="125"/>
  <c r="A166" i="125"/>
  <c r="AK165" i="125"/>
  <c r="F165" i="132" s="1"/>
  <c r="AJ165" i="125"/>
  <c r="E165" i="132" s="1"/>
  <c r="AI165" i="125"/>
  <c r="D165" i="132" s="1"/>
  <c r="C165" i="125"/>
  <c r="B165" i="125"/>
  <c r="A165" i="125"/>
  <c r="AK164" i="125"/>
  <c r="F164" i="132" s="1"/>
  <c r="AK164" i="132" s="1"/>
  <c r="AJ164" i="125"/>
  <c r="E164" i="132" s="1"/>
  <c r="AJ164" i="132" s="1"/>
  <c r="AI164" i="125"/>
  <c r="D164" i="132" s="1"/>
  <c r="AI164" i="132" s="1"/>
  <c r="C164" i="125"/>
  <c r="B164" i="125"/>
  <c r="A164" i="125"/>
  <c r="AI163" i="125"/>
  <c r="AH163" i="125"/>
  <c r="AG163" i="125"/>
  <c r="AF163" i="125"/>
  <c r="AE163" i="125"/>
  <c r="AD163" i="125"/>
  <c r="AC163" i="125"/>
  <c r="AB163" i="125"/>
  <c r="AA163" i="125"/>
  <c r="Z163" i="125"/>
  <c r="Y163" i="125"/>
  <c r="X163" i="125"/>
  <c r="W163" i="125"/>
  <c r="V163" i="125"/>
  <c r="U163" i="125"/>
  <c r="T163" i="125"/>
  <c r="S163" i="125"/>
  <c r="R163" i="125"/>
  <c r="Q163" i="125"/>
  <c r="P163" i="125"/>
  <c r="O163" i="125"/>
  <c r="N163" i="125"/>
  <c r="M163" i="125"/>
  <c r="L163" i="125"/>
  <c r="K163" i="125"/>
  <c r="J163" i="125"/>
  <c r="I163" i="125"/>
  <c r="H163" i="125"/>
  <c r="G163" i="125"/>
  <c r="F163" i="125"/>
  <c r="E163" i="125"/>
  <c r="D163" i="125"/>
  <c r="A163" i="125"/>
  <c r="AK162" i="125"/>
  <c r="F162" i="132" s="1"/>
  <c r="AK162" i="132" s="1"/>
  <c r="AJ162" i="125"/>
  <c r="E162" i="132" s="1"/>
  <c r="AJ162" i="132" s="1"/>
  <c r="AI162" i="125"/>
  <c r="D162" i="132" s="1"/>
  <c r="AI162" i="132" s="1"/>
  <c r="C162" i="125"/>
  <c r="B162" i="125"/>
  <c r="A162" i="125"/>
  <c r="AK161" i="125"/>
  <c r="F161" i="132" s="1"/>
  <c r="AK161" i="132" s="1"/>
  <c r="AJ161" i="125"/>
  <c r="E161" i="132" s="1"/>
  <c r="AJ161" i="132" s="1"/>
  <c r="AI161" i="125"/>
  <c r="D161" i="132" s="1"/>
  <c r="AI161" i="132" s="1"/>
  <c r="C161" i="125"/>
  <c r="B161" i="125"/>
  <c r="A161" i="125"/>
  <c r="AK160" i="125"/>
  <c r="F160" i="132" s="1"/>
  <c r="AK160" i="132" s="1"/>
  <c r="AJ160" i="125"/>
  <c r="E160" i="132" s="1"/>
  <c r="AJ160" i="132" s="1"/>
  <c r="AI160" i="125"/>
  <c r="D160" i="132" s="1"/>
  <c r="AI160" i="132" s="1"/>
  <c r="C160" i="125"/>
  <c r="B160" i="125"/>
  <c r="A160" i="125"/>
  <c r="AK159" i="125"/>
  <c r="F159" i="132" s="1"/>
  <c r="AJ159" i="125"/>
  <c r="E159" i="132" s="1"/>
  <c r="AI159" i="125"/>
  <c r="D159" i="132" s="1"/>
  <c r="C159" i="125"/>
  <c r="B159" i="125"/>
  <c r="A159" i="125"/>
  <c r="AK158" i="125"/>
  <c r="F158" i="132" s="1"/>
  <c r="AK158" i="132" s="1"/>
  <c r="AJ158" i="125"/>
  <c r="E158" i="132" s="1"/>
  <c r="AJ158" i="132" s="1"/>
  <c r="AI158" i="125"/>
  <c r="D158" i="132" s="1"/>
  <c r="AI158" i="132" s="1"/>
  <c r="C158" i="125"/>
  <c r="B158" i="125"/>
  <c r="A158" i="125"/>
  <c r="AJ157" i="125"/>
  <c r="AH157" i="125"/>
  <c r="AG157" i="125"/>
  <c r="AF157" i="125"/>
  <c r="AE157" i="125"/>
  <c r="AD157" i="125"/>
  <c r="AC157" i="125"/>
  <c r="AB157" i="125"/>
  <c r="AA157" i="125"/>
  <c r="Z157" i="125"/>
  <c r="Y157" i="125"/>
  <c r="X157" i="125"/>
  <c r="W157" i="125"/>
  <c r="V157" i="125"/>
  <c r="U157" i="125"/>
  <c r="T157" i="125"/>
  <c r="S157" i="125"/>
  <c r="R157" i="125"/>
  <c r="Q157" i="125"/>
  <c r="P157" i="125"/>
  <c r="O157" i="125"/>
  <c r="N157" i="125"/>
  <c r="M157" i="125"/>
  <c r="L157" i="125"/>
  <c r="K157" i="125"/>
  <c r="J157" i="125"/>
  <c r="I157" i="125"/>
  <c r="H157" i="125"/>
  <c r="G157" i="125"/>
  <c r="F157" i="125"/>
  <c r="E157" i="125"/>
  <c r="D157" i="125"/>
  <c r="A157" i="125"/>
  <c r="AK156" i="125"/>
  <c r="F156" i="132" s="1"/>
  <c r="AK156" i="132" s="1"/>
  <c r="AJ156" i="125"/>
  <c r="E156" i="132" s="1"/>
  <c r="AJ156" i="132" s="1"/>
  <c r="AI156" i="125"/>
  <c r="D156" i="132" s="1"/>
  <c r="AI156" i="132" s="1"/>
  <c r="C156" i="125"/>
  <c r="B156" i="125"/>
  <c r="A156" i="125"/>
  <c r="AK155" i="125"/>
  <c r="F155" i="132" s="1"/>
  <c r="AK155" i="132" s="1"/>
  <c r="AJ155" i="125"/>
  <c r="E155" i="132" s="1"/>
  <c r="AJ155" i="132" s="1"/>
  <c r="AI155" i="125"/>
  <c r="D155" i="132" s="1"/>
  <c r="AI155" i="132" s="1"/>
  <c r="C155" i="125"/>
  <c r="B155" i="125"/>
  <c r="A155" i="125"/>
  <c r="AK154" i="125"/>
  <c r="F154" i="132" s="1"/>
  <c r="AK154" i="132" s="1"/>
  <c r="AJ154" i="125"/>
  <c r="E154" i="132" s="1"/>
  <c r="AJ154" i="132" s="1"/>
  <c r="AI154" i="125"/>
  <c r="D154" i="132" s="1"/>
  <c r="AI154" i="132" s="1"/>
  <c r="C154" i="125"/>
  <c r="B154" i="125"/>
  <c r="A154" i="125"/>
  <c r="AK153" i="125"/>
  <c r="F153" i="132" s="1"/>
  <c r="AK153" i="132" s="1"/>
  <c r="AJ153" i="125"/>
  <c r="E153" i="132" s="1"/>
  <c r="AJ153" i="132" s="1"/>
  <c r="AI153" i="125"/>
  <c r="D153" i="132" s="1"/>
  <c r="AI153" i="132" s="1"/>
  <c r="C153" i="125"/>
  <c r="B153" i="125"/>
  <c r="A153" i="125"/>
  <c r="AK152" i="125"/>
  <c r="F152" i="132" s="1"/>
  <c r="AJ152" i="125"/>
  <c r="E152" i="132" s="1"/>
  <c r="AI152" i="125"/>
  <c r="D152" i="132" s="1"/>
  <c r="C152" i="125"/>
  <c r="B152" i="125"/>
  <c r="A152" i="125"/>
  <c r="AK151" i="125"/>
  <c r="F151" i="132" s="1"/>
  <c r="AK151" i="132" s="1"/>
  <c r="AJ151" i="125"/>
  <c r="E151" i="132" s="1"/>
  <c r="AJ151" i="132" s="1"/>
  <c r="AI151" i="125"/>
  <c r="D151" i="132" s="1"/>
  <c r="AI151" i="132" s="1"/>
  <c r="C151" i="125"/>
  <c r="B151" i="125"/>
  <c r="A151" i="125"/>
  <c r="AI150" i="125"/>
  <c r="AH150" i="125"/>
  <c r="AG150" i="125"/>
  <c r="AF150" i="125"/>
  <c r="AE150" i="125"/>
  <c r="AD150" i="125"/>
  <c r="AC150" i="125"/>
  <c r="AB150" i="125"/>
  <c r="AA150" i="125"/>
  <c r="Z150" i="125"/>
  <c r="Y150" i="125"/>
  <c r="X150" i="125"/>
  <c r="W150" i="125"/>
  <c r="V150" i="125"/>
  <c r="U150" i="125"/>
  <c r="T150" i="125"/>
  <c r="S150" i="125"/>
  <c r="R150" i="125"/>
  <c r="Q150" i="125"/>
  <c r="P150" i="125"/>
  <c r="O150" i="125"/>
  <c r="N150" i="125"/>
  <c r="M150" i="125"/>
  <c r="L150" i="125"/>
  <c r="K150" i="125"/>
  <c r="J150" i="125"/>
  <c r="I150" i="125"/>
  <c r="H150" i="125"/>
  <c r="G150" i="125"/>
  <c r="F150" i="125"/>
  <c r="E150" i="125"/>
  <c r="D150" i="125"/>
  <c r="A150" i="125"/>
  <c r="AK149" i="125"/>
  <c r="F149" i="132" s="1"/>
  <c r="AK149" i="132" s="1"/>
  <c r="AJ149" i="125"/>
  <c r="E149" i="132" s="1"/>
  <c r="AJ149" i="132" s="1"/>
  <c r="AI149" i="125"/>
  <c r="D149" i="132" s="1"/>
  <c r="AI149" i="132" s="1"/>
  <c r="C149" i="125"/>
  <c r="B149" i="125"/>
  <c r="A149" i="125"/>
  <c r="AK148" i="125"/>
  <c r="F148" i="132" s="1"/>
  <c r="AK148" i="132" s="1"/>
  <c r="AJ148" i="125"/>
  <c r="E148" i="132" s="1"/>
  <c r="AJ148" i="132" s="1"/>
  <c r="AI148" i="125"/>
  <c r="D148" i="132" s="1"/>
  <c r="AI148" i="132" s="1"/>
  <c r="C148" i="125"/>
  <c r="B148" i="125"/>
  <c r="A148" i="125"/>
  <c r="AK147" i="125"/>
  <c r="F147" i="132" s="1"/>
  <c r="AK147" i="132" s="1"/>
  <c r="AJ147" i="125"/>
  <c r="E147" i="132" s="1"/>
  <c r="AJ147" i="132" s="1"/>
  <c r="AI147" i="125"/>
  <c r="D147" i="132" s="1"/>
  <c r="AI147" i="132" s="1"/>
  <c r="C147" i="125"/>
  <c r="B147" i="125"/>
  <c r="A147" i="125"/>
  <c r="AK146" i="125"/>
  <c r="F146" i="132" s="1"/>
  <c r="AJ146" i="125"/>
  <c r="E146" i="132" s="1"/>
  <c r="AI146" i="125"/>
  <c r="D146" i="132" s="1"/>
  <c r="C146" i="125"/>
  <c r="B146" i="125"/>
  <c r="A146" i="125"/>
  <c r="AK145" i="125"/>
  <c r="F145" i="132" s="1"/>
  <c r="AK145" i="132" s="1"/>
  <c r="AJ145" i="125"/>
  <c r="E145" i="132" s="1"/>
  <c r="AJ145" i="132" s="1"/>
  <c r="AI145" i="125"/>
  <c r="D145" i="132" s="1"/>
  <c r="AI145" i="132" s="1"/>
  <c r="C145" i="125"/>
  <c r="B145" i="125"/>
  <c r="A145" i="125"/>
  <c r="AJ144" i="125"/>
  <c r="AH144" i="125"/>
  <c r="AG144" i="125"/>
  <c r="AF144" i="125"/>
  <c r="AE144" i="125"/>
  <c r="AD144" i="125"/>
  <c r="AC144" i="125"/>
  <c r="AB144" i="125"/>
  <c r="AA144" i="125"/>
  <c r="Z144" i="125"/>
  <c r="Y144" i="125"/>
  <c r="X144" i="125"/>
  <c r="W144" i="125"/>
  <c r="V144" i="125"/>
  <c r="U144" i="125"/>
  <c r="T144" i="125"/>
  <c r="S144" i="125"/>
  <c r="R144" i="125"/>
  <c r="Q144" i="125"/>
  <c r="P144" i="125"/>
  <c r="O144" i="125"/>
  <c r="N144" i="125"/>
  <c r="M144" i="125"/>
  <c r="L144" i="125"/>
  <c r="K144" i="125"/>
  <c r="J144" i="125"/>
  <c r="I144" i="125"/>
  <c r="H144" i="125"/>
  <c r="G144" i="125"/>
  <c r="F144" i="125"/>
  <c r="E144" i="125"/>
  <c r="D144" i="125"/>
  <c r="A144" i="125"/>
  <c r="AK143" i="125"/>
  <c r="F143" i="132" s="1"/>
  <c r="AK143" i="132" s="1"/>
  <c r="AJ143" i="125"/>
  <c r="E143" i="132" s="1"/>
  <c r="AJ143" i="132" s="1"/>
  <c r="AI143" i="125"/>
  <c r="D143" i="132" s="1"/>
  <c r="AI143" i="132" s="1"/>
  <c r="C143" i="125"/>
  <c r="B143" i="125"/>
  <c r="A143" i="125"/>
  <c r="AK142" i="125"/>
  <c r="F142" i="132" s="1"/>
  <c r="AK142" i="132" s="1"/>
  <c r="AJ142" i="125"/>
  <c r="E142" i="132" s="1"/>
  <c r="AJ142" i="132" s="1"/>
  <c r="AI142" i="125"/>
  <c r="D142" i="132" s="1"/>
  <c r="AI142" i="132" s="1"/>
  <c r="C142" i="125"/>
  <c r="B142" i="125"/>
  <c r="A142" i="125"/>
  <c r="AK141" i="125"/>
  <c r="F141" i="132" s="1"/>
  <c r="AK141" i="132" s="1"/>
  <c r="AJ141" i="125"/>
  <c r="E141" i="132" s="1"/>
  <c r="AJ141" i="132" s="1"/>
  <c r="AI141" i="125"/>
  <c r="D141" i="132" s="1"/>
  <c r="AI141" i="132" s="1"/>
  <c r="C141" i="125"/>
  <c r="B141" i="125"/>
  <c r="A141" i="125"/>
  <c r="AK140" i="125"/>
  <c r="F140" i="132" s="1"/>
  <c r="AK140" i="132" s="1"/>
  <c r="AJ140" i="125"/>
  <c r="E140" i="132" s="1"/>
  <c r="AJ140" i="132" s="1"/>
  <c r="AI140" i="125"/>
  <c r="D140" i="132" s="1"/>
  <c r="AI140" i="132" s="1"/>
  <c r="C140" i="125"/>
  <c r="B140" i="125"/>
  <c r="A140" i="125"/>
  <c r="AK139" i="125"/>
  <c r="F139" i="132" s="1"/>
  <c r="AK139" i="132" s="1"/>
  <c r="AJ139" i="125"/>
  <c r="E139" i="132" s="1"/>
  <c r="AJ139" i="132" s="1"/>
  <c r="AI139" i="125"/>
  <c r="D139" i="132" s="1"/>
  <c r="AI139" i="132" s="1"/>
  <c r="C139" i="125"/>
  <c r="B139" i="125"/>
  <c r="A139" i="125"/>
  <c r="AK138" i="125"/>
  <c r="F138" i="132" s="1"/>
  <c r="AK138" i="132" s="1"/>
  <c r="AJ138" i="125"/>
  <c r="E138" i="132" s="1"/>
  <c r="AJ138" i="132" s="1"/>
  <c r="AI138" i="125"/>
  <c r="D138" i="132" s="1"/>
  <c r="AI138" i="132" s="1"/>
  <c r="C138" i="125"/>
  <c r="B138" i="125"/>
  <c r="A138" i="125"/>
  <c r="AK137" i="125"/>
  <c r="F137" i="132" s="1"/>
  <c r="AK137" i="132" s="1"/>
  <c r="AJ137" i="125"/>
  <c r="E137" i="132" s="1"/>
  <c r="AJ137" i="132" s="1"/>
  <c r="AI137" i="125"/>
  <c r="D137" i="132" s="1"/>
  <c r="AI137" i="132" s="1"/>
  <c r="C137" i="125"/>
  <c r="B137" i="125"/>
  <c r="A137" i="125"/>
  <c r="AK136" i="125"/>
  <c r="F136" i="132" s="1"/>
  <c r="AJ136" i="125"/>
  <c r="E136" i="132" s="1"/>
  <c r="AI136" i="125"/>
  <c r="D136" i="132" s="1"/>
  <c r="C136" i="125"/>
  <c r="B136" i="125"/>
  <c r="A136" i="125"/>
  <c r="AK135" i="125"/>
  <c r="F135" i="132" s="1"/>
  <c r="AK135" i="132" s="1"/>
  <c r="AJ135" i="125"/>
  <c r="E135" i="132" s="1"/>
  <c r="AJ135" i="132" s="1"/>
  <c r="AI135" i="125"/>
  <c r="D135" i="132" s="1"/>
  <c r="AI135" i="132" s="1"/>
  <c r="C135" i="125"/>
  <c r="B135" i="125"/>
  <c r="A135" i="125"/>
  <c r="AK134" i="125"/>
  <c r="AH134" i="125"/>
  <c r="AH203" i="125" s="1"/>
  <c r="AG134" i="125"/>
  <c r="AG203" i="125" s="1"/>
  <c r="AF134" i="125"/>
  <c r="AF203" i="125" s="1"/>
  <c r="AE134" i="125"/>
  <c r="AE203" i="125" s="1"/>
  <c r="AD134" i="125"/>
  <c r="AD203" i="125" s="1"/>
  <c r="AC134" i="125"/>
  <c r="AC203" i="125" s="1"/>
  <c r="AB134" i="125"/>
  <c r="AB203" i="125" s="1"/>
  <c r="AA134" i="125"/>
  <c r="AA203" i="125" s="1"/>
  <c r="Z134" i="125"/>
  <c r="Z203" i="125" s="1"/>
  <c r="Y134" i="125"/>
  <c r="Y203" i="125" s="1"/>
  <c r="X134" i="125"/>
  <c r="X203" i="125" s="1"/>
  <c r="W134" i="125"/>
  <c r="W203" i="125" s="1"/>
  <c r="V134" i="125"/>
  <c r="V203" i="125" s="1"/>
  <c r="U134" i="125"/>
  <c r="U203" i="125" s="1"/>
  <c r="T134" i="125"/>
  <c r="T203" i="125" s="1"/>
  <c r="S134" i="125"/>
  <c r="S203" i="125" s="1"/>
  <c r="R134" i="125"/>
  <c r="R203" i="125" s="1"/>
  <c r="Q134" i="125"/>
  <c r="Q203" i="125" s="1"/>
  <c r="P134" i="125"/>
  <c r="P203" i="125" s="1"/>
  <c r="O134" i="125"/>
  <c r="O203" i="125" s="1"/>
  <c r="N134" i="125"/>
  <c r="N203" i="125" s="1"/>
  <c r="M134" i="125"/>
  <c r="M203" i="125" s="1"/>
  <c r="L134" i="125"/>
  <c r="L203" i="125" s="1"/>
  <c r="K134" i="125"/>
  <c r="K203" i="125" s="1"/>
  <c r="J134" i="125"/>
  <c r="J203" i="125" s="1"/>
  <c r="I134" i="125"/>
  <c r="I203" i="125" s="1"/>
  <c r="H134" i="125"/>
  <c r="H203" i="125" s="1"/>
  <c r="G134" i="125"/>
  <c r="G203" i="125" s="1"/>
  <c r="F134" i="125"/>
  <c r="F203" i="125" s="1"/>
  <c r="E134" i="125"/>
  <c r="E203" i="125" s="1"/>
  <c r="D134" i="125"/>
  <c r="D203" i="125" s="1"/>
  <c r="A134" i="125"/>
  <c r="AK133" i="125"/>
  <c r="F133" i="132" s="1"/>
  <c r="AK133" i="132" s="1"/>
  <c r="AJ133" i="125"/>
  <c r="E133" i="132" s="1"/>
  <c r="AJ133" i="132" s="1"/>
  <c r="AI133" i="125"/>
  <c r="D133" i="132" s="1"/>
  <c r="AI133" i="132" s="1"/>
  <c r="C133" i="125"/>
  <c r="B133" i="125"/>
  <c r="A133" i="125"/>
  <c r="AK132" i="125"/>
  <c r="F132" i="132" s="1"/>
  <c r="AK132" i="132" s="1"/>
  <c r="AJ132" i="125"/>
  <c r="E132" i="132" s="1"/>
  <c r="AJ132" i="132" s="1"/>
  <c r="AI132" i="125"/>
  <c r="D132" i="132" s="1"/>
  <c r="AI132" i="132" s="1"/>
  <c r="C132" i="125"/>
  <c r="B132" i="125"/>
  <c r="A132" i="125"/>
  <c r="AK131" i="125"/>
  <c r="F131" i="132" s="1"/>
  <c r="AK131" i="132" s="1"/>
  <c r="AJ131" i="125"/>
  <c r="E131" i="132" s="1"/>
  <c r="AJ131" i="132" s="1"/>
  <c r="AI131" i="125"/>
  <c r="D131" i="132" s="1"/>
  <c r="AI131" i="132" s="1"/>
  <c r="C131" i="125"/>
  <c r="B131" i="125"/>
  <c r="A131" i="125"/>
  <c r="AK130" i="125"/>
  <c r="F130" i="132" s="1"/>
  <c r="AK130" i="132" s="1"/>
  <c r="AJ130" i="125"/>
  <c r="E130" i="132" s="1"/>
  <c r="AJ130" i="132" s="1"/>
  <c r="AI130" i="125"/>
  <c r="D130" i="132" s="1"/>
  <c r="AI130" i="132" s="1"/>
  <c r="C130" i="125"/>
  <c r="B130" i="125"/>
  <c r="A130" i="125"/>
  <c r="AK129" i="125"/>
  <c r="F129" i="132" s="1"/>
  <c r="AJ129" i="125"/>
  <c r="E129" i="132" s="1"/>
  <c r="AI129" i="125"/>
  <c r="D129" i="132" s="1"/>
  <c r="C129" i="125"/>
  <c r="B129" i="125"/>
  <c r="A129" i="125"/>
  <c r="AK128" i="125"/>
  <c r="F128" i="132" s="1"/>
  <c r="AK128" i="132" s="1"/>
  <c r="AJ128" i="125"/>
  <c r="E128" i="132" s="1"/>
  <c r="AJ128" i="132" s="1"/>
  <c r="AI128" i="125"/>
  <c r="D128" i="132" s="1"/>
  <c r="AI128" i="132" s="1"/>
  <c r="C128" i="125"/>
  <c r="B128" i="125"/>
  <c r="A128" i="125"/>
  <c r="AK127" i="125"/>
  <c r="F127" i="132" s="1"/>
  <c r="AJ127" i="125"/>
  <c r="E127" i="132" s="1"/>
  <c r="AI127" i="125"/>
  <c r="D127" i="132" s="1"/>
  <c r="C127" i="125"/>
  <c r="B127" i="125"/>
  <c r="A127" i="125"/>
  <c r="AK126" i="125"/>
  <c r="F126" i="132" s="1"/>
  <c r="AK126" i="132" s="1"/>
  <c r="AJ126" i="125"/>
  <c r="E126" i="132" s="1"/>
  <c r="AJ126" i="132" s="1"/>
  <c r="AI126" i="125"/>
  <c r="D126" i="132" s="1"/>
  <c r="AI126" i="132" s="1"/>
  <c r="C126" i="125"/>
  <c r="B126" i="125"/>
  <c r="A126" i="125"/>
  <c r="AK125" i="125"/>
  <c r="F125" i="132" s="1"/>
  <c r="AK125" i="132" s="1"/>
  <c r="AJ125" i="125"/>
  <c r="E125" i="132" s="1"/>
  <c r="AJ125" i="132" s="1"/>
  <c r="AI125" i="125"/>
  <c r="D125" i="132" s="1"/>
  <c r="AI125" i="132" s="1"/>
  <c r="A125" i="125"/>
  <c r="AK124" i="125"/>
  <c r="F124" i="132" s="1"/>
  <c r="AK124" i="132" s="1"/>
  <c r="AJ124" i="125"/>
  <c r="E124" i="132" s="1"/>
  <c r="AJ124" i="132" s="1"/>
  <c r="AI124" i="125"/>
  <c r="D124" i="132" s="1"/>
  <c r="AI124" i="132" s="1"/>
  <c r="C124" i="125"/>
  <c r="B124" i="125"/>
  <c r="A124" i="125"/>
  <c r="A123" i="125"/>
  <c r="AK122" i="125"/>
  <c r="F122" i="132" s="1"/>
  <c r="AK122" i="132" s="1"/>
  <c r="AJ122" i="125"/>
  <c r="E122" i="132" s="1"/>
  <c r="AJ122" i="132" s="1"/>
  <c r="AI122" i="125"/>
  <c r="D122" i="132" s="1"/>
  <c r="AI122" i="132" s="1"/>
  <c r="C122" i="125"/>
  <c r="B122" i="125"/>
  <c r="A122" i="125"/>
  <c r="AK121" i="125"/>
  <c r="F121" i="132" s="1"/>
  <c r="AK121" i="132" s="1"/>
  <c r="AJ121" i="125"/>
  <c r="E121" i="132" s="1"/>
  <c r="AJ121" i="132" s="1"/>
  <c r="AI121" i="125"/>
  <c r="D121" i="132" s="1"/>
  <c r="AI121" i="132" s="1"/>
  <c r="C121" i="125"/>
  <c r="B121" i="125"/>
  <c r="A121" i="125"/>
  <c r="AK120" i="125"/>
  <c r="AH120" i="125"/>
  <c r="AG120" i="125"/>
  <c r="AF120" i="125"/>
  <c r="AE120" i="125"/>
  <c r="AD120" i="125"/>
  <c r="AC120" i="125"/>
  <c r="AB120" i="125"/>
  <c r="AA120" i="125"/>
  <c r="Z120" i="125"/>
  <c r="Y120" i="125"/>
  <c r="X120" i="125"/>
  <c r="W120" i="125"/>
  <c r="V120" i="125"/>
  <c r="U120" i="125"/>
  <c r="T120" i="125"/>
  <c r="S120" i="125"/>
  <c r="R120" i="125"/>
  <c r="Q120" i="125"/>
  <c r="P120" i="125"/>
  <c r="O120" i="125"/>
  <c r="N120" i="125"/>
  <c r="M120" i="125"/>
  <c r="L120" i="125"/>
  <c r="K120" i="125"/>
  <c r="J120" i="125"/>
  <c r="I120" i="125"/>
  <c r="H120" i="125"/>
  <c r="G120" i="125"/>
  <c r="F120" i="125"/>
  <c r="E120" i="125"/>
  <c r="D120" i="125"/>
  <c r="A120" i="125"/>
  <c r="AK119" i="125"/>
  <c r="F119" i="132" s="1"/>
  <c r="AK119" i="132" s="1"/>
  <c r="AJ119" i="125"/>
  <c r="E119" i="132" s="1"/>
  <c r="AJ119" i="132" s="1"/>
  <c r="AI119" i="125"/>
  <c r="D119" i="132" s="1"/>
  <c r="AI119" i="132" s="1"/>
  <c r="C119" i="125"/>
  <c r="B119" i="125"/>
  <c r="A119" i="125"/>
  <c r="AK118" i="125"/>
  <c r="F118" i="132" s="1"/>
  <c r="AK118" i="132" s="1"/>
  <c r="AJ118" i="125"/>
  <c r="E118" i="132" s="1"/>
  <c r="AJ118" i="132" s="1"/>
  <c r="AI118" i="125"/>
  <c r="D118" i="132" s="1"/>
  <c r="AI118" i="132" s="1"/>
  <c r="C118" i="125"/>
  <c r="B118" i="125"/>
  <c r="A118" i="125"/>
  <c r="AK117" i="125"/>
  <c r="F117" i="132" s="1"/>
  <c r="AK117" i="132" s="1"/>
  <c r="AJ117" i="125"/>
  <c r="E117" i="132" s="1"/>
  <c r="AJ117" i="132" s="1"/>
  <c r="AI117" i="125"/>
  <c r="D117" i="132" s="1"/>
  <c r="AI117" i="132" s="1"/>
  <c r="C117" i="125"/>
  <c r="B117" i="125"/>
  <c r="A117" i="125"/>
  <c r="AK116" i="125"/>
  <c r="F116" i="132" s="1"/>
  <c r="AJ116" i="125"/>
  <c r="E116" i="132" s="1"/>
  <c r="AI116" i="125"/>
  <c r="D116" i="132" s="1"/>
  <c r="C116" i="125"/>
  <c r="B116" i="125"/>
  <c r="A116" i="125"/>
  <c r="AK115" i="125"/>
  <c r="F115" i="132" s="1"/>
  <c r="AK115" i="132" s="1"/>
  <c r="AJ115" i="125"/>
  <c r="E115" i="132" s="1"/>
  <c r="AJ115" i="132" s="1"/>
  <c r="AI115" i="125"/>
  <c r="D115" i="132" s="1"/>
  <c r="AI115" i="132" s="1"/>
  <c r="C115" i="125"/>
  <c r="B115" i="125"/>
  <c r="A115" i="125"/>
  <c r="AH114" i="125"/>
  <c r="AH123" i="125" s="1"/>
  <c r="AG114" i="125"/>
  <c r="AG123" i="125" s="1"/>
  <c r="AF114" i="125"/>
  <c r="AF123" i="125" s="1"/>
  <c r="AE114" i="125"/>
  <c r="AE123" i="125" s="1"/>
  <c r="AD114" i="125"/>
  <c r="AD123" i="125" s="1"/>
  <c r="AC114" i="125"/>
  <c r="AC123" i="125" s="1"/>
  <c r="AB114" i="125"/>
  <c r="AB123" i="125" s="1"/>
  <c r="AA114" i="125"/>
  <c r="AA123" i="125" s="1"/>
  <c r="Z114" i="125"/>
  <c r="Z123" i="125" s="1"/>
  <c r="Y114" i="125"/>
  <c r="Y123" i="125" s="1"/>
  <c r="X114" i="125"/>
  <c r="X123" i="125" s="1"/>
  <c r="W114" i="125"/>
  <c r="W123" i="125" s="1"/>
  <c r="V114" i="125"/>
  <c r="V123" i="125" s="1"/>
  <c r="U114" i="125"/>
  <c r="U123" i="125" s="1"/>
  <c r="T114" i="125"/>
  <c r="T123" i="125" s="1"/>
  <c r="S114" i="125"/>
  <c r="S123" i="125" s="1"/>
  <c r="R114" i="125"/>
  <c r="R123" i="125" s="1"/>
  <c r="Q114" i="125"/>
  <c r="Q123" i="125" s="1"/>
  <c r="P114" i="125"/>
  <c r="P123" i="125" s="1"/>
  <c r="O114" i="125"/>
  <c r="O123" i="125" s="1"/>
  <c r="N114" i="125"/>
  <c r="N123" i="125" s="1"/>
  <c r="M114" i="125"/>
  <c r="M123" i="125" s="1"/>
  <c r="L114" i="125"/>
  <c r="L123" i="125" s="1"/>
  <c r="K114" i="125"/>
  <c r="K123" i="125" s="1"/>
  <c r="J114" i="125"/>
  <c r="J123" i="125" s="1"/>
  <c r="I114" i="125"/>
  <c r="I123" i="125" s="1"/>
  <c r="H114" i="125"/>
  <c r="H123" i="125" s="1"/>
  <c r="G114" i="125"/>
  <c r="G123" i="125" s="1"/>
  <c r="F114" i="125"/>
  <c r="F123" i="125" s="1"/>
  <c r="E114" i="125"/>
  <c r="E123" i="125" s="1"/>
  <c r="D114" i="125"/>
  <c r="D123" i="125" s="1"/>
  <c r="A114" i="125"/>
  <c r="AK113" i="125"/>
  <c r="F113" i="132" s="1"/>
  <c r="AK113" i="132" s="1"/>
  <c r="AJ113" i="125"/>
  <c r="E113" i="132" s="1"/>
  <c r="AJ113" i="132" s="1"/>
  <c r="AI113" i="125"/>
  <c r="D113" i="132" s="1"/>
  <c r="AI113" i="132" s="1"/>
  <c r="C113" i="125"/>
  <c r="B113" i="125"/>
  <c r="A113" i="125"/>
  <c r="AK112" i="125"/>
  <c r="F112" i="132" s="1"/>
  <c r="AK112" i="132" s="1"/>
  <c r="AJ112" i="125"/>
  <c r="E112" i="132" s="1"/>
  <c r="AJ112" i="132" s="1"/>
  <c r="AI112" i="125"/>
  <c r="D112" i="132" s="1"/>
  <c r="AI112" i="132" s="1"/>
  <c r="C112" i="125"/>
  <c r="B112" i="125"/>
  <c r="A112" i="125"/>
  <c r="AK111" i="125"/>
  <c r="F111" i="132" s="1"/>
  <c r="AK111" i="132" s="1"/>
  <c r="AJ111" i="125"/>
  <c r="E111" i="132" s="1"/>
  <c r="AJ111" i="132" s="1"/>
  <c r="AI111" i="125"/>
  <c r="D111" i="132" s="1"/>
  <c r="AI111" i="132" s="1"/>
  <c r="C111" i="125"/>
  <c r="B111" i="125"/>
  <c r="A111" i="125"/>
  <c r="AK110" i="125"/>
  <c r="F110" i="132" s="1"/>
  <c r="AJ110" i="125"/>
  <c r="E110" i="132" s="1"/>
  <c r="AI110" i="125"/>
  <c r="D110" i="132" s="1"/>
  <c r="C110" i="125"/>
  <c r="B110" i="125"/>
  <c r="A110" i="125"/>
  <c r="AK109" i="125"/>
  <c r="F109" i="132" s="1"/>
  <c r="AK109" i="132" s="1"/>
  <c r="AJ109" i="125"/>
  <c r="E109" i="132" s="1"/>
  <c r="AJ109" i="132" s="1"/>
  <c r="AI109" i="125"/>
  <c r="D109" i="132" s="1"/>
  <c r="AI109" i="132" s="1"/>
  <c r="C109" i="125"/>
  <c r="B109" i="125"/>
  <c r="A109" i="125"/>
  <c r="AK108" i="125"/>
  <c r="F108" i="132" s="1"/>
  <c r="AK108" i="132" s="1"/>
  <c r="AJ108" i="125"/>
  <c r="E108" i="132" s="1"/>
  <c r="AJ108" i="132" s="1"/>
  <c r="AI108" i="125"/>
  <c r="D108" i="132" s="1"/>
  <c r="AI108" i="132" s="1"/>
  <c r="C108" i="125"/>
  <c r="B108" i="125"/>
  <c r="A108" i="125"/>
  <c r="AK107" i="125"/>
  <c r="F107" i="132" s="1"/>
  <c r="AK107" i="132" s="1"/>
  <c r="AJ107" i="125"/>
  <c r="E107" i="132" s="1"/>
  <c r="AJ107" i="132" s="1"/>
  <c r="AI107" i="125"/>
  <c r="D107" i="132" s="1"/>
  <c r="AI107" i="132" s="1"/>
  <c r="C107" i="125"/>
  <c r="B107" i="125"/>
  <c r="A107" i="125"/>
  <c r="AK106" i="125"/>
  <c r="F106" i="132" s="1"/>
  <c r="AJ106" i="125"/>
  <c r="E106" i="132" s="1"/>
  <c r="AI106" i="125"/>
  <c r="D106" i="132" s="1"/>
  <c r="C106" i="125"/>
  <c r="B106" i="125"/>
  <c r="A106" i="125"/>
  <c r="AK105" i="125"/>
  <c r="F105" i="132" s="1"/>
  <c r="AK105" i="132" s="1"/>
  <c r="AJ105" i="125"/>
  <c r="E105" i="132" s="1"/>
  <c r="AJ105" i="132" s="1"/>
  <c r="AI105" i="125"/>
  <c r="D105" i="132" s="1"/>
  <c r="AI105" i="132" s="1"/>
  <c r="C105" i="125"/>
  <c r="B105" i="125"/>
  <c r="A105" i="125"/>
  <c r="AK104" i="125"/>
  <c r="F104" i="132" s="1"/>
  <c r="AK104" i="132" s="1"/>
  <c r="AJ104" i="125"/>
  <c r="E104" i="132" s="1"/>
  <c r="AJ104" i="132" s="1"/>
  <c r="AI104" i="125"/>
  <c r="D104" i="132" s="1"/>
  <c r="AI104" i="132" s="1"/>
  <c r="A104" i="125"/>
  <c r="AK103" i="125"/>
  <c r="F103" i="132" s="1"/>
  <c r="AK103" i="132" s="1"/>
  <c r="AJ103" i="125"/>
  <c r="E103" i="132" s="1"/>
  <c r="AJ103" i="132" s="1"/>
  <c r="AI103" i="125"/>
  <c r="D103" i="132" s="1"/>
  <c r="AI103" i="132" s="1"/>
  <c r="C103" i="125"/>
  <c r="B103" i="125"/>
  <c r="A103" i="125"/>
  <c r="A102" i="125"/>
  <c r="AK101" i="125"/>
  <c r="F101" i="132" s="1"/>
  <c r="AK101" i="132" s="1"/>
  <c r="AJ101" i="125"/>
  <c r="E101" i="132" s="1"/>
  <c r="AJ101" i="132" s="1"/>
  <c r="AI101" i="125"/>
  <c r="D101" i="132" s="1"/>
  <c r="AI101" i="132" s="1"/>
  <c r="C101" i="125"/>
  <c r="B101" i="125"/>
  <c r="A101" i="125"/>
  <c r="AK100" i="125"/>
  <c r="F100" i="132" s="1"/>
  <c r="AK100" i="132" s="1"/>
  <c r="AJ100" i="125"/>
  <c r="E100" i="132" s="1"/>
  <c r="AJ100" i="132" s="1"/>
  <c r="AI100" i="125"/>
  <c r="D100" i="132" s="1"/>
  <c r="AI100" i="132" s="1"/>
  <c r="C100" i="125"/>
  <c r="B100" i="125"/>
  <c r="A100" i="125"/>
  <c r="AH99" i="125"/>
  <c r="AG99" i="125"/>
  <c r="AF99" i="125"/>
  <c r="AE99" i="125"/>
  <c r="AD99" i="125"/>
  <c r="AC99" i="125"/>
  <c r="AB99" i="125"/>
  <c r="AA99" i="125"/>
  <c r="Z99" i="125"/>
  <c r="Y99" i="125"/>
  <c r="X99" i="125"/>
  <c r="W99" i="125"/>
  <c r="V99" i="125"/>
  <c r="U99" i="125"/>
  <c r="T99" i="125"/>
  <c r="S99" i="125"/>
  <c r="R99" i="125"/>
  <c r="Q99" i="125"/>
  <c r="P99" i="125"/>
  <c r="O99" i="125"/>
  <c r="N99" i="125"/>
  <c r="M99" i="125"/>
  <c r="L99" i="125"/>
  <c r="K99" i="125"/>
  <c r="J99" i="125"/>
  <c r="I99" i="125"/>
  <c r="H99" i="125"/>
  <c r="G99" i="125"/>
  <c r="F99" i="125"/>
  <c r="E99" i="125"/>
  <c r="D99" i="125"/>
  <c r="A99" i="125"/>
  <c r="AK98" i="125"/>
  <c r="F98" i="132" s="1"/>
  <c r="AK98" i="132" s="1"/>
  <c r="AJ98" i="125"/>
  <c r="E98" i="132" s="1"/>
  <c r="AJ98" i="132" s="1"/>
  <c r="AI98" i="125"/>
  <c r="D98" i="132" s="1"/>
  <c r="AI98" i="132" s="1"/>
  <c r="C98" i="125"/>
  <c r="A98" i="125"/>
  <c r="AK97" i="125"/>
  <c r="F97" i="132" s="1"/>
  <c r="AK97" i="132" s="1"/>
  <c r="AJ97" i="125"/>
  <c r="E97" i="132" s="1"/>
  <c r="AJ97" i="132" s="1"/>
  <c r="AI97" i="125"/>
  <c r="D97" i="132" s="1"/>
  <c r="AI97" i="132" s="1"/>
  <c r="C97" i="125"/>
  <c r="A97" i="125"/>
  <c r="AK96" i="125"/>
  <c r="F96" i="132" s="1"/>
  <c r="AK96" i="132" s="1"/>
  <c r="AJ96" i="125"/>
  <c r="E96" i="132" s="1"/>
  <c r="AJ96" i="132" s="1"/>
  <c r="AI96" i="125"/>
  <c r="D96" i="132" s="1"/>
  <c r="AI96" i="132" s="1"/>
  <c r="C96" i="125"/>
  <c r="A96" i="125"/>
  <c r="AK95" i="125"/>
  <c r="F95" i="132" s="1"/>
  <c r="AK95" i="132" s="1"/>
  <c r="AJ95" i="125"/>
  <c r="E95" i="132" s="1"/>
  <c r="AJ95" i="132" s="1"/>
  <c r="AI95" i="125"/>
  <c r="D95" i="132" s="1"/>
  <c r="AI95" i="132" s="1"/>
  <c r="C95" i="125"/>
  <c r="A95" i="125"/>
  <c r="AK94" i="125"/>
  <c r="F94" i="132" s="1"/>
  <c r="AJ94" i="125"/>
  <c r="E94" i="132" s="1"/>
  <c r="AI94" i="125"/>
  <c r="D94" i="132" s="1"/>
  <c r="C94" i="125"/>
  <c r="A94" i="125"/>
  <c r="AK93" i="125"/>
  <c r="F93" i="132" s="1"/>
  <c r="AK93" i="132" s="1"/>
  <c r="AJ93" i="125"/>
  <c r="E93" i="132" s="1"/>
  <c r="AJ93" i="132" s="1"/>
  <c r="AI93" i="125"/>
  <c r="D93" i="132" s="1"/>
  <c r="AI93" i="132" s="1"/>
  <c r="C93" i="125"/>
  <c r="B93" i="125"/>
  <c r="A93" i="125"/>
  <c r="AH92" i="125"/>
  <c r="AG92" i="125"/>
  <c r="AF92" i="125"/>
  <c r="AE92" i="125"/>
  <c r="AD92" i="125"/>
  <c r="AC92" i="125"/>
  <c r="AB92" i="125"/>
  <c r="AA92" i="125"/>
  <c r="Z92" i="125"/>
  <c r="Y92" i="125"/>
  <c r="X92" i="125"/>
  <c r="W92" i="125"/>
  <c r="V92" i="125"/>
  <c r="U92" i="125"/>
  <c r="T92" i="125"/>
  <c r="S92" i="125"/>
  <c r="R92" i="125"/>
  <c r="Q92" i="125"/>
  <c r="P92" i="125"/>
  <c r="O92" i="125"/>
  <c r="N92" i="125"/>
  <c r="M92" i="125"/>
  <c r="L92" i="125"/>
  <c r="K92" i="125"/>
  <c r="J92" i="125"/>
  <c r="I92" i="125"/>
  <c r="H92" i="125"/>
  <c r="G92" i="125"/>
  <c r="F92" i="125"/>
  <c r="E92" i="125"/>
  <c r="D92" i="125"/>
  <c r="A92" i="125"/>
  <c r="AK91" i="125"/>
  <c r="F91" i="132" s="1"/>
  <c r="AK91" i="132" s="1"/>
  <c r="AJ91" i="125"/>
  <c r="E91" i="132" s="1"/>
  <c r="AJ91" i="132" s="1"/>
  <c r="AI91" i="125"/>
  <c r="D91" i="132" s="1"/>
  <c r="AI91" i="132" s="1"/>
  <c r="C91" i="125"/>
  <c r="B91" i="125"/>
  <c r="A91" i="125"/>
  <c r="AK90" i="125"/>
  <c r="F90" i="132" s="1"/>
  <c r="AK90" i="132" s="1"/>
  <c r="AJ90" i="125"/>
  <c r="E90" i="132" s="1"/>
  <c r="AJ90" i="132" s="1"/>
  <c r="AI90" i="125"/>
  <c r="D90" i="132" s="1"/>
  <c r="AI90" i="132" s="1"/>
  <c r="C90" i="125"/>
  <c r="B90" i="125"/>
  <c r="A90" i="125"/>
  <c r="AK89" i="125"/>
  <c r="F89" i="132" s="1"/>
  <c r="AK89" i="132" s="1"/>
  <c r="AJ89" i="125"/>
  <c r="E89" i="132" s="1"/>
  <c r="AJ89" i="132" s="1"/>
  <c r="AI89" i="125"/>
  <c r="D89" i="132" s="1"/>
  <c r="AI89" i="132" s="1"/>
  <c r="C89" i="125"/>
  <c r="B89" i="125"/>
  <c r="A89" i="125"/>
  <c r="AK88" i="125"/>
  <c r="F88" i="132" s="1"/>
  <c r="AK88" i="132" s="1"/>
  <c r="AJ88" i="125"/>
  <c r="E88" i="132" s="1"/>
  <c r="AJ88" i="132" s="1"/>
  <c r="AI88" i="125"/>
  <c r="D88" i="132" s="1"/>
  <c r="AI88" i="132" s="1"/>
  <c r="C88" i="125"/>
  <c r="B88" i="125"/>
  <c r="A88" i="125"/>
  <c r="AK87" i="125"/>
  <c r="F87" i="132" s="1"/>
  <c r="AK87" i="132" s="1"/>
  <c r="AJ87" i="125"/>
  <c r="E87" i="132" s="1"/>
  <c r="AJ87" i="132" s="1"/>
  <c r="AI87" i="125"/>
  <c r="D87" i="132" s="1"/>
  <c r="AI87" i="132" s="1"/>
  <c r="C87" i="125"/>
  <c r="B87" i="125"/>
  <c r="A87" i="125"/>
  <c r="AK86" i="125"/>
  <c r="F86" i="132" s="1"/>
  <c r="AK86" i="132" s="1"/>
  <c r="AJ86" i="125"/>
  <c r="E86" i="132" s="1"/>
  <c r="AJ86" i="132" s="1"/>
  <c r="AI86" i="125"/>
  <c r="D86" i="132" s="1"/>
  <c r="AI86" i="132" s="1"/>
  <c r="C86" i="125"/>
  <c r="B86" i="125"/>
  <c r="A86" i="125"/>
  <c r="AK85" i="125"/>
  <c r="F85" i="132" s="1"/>
  <c r="AJ85" i="125"/>
  <c r="E85" i="132" s="1"/>
  <c r="AI85" i="125"/>
  <c r="D85" i="132" s="1"/>
  <c r="C85" i="125"/>
  <c r="B85" i="125"/>
  <c r="A85" i="125"/>
  <c r="AK84" i="125"/>
  <c r="F84" i="132" s="1"/>
  <c r="AK84" i="132" s="1"/>
  <c r="AJ84" i="125"/>
  <c r="E84" i="132" s="1"/>
  <c r="AJ84" i="132" s="1"/>
  <c r="AI84" i="125"/>
  <c r="D84" i="132" s="1"/>
  <c r="AI84" i="132" s="1"/>
  <c r="C84" i="125"/>
  <c r="B84" i="125"/>
  <c r="A84" i="125"/>
  <c r="AK83" i="125"/>
  <c r="AH83" i="125"/>
  <c r="AG83" i="125"/>
  <c r="AG102" i="125" s="1"/>
  <c r="AF83" i="125"/>
  <c r="AE83" i="125"/>
  <c r="AD83" i="125"/>
  <c r="AC83" i="125"/>
  <c r="AC102" i="125" s="1"/>
  <c r="AB83" i="125"/>
  <c r="AA83" i="125"/>
  <c r="Z83" i="125"/>
  <c r="Y83" i="125"/>
  <c r="Y102" i="125" s="1"/>
  <c r="X83" i="125"/>
  <c r="W83" i="125"/>
  <c r="V83" i="125"/>
  <c r="U83" i="125"/>
  <c r="U102" i="125" s="1"/>
  <c r="T83" i="125"/>
  <c r="S83" i="125"/>
  <c r="R83" i="125"/>
  <c r="Q83" i="125"/>
  <c r="Q102" i="125" s="1"/>
  <c r="P83" i="125"/>
  <c r="O83" i="125"/>
  <c r="N83" i="125"/>
  <c r="M83" i="125"/>
  <c r="M102" i="125" s="1"/>
  <c r="L83" i="125"/>
  <c r="K83" i="125"/>
  <c r="J83" i="125"/>
  <c r="I83" i="125"/>
  <c r="I102" i="125" s="1"/>
  <c r="H83" i="125"/>
  <c r="G83" i="125"/>
  <c r="F83" i="125"/>
  <c r="E83" i="125"/>
  <c r="E102" i="125" s="1"/>
  <c r="D83" i="125"/>
  <c r="A83" i="125"/>
  <c r="AK82" i="125"/>
  <c r="F82" i="132" s="1"/>
  <c r="AK82" i="132" s="1"/>
  <c r="AJ82" i="125"/>
  <c r="E82" i="132" s="1"/>
  <c r="AJ82" i="132" s="1"/>
  <c r="AI82" i="125"/>
  <c r="D82" i="132" s="1"/>
  <c r="AI82" i="132" s="1"/>
  <c r="C82" i="125"/>
  <c r="B82" i="125"/>
  <c r="A82" i="125"/>
  <c r="AK81" i="125"/>
  <c r="F81" i="132" s="1"/>
  <c r="AK81" i="132" s="1"/>
  <c r="AJ81" i="125"/>
  <c r="E81" i="132" s="1"/>
  <c r="AJ81" i="132" s="1"/>
  <c r="AI81" i="125"/>
  <c r="D81" i="132" s="1"/>
  <c r="AI81" i="132" s="1"/>
  <c r="C81" i="125"/>
  <c r="B81" i="125"/>
  <c r="A81" i="125"/>
  <c r="AK80" i="125"/>
  <c r="F80" i="132" s="1"/>
  <c r="AK80" i="132" s="1"/>
  <c r="AJ80" i="125"/>
  <c r="E80" i="132" s="1"/>
  <c r="AJ80" i="132" s="1"/>
  <c r="AI80" i="125"/>
  <c r="D80" i="132" s="1"/>
  <c r="AI80" i="132" s="1"/>
  <c r="C80" i="125"/>
  <c r="B80" i="125"/>
  <c r="A80" i="125"/>
  <c r="AK79" i="125"/>
  <c r="F79" i="132" s="1"/>
  <c r="AK79" i="132" s="1"/>
  <c r="AJ79" i="125"/>
  <c r="E79" i="132" s="1"/>
  <c r="AJ79" i="132" s="1"/>
  <c r="AI79" i="125"/>
  <c r="D79" i="132" s="1"/>
  <c r="AI79" i="132" s="1"/>
  <c r="C79" i="125"/>
  <c r="B79" i="125"/>
  <c r="A79" i="125"/>
  <c r="AK78" i="125"/>
  <c r="F78" i="132" s="1"/>
  <c r="AK78" i="132" s="1"/>
  <c r="AJ78" i="125"/>
  <c r="E78" i="132" s="1"/>
  <c r="AJ78" i="132" s="1"/>
  <c r="AI78" i="125"/>
  <c r="D78" i="132" s="1"/>
  <c r="AI78" i="132" s="1"/>
  <c r="C78" i="125"/>
  <c r="B78" i="125"/>
  <c r="A78" i="125"/>
  <c r="AK77" i="125"/>
  <c r="F77" i="132" s="1"/>
  <c r="AJ77" i="125"/>
  <c r="E77" i="132" s="1"/>
  <c r="AI77" i="125"/>
  <c r="D77" i="132" s="1"/>
  <c r="C77" i="125"/>
  <c r="B77" i="125"/>
  <c r="A77" i="125"/>
  <c r="AK76" i="125"/>
  <c r="F76" i="132" s="1"/>
  <c r="AK76" i="132" s="1"/>
  <c r="AJ76" i="125"/>
  <c r="E76" i="132" s="1"/>
  <c r="AJ76" i="132" s="1"/>
  <c r="AI76" i="125"/>
  <c r="D76" i="132" s="1"/>
  <c r="AI76" i="132" s="1"/>
  <c r="C76" i="125"/>
  <c r="B76" i="125"/>
  <c r="A76" i="125"/>
  <c r="AH75" i="125"/>
  <c r="AH102" i="125" s="1"/>
  <c r="AG75" i="125"/>
  <c r="AF75" i="125"/>
  <c r="AF102" i="125" s="1"/>
  <c r="AE75" i="125"/>
  <c r="AE102" i="125" s="1"/>
  <c r="AD75" i="125"/>
  <c r="AD102" i="125" s="1"/>
  <c r="AC75" i="125"/>
  <c r="AB75" i="125"/>
  <c r="AB102" i="125" s="1"/>
  <c r="AA75" i="125"/>
  <c r="AA102" i="125" s="1"/>
  <c r="Z75" i="125"/>
  <c r="Z102" i="125" s="1"/>
  <c r="Y75" i="125"/>
  <c r="X75" i="125"/>
  <c r="X102" i="125" s="1"/>
  <c r="W75" i="125"/>
  <c r="W102" i="125" s="1"/>
  <c r="V75" i="125"/>
  <c r="V102" i="125" s="1"/>
  <c r="U75" i="125"/>
  <c r="T75" i="125"/>
  <c r="T102" i="125" s="1"/>
  <c r="S75" i="125"/>
  <c r="S102" i="125" s="1"/>
  <c r="R75" i="125"/>
  <c r="R102" i="125" s="1"/>
  <c r="Q75" i="125"/>
  <c r="P75" i="125"/>
  <c r="P102" i="125" s="1"/>
  <c r="O75" i="125"/>
  <c r="O102" i="125" s="1"/>
  <c r="N75" i="125"/>
  <c r="N102" i="125" s="1"/>
  <c r="M75" i="125"/>
  <c r="L75" i="125"/>
  <c r="L102" i="125" s="1"/>
  <c r="K75" i="125"/>
  <c r="K102" i="125" s="1"/>
  <c r="J75" i="125"/>
  <c r="J102" i="125" s="1"/>
  <c r="I75" i="125"/>
  <c r="H75" i="125"/>
  <c r="H102" i="125" s="1"/>
  <c r="G75" i="125"/>
  <c r="G102" i="125" s="1"/>
  <c r="F75" i="125"/>
  <c r="F102" i="125" s="1"/>
  <c r="E75" i="125"/>
  <c r="D75" i="125"/>
  <c r="D102" i="125" s="1"/>
  <c r="A75" i="125"/>
  <c r="AK74" i="125"/>
  <c r="F74" i="132" s="1"/>
  <c r="AK74" i="132" s="1"/>
  <c r="AJ74" i="125"/>
  <c r="E74" i="132" s="1"/>
  <c r="AJ74" i="132" s="1"/>
  <c r="AI74" i="125"/>
  <c r="D74" i="132" s="1"/>
  <c r="AI74" i="132" s="1"/>
  <c r="C74" i="125"/>
  <c r="B74" i="125"/>
  <c r="A74" i="125"/>
  <c r="AK73" i="125"/>
  <c r="F73" i="132" s="1"/>
  <c r="AK73" i="132" s="1"/>
  <c r="AJ73" i="125"/>
  <c r="E73" i="132" s="1"/>
  <c r="AJ73" i="132" s="1"/>
  <c r="AI73" i="125"/>
  <c r="D73" i="132" s="1"/>
  <c r="AI73" i="132" s="1"/>
  <c r="C73" i="125"/>
  <c r="B73" i="125"/>
  <c r="A73" i="125"/>
  <c r="AK72" i="125"/>
  <c r="F72" i="132" s="1"/>
  <c r="AK72" i="132" s="1"/>
  <c r="AJ72" i="125"/>
  <c r="E72" i="132" s="1"/>
  <c r="AJ72" i="132" s="1"/>
  <c r="AI72" i="125"/>
  <c r="D72" i="132" s="1"/>
  <c r="AI72" i="132" s="1"/>
  <c r="C72" i="125"/>
  <c r="B72" i="125"/>
  <c r="A72" i="125"/>
  <c r="AK71" i="125"/>
  <c r="F71" i="132" s="1"/>
  <c r="AJ71" i="125"/>
  <c r="E71" i="132" s="1"/>
  <c r="AI71" i="125"/>
  <c r="D71" i="132" s="1"/>
  <c r="C71" i="125"/>
  <c r="B71" i="125"/>
  <c r="A71" i="125"/>
  <c r="AK70" i="125"/>
  <c r="F70" i="132" s="1"/>
  <c r="AK70" i="132" s="1"/>
  <c r="AJ70" i="125"/>
  <c r="E70" i="132" s="1"/>
  <c r="AJ70" i="132" s="1"/>
  <c r="AI70" i="125"/>
  <c r="D70" i="132" s="1"/>
  <c r="AI70" i="132" s="1"/>
  <c r="C70" i="125"/>
  <c r="B70" i="125"/>
  <c r="A70" i="125"/>
  <c r="AK69" i="125"/>
  <c r="F69" i="132" s="1"/>
  <c r="AJ69" i="125"/>
  <c r="E69" i="132" s="1"/>
  <c r="AI69" i="125"/>
  <c r="D69" i="132" s="1"/>
  <c r="C69" i="125"/>
  <c r="B69" i="125"/>
  <c r="A69" i="125"/>
  <c r="AK68" i="125"/>
  <c r="F68" i="132" s="1"/>
  <c r="AK68" i="132" s="1"/>
  <c r="AJ68" i="125"/>
  <c r="E68" i="132" s="1"/>
  <c r="AJ68" i="132" s="1"/>
  <c r="AI68" i="125"/>
  <c r="D68" i="132" s="1"/>
  <c r="AI68" i="132" s="1"/>
  <c r="C68" i="125"/>
  <c r="B68" i="125"/>
  <c r="A68" i="125"/>
  <c r="AK67" i="125"/>
  <c r="F67" i="132" s="1"/>
  <c r="AK67" i="132" s="1"/>
  <c r="AJ67" i="125"/>
  <c r="E67" i="132" s="1"/>
  <c r="AJ67" i="132" s="1"/>
  <c r="AI67" i="125"/>
  <c r="D67" i="132" s="1"/>
  <c r="AI67" i="132" s="1"/>
  <c r="A67" i="125"/>
  <c r="AK66" i="125"/>
  <c r="F66" i="132" s="1"/>
  <c r="AK66" i="132" s="1"/>
  <c r="AJ66" i="125"/>
  <c r="E66" i="132" s="1"/>
  <c r="AJ66" i="132" s="1"/>
  <c r="AI66" i="125"/>
  <c r="D66" i="132" s="1"/>
  <c r="AI66" i="132" s="1"/>
  <c r="C66" i="125"/>
  <c r="B66" i="125"/>
  <c r="A66" i="125"/>
  <c r="A65" i="125"/>
  <c r="AK64" i="125"/>
  <c r="F64" i="132" s="1"/>
  <c r="AK64" i="132" s="1"/>
  <c r="AJ64" i="125"/>
  <c r="E64" i="132" s="1"/>
  <c r="AJ64" i="132" s="1"/>
  <c r="AI64" i="125"/>
  <c r="D64" i="132" s="1"/>
  <c r="AI64" i="132" s="1"/>
  <c r="C64" i="125"/>
  <c r="B64" i="125"/>
  <c r="A64" i="125"/>
  <c r="AK63" i="125"/>
  <c r="F63" i="132" s="1"/>
  <c r="AK63" i="132" s="1"/>
  <c r="AJ63" i="125"/>
  <c r="E63" i="132" s="1"/>
  <c r="AJ63" i="132" s="1"/>
  <c r="AI63" i="125"/>
  <c r="D63" i="132" s="1"/>
  <c r="AI63" i="132" s="1"/>
  <c r="C63" i="125"/>
  <c r="B63" i="125"/>
  <c r="A63" i="125"/>
  <c r="AJ62" i="125"/>
  <c r="AH62" i="125"/>
  <c r="AG62" i="125"/>
  <c r="AF62" i="125"/>
  <c r="AE62" i="125"/>
  <c r="AD62" i="125"/>
  <c r="AC62" i="125"/>
  <c r="AB62" i="125"/>
  <c r="AA62" i="125"/>
  <c r="Z62" i="125"/>
  <c r="Y62" i="125"/>
  <c r="X62" i="125"/>
  <c r="W62" i="125"/>
  <c r="V62" i="125"/>
  <c r="U62" i="125"/>
  <c r="T62" i="125"/>
  <c r="S62" i="125"/>
  <c r="R62" i="125"/>
  <c r="Q62" i="125"/>
  <c r="P62" i="125"/>
  <c r="O62" i="125"/>
  <c r="N62" i="125"/>
  <c r="M62" i="125"/>
  <c r="L62" i="125"/>
  <c r="K62" i="125"/>
  <c r="J62" i="125"/>
  <c r="I62" i="125"/>
  <c r="H62" i="125"/>
  <c r="G62" i="125"/>
  <c r="F62" i="125"/>
  <c r="E62" i="125"/>
  <c r="D62" i="125"/>
  <c r="A62" i="125"/>
  <c r="AK61" i="125"/>
  <c r="F61" i="132" s="1"/>
  <c r="AK61" i="132" s="1"/>
  <c r="AJ61" i="125"/>
  <c r="E61" i="132" s="1"/>
  <c r="AJ61" i="132" s="1"/>
  <c r="AI61" i="125"/>
  <c r="D61" i="132" s="1"/>
  <c r="AI61" i="132" s="1"/>
  <c r="C61" i="125"/>
  <c r="B61" i="125"/>
  <c r="A61" i="125"/>
  <c r="AK60" i="125"/>
  <c r="F60" i="132" s="1"/>
  <c r="AK60" i="132" s="1"/>
  <c r="AJ60" i="125"/>
  <c r="E60" i="132" s="1"/>
  <c r="AJ60" i="132" s="1"/>
  <c r="AI60" i="125"/>
  <c r="D60" i="132" s="1"/>
  <c r="AI60" i="132" s="1"/>
  <c r="C60" i="125"/>
  <c r="B60" i="125"/>
  <c r="A60" i="125"/>
  <c r="AK59" i="125"/>
  <c r="F59" i="132" s="1"/>
  <c r="AK59" i="132" s="1"/>
  <c r="AJ59" i="125"/>
  <c r="E59" i="132" s="1"/>
  <c r="AJ59" i="132" s="1"/>
  <c r="AI59" i="125"/>
  <c r="D59" i="132" s="1"/>
  <c r="AI59" i="132" s="1"/>
  <c r="C59" i="125"/>
  <c r="B59" i="125"/>
  <c r="A59" i="125"/>
  <c r="AK58" i="125"/>
  <c r="F58" i="132" s="1"/>
  <c r="AK58" i="132" s="1"/>
  <c r="AJ58" i="125"/>
  <c r="E58" i="132" s="1"/>
  <c r="AJ58" i="132" s="1"/>
  <c r="AI58" i="125"/>
  <c r="D58" i="132" s="1"/>
  <c r="AI58" i="132" s="1"/>
  <c r="C58" i="125"/>
  <c r="B58" i="125"/>
  <c r="A58" i="125"/>
  <c r="AK57" i="125"/>
  <c r="F57" i="132" s="1"/>
  <c r="AJ57" i="125"/>
  <c r="E57" i="132" s="1"/>
  <c r="AI57" i="125"/>
  <c r="D57" i="132" s="1"/>
  <c r="C57" i="125"/>
  <c r="B57" i="125"/>
  <c r="A57" i="125"/>
  <c r="AK56" i="125"/>
  <c r="F56" i="132" s="1"/>
  <c r="AK56" i="132" s="1"/>
  <c r="AJ56" i="125"/>
  <c r="E56" i="132" s="1"/>
  <c r="AJ56" i="132" s="1"/>
  <c r="AI56" i="125"/>
  <c r="D56" i="132" s="1"/>
  <c r="AI56" i="132" s="1"/>
  <c r="C56" i="125"/>
  <c r="B56" i="125"/>
  <c r="A56" i="125"/>
  <c r="AI55" i="125"/>
  <c r="AH55" i="125"/>
  <c r="AG55" i="125"/>
  <c r="AF55" i="125"/>
  <c r="AE55" i="125"/>
  <c r="AD55" i="125"/>
  <c r="AC55" i="125"/>
  <c r="AB55" i="125"/>
  <c r="AA55" i="125"/>
  <c r="Z55" i="125"/>
  <c r="Y55" i="125"/>
  <c r="X55" i="125"/>
  <c r="W55" i="125"/>
  <c r="V55" i="125"/>
  <c r="U55" i="125"/>
  <c r="T55" i="125"/>
  <c r="S55" i="125"/>
  <c r="R55" i="125"/>
  <c r="Q55" i="125"/>
  <c r="P55" i="125"/>
  <c r="O55" i="125"/>
  <c r="N55" i="125"/>
  <c r="M55" i="125"/>
  <c r="L55" i="125"/>
  <c r="K55" i="125"/>
  <c r="J55" i="125"/>
  <c r="I55" i="125"/>
  <c r="H55" i="125"/>
  <c r="G55" i="125"/>
  <c r="F55" i="125"/>
  <c r="E55" i="125"/>
  <c r="D55" i="125"/>
  <c r="A55" i="125"/>
  <c r="AK54" i="125"/>
  <c r="F54" i="132" s="1"/>
  <c r="AK54" i="132" s="1"/>
  <c r="AJ54" i="125"/>
  <c r="E54" i="132" s="1"/>
  <c r="AJ54" i="132" s="1"/>
  <c r="AI54" i="125"/>
  <c r="D54" i="132" s="1"/>
  <c r="AI54" i="132" s="1"/>
  <c r="C54" i="125"/>
  <c r="B54" i="125"/>
  <c r="A54" i="125"/>
  <c r="AK53" i="125"/>
  <c r="F53" i="132" s="1"/>
  <c r="AK53" i="132" s="1"/>
  <c r="AJ53" i="125"/>
  <c r="E53" i="132" s="1"/>
  <c r="AJ53" i="132" s="1"/>
  <c r="AI53" i="125"/>
  <c r="D53" i="132" s="1"/>
  <c r="AI53" i="132" s="1"/>
  <c r="C53" i="125"/>
  <c r="B53" i="125"/>
  <c r="A53" i="125"/>
  <c r="AK52" i="125"/>
  <c r="F52" i="132" s="1"/>
  <c r="AK52" i="132" s="1"/>
  <c r="AJ52" i="125"/>
  <c r="E52" i="132" s="1"/>
  <c r="AJ52" i="132" s="1"/>
  <c r="AI52" i="125"/>
  <c r="D52" i="132" s="1"/>
  <c r="AI52" i="132" s="1"/>
  <c r="C52" i="125"/>
  <c r="B52" i="125"/>
  <c r="A52" i="125"/>
  <c r="AK51" i="125"/>
  <c r="F51" i="132" s="1"/>
  <c r="AK51" i="132" s="1"/>
  <c r="AJ51" i="125"/>
  <c r="E51" i="132" s="1"/>
  <c r="AJ51" i="132" s="1"/>
  <c r="AI51" i="125"/>
  <c r="D51" i="132" s="1"/>
  <c r="AI51" i="132" s="1"/>
  <c r="C51" i="125"/>
  <c r="B51" i="125"/>
  <c r="A51" i="125"/>
  <c r="AK50" i="125"/>
  <c r="F50" i="132" s="1"/>
  <c r="AK50" i="132" s="1"/>
  <c r="AJ50" i="125"/>
  <c r="E50" i="132" s="1"/>
  <c r="AJ50" i="132" s="1"/>
  <c r="AI50" i="125"/>
  <c r="D50" i="132" s="1"/>
  <c r="AI50" i="132" s="1"/>
  <c r="C50" i="125"/>
  <c r="B50" i="125"/>
  <c r="A50" i="125"/>
  <c r="AK49" i="125"/>
  <c r="F49" i="132" s="1"/>
  <c r="AJ49" i="125"/>
  <c r="E49" i="132" s="1"/>
  <c r="AI49" i="125"/>
  <c r="D49" i="132" s="1"/>
  <c r="C49" i="125"/>
  <c r="B49" i="125"/>
  <c r="A49" i="125"/>
  <c r="AK48" i="125"/>
  <c r="F48" i="132" s="1"/>
  <c r="AK48" i="132" s="1"/>
  <c r="AJ48" i="125"/>
  <c r="E48" i="132" s="1"/>
  <c r="AJ48" i="132" s="1"/>
  <c r="AI48" i="125"/>
  <c r="D48" i="132" s="1"/>
  <c r="AI48" i="132" s="1"/>
  <c r="C48" i="125"/>
  <c r="B48" i="125"/>
  <c r="A48" i="125"/>
  <c r="AJ47" i="125"/>
  <c r="AH47" i="125"/>
  <c r="AG47" i="125"/>
  <c r="AF47" i="125"/>
  <c r="AE47" i="125"/>
  <c r="AD47" i="125"/>
  <c r="AC47" i="125"/>
  <c r="AB47" i="125"/>
  <c r="AA47" i="125"/>
  <c r="Z47" i="125"/>
  <c r="Y47" i="125"/>
  <c r="X47" i="125"/>
  <c r="W47" i="125"/>
  <c r="V47" i="125"/>
  <c r="U47" i="125"/>
  <c r="T47" i="125"/>
  <c r="S47" i="125"/>
  <c r="R47" i="125"/>
  <c r="Q47" i="125"/>
  <c r="P47" i="125"/>
  <c r="O47" i="125"/>
  <c r="N47" i="125"/>
  <c r="M47" i="125"/>
  <c r="L47" i="125"/>
  <c r="K47" i="125"/>
  <c r="J47" i="125"/>
  <c r="I47" i="125"/>
  <c r="H47" i="125"/>
  <c r="G47" i="125"/>
  <c r="F47" i="125"/>
  <c r="E47" i="125"/>
  <c r="D47" i="125"/>
  <c r="A47" i="125"/>
  <c r="AK46" i="125"/>
  <c r="F46" i="132" s="1"/>
  <c r="AK46" i="132" s="1"/>
  <c r="AJ46" i="125"/>
  <c r="E46" i="132" s="1"/>
  <c r="AJ46" i="132" s="1"/>
  <c r="AI46" i="125"/>
  <c r="D46" i="132" s="1"/>
  <c r="AI46" i="132" s="1"/>
  <c r="C46" i="125"/>
  <c r="B46" i="125"/>
  <c r="A46" i="125"/>
  <c r="AK45" i="125"/>
  <c r="F45" i="132" s="1"/>
  <c r="AK45" i="132" s="1"/>
  <c r="AJ45" i="125"/>
  <c r="E45" i="132" s="1"/>
  <c r="AJ45" i="132" s="1"/>
  <c r="AI45" i="125"/>
  <c r="D45" i="132" s="1"/>
  <c r="AI45" i="132" s="1"/>
  <c r="C45" i="125"/>
  <c r="B45" i="125"/>
  <c r="A45" i="125"/>
  <c r="AK44" i="125"/>
  <c r="F44" i="132" s="1"/>
  <c r="AK44" i="132" s="1"/>
  <c r="AJ44" i="125"/>
  <c r="E44" i="132" s="1"/>
  <c r="AJ44" i="132" s="1"/>
  <c r="AI44" i="125"/>
  <c r="D44" i="132" s="1"/>
  <c r="AI44" i="132" s="1"/>
  <c r="C44" i="125"/>
  <c r="B44" i="125"/>
  <c r="A44" i="125"/>
  <c r="AK43" i="125"/>
  <c r="F43" i="132" s="1"/>
  <c r="AJ43" i="125"/>
  <c r="E43" i="132" s="1"/>
  <c r="AI43" i="125"/>
  <c r="D43" i="132" s="1"/>
  <c r="C43" i="125"/>
  <c r="B43" i="125"/>
  <c r="A43" i="125"/>
  <c r="AK42" i="125"/>
  <c r="F42" i="132" s="1"/>
  <c r="AK42" i="132" s="1"/>
  <c r="AJ42" i="125"/>
  <c r="E42" i="132" s="1"/>
  <c r="AJ42" i="132" s="1"/>
  <c r="AI42" i="125"/>
  <c r="D42" i="132" s="1"/>
  <c r="AI42" i="132" s="1"/>
  <c r="C42" i="125"/>
  <c r="B42" i="125"/>
  <c r="A42" i="125"/>
  <c r="AK41" i="125"/>
  <c r="AH41" i="125"/>
  <c r="AG41" i="125"/>
  <c r="AF41" i="125"/>
  <c r="AE41" i="125"/>
  <c r="AD41" i="125"/>
  <c r="AC41" i="125"/>
  <c r="AB41" i="125"/>
  <c r="AA41" i="125"/>
  <c r="Z41" i="125"/>
  <c r="Y41" i="125"/>
  <c r="X41" i="125"/>
  <c r="W41" i="125"/>
  <c r="V41" i="125"/>
  <c r="U41" i="125"/>
  <c r="T41" i="125"/>
  <c r="S41" i="125"/>
  <c r="R41" i="125"/>
  <c r="Q41" i="125"/>
  <c r="P41" i="125"/>
  <c r="O41" i="125"/>
  <c r="N41" i="125"/>
  <c r="M41" i="125"/>
  <c r="L41" i="125"/>
  <c r="K41" i="125"/>
  <c r="J41" i="125"/>
  <c r="I41" i="125"/>
  <c r="H41" i="125"/>
  <c r="G41" i="125"/>
  <c r="F41" i="125"/>
  <c r="E41" i="125"/>
  <c r="D41" i="125"/>
  <c r="A41" i="125"/>
  <c r="AK40" i="125"/>
  <c r="F40" i="132" s="1"/>
  <c r="AK40" i="132" s="1"/>
  <c r="AJ40" i="125"/>
  <c r="E40" i="132" s="1"/>
  <c r="AJ40" i="132" s="1"/>
  <c r="AI40" i="125"/>
  <c r="D40" i="132" s="1"/>
  <c r="AI40" i="132" s="1"/>
  <c r="C40" i="125"/>
  <c r="B40" i="125"/>
  <c r="A40" i="125"/>
  <c r="AK39" i="125"/>
  <c r="F39" i="132" s="1"/>
  <c r="AK39" i="132" s="1"/>
  <c r="AJ39" i="125"/>
  <c r="E39" i="132" s="1"/>
  <c r="AJ39" i="132" s="1"/>
  <c r="AI39" i="125"/>
  <c r="D39" i="132" s="1"/>
  <c r="AI39" i="132" s="1"/>
  <c r="C39" i="125"/>
  <c r="B39" i="125"/>
  <c r="A39" i="125"/>
  <c r="AK38" i="125"/>
  <c r="F38" i="132" s="1"/>
  <c r="AK38" i="132" s="1"/>
  <c r="AJ38" i="125"/>
  <c r="E38" i="132" s="1"/>
  <c r="AJ38" i="132" s="1"/>
  <c r="AI38" i="125"/>
  <c r="D38" i="132" s="1"/>
  <c r="AI38" i="132" s="1"/>
  <c r="C38" i="125"/>
  <c r="B38" i="125"/>
  <c r="A38" i="125"/>
  <c r="AK37" i="125"/>
  <c r="F37" i="132" s="1"/>
  <c r="AK37" i="132" s="1"/>
  <c r="AJ37" i="125"/>
  <c r="E37" i="132" s="1"/>
  <c r="AJ37" i="132" s="1"/>
  <c r="AI37" i="125"/>
  <c r="D37" i="132" s="1"/>
  <c r="AI37" i="132" s="1"/>
  <c r="C37" i="125"/>
  <c r="B37" i="125"/>
  <c r="A37" i="125"/>
  <c r="AK36" i="125"/>
  <c r="F36" i="132" s="1"/>
  <c r="AK36" i="132" s="1"/>
  <c r="AJ36" i="125"/>
  <c r="E36" i="132" s="1"/>
  <c r="AJ36" i="132" s="1"/>
  <c r="AI36" i="125"/>
  <c r="D36" i="132" s="1"/>
  <c r="AI36" i="132" s="1"/>
  <c r="C36" i="125"/>
  <c r="B36" i="125"/>
  <c r="A36" i="125"/>
  <c r="AK35" i="125"/>
  <c r="F35" i="132" s="1"/>
  <c r="AJ35" i="125"/>
  <c r="E35" i="132" s="1"/>
  <c r="AI35" i="125"/>
  <c r="D35" i="132" s="1"/>
  <c r="AI35" i="132" s="1"/>
  <c r="C35" i="125"/>
  <c r="B35" i="125"/>
  <c r="A35" i="125"/>
  <c r="AK34" i="125"/>
  <c r="F34" i="132" s="1"/>
  <c r="AJ34" i="125"/>
  <c r="E34" i="132" s="1"/>
  <c r="AI34" i="125"/>
  <c r="D34" i="132" s="1"/>
  <c r="C34" i="125"/>
  <c r="B34" i="125"/>
  <c r="A34" i="125"/>
  <c r="AK33" i="125"/>
  <c r="F33" i="132" s="1"/>
  <c r="AK33" i="132" s="1"/>
  <c r="AJ33" i="125"/>
  <c r="E33" i="132" s="1"/>
  <c r="AJ33" i="132" s="1"/>
  <c r="AI33" i="125"/>
  <c r="D33" i="132" s="1"/>
  <c r="AI33" i="132" s="1"/>
  <c r="C33" i="125"/>
  <c r="B33" i="125"/>
  <c r="A33" i="125"/>
  <c r="AJ32" i="125"/>
  <c r="AH32" i="125"/>
  <c r="AG32" i="125"/>
  <c r="AF32" i="125"/>
  <c r="AE32" i="125"/>
  <c r="AD32" i="125"/>
  <c r="AC32" i="125"/>
  <c r="AB32" i="125"/>
  <c r="AA32" i="125"/>
  <c r="Z32" i="125"/>
  <c r="Y32" i="125"/>
  <c r="X32" i="125"/>
  <c r="W32" i="125"/>
  <c r="V32" i="125"/>
  <c r="U32" i="125"/>
  <c r="T32" i="125"/>
  <c r="S32" i="125"/>
  <c r="R32" i="125"/>
  <c r="Q32" i="125"/>
  <c r="P32" i="125"/>
  <c r="O32" i="125"/>
  <c r="N32" i="125"/>
  <c r="M32" i="125"/>
  <c r="L32" i="125"/>
  <c r="K32" i="125"/>
  <c r="J32" i="125"/>
  <c r="I32" i="125"/>
  <c r="H32" i="125"/>
  <c r="G32" i="125"/>
  <c r="F32" i="125"/>
  <c r="E32" i="125"/>
  <c r="D32" i="125"/>
  <c r="A32" i="125"/>
  <c r="AK31" i="125"/>
  <c r="F31" i="132" s="1"/>
  <c r="AK31" i="132" s="1"/>
  <c r="AJ31" i="125"/>
  <c r="E31" i="132" s="1"/>
  <c r="AJ31" i="132" s="1"/>
  <c r="AI31" i="125"/>
  <c r="D31" i="132" s="1"/>
  <c r="AI31" i="132" s="1"/>
  <c r="C31" i="125"/>
  <c r="B31" i="125"/>
  <c r="A31" i="125"/>
  <c r="AK30" i="125"/>
  <c r="F30" i="132" s="1"/>
  <c r="AK30" i="132" s="1"/>
  <c r="AJ30" i="125"/>
  <c r="E30" i="132" s="1"/>
  <c r="AJ30" i="132" s="1"/>
  <c r="AI30" i="125"/>
  <c r="D30" i="132" s="1"/>
  <c r="AI30" i="132" s="1"/>
  <c r="C30" i="125"/>
  <c r="B30" i="125"/>
  <c r="A30" i="125"/>
  <c r="AK29" i="125"/>
  <c r="F29" i="132" s="1"/>
  <c r="AK29" i="132" s="1"/>
  <c r="AJ29" i="125"/>
  <c r="E29" i="132" s="1"/>
  <c r="AJ29" i="132" s="1"/>
  <c r="AI29" i="125"/>
  <c r="D29" i="132" s="1"/>
  <c r="AI29" i="132" s="1"/>
  <c r="C29" i="125"/>
  <c r="B29" i="125"/>
  <c r="A29" i="125"/>
  <c r="AK28" i="125"/>
  <c r="F28" i="132" s="1"/>
  <c r="AK28" i="132" s="1"/>
  <c r="AJ28" i="125"/>
  <c r="E28" i="132" s="1"/>
  <c r="AJ28" i="132" s="1"/>
  <c r="AI28" i="125"/>
  <c r="D28" i="132" s="1"/>
  <c r="AI28" i="132" s="1"/>
  <c r="C28" i="125"/>
  <c r="B28" i="125"/>
  <c r="A28" i="125"/>
  <c r="AK27" i="125"/>
  <c r="F27" i="132" s="1"/>
  <c r="AK27" i="132" s="1"/>
  <c r="AJ27" i="125"/>
  <c r="E27" i="132" s="1"/>
  <c r="AJ27" i="132" s="1"/>
  <c r="AI27" i="125"/>
  <c r="D27" i="132" s="1"/>
  <c r="AI27" i="132" s="1"/>
  <c r="C27" i="125"/>
  <c r="B27" i="125"/>
  <c r="A27" i="125"/>
  <c r="AK26" i="125"/>
  <c r="F26" i="132" s="1"/>
  <c r="AK26" i="132" s="1"/>
  <c r="AJ26" i="125"/>
  <c r="E26" i="132" s="1"/>
  <c r="AI26" i="125"/>
  <c r="D26" i="132" s="1"/>
  <c r="C26" i="125"/>
  <c r="B26" i="125"/>
  <c r="A26" i="125"/>
  <c r="AK25" i="125"/>
  <c r="F25" i="132" s="1"/>
  <c r="AJ25" i="125"/>
  <c r="E25" i="132" s="1"/>
  <c r="AI25" i="125"/>
  <c r="D25" i="132" s="1"/>
  <c r="C25" i="125"/>
  <c r="B25" i="125"/>
  <c r="A25" i="125"/>
  <c r="AK24" i="125"/>
  <c r="F24" i="132" s="1"/>
  <c r="AK24" i="132" s="1"/>
  <c r="AJ24" i="125"/>
  <c r="E24" i="132" s="1"/>
  <c r="AJ24" i="132" s="1"/>
  <c r="AI24" i="125"/>
  <c r="D24" i="132" s="1"/>
  <c r="AI24" i="132" s="1"/>
  <c r="C24" i="125"/>
  <c r="B24" i="125"/>
  <c r="A24" i="125"/>
  <c r="AH23" i="125"/>
  <c r="AH65" i="125" s="1"/>
  <c r="AG23" i="125"/>
  <c r="AG65" i="125" s="1"/>
  <c r="AF23" i="125"/>
  <c r="AF65" i="125" s="1"/>
  <c r="AF407" i="125" s="1"/>
  <c r="AE23" i="125"/>
  <c r="AE65" i="125" s="1"/>
  <c r="AE407" i="125" s="1"/>
  <c r="AD23" i="125"/>
  <c r="AD65" i="125" s="1"/>
  <c r="AC23" i="125"/>
  <c r="AC65" i="125" s="1"/>
  <c r="AB23" i="125"/>
  <c r="AB65" i="125" s="1"/>
  <c r="AB407" i="125" s="1"/>
  <c r="AA23" i="125"/>
  <c r="AA65" i="125" s="1"/>
  <c r="AA407" i="125" s="1"/>
  <c r="Z23" i="125"/>
  <c r="Z65" i="125" s="1"/>
  <c r="Y23" i="125"/>
  <c r="Y65" i="125" s="1"/>
  <c r="X23" i="125"/>
  <c r="X65" i="125" s="1"/>
  <c r="X407" i="125" s="1"/>
  <c r="W23" i="125"/>
  <c r="W65" i="125" s="1"/>
  <c r="W407" i="125" s="1"/>
  <c r="V23" i="125"/>
  <c r="V65" i="125" s="1"/>
  <c r="U23" i="125"/>
  <c r="U65" i="125" s="1"/>
  <c r="T23" i="125"/>
  <c r="T65" i="125" s="1"/>
  <c r="T407" i="125" s="1"/>
  <c r="S23" i="125"/>
  <c r="S65" i="125" s="1"/>
  <c r="S407" i="125" s="1"/>
  <c r="R23" i="125"/>
  <c r="R65" i="125" s="1"/>
  <c r="Q23" i="125"/>
  <c r="Q65" i="125" s="1"/>
  <c r="P23" i="125"/>
  <c r="P65" i="125" s="1"/>
  <c r="P407" i="125" s="1"/>
  <c r="O23" i="125"/>
  <c r="O65" i="125" s="1"/>
  <c r="O407" i="125" s="1"/>
  <c r="N23" i="125"/>
  <c r="N65" i="125" s="1"/>
  <c r="M23" i="125"/>
  <c r="M65" i="125" s="1"/>
  <c r="L23" i="125"/>
  <c r="L65" i="125" s="1"/>
  <c r="L407" i="125" s="1"/>
  <c r="K23" i="125"/>
  <c r="K65" i="125" s="1"/>
  <c r="K407" i="125" s="1"/>
  <c r="J23" i="125"/>
  <c r="J65" i="125" s="1"/>
  <c r="I23" i="125"/>
  <c r="I65" i="125" s="1"/>
  <c r="H23" i="125"/>
  <c r="H65" i="125" s="1"/>
  <c r="H407" i="125" s="1"/>
  <c r="G23" i="125"/>
  <c r="G65" i="125" s="1"/>
  <c r="G407" i="125" s="1"/>
  <c r="F23" i="125"/>
  <c r="F65" i="125" s="1"/>
  <c r="E23" i="125"/>
  <c r="E65" i="125" s="1"/>
  <c r="D23" i="125"/>
  <c r="D65" i="125" s="1"/>
  <c r="D407" i="125" s="1"/>
  <c r="A23" i="125"/>
  <c r="AK22" i="125"/>
  <c r="F22" i="132" s="1"/>
  <c r="AK22" i="132" s="1"/>
  <c r="AJ22" i="125"/>
  <c r="E22" i="132" s="1"/>
  <c r="AJ22" i="132" s="1"/>
  <c r="AI22" i="125"/>
  <c r="D22" i="132" s="1"/>
  <c r="AI22" i="132" s="1"/>
  <c r="C22" i="125"/>
  <c r="A22" i="125"/>
  <c r="AK21" i="125"/>
  <c r="F21" i="132" s="1"/>
  <c r="AK21" i="132" s="1"/>
  <c r="AJ21" i="125"/>
  <c r="E21" i="132" s="1"/>
  <c r="AJ21" i="132" s="1"/>
  <c r="AI21" i="125"/>
  <c r="D21" i="132" s="1"/>
  <c r="AI21" i="132" s="1"/>
  <c r="C21" i="125"/>
  <c r="A21" i="125"/>
  <c r="AK20" i="125"/>
  <c r="F20" i="132" s="1"/>
  <c r="AK20" i="132" s="1"/>
  <c r="AJ20" i="125"/>
  <c r="E20" i="132" s="1"/>
  <c r="AJ20" i="132" s="1"/>
  <c r="AI20" i="125"/>
  <c r="D20" i="132" s="1"/>
  <c r="AI20" i="132" s="1"/>
  <c r="C20" i="125"/>
  <c r="A20" i="125"/>
  <c r="AK19" i="125"/>
  <c r="F19" i="132" s="1"/>
  <c r="AK19" i="132" s="1"/>
  <c r="AJ19" i="125"/>
  <c r="E19" i="132" s="1"/>
  <c r="AJ19" i="132" s="1"/>
  <c r="AI19" i="125"/>
  <c r="D19" i="132" s="1"/>
  <c r="AI19" i="132" s="1"/>
  <c r="C19" i="125"/>
  <c r="A19" i="125"/>
  <c r="AK18" i="125"/>
  <c r="F18" i="132" s="1"/>
  <c r="AK18" i="132" s="1"/>
  <c r="AJ18" i="125"/>
  <c r="E18" i="132" s="1"/>
  <c r="AJ18" i="132" s="1"/>
  <c r="AI18" i="125"/>
  <c r="D18" i="132" s="1"/>
  <c r="AI18" i="132" s="1"/>
  <c r="C18" i="125"/>
  <c r="A18" i="125"/>
  <c r="AK17" i="125"/>
  <c r="F17" i="132" s="1"/>
  <c r="AJ17" i="125"/>
  <c r="E17" i="132" s="1"/>
  <c r="AJ17" i="132" s="1"/>
  <c r="AI17" i="125"/>
  <c r="D17" i="132" s="1"/>
  <c r="AI17" i="132" s="1"/>
  <c r="C17" i="125"/>
  <c r="A17" i="125"/>
  <c r="AK16" i="125"/>
  <c r="F16" i="132" s="1"/>
  <c r="AK16" i="132" s="1"/>
  <c r="AJ16" i="125"/>
  <c r="E16" i="132" s="1"/>
  <c r="AJ16" i="132" s="1"/>
  <c r="AI16" i="125"/>
  <c r="D16" i="132" s="1"/>
  <c r="AI16" i="132" s="1"/>
  <c r="C16" i="125"/>
  <c r="A16" i="125"/>
  <c r="AK15" i="125"/>
  <c r="F15" i="132" s="1"/>
  <c r="AJ15" i="125"/>
  <c r="E15" i="132" s="1"/>
  <c r="AI15" i="125"/>
  <c r="D15" i="132" s="1"/>
  <c r="C15" i="125"/>
  <c r="A15" i="125"/>
  <c r="AK14" i="125"/>
  <c r="F14" i="132" s="1"/>
  <c r="AK14" i="132" s="1"/>
  <c r="AJ14" i="125"/>
  <c r="E14" i="132" s="1"/>
  <c r="AJ14" i="132" s="1"/>
  <c r="AI14" i="125"/>
  <c r="D14" i="132" s="1"/>
  <c r="AI14" i="132" s="1"/>
  <c r="C14" i="125"/>
  <c r="B14" i="125"/>
  <c r="A14" i="125"/>
  <c r="AK13" i="125"/>
  <c r="F13" i="132" s="1"/>
  <c r="AK13" i="132" s="1"/>
  <c r="AJ13" i="125"/>
  <c r="E13" i="132" s="1"/>
  <c r="AJ13" i="132" s="1"/>
  <c r="AI13" i="125"/>
  <c r="D13" i="132" s="1"/>
  <c r="AI13" i="132" s="1"/>
  <c r="C13" i="125"/>
  <c r="B13" i="125"/>
  <c r="A13" i="125"/>
  <c r="AK12" i="125"/>
  <c r="F12" i="132" s="1"/>
  <c r="AJ12" i="125"/>
  <c r="E12" i="132" s="1"/>
  <c r="AI12" i="125"/>
  <c r="D12" i="132" s="1"/>
  <c r="C12" i="125"/>
  <c r="B12" i="125"/>
  <c r="A12" i="125"/>
  <c r="AK11" i="125"/>
  <c r="F11" i="132" s="1"/>
  <c r="AK11" i="132" s="1"/>
  <c r="AJ11" i="125"/>
  <c r="E11" i="132" s="1"/>
  <c r="AJ11" i="132" s="1"/>
  <c r="AI11" i="125"/>
  <c r="D11" i="132" s="1"/>
  <c r="AI11" i="132" s="1"/>
  <c r="C11" i="125"/>
  <c r="B11" i="125"/>
  <c r="A11" i="125"/>
  <c r="AK10" i="125"/>
  <c r="AJ10" i="125"/>
  <c r="AI10" i="125"/>
  <c r="A10" i="125"/>
  <c r="AK9" i="125"/>
  <c r="AJ9" i="125"/>
  <c r="AI9" i="125"/>
  <c r="AK7" i="125"/>
  <c r="AJ7" i="125"/>
  <c r="AI7" i="125"/>
  <c r="AG7" i="125"/>
  <c r="AF7" i="125"/>
  <c r="AE7" i="125"/>
  <c r="AD7" i="125"/>
  <c r="AC7" i="125"/>
  <c r="AB7" i="125"/>
  <c r="AA7" i="125"/>
  <c r="Z7" i="125"/>
  <c r="Y7" i="125"/>
  <c r="X7" i="125"/>
  <c r="W7" i="125"/>
  <c r="V7" i="125"/>
  <c r="U7" i="125"/>
  <c r="T7" i="125"/>
  <c r="S7" i="125"/>
  <c r="R7" i="125"/>
  <c r="Q7" i="125"/>
  <c r="P7" i="125"/>
  <c r="O7" i="125"/>
  <c r="N7" i="125"/>
  <c r="M7" i="125"/>
  <c r="L7" i="125"/>
  <c r="K7" i="125"/>
  <c r="J7" i="125"/>
  <c r="I7" i="125"/>
  <c r="H7" i="125"/>
  <c r="G7" i="125"/>
  <c r="F7" i="125"/>
  <c r="E7" i="125"/>
  <c r="D7" i="125"/>
  <c r="A2" i="125"/>
  <c r="A1" i="125"/>
  <c r="E407" i="125" l="1"/>
  <c r="I407" i="125"/>
  <c r="M407" i="125"/>
  <c r="Q407" i="125"/>
  <c r="U407" i="125"/>
  <c r="Y407" i="125"/>
  <c r="AC407" i="125"/>
  <c r="AG407" i="125"/>
  <c r="E407" i="127"/>
  <c r="I407" i="127"/>
  <c r="M407" i="127"/>
  <c r="Q407" i="127"/>
  <c r="U407" i="127"/>
  <c r="Y407" i="127"/>
  <c r="AC407" i="127"/>
  <c r="AG407" i="127"/>
  <c r="J407" i="128"/>
  <c r="N407" i="128"/>
  <c r="R407" i="128"/>
  <c r="V407" i="128"/>
  <c r="Z407" i="128"/>
  <c r="AD407" i="128"/>
  <c r="AH407" i="128"/>
  <c r="F407" i="125"/>
  <c r="J407" i="125"/>
  <c r="N407" i="125"/>
  <c r="R407" i="125"/>
  <c r="V407" i="125"/>
  <c r="Z407" i="125"/>
  <c r="AD407" i="125"/>
  <c r="AH407" i="125"/>
  <c r="F23" i="132"/>
  <c r="F65" i="132" s="1"/>
  <c r="AK15" i="132"/>
  <c r="F10" i="138"/>
  <c r="E10" i="132"/>
  <c r="AJ10" i="132" s="1"/>
  <c r="D23" i="132"/>
  <c r="AK23" i="125"/>
  <c r="F32" i="132"/>
  <c r="AK25" i="132"/>
  <c r="AK32" i="132" s="1"/>
  <c r="G9" i="138"/>
  <c r="F9" i="132"/>
  <c r="AK9" i="132" s="1"/>
  <c r="G10" i="138"/>
  <c r="F10" i="132"/>
  <c r="AK10" i="132" s="1"/>
  <c r="AJ15" i="132"/>
  <c r="AJ23" i="132" s="1"/>
  <c r="E23" i="132"/>
  <c r="AI32" i="125"/>
  <c r="D41" i="132"/>
  <c r="AI34" i="132"/>
  <c r="AI41" i="132" s="1"/>
  <c r="AJ41" i="125"/>
  <c r="E47" i="132"/>
  <c r="AI47" i="125"/>
  <c r="D55" i="132"/>
  <c r="AI62" i="125"/>
  <c r="AK75" i="125"/>
  <c r="F83" i="132"/>
  <c r="AK77" i="132"/>
  <c r="AK83" i="132" s="1"/>
  <c r="AJ83" i="125"/>
  <c r="E92" i="132"/>
  <c r="AJ85" i="132"/>
  <c r="AJ92" i="132" s="1"/>
  <c r="AK92" i="125"/>
  <c r="AI99" i="125"/>
  <c r="AK114" i="125"/>
  <c r="F120" i="132"/>
  <c r="AK116" i="132"/>
  <c r="AK120" i="132" s="1"/>
  <c r="AJ120" i="125"/>
  <c r="AK123" i="125"/>
  <c r="AI127" i="132"/>
  <c r="D134" i="132"/>
  <c r="AI129" i="132"/>
  <c r="AI134" i="132" s="1"/>
  <c r="AJ134" i="125"/>
  <c r="E144" i="132"/>
  <c r="AJ136" i="132"/>
  <c r="AJ144" i="132" s="1"/>
  <c r="AI144" i="125"/>
  <c r="D150" i="132"/>
  <c r="AI146" i="132"/>
  <c r="AI150" i="132" s="1"/>
  <c r="AI157" i="125"/>
  <c r="D163" i="132"/>
  <c r="AI159" i="132"/>
  <c r="AI163" i="132" s="1"/>
  <c r="AK171" i="125"/>
  <c r="F178" i="132"/>
  <c r="AK173" i="132"/>
  <c r="AK178" i="132" s="1"/>
  <c r="AK186" i="125"/>
  <c r="F193" i="132"/>
  <c r="AK188" i="132"/>
  <c r="AK193" i="132" s="1"/>
  <c r="AI200" i="125"/>
  <c r="AK213" i="125"/>
  <c r="F220" i="132"/>
  <c r="AK215" i="132"/>
  <c r="AK220" i="132" s="1"/>
  <c r="AI227" i="125"/>
  <c r="D235" i="132"/>
  <c r="AI229" i="132"/>
  <c r="AI235" i="132" s="1"/>
  <c r="AI242" i="125"/>
  <c r="D257" i="132"/>
  <c r="AI249" i="132"/>
  <c r="AI257" i="132" s="1"/>
  <c r="AK257" i="125"/>
  <c r="F266" i="132"/>
  <c r="AK259" i="132"/>
  <c r="AK266" i="132" s="1"/>
  <c r="AI273" i="125"/>
  <c r="AI280" i="132"/>
  <c r="AI287" i="132" s="1"/>
  <c r="D287" i="132"/>
  <c r="D298" i="132"/>
  <c r="AI289" i="132"/>
  <c r="AI298" i="132" s="1"/>
  <c r="AJ298" i="125"/>
  <c r="AK300" i="132"/>
  <c r="AK306" i="132" s="1"/>
  <c r="F306" i="132"/>
  <c r="AK306" i="125"/>
  <c r="AI313" i="125"/>
  <c r="AJ315" i="132"/>
  <c r="AJ319" i="132" s="1"/>
  <c r="E319" i="132"/>
  <c r="F332" i="132"/>
  <c r="AK326" i="132"/>
  <c r="AK332" i="132" s="1"/>
  <c r="AJ332" i="125"/>
  <c r="E340" i="132"/>
  <c r="AJ334" i="132"/>
  <c r="AJ340" i="132" s="1"/>
  <c r="AI340" i="125"/>
  <c r="D348" i="132"/>
  <c r="AI342" i="132"/>
  <c r="AI348" i="132" s="1"/>
  <c r="D354" i="132"/>
  <c r="AK354" i="125"/>
  <c r="F369" i="132"/>
  <c r="AK363" i="132"/>
  <c r="AK369" i="132" s="1"/>
  <c r="AK369" i="125"/>
  <c r="D384" i="132"/>
  <c r="AI379" i="132"/>
  <c r="AI384" i="132" s="1"/>
  <c r="AJ384" i="125"/>
  <c r="F394" i="132"/>
  <c r="AK386" i="132"/>
  <c r="AK394" i="132" s="1"/>
  <c r="AI394" i="125"/>
  <c r="E400" i="132"/>
  <c r="I23" i="132"/>
  <c r="AI23" i="128"/>
  <c r="G32" i="132"/>
  <c r="AJ32" i="128"/>
  <c r="H41" i="132"/>
  <c r="AK41" i="128"/>
  <c r="I47" i="132"/>
  <c r="AJ47" i="128"/>
  <c r="H55" i="132"/>
  <c r="AI55" i="128"/>
  <c r="G62" i="132"/>
  <c r="AJ62" i="128"/>
  <c r="G75" i="132"/>
  <c r="AK83" i="128"/>
  <c r="I92" i="132"/>
  <c r="G99" i="132"/>
  <c r="G102" i="132" s="1"/>
  <c r="AJ99" i="128"/>
  <c r="G114" i="132"/>
  <c r="G123" i="132" s="1"/>
  <c r="AK120" i="128"/>
  <c r="H134" i="132"/>
  <c r="AK134" i="128"/>
  <c r="AK203" i="128" s="1"/>
  <c r="I144" i="132"/>
  <c r="AJ144" i="128"/>
  <c r="H150" i="132"/>
  <c r="AI150" i="128"/>
  <c r="G157" i="132"/>
  <c r="AJ157" i="128"/>
  <c r="H163" i="132"/>
  <c r="AI163" i="128"/>
  <c r="G171" i="132"/>
  <c r="AI178" i="128"/>
  <c r="G186" i="132"/>
  <c r="AI193" i="128"/>
  <c r="G200" i="132"/>
  <c r="AJ200" i="128"/>
  <c r="G213" i="132"/>
  <c r="AI220" i="128"/>
  <c r="AI245" i="128" s="1"/>
  <c r="G227" i="132"/>
  <c r="AJ227" i="128"/>
  <c r="H235" i="132"/>
  <c r="H245" i="132" s="1"/>
  <c r="AI235" i="128"/>
  <c r="G242" i="132"/>
  <c r="AJ242" i="128"/>
  <c r="H257" i="132"/>
  <c r="H276" i="132" s="1"/>
  <c r="AI266" i="128"/>
  <c r="G273" i="132"/>
  <c r="AJ273" i="128"/>
  <c r="H287" i="132"/>
  <c r="AI287" i="128"/>
  <c r="H298" i="132"/>
  <c r="AK298" i="128"/>
  <c r="G313" i="132"/>
  <c r="AJ313" i="128"/>
  <c r="I319" i="132"/>
  <c r="AI319" i="128"/>
  <c r="E357" i="128"/>
  <c r="E407" i="128" s="1"/>
  <c r="I357" i="128"/>
  <c r="I407" i="128" s="1"/>
  <c r="M357" i="128"/>
  <c r="M407" i="128" s="1"/>
  <c r="Q357" i="128"/>
  <c r="Q407" i="128" s="1"/>
  <c r="U357" i="128"/>
  <c r="U407" i="128" s="1"/>
  <c r="Y357" i="128"/>
  <c r="Y407" i="128" s="1"/>
  <c r="AC357" i="128"/>
  <c r="AC407" i="128" s="1"/>
  <c r="AG357" i="128"/>
  <c r="AG407" i="128" s="1"/>
  <c r="AK332" i="128"/>
  <c r="AJ340" i="128"/>
  <c r="H342" i="132"/>
  <c r="H348" i="132" s="1"/>
  <c r="AJ348" i="128"/>
  <c r="AI348" i="128"/>
  <c r="G371" i="132"/>
  <c r="G377" i="132" s="1"/>
  <c r="AI377" i="128"/>
  <c r="K23" i="132"/>
  <c r="F407" i="130"/>
  <c r="J407" i="130"/>
  <c r="N407" i="130"/>
  <c r="R407" i="130"/>
  <c r="V407" i="130"/>
  <c r="Z407" i="130"/>
  <c r="AD407" i="130"/>
  <c r="AH407" i="130"/>
  <c r="L32" i="132"/>
  <c r="L47" i="132"/>
  <c r="E41" i="132"/>
  <c r="AJ34" i="132"/>
  <c r="F47" i="132"/>
  <c r="AK43" i="132"/>
  <c r="AK47" i="132" s="1"/>
  <c r="E55" i="132"/>
  <c r="AJ49" i="132"/>
  <c r="AJ55" i="132" s="1"/>
  <c r="D62" i="132"/>
  <c r="AI57" i="132"/>
  <c r="AI62" i="132" s="1"/>
  <c r="AI69" i="132"/>
  <c r="AI71" i="132"/>
  <c r="AI75" i="132" s="1"/>
  <c r="D75" i="132"/>
  <c r="D102" i="132" s="1"/>
  <c r="F92" i="132"/>
  <c r="AK85" i="132"/>
  <c r="AK92" i="132" s="1"/>
  <c r="D99" i="132"/>
  <c r="AI94" i="132"/>
  <c r="AI99" i="132" s="1"/>
  <c r="AJ99" i="125"/>
  <c r="AI106" i="132"/>
  <c r="D123" i="132"/>
  <c r="AI110" i="132"/>
  <c r="AI114" i="132" s="1"/>
  <c r="D114" i="132"/>
  <c r="AJ127" i="132"/>
  <c r="E134" i="132"/>
  <c r="E203" i="132" s="1"/>
  <c r="AJ129" i="132"/>
  <c r="AJ134" i="132" s="1"/>
  <c r="AK136" i="132"/>
  <c r="AK144" i="132" s="1"/>
  <c r="F144" i="132"/>
  <c r="AJ146" i="132"/>
  <c r="AJ150" i="132" s="1"/>
  <c r="E150" i="132"/>
  <c r="D157" i="132"/>
  <c r="AI152" i="132"/>
  <c r="AI157" i="132" s="1"/>
  <c r="E163" i="132"/>
  <c r="AJ159" i="132"/>
  <c r="AJ163" i="132" s="1"/>
  <c r="D171" i="132"/>
  <c r="AI165" i="132"/>
  <c r="AI171" i="132" s="1"/>
  <c r="D186" i="132"/>
  <c r="AI180" i="132"/>
  <c r="AI186" i="132" s="1"/>
  <c r="AI195" i="132"/>
  <c r="AI200" i="132" s="1"/>
  <c r="D200" i="132"/>
  <c r="AI207" i="132"/>
  <c r="AI213" i="132" s="1"/>
  <c r="D213" i="132"/>
  <c r="D227" i="132"/>
  <c r="AI222" i="132"/>
  <c r="AI227" i="132" s="1"/>
  <c r="E235" i="132"/>
  <c r="AJ229" i="132"/>
  <c r="AJ235" i="132" s="1"/>
  <c r="D242" i="132"/>
  <c r="AI237" i="132"/>
  <c r="AI242" i="132" s="1"/>
  <c r="AJ249" i="132"/>
  <c r="AJ257" i="132" s="1"/>
  <c r="E257" i="132"/>
  <c r="D273" i="132"/>
  <c r="AI268" i="132"/>
  <c r="AI273" i="132" s="1"/>
  <c r="E287" i="132"/>
  <c r="AJ280" i="132"/>
  <c r="AJ287" i="132" s="1"/>
  <c r="AI287" i="125"/>
  <c r="E298" i="132"/>
  <c r="AJ289" i="132"/>
  <c r="AJ298" i="132" s="1"/>
  <c r="AK298" i="125"/>
  <c r="AI308" i="132"/>
  <c r="AI313" i="132" s="1"/>
  <c r="D313" i="132"/>
  <c r="AJ313" i="125"/>
  <c r="F319" i="132"/>
  <c r="AK315" i="132"/>
  <c r="AK319" i="132" s="1"/>
  <c r="AI319" i="125"/>
  <c r="F340" i="132"/>
  <c r="AK334" i="132"/>
  <c r="AK340" i="132" s="1"/>
  <c r="E348" i="132"/>
  <c r="AJ342" i="132"/>
  <c r="AJ348" i="132" s="1"/>
  <c r="E354" i="132"/>
  <c r="D377" i="132"/>
  <c r="AI371" i="132"/>
  <c r="AI377" i="132" s="1"/>
  <c r="AI377" i="125"/>
  <c r="E384" i="132"/>
  <c r="AJ379" i="132"/>
  <c r="AJ384" i="132" s="1"/>
  <c r="AK384" i="125"/>
  <c r="AJ394" i="125"/>
  <c r="F400" i="132"/>
  <c r="AI400" i="125"/>
  <c r="AJ23" i="128"/>
  <c r="AK99" i="128"/>
  <c r="AI257" i="128"/>
  <c r="AI276" i="128" s="1"/>
  <c r="AJ287" i="128"/>
  <c r="AI306" i="128"/>
  <c r="AK313" i="128"/>
  <c r="AJ319" i="128"/>
  <c r="I342" i="132"/>
  <c r="I348" i="132" s="1"/>
  <c r="AK348" i="128"/>
  <c r="G350" i="132"/>
  <c r="G354" i="132" s="1"/>
  <c r="AI354" i="128"/>
  <c r="H361" i="132"/>
  <c r="AI23" i="125"/>
  <c r="D32" i="132"/>
  <c r="AI25" i="132"/>
  <c r="E9" i="138"/>
  <c r="D9" i="132"/>
  <c r="AI9" i="132" s="1"/>
  <c r="E10" i="138"/>
  <c r="D10" i="132"/>
  <c r="AI10" i="132" s="1"/>
  <c r="F11" i="136"/>
  <c r="F11" i="134"/>
  <c r="AI12" i="132"/>
  <c r="AJ23" i="125"/>
  <c r="AJ65" i="125" s="1"/>
  <c r="E32" i="132"/>
  <c r="AJ25" i="132"/>
  <c r="AK32" i="125"/>
  <c r="F41" i="132"/>
  <c r="AK34" i="132"/>
  <c r="AK47" i="125"/>
  <c r="F55" i="132"/>
  <c r="AK49" i="132"/>
  <c r="AK55" i="132" s="1"/>
  <c r="AJ55" i="125"/>
  <c r="E62" i="132"/>
  <c r="AJ57" i="132"/>
  <c r="AJ62" i="132" s="1"/>
  <c r="AK62" i="125"/>
  <c r="AJ69" i="132"/>
  <c r="AJ71" i="132"/>
  <c r="AJ75" i="132" s="1"/>
  <c r="E75" i="132"/>
  <c r="E102" i="132" s="1"/>
  <c r="AI75" i="125"/>
  <c r="AI77" i="132"/>
  <c r="AI83" i="132" s="1"/>
  <c r="D83" i="132"/>
  <c r="AI92" i="125"/>
  <c r="E99" i="132"/>
  <c r="AJ94" i="132"/>
  <c r="AJ99" i="132" s="1"/>
  <c r="AK99" i="125"/>
  <c r="AK102" i="125" s="1"/>
  <c r="AJ106" i="132"/>
  <c r="AJ123" i="132" s="1"/>
  <c r="AJ110" i="132"/>
  <c r="AJ114" i="132" s="1"/>
  <c r="E114" i="132"/>
  <c r="AI114" i="125"/>
  <c r="AI123" i="125" s="1"/>
  <c r="AI116" i="132"/>
  <c r="AI120" i="132" s="1"/>
  <c r="D120" i="132"/>
  <c r="AK127" i="132"/>
  <c r="F134" i="132"/>
  <c r="AK129" i="132"/>
  <c r="AK134" i="132" s="1"/>
  <c r="AK144" i="125"/>
  <c r="AK203" i="125" s="1"/>
  <c r="AK146" i="132"/>
  <c r="AK150" i="132" s="1"/>
  <c r="F150" i="132"/>
  <c r="AJ150" i="125"/>
  <c r="AJ203" i="125" s="1"/>
  <c r="E157" i="132"/>
  <c r="AJ152" i="132"/>
  <c r="AJ157" i="132" s="1"/>
  <c r="AK157" i="125"/>
  <c r="AK159" i="132"/>
  <c r="AK163" i="132" s="1"/>
  <c r="F163" i="132"/>
  <c r="F203" i="132" s="1"/>
  <c r="AJ163" i="125"/>
  <c r="AJ165" i="132"/>
  <c r="AJ171" i="132" s="1"/>
  <c r="E171" i="132"/>
  <c r="AI171" i="125"/>
  <c r="D178" i="132"/>
  <c r="AI173" i="132"/>
  <c r="AI178" i="132" s="1"/>
  <c r="AJ178" i="125"/>
  <c r="AJ180" i="132"/>
  <c r="AJ186" i="132" s="1"/>
  <c r="E186" i="132"/>
  <c r="AI186" i="125"/>
  <c r="D193" i="132"/>
  <c r="AI188" i="132"/>
  <c r="AI193" i="132" s="1"/>
  <c r="AJ193" i="125"/>
  <c r="AJ195" i="132"/>
  <c r="AJ200" i="132" s="1"/>
  <c r="E200" i="132"/>
  <c r="AK200" i="125"/>
  <c r="E213" i="132"/>
  <c r="AJ207" i="132"/>
  <c r="AJ213" i="132" s="1"/>
  <c r="AI213" i="125"/>
  <c r="AI245" i="125" s="1"/>
  <c r="D220" i="132"/>
  <c r="AI215" i="132"/>
  <c r="AI220" i="132" s="1"/>
  <c r="AJ220" i="125"/>
  <c r="E227" i="132"/>
  <c r="AJ222" i="132"/>
  <c r="AJ227" i="132" s="1"/>
  <c r="AK227" i="125"/>
  <c r="AK229" i="132"/>
  <c r="AK235" i="132" s="1"/>
  <c r="F235" i="132"/>
  <c r="AJ235" i="125"/>
  <c r="E242" i="132"/>
  <c r="AJ237" i="132"/>
  <c r="AJ242" i="132" s="1"/>
  <c r="AK242" i="125"/>
  <c r="AK249" i="132"/>
  <c r="AK257" i="132" s="1"/>
  <c r="F257" i="132"/>
  <c r="AI257" i="125"/>
  <c r="AI276" i="125" s="1"/>
  <c r="AI259" i="132"/>
  <c r="AI266" i="132" s="1"/>
  <c r="D266" i="132"/>
  <c r="AJ266" i="125"/>
  <c r="E273" i="132"/>
  <c r="AJ268" i="132"/>
  <c r="AJ273" i="132" s="1"/>
  <c r="AK273" i="125"/>
  <c r="F287" i="132"/>
  <c r="AK280" i="132"/>
  <c r="AK287" i="132" s="1"/>
  <c r="AJ287" i="125"/>
  <c r="F298" i="132"/>
  <c r="AK289" i="132"/>
  <c r="AK298" i="132" s="1"/>
  <c r="AI300" i="132"/>
  <c r="AI306" i="132" s="1"/>
  <c r="D306" i="132"/>
  <c r="AI306" i="125"/>
  <c r="E313" i="132"/>
  <c r="AJ308" i="132"/>
  <c r="AJ313" i="132" s="1"/>
  <c r="AK313" i="125"/>
  <c r="AJ319" i="125"/>
  <c r="AI326" i="132"/>
  <c r="AI332" i="132" s="1"/>
  <c r="D332" i="132"/>
  <c r="AK340" i="125"/>
  <c r="AK357" i="125" s="1"/>
  <c r="AK342" i="132"/>
  <c r="AK348" i="132" s="1"/>
  <c r="F348" i="132"/>
  <c r="AJ348" i="125"/>
  <c r="F354" i="132"/>
  <c r="AK350" i="132"/>
  <c r="AK354" i="132" s="1"/>
  <c r="AI354" i="125"/>
  <c r="AI363" i="132"/>
  <c r="AI369" i="132" s="1"/>
  <c r="D369" i="132"/>
  <c r="AI369" i="125"/>
  <c r="AI403" i="125" s="1"/>
  <c r="AJ371" i="132"/>
  <c r="AJ377" i="132" s="1"/>
  <c r="E377" i="132"/>
  <c r="AJ377" i="125"/>
  <c r="AK379" i="132"/>
  <c r="AK384" i="132" s="1"/>
  <c r="F384" i="132"/>
  <c r="D394" i="132"/>
  <c r="AI386" i="132"/>
  <c r="AI394" i="132" s="1"/>
  <c r="AK394" i="125"/>
  <c r="AJ400" i="125"/>
  <c r="G23" i="132"/>
  <c r="G65" i="132" s="1"/>
  <c r="AK23" i="128"/>
  <c r="AK65" i="128" s="1"/>
  <c r="AI41" i="128"/>
  <c r="AK55" i="128"/>
  <c r="AJ75" i="128"/>
  <c r="AI83" i="128"/>
  <c r="AI102" i="128" s="1"/>
  <c r="AJ92" i="128"/>
  <c r="I99" i="132"/>
  <c r="AJ114" i="128"/>
  <c r="AI120" i="128"/>
  <c r="AI123" i="128" s="1"/>
  <c r="AI134" i="128"/>
  <c r="AK150" i="128"/>
  <c r="AK163" i="128"/>
  <c r="AJ171" i="128"/>
  <c r="AK178" i="128"/>
  <c r="AJ186" i="128"/>
  <c r="AK193" i="128"/>
  <c r="AJ213" i="128"/>
  <c r="AJ245" i="128" s="1"/>
  <c r="AK220" i="128"/>
  <c r="AK235" i="128"/>
  <c r="AJ257" i="128"/>
  <c r="AJ276" i="128" s="1"/>
  <c r="AK266" i="128"/>
  <c r="AK287" i="128"/>
  <c r="AK322" i="128" s="1"/>
  <c r="AI298" i="128"/>
  <c r="H306" i="132"/>
  <c r="AJ306" i="128"/>
  <c r="I313" i="132"/>
  <c r="G319" i="132"/>
  <c r="AK319" i="128"/>
  <c r="AI332" i="128"/>
  <c r="AI357" i="128" s="1"/>
  <c r="H350" i="132"/>
  <c r="H354" i="132" s="1"/>
  <c r="AJ354" i="128"/>
  <c r="I361" i="132"/>
  <c r="E11" i="136"/>
  <c r="E11" i="134"/>
  <c r="F9" i="138"/>
  <c r="E9" i="132"/>
  <c r="AJ9" i="132" s="1"/>
  <c r="E65" i="132"/>
  <c r="AJ12" i="132"/>
  <c r="AI41" i="125"/>
  <c r="AI65" i="125" s="1"/>
  <c r="D47" i="132"/>
  <c r="D65" i="132" s="1"/>
  <c r="AK55" i="125"/>
  <c r="AK65" i="125" s="1"/>
  <c r="F62" i="132"/>
  <c r="AK57" i="132"/>
  <c r="AK62" i="132" s="1"/>
  <c r="AK69" i="132"/>
  <c r="AK102" i="132" s="1"/>
  <c r="F75" i="132"/>
  <c r="F102" i="132" s="1"/>
  <c r="AK71" i="132"/>
  <c r="AK75" i="132" s="1"/>
  <c r="AJ75" i="125"/>
  <c r="AJ102" i="125" s="1"/>
  <c r="E83" i="132"/>
  <c r="AJ77" i="132"/>
  <c r="AJ83" i="132" s="1"/>
  <c r="AI83" i="125"/>
  <c r="D92" i="132"/>
  <c r="AI85" i="132"/>
  <c r="AI92" i="132" s="1"/>
  <c r="AJ92" i="125"/>
  <c r="F99" i="132"/>
  <c r="AK94" i="132"/>
  <c r="AK99" i="132" s="1"/>
  <c r="AI102" i="125"/>
  <c r="F123" i="132"/>
  <c r="AK106" i="132"/>
  <c r="F114" i="132"/>
  <c r="AK110" i="132"/>
  <c r="AK114" i="132" s="1"/>
  <c r="AJ114" i="125"/>
  <c r="E120" i="132"/>
  <c r="E123" i="132" s="1"/>
  <c r="AJ116" i="132"/>
  <c r="AJ120" i="132" s="1"/>
  <c r="AI120" i="125"/>
  <c r="AJ123" i="125"/>
  <c r="AI134" i="125"/>
  <c r="AI203" i="125" s="1"/>
  <c r="D144" i="132"/>
  <c r="D203" i="132" s="1"/>
  <c r="AI136" i="132"/>
  <c r="AI144" i="132" s="1"/>
  <c r="AK150" i="125"/>
  <c r="F157" i="132"/>
  <c r="AK152" i="132"/>
  <c r="AK157" i="132" s="1"/>
  <c r="AK163" i="125"/>
  <c r="AK165" i="132"/>
  <c r="AK171" i="132" s="1"/>
  <c r="F171" i="132"/>
  <c r="AJ171" i="125"/>
  <c r="E178" i="132"/>
  <c r="AJ173" i="132"/>
  <c r="AJ178" i="132" s="1"/>
  <c r="AK178" i="125"/>
  <c r="AK180" i="132"/>
  <c r="AK186" i="132" s="1"/>
  <c r="F186" i="132"/>
  <c r="AJ186" i="125"/>
  <c r="E193" i="132"/>
  <c r="AJ188" i="132"/>
  <c r="AJ193" i="132" s="1"/>
  <c r="AK193" i="125"/>
  <c r="AK195" i="132"/>
  <c r="AK200" i="132" s="1"/>
  <c r="F200" i="132"/>
  <c r="F213" i="132"/>
  <c r="F245" i="132" s="1"/>
  <c r="AK207" i="132"/>
  <c r="AK213" i="132" s="1"/>
  <c r="AK245" i="132" s="1"/>
  <c r="AJ213" i="125"/>
  <c r="E220" i="132"/>
  <c r="AJ215" i="132"/>
  <c r="AJ220" i="132" s="1"/>
  <c r="AK220" i="125"/>
  <c r="F227" i="132"/>
  <c r="AK222" i="132"/>
  <c r="AK227" i="132" s="1"/>
  <c r="AK235" i="125"/>
  <c r="F242" i="132"/>
  <c r="AK237" i="132"/>
  <c r="AK242" i="132" s="1"/>
  <c r="AJ257" i="125"/>
  <c r="AJ276" i="125" s="1"/>
  <c r="E266" i="132"/>
  <c r="AJ259" i="132"/>
  <c r="AJ266" i="132" s="1"/>
  <c r="AK266" i="125"/>
  <c r="F273" i="132"/>
  <c r="AK268" i="132"/>
  <c r="AK273" i="132" s="1"/>
  <c r="AK287" i="125"/>
  <c r="AK322" i="125" s="1"/>
  <c r="AI298" i="125"/>
  <c r="E306" i="132"/>
  <c r="AJ300" i="132"/>
  <c r="AJ306" i="132" s="1"/>
  <c r="AJ306" i="125"/>
  <c r="F313" i="132"/>
  <c r="AK308" i="132"/>
  <c r="AK313" i="132" s="1"/>
  <c r="D319" i="132"/>
  <c r="AI315" i="132"/>
  <c r="AI319" i="132" s="1"/>
  <c r="AK319" i="125"/>
  <c r="AJ326" i="132"/>
  <c r="AJ332" i="132" s="1"/>
  <c r="E332" i="132"/>
  <c r="E357" i="132" s="1"/>
  <c r="AI332" i="125"/>
  <c r="AI357" i="125" s="1"/>
  <c r="AI334" i="132"/>
  <c r="AI340" i="132" s="1"/>
  <c r="D340" i="132"/>
  <c r="AK348" i="125"/>
  <c r="AJ354" i="125"/>
  <c r="AI361" i="132"/>
  <c r="E369" i="132"/>
  <c r="E403" i="132" s="1"/>
  <c r="AJ363" i="132"/>
  <c r="AJ369" i="132" s="1"/>
  <c r="AJ369" i="125"/>
  <c r="AJ403" i="125" s="1"/>
  <c r="F377" i="132"/>
  <c r="F403" i="132" s="1"/>
  <c r="AK371" i="132"/>
  <c r="AK377" i="132" s="1"/>
  <c r="AK377" i="125"/>
  <c r="AK403" i="125" s="1"/>
  <c r="AI384" i="125"/>
  <c r="AJ386" i="132"/>
  <c r="AJ394" i="132" s="1"/>
  <c r="E394" i="132"/>
  <c r="AI396" i="132"/>
  <c r="AI400" i="132" s="1"/>
  <c r="D400" i="132"/>
  <c r="D403" i="132" s="1"/>
  <c r="AK400" i="125"/>
  <c r="I65" i="132"/>
  <c r="H23" i="132"/>
  <c r="H65" i="132" s="1"/>
  <c r="AI32" i="128"/>
  <c r="G41" i="132"/>
  <c r="AJ41" i="128"/>
  <c r="AJ65" i="128" s="1"/>
  <c r="H47" i="132"/>
  <c r="AI47" i="128"/>
  <c r="G55" i="132"/>
  <c r="AI62" i="128"/>
  <c r="AI65" i="128" s="1"/>
  <c r="AK75" i="128"/>
  <c r="AK102" i="128" s="1"/>
  <c r="I83" i="132"/>
  <c r="I102" i="132" s="1"/>
  <c r="AJ83" i="128"/>
  <c r="H92" i="132"/>
  <c r="H102" i="132" s="1"/>
  <c r="AK92" i="128"/>
  <c r="AI99" i="128"/>
  <c r="AJ102" i="128"/>
  <c r="AK114" i="128"/>
  <c r="I120" i="132"/>
  <c r="I123" i="132" s="1"/>
  <c r="AJ120" i="128"/>
  <c r="AJ123" i="128" s="1"/>
  <c r="AK123" i="128"/>
  <c r="G134" i="132"/>
  <c r="AJ134" i="128"/>
  <c r="H144" i="132"/>
  <c r="H203" i="132" s="1"/>
  <c r="AI144" i="128"/>
  <c r="AI203" i="128" s="1"/>
  <c r="G150" i="132"/>
  <c r="AI157" i="128"/>
  <c r="G163" i="132"/>
  <c r="G203" i="132" s="1"/>
  <c r="AK171" i="128"/>
  <c r="I178" i="132"/>
  <c r="I203" i="132" s="1"/>
  <c r="AK186" i="128"/>
  <c r="I193" i="132"/>
  <c r="AI200" i="128"/>
  <c r="AJ203" i="128"/>
  <c r="AK213" i="128"/>
  <c r="I220" i="132"/>
  <c r="I245" i="132" s="1"/>
  <c r="AI227" i="128"/>
  <c r="G235" i="132"/>
  <c r="G257" i="132"/>
  <c r="G276" i="132" s="1"/>
  <c r="AK257" i="128"/>
  <c r="AK276" i="128" s="1"/>
  <c r="I266" i="132"/>
  <c r="I276" i="132" s="1"/>
  <c r="G287" i="132"/>
  <c r="G322" i="132" s="1"/>
  <c r="G298" i="132"/>
  <c r="AJ298" i="128"/>
  <c r="I306" i="132"/>
  <c r="I322" i="132" s="1"/>
  <c r="AK306" i="128"/>
  <c r="AI313" i="128"/>
  <c r="H319" i="132"/>
  <c r="I332" i="132"/>
  <c r="AJ332" i="128"/>
  <c r="AJ357" i="128" s="1"/>
  <c r="H340" i="132"/>
  <c r="H357" i="132" s="1"/>
  <c r="G348" i="132"/>
  <c r="AK354" i="128"/>
  <c r="AK369" i="128"/>
  <c r="I396" i="132"/>
  <c r="I400" i="132" s="1"/>
  <c r="AK400" i="128"/>
  <c r="G340" i="132"/>
  <c r="G357" i="132" s="1"/>
  <c r="H369" i="132"/>
  <c r="AJ369" i="128"/>
  <c r="I377" i="132"/>
  <c r="AK377" i="128"/>
  <c r="AK403" i="128" s="1"/>
  <c r="AI384" i="128"/>
  <c r="H394" i="132"/>
  <c r="AJ396" i="128"/>
  <c r="F400" i="128"/>
  <c r="F403" i="128" s="1"/>
  <c r="F407" i="128" s="1"/>
  <c r="AJ23" i="130"/>
  <c r="AK32" i="130"/>
  <c r="AK65" i="130" s="1"/>
  <c r="AK47" i="130"/>
  <c r="AJ55" i="130"/>
  <c r="AK62" i="130"/>
  <c r="K75" i="132"/>
  <c r="AK83" i="130"/>
  <c r="L92" i="132"/>
  <c r="J99" i="132"/>
  <c r="AJ99" i="130"/>
  <c r="J114" i="132"/>
  <c r="J123" i="132" s="1"/>
  <c r="AK120" i="130"/>
  <c r="K134" i="132"/>
  <c r="AK134" i="130"/>
  <c r="AK203" i="130" s="1"/>
  <c r="L144" i="132"/>
  <c r="L203" i="132" s="1"/>
  <c r="AJ144" i="130"/>
  <c r="K150" i="132"/>
  <c r="AI150" i="130"/>
  <c r="J157" i="132"/>
  <c r="AJ157" i="130"/>
  <c r="K163" i="132"/>
  <c r="AI163" i="130"/>
  <c r="J171" i="132"/>
  <c r="AI178" i="130"/>
  <c r="J186" i="132"/>
  <c r="AI193" i="130"/>
  <c r="J200" i="132"/>
  <c r="AJ200" i="130"/>
  <c r="J213" i="132"/>
  <c r="J245" i="132" s="1"/>
  <c r="AI220" i="130"/>
  <c r="J227" i="132"/>
  <c r="AJ227" i="130"/>
  <c r="K235" i="132"/>
  <c r="K245" i="132" s="1"/>
  <c r="AI235" i="130"/>
  <c r="J242" i="132"/>
  <c r="AJ242" i="130"/>
  <c r="K257" i="132"/>
  <c r="K276" i="132" s="1"/>
  <c r="AI266" i="130"/>
  <c r="J273" i="132"/>
  <c r="AJ273" i="130"/>
  <c r="K287" i="132"/>
  <c r="K322" i="132" s="1"/>
  <c r="AI287" i="130"/>
  <c r="K298" i="132"/>
  <c r="AK298" i="130"/>
  <c r="J313" i="132"/>
  <c r="AJ313" i="130"/>
  <c r="L319" i="132"/>
  <c r="AI319" i="130"/>
  <c r="AK332" i="130"/>
  <c r="L340" i="132"/>
  <c r="AJ340" i="130"/>
  <c r="K348" i="132"/>
  <c r="AI348" i="130"/>
  <c r="K354" i="132"/>
  <c r="J377" i="132"/>
  <c r="AI377" i="130"/>
  <c r="K384" i="132"/>
  <c r="AK384" i="130"/>
  <c r="AJ394" i="130"/>
  <c r="L400" i="132"/>
  <c r="AI400" i="130"/>
  <c r="L12" i="132"/>
  <c r="J15" i="132"/>
  <c r="J23" i="132" s="1"/>
  <c r="L17" i="132"/>
  <c r="L23" i="132" s="1"/>
  <c r="S65" i="132"/>
  <c r="W65" i="132"/>
  <c r="AA65" i="132"/>
  <c r="AA407" i="132" s="1"/>
  <c r="AE65" i="132"/>
  <c r="AE407" i="132" s="1"/>
  <c r="J26" i="132"/>
  <c r="AI26" i="132" s="1"/>
  <c r="K35" i="132"/>
  <c r="AJ35" i="132" s="1"/>
  <c r="J43" i="132"/>
  <c r="J47" i="132" s="1"/>
  <c r="N102" i="132"/>
  <c r="AJ384" i="128"/>
  <c r="AI394" i="128"/>
  <c r="AI400" i="128"/>
  <c r="AI41" i="130"/>
  <c r="AI65" i="130" s="1"/>
  <c r="AK55" i="130"/>
  <c r="L102" i="132"/>
  <c r="AI75" i="130"/>
  <c r="AI102" i="130" s="1"/>
  <c r="AI92" i="130"/>
  <c r="K99" i="132"/>
  <c r="AK99" i="130"/>
  <c r="AI114" i="130"/>
  <c r="AI123" i="130" s="1"/>
  <c r="AK144" i="130"/>
  <c r="AJ150" i="130"/>
  <c r="AK157" i="130"/>
  <c r="AJ163" i="130"/>
  <c r="AI171" i="130"/>
  <c r="AJ178" i="130"/>
  <c r="AI186" i="130"/>
  <c r="AJ193" i="130"/>
  <c r="AK200" i="130"/>
  <c r="AI213" i="130"/>
  <c r="AJ220" i="130"/>
  <c r="AK227" i="130"/>
  <c r="AJ235" i="130"/>
  <c r="AK242" i="130"/>
  <c r="AI257" i="130"/>
  <c r="AI276" i="130" s="1"/>
  <c r="AJ266" i="130"/>
  <c r="AK273" i="130"/>
  <c r="AJ287" i="130"/>
  <c r="AI306" i="130"/>
  <c r="AK313" i="130"/>
  <c r="AJ319" i="130"/>
  <c r="AK340" i="130"/>
  <c r="AJ348" i="130"/>
  <c r="AI354" i="130"/>
  <c r="AI369" i="130"/>
  <c r="AI403" i="130" s="1"/>
  <c r="AJ377" i="130"/>
  <c r="AJ403" i="130" s="1"/>
  <c r="AK394" i="130"/>
  <c r="AJ400" i="130"/>
  <c r="M65" i="132"/>
  <c r="X407" i="132"/>
  <c r="K26" i="132"/>
  <c r="AJ26" i="132" s="1"/>
  <c r="L35" i="132"/>
  <c r="AK35" i="132" s="1"/>
  <c r="K43" i="132"/>
  <c r="K47" i="132" s="1"/>
  <c r="J49" i="132"/>
  <c r="J55" i="132" s="1"/>
  <c r="AK384" i="128"/>
  <c r="AJ394" i="128"/>
  <c r="AI62" i="130"/>
  <c r="AJ65" i="130"/>
  <c r="AJ75" i="130"/>
  <c r="AI83" i="130"/>
  <c r="AJ92" i="130"/>
  <c r="AJ114" i="130"/>
  <c r="AJ123" i="130" s="1"/>
  <c r="AI120" i="130"/>
  <c r="AJ171" i="130"/>
  <c r="AK178" i="130"/>
  <c r="AJ186" i="130"/>
  <c r="AJ203" i="130" s="1"/>
  <c r="AK193" i="130"/>
  <c r="AJ213" i="130"/>
  <c r="AJ245" i="130" s="1"/>
  <c r="AK220" i="130"/>
  <c r="AK235" i="130"/>
  <c r="AJ257" i="130"/>
  <c r="AJ276" i="130" s="1"/>
  <c r="AK266" i="130"/>
  <c r="AK287" i="130"/>
  <c r="AI298" i="130"/>
  <c r="AJ306" i="130"/>
  <c r="AK319" i="130"/>
  <c r="AI332" i="130"/>
  <c r="AK348" i="130"/>
  <c r="AJ354" i="130"/>
  <c r="AJ369" i="130"/>
  <c r="AK377" i="130"/>
  <c r="AI384" i="130"/>
  <c r="AK400" i="130"/>
  <c r="N65" i="132"/>
  <c r="Q407" i="132"/>
  <c r="AG407" i="132"/>
  <c r="I354" i="132"/>
  <c r="G369" i="132"/>
  <c r="G403" i="132" s="1"/>
  <c r="AI369" i="128"/>
  <c r="AI403" i="128" s="1"/>
  <c r="H377" i="132"/>
  <c r="AJ377" i="128"/>
  <c r="I384" i="132"/>
  <c r="G394" i="132"/>
  <c r="AK394" i="128"/>
  <c r="G400" i="132"/>
  <c r="J62" i="132"/>
  <c r="AJ62" i="130"/>
  <c r="J102" i="132"/>
  <c r="J75" i="132"/>
  <c r="AK75" i="130"/>
  <c r="AK102" i="130" s="1"/>
  <c r="L83" i="132"/>
  <c r="AJ83" i="130"/>
  <c r="K92" i="132"/>
  <c r="K102" i="132" s="1"/>
  <c r="AK92" i="130"/>
  <c r="AI99" i="130"/>
  <c r="AJ102" i="130"/>
  <c r="AK114" i="130"/>
  <c r="L120" i="132"/>
  <c r="L123" i="132" s="1"/>
  <c r="AJ120" i="130"/>
  <c r="AK123" i="130"/>
  <c r="J134" i="132"/>
  <c r="AJ134" i="130"/>
  <c r="K144" i="132"/>
  <c r="K203" i="132" s="1"/>
  <c r="AI144" i="130"/>
  <c r="AI203" i="130" s="1"/>
  <c r="J150" i="132"/>
  <c r="AI157" i="130"/>
  <c r="J163" i="132"/>
  <c r="J203" i="132" s="1"/>
  <c r="AK171" i="130"/>
  <c r="L178" i="132"/>
  <c r="AK186" i="130"/>
  <c r="L193" i="132"/>
  <c r="AI200" i="130"/>
  <c r="AK213" i="130"/>
  <c r="L220" i="132"/>
  <c r="L245" i="132" s="1"/>
  <c r="AI227" i="130"/>
  <c r="J235" i="132"/>
  <c r="AI242" i="130"/>
  <c r="J257" i="132"/>
  <c r="J276" i="132" s="1"/>
  <c r="AK257" i="130"/>
  <c r="AK276" i="130" s="1"/>
  <c r="L266" i="132"/>
  <c r="L276" i="132" s="1"/>
  <c r="AI273" i="130"/>
  <c r="J287" i="132"/>
  <c r="J322" i="132" s="1"/>
  <c r="J298" i="132"/>
  <c r="AJ298" i="130"/>
  <c r="L306" i="132"/>
  <c r="L322" i="132" s="1"/>
  <c r="AK306" i="130"/>
  <c r="AI313" i="130"/>
  <c r="K319" i="132"/>
  <c r="L332" i="132"/>
  <c r="AJ332" i="130"/>
  <c r="AJ357" i="130" s="1"/>
  <c r="K340" i="132"/>
  <c r="K357" i="132" s="1"/>
  <c r="AI340" i="130"/>
  <c r="J348" i="132"/>
  <c r="J354" i="132"/>
  <c r="J357" i="132" s="1"/>
  <c r="AK354" i="130"/>
  <c r="L369" i="132"/>
  <c r="L403" i="132" s="1"/>
  <c r="AK369" i="130"/>
  <c r="AK403" i="130" s="1"/>
  <c r="J384" i="132"/>
  <c r="J403" i="132" s="1"/>
  <c r="AJ384" i="130"/>
  <c r="L394" i="132"/>
  <c r="AI394" i="130"/>
  <c r="K400" i="132"/>
  <c r="K403" i="132" s="1"/>
  <c r="O65" i="132"/>
  <c r="R407" i="132"/>
  <c r="V407" i="132"/>
  <c r="AH407" i="132"/>
  <c r="M102" i="132"/>
  <c r="O123" i="132"/>
  <c r="O203" i="132"/>
  <c r="S203" i="132"/>
  <c r="W203" i="132"/>
  <c r="AA203" i="132"/>
  <c r="AE203" i="132"/>
  <c r="N157" i="132"/>
  <c r="N203" i="132" s="1"/>
  <c r="M203" i="132"/>
  <c r="M157" i="132"/>
  <c r="M213" i="132"/>
  <c r="M245" i="132" s="1"/>
  <c r="N276" i="132"/>
  <c r="O213" i="132"/>
  <c r="O245" i="132" s="1"/>
  <c r="Q276" i="132"/>
  <c r="U276" i="132"/>
  <c r="U407" i="132" s="1"/>
  <c r="Y276" i="132"/>
  <c r="Y407" i="132" s="1"/>
  <c r="AC276" i="132"/>
  <c r="AC407" i="132" s="1"/>
  <c r="AG276" i="132"/>
  <c r="O306" i="132"/>
  <c r="M313" i="132"/>
  <c r="M306" i="132"/>
  <c r="M322" i="132" s="1"/>
  <c r="O313" i="132"/>
  <c r="O322" i="132" s="1"/>
  <c r="M403" i="132"/>
  <c r="P403" i="132"/>
  <c r="P407" i="132" s="1"/>
  <c r="T403" i="132"/>
  <c r="T407" i="132" s="1"/>
  <c r="X403" i="132"/>
  <c r="AB403" i="132"/>
  <c r="AB407" i="132" s="1"/>
  <c r="AF403" i="132"/>
  <c r="AF407" i="132" s="1"/>
  <c r="N394" i="132"/>
  <c r="N403" i="132" s="1"/>
  <c r="R403" i="132"/>
  <c r="V403" i="132"/>
  <c r="Z403" i="132"/>
  <c r="Z407" i="132" s="1"/>
  <c r="AD403" i="132"/>
  <c r="AD407" i="132" s="1"/>
  <c r="AH403" i="132"/>
  <c r="M384" i="132"/>
  <c r="F407" i="134"/>
  <c r="J407" i="134"/>
  <c r="N407" i="134"/>
  <c r="R407" i="134"/>
  <c r="V407" i="134"/>
  <c r="Z407" i="134"/>
  <c r="AD407" i="134"/>
  <c r="AH407" i="134"/>
  <c r="H407" i="134"/>
  <c r="L407" i="134"/>
  <c r="P407" i="134"/>
  <c r="T407" i="134"/>
  <c r="X407" i="134"/>
  <c r="AB407" i="134"/>
  <c r="AF407" i="134"/>
  <c r="E407" i="136"/>
  <c r="J407" i="136"/>
  <c r="O407" i="136"/>
  <c r="G109" i="138"/>
  <c r="AO89" i="138"/>
  <c r="F406" i="140"/>
  <c r="H316" i="142"/>
  <c r="H319" i="142" s="1"/>
  <c r="L316" i="142"/>
  <c r="L319" i="142" s="1"/>
  <c r="G316" i="142"/>
  <c r="G319" i="142" s="1"/>
  <c r="F407" i="136"/>
  <c r="L407" i="136"/>
  <c r="AO67" i="138"/>
  <c r="G406" i="140"/>
  <c r="I316" i="142"/>
  <c r="I319" i="142" s="1"/>
  <c r="K316" i="142"/>
  <c r="K319" i="142" s="1"/>
  <c r="D18" i="148"/>
  <c r="AO20" i="138"/>
  <c r="E42" i="138"/>
  <c r="AO46" i="138"/>
  <c r="AO60" i="138"/>
  <c r="AO83" i="138"/>
  <c r="AO103" i="138"/>
  <c r="F42" i="138"/>
  <c r="F109" i="138" s="1"/>
  <c r="F55" i="138"/>
  <c r="AO55" i="138" s="1"/>
  <c r="AO12" i="138"/>
  <c r="AO24" i="138"/>
  <c r="E79" i="138"/>
  <c r="AO79" i="138" s="1"/>
  <c r="E99" i="138"/>
  <c r="AO99" i="138" s="1"/>
  <c r="AK407" i="125" l="1"/>
  <c r="G407" i="132"/>
  <c r="AI407" i="125"/>
  <c r="AO42" i="138"/>
  <c r="O407" i="132"/>
  <c r="L357" i="132"/>
  <c r="AK245" i="130"/>
  <c r="N407" i="132"/>
  <c r="AI357" i="130"/>
  <c r="W407" i="132"/>
  <c r="L65" i="132"/>
  <c r="L407" i="132" s="1"/>
  <c r="K41" i="132"/>
  <c r="AK245" i="128"/>
  <c r="AI403" i="132"/>
  <c r="AJ357" i="132"/>
  <c r="E9" i="136"/>
  <c r="E9" i="134"/>
  <c r="J32" i="132"/>
  <c r="J65" i="132" s="1"/>
  <c r="J407" i="132" s="1"/>
  <c r="I403" i="132"/>
  <c r="AJ322" i="125"/>
  <c r="AJ407" i="125" s="1"/>
  <c r="AI32" i="132"/>
  <c r="AJ322" i="132"/>
  <c r="E276" i="132"/>
  <c r="D245" i="132"/>
  <c r="AI123" i="132"/>
  <c r="AI350" i="132"/>
  <c r="AI354" i="132" s="1"/>
  <c r="AK357" i="132"/>
  <c r="AI322" i="132"/>
  <c r="AK276" i="125"/>
  <c r="AI49" i="132"/>
  <c r="AI55" i="132" s="1"/>
  <c r="AK12" i="132"/>
  <c r="F9" i="136"/>
  <c r="F9" i="134"/>
  <c r="E10" i="136"/>
  <c r="E10" i="134"/>
  <c r="AK322" i="130"/>
  <c r="AI245" i="130"/>
  <c r="AI407" i="130" s="1"/>
  <c r="S407" i="132"/>
  <c r="K32" i="132"/>
  <c r="AJ245" i="125"/>
  <c r="AK123" i="132"/>
  <c r="D357" i="132"/>
  <c r="AK322" i="132"/>
  <c r="AJ245" i="132"/>
  <c r="AJ32" i="132"/>
  <c r="AJ65" i="132" s="1"/>
  <c r="AK396" i="132"/>
  <c r="AK400" i="132" s="1"/>
  <c r="AJ350" i="132"/>
  <c r="AJ354" i="132" s="1"/>
  <c r="E322" i="132"/>
  <c r="AJ276" i="132"/>
  <c r="AI245" i="132"/>
  <c r="L41" i="132"/>
  <c r="AJ361" i="132"/>
  <c r="F357" i="132"/>
  <c r="AI276" i="132"/>
  <c r="AK245" i="125"/>
  <c r="AI203" i="132"/>
  <c r="AK17" i="132"/>
  <c r="AK23" i="132" s="1"/>
  <c r="E109" i="138"/>
  <c r="AO109" i="138" s="1"/>
  <c r="M407" i="132"/>
  <c r="AI322" i="130"/>
  <c r="I357" i="132"/>
  <c r="I407" i="132" s="1"/>
  <c r="AI43" i="132"/>
  <c r="AI47" i="132" s="1"/>
  <c r="AI357" i="132"/>
  <c r="F322" i="132"/>
  <c r="F276" i="132"/>
  <c r="F407" i="132" s="1"/>
  <c r="E245" i="132"/>
  <c r="AK203" i="132"/>
  <c r="AJ102" i="132"/>
  <c r="AK41" i="132"/>
  <c r="AJ322" i="128"/>
  <c r="AK361" i="132"/>
  <c r="AK403" i="132" s="1"/>
  <c r="AI102" i="132"/>
  <c r="AJ41" i="132"/>
  <c r="AI322" i="128"/>
  <c r="AI407" i="128" s="1"/>
  <c r="D276" i="132"/>
  <c r="D407" i="132" s="1"/>
  <c r="F10" i="136"/>
  <c r="F10" i="134"/>
  <c r="AJ322" i="130"/>
  <c r="AJ407" i="130" s="1"/>
  <c r="AK357" i="130"/>
  <c r="AK407" i="130" s="1"/>
  <c r="H396" i="132"/>
  <c r="AJ400" i="128"/>
  <c r="AJ403" i="128" s="1"/>
  <c r="AJ407" i="128" s="1"/>
  <c r="E407" i="132"/>
  <c r="AK276" i="132"/>
  <c r="AI322" i="125"/>
  <c r="AJ203" i="132"/>
  <c r="AK357" i="128"/>
  <c r="AK407" i="128" s="1"/>
  <c r="H322" i="132"/>
  <c r="G245" i="132"/>
  <c r="AJ357" i="125"/>
  <c r="D322" i="132"/>
  <c r="AJ43" i="132"/>
  <c r="AJ47" i="132" s="1"/>
  <c r="AI15" i="132"/>
  <c r="AI23" i="132" s="1"/>
  <c r="AI65" i="132" s="1"/>
  <c r="AI407" i="132" s="1"/>
  <c r="H407" i="132" l="1"/>
  <c r="H400" i="132"/>
  <c r="H403" i="132" s="1"/>
  <c r="AJ396" i="132"/>
  <c r="AJ400" i="132" s="1"/>
  <c r="AJ403" i="132" s="1"/>
  <c r="AJ407" i="132" s="1"/>
  <c r="K65" i="132"/>
  <c r="K407" i="132" s="1"/>
  <c r="AK65" i="132"/>
  <c r="AK407" i="132" s="1"/>
  <c r="J23" i="123" l="1"/>
  <c r="I23" i="123"/>
  <c r="H23" i="123"/>
  <c r="J20" i="123"/>
  <c r="I20" i="123"/>
  <c r="H19" i="123"/>
  <c r="J11" i="123"/>
  <c r="I11" i="123"/>
  <c r="H11" i="123"/>
  <c r="J7" i="123"/>
  <c r="I7" i="123"/>
  <c r="H6" i="123"/>
  <c r="J16" i="122"/>
  <c r="I16" i="122"/>
  <c r="H16" i="122"/>
  <c r="Q15" i="122"/>
  <c r="R15" i="122" s="1"/>
  <c r="Q14" i="122"/>
  <c r="S14" i="122" s="1"/>
  <c r="S13" i="122"/>
  <c r="Q13" i="122"/>
  <c r="R13" i="122" s="1"/>
  <c r="S12" i="122"/>
  <c r="R12" i="122"/>
  <c r="Q12" i="122"/>
  <c r="Q11" i="122"/>
  <c r="R11" i="122" s="1"/>
  <c r="R10" i="122"/>
  <c r="J7" i="122"/>
  <c r="I7" i="122"/>
  <c r="H6" i="122"/>
  <c r="J12" i="121"/>
  <c r="I12" i="121"/>
  <c r="H12" i="121"/>
  <c r="R11" i="121"/>
  <c r="Q11" i="121"/>
  <c r="S11" i="121" s="1"/>
  <c r="S10" i="121"/>
  <c r="R10" i="121"/>
  <c r="J7" i="121"/>
  <c r="I7" i="121"/>
  <c r="H6" i="121"/>
  <c r="J26" i="120"/>
  <c r="I26" i="120"/>
  <c r="J16" i="120"/>
  <c r="I16" i="120"/>
  <c r="J7" i="120"/>
  <c r="I7" i="120"/>
  <c r="H6" i="120"/>
  <c r="J195" i="119"/>
  <c r="I195" i="119"/>
  <c r="H195" i="119"/>
  <c r="J184" i="119"/>
  <c r="I184" i="119"/>
  <c r="H184" i="119"/>
  <c r="J173" i="119"/>
  <c r="I173" i="119"/>
  <c r="H173" i="119"/>
  <c r="J162" i="119"/>
  <c r="I162" i="119"/>
  <c r="H162" i="119"/>
  <c r="C152" i="119"/>
  <c r="J151" i="119"/>
  <c r="I151" i="119"/>
  <c r="H151" i="119"/>
  <c r="J140" i="119"/>
  <c r="I140" i="119"/>
  <c r="H140" i="119"/>
  <c r="J129" i="119"/>
  <c r="I129" i="119"/>
  <c r="H129" i="119"/>
  <c r="C119" i="119"/>
  <c r="J118" i="119"/>
  <c r="I118" i="119"/>
  <c r="H118" i="119"/>
  <c r="J107" i="119"/>
  <c r="I107" i="119"/>
  <c r="H107" i="119"/>
  <c r="J96" i="119"/>
  <c r="I96" i="119"/>
  <c r="H96" i="119"/>
  <c r="C86" i="119"/>
  <c r="J85" i="119"/>
  <c r="I85" i="119"/>
  <c r="H85" i="119"/>
  <c r="C75" i="119"/>
  <c r="J74" i="119"/>
  <c r="I74" i="119"/>
  <c r="H74" i="119"/>
  <c r="C64" i="119"/>
  <c r="J63" i="119"/>
  <c r="I63" i="119"/>
  <c r="H63" i="119"/>
  <c r="C53" i="119"/>
  <c r="J52" i="119"/>
  <c r="I52" i="119"/>
  <c r="H52" i="119"/>
  <c r="C42" i="119"/>
  <c r="L42" i="119" s="1"/>
  <c r="J41" i="119"/>
  <c r="I41" i="119"/>
  <c r="H41" i="119"/>
  <c r="C31" i="119"/>
  <c r="J30" i="119"/>
  <c r="I30" i="119"/>
  <c r="H30" i="119"/>
  <c r="C20" i="119"/>
  <c r="J19" i="119"/>
  <c r="I19" i="119"/>
  <c r="H19" i="119"/>
  <c r="J7" i="119"/>
  <c r="I7" i="119"/>
  <c r="H6" i="119"/>
  <c r="J26" i="118"/>
  <c r="I26" i="118"/>
  <c r="H26" i="118"/>
  <c r="J17" i="118"/>
  <c r="I17" i="118"/>
  <c r="H17" i="118"/>
  <c r="J7" i="118"/>
  <c r="I7" i="118"/>
  <c r="H6" i="118"/>
  <c r="J74" i="117"/>
  <c r="I74" i="117"/>
  <c r="H74" i="117"/>
  <c r="C64" i="117"/>
  <c r="J63" i="117"/>
  <c r="I63" i="117"/>
  <c r="H63" i="117"/>
  <c r="J52" i="117"/>
  <c r="I52" i="117"/>
  <c r="H52" i="117"/>
  <c r="J41" i="117"/>
  <c r="I41" i="117"/>
  <c r="H41" i="117"/>
  <c r="J30" i="117"/>
  <c r="I30" i="117"/>
  <c r="H30" i="117"/>
  <c r="J19" i="117"/>
  <c r="I19" i="117"/>
  <c r="H19" i="117"/>
  <c r="J7" i="117"/>
  <c r="I7" i="117"/>
  <c r="H6" i="117"/>
  <c r="G392" i="116"/>
  <c r="H388" i="116"/>
  <c r="H392" i="116" s="1"/>
  <c r="G388" i="116"/>
  <c r="F388" i="116"/>
  <c r="F392" i="116" s="1"/>
  <c r="H386" i="116"/>
  <c r="G386" i="116"/>
  <c r="F386" i="116"/>
  <c r="H376" i="116"/>
  <c r="H394" i="116" s="1"/>
  <c r="G376" i="116"/>
  <c r="F376" i="116"/>
  <c r="H369" i="116"/>
  <c r="G369" i="116"/>
  <c r="F369" i="116"/>
  <c r="H361" i="116"/>
  <c r="G361" i="116"/>
  <c r="F361" i="116"/>
  <c r="F394" i="116" s="1"/>
  <c r="H347" i="116"/>
  <c r="G347" i="116"/>
  <c r="F347" i="116"/>
  <c r="H341" i="116"/>
  <c r="G341" i="116"/>
  <c r="F341" i="116"/>
  <c r="H333" i="116"/>
  <c r="G333" i="116"/>
  <c r="F333" i="116"/>
  <c r="H325" i="116"/>
  <c r="G325" i="116"/>
  <c r="F325" i="116"/>
  <c r="F349" i="116" s="1"/>
  <c r="H313" i="116"/>
  <c r="G313" i="116"/>
  <c r="F313" i="116"/>
  <c r="H307" i="116"/>
  <c r="G307" i="116"/>
  <c r="F307" i="116"/>
  <c r="H300" i="116"/>
  <c r="G300" i="116"/>
  <c r="F300" i="116"/>
  <c r="H292" i="116"/>
  <c r="G292" i="116"/>
  <c r="F292" i="116"/>
  <c r="F315" i="116" s="1"/>
  <c r="H281" i="116"/>
  <c r="G281" i="116"/>
  <c r="F281" i="116"/>
  <c r="F270" i="116"/>
  <c r="H268" i="116"/>
  <c r="G268" i="116"/>
  <c r="F268" i="116"/>
  <c r="H261" i="116"/>
  <c r="H270" i="116" s="1"/>
  <c r="G261" i="116"/>
  <c r="F261" i="116"/>
  <c r="H252" i="116"/>
  <c r="G252" i="116"/>
  <c r="G270" i="116" s="1"/>
  <c r="F252" i="116"/>
  <c r="H238" i="116"/>
  <c r="G238" i="116"/>
  <c r="F238" i="116"/>
  <c r="H231" i="116"/>
  <c r="G231" i="116"/>
  <c r="F231" i="116"/>
  <c r="H223" i="116"/>
  <c r="G223" i="116"/>
  <c r="F223" i="116"/>
  <c r="H216" i="116"/>
  <c r="G216" i="116"/>
  <c r="F216" i="116"/>
  <c r="H209" i="116"/>
  <c r="G209" i="116"/>
  <c r="F209" i="116"/>
  <c r="H197" i="116"/>
  <c r="G197" i="116"/>
  <c r="F197" i="116"/>
  <c r="H190" i="116"/>
  <c r="G190" i="116"/>
  <c r="F190" i="116"/>
  <c r="H183" i="116"/>
  <c r="G183" i="116"/>
  <c r="F183" i="116"/>
  <c r="H175" i="116"/>
  <c r="G175" i="116"/>
  <c r="F175" i="116"/>
  <c r="H168" i="116"/>
  <c r="G168" i="116"/>
  <c r="F168" i="116"/>
  <c r="H160" i="116"/>
  <c r="G160" i="116"/>
  <c r="F160" i="116"/>
  <c r="H154" i="116"/>
  <c r="G154" i="116"/>
  <c r="F154" i="116"/>
  <c r="H147" i="116"/>
  <c r="G147" i="116"/>
  <c r="F147" i="116"/>
  <c r="H141" i="116"/>
  <c r="G141" i="116"/>
  <c r="F141" i="116"/>
  <c r="H131" i="116"/>
  <c r="G131" i="116"/>
  <c r="F131" i="116"/>
  <c r="H118" i="116"/>
  <c r="G118" i="116"/>
  <c r="F118" i="116"/>
  <c r="H112" i="116"/>
  <c r="H120" i="116" s="1"/>
  <c r="G112" i="116"/>
  <c r="F112" i="116"/>
  <c r="H98" i="116"/>
  <c r="G98" i="116"/>
  <c r="F98" i="116"/>
  <c r="H91" i="116"/>
  <c r="G91" i="116"/>
  <c r="F91" i="116"/>
  <c r="H82" i="116"/>
  <c r="G82" i="116"/>
  <c r="F82" i="116"/>
  <c r="H74" i="116"/>
  <c r="G74" i="116"/>
  <c r="F74" i="116"/>
  <c r="F100" i="116" s="1"/>
  <c r="H62" i="116"/>
  <c r="G62" i="116"/>
  <c r="F62" i="116"/>
  <c r="H55" i="116"/>
  <c r="G55" i="116"/>
  <c r="F55" i="116"/>
  <c r="H47" i="116"/>
  <c r="G47" i="116"/>
  <c r="F47" i="116"/>
  <c r="H41" i="116"/>
  <c r="G41" i="116"/>
  <c r="F41" i="116"/>
  <c r="H32" i="116"/>
  <c r="G32" i="116"/>
  <c r="F32" i="116"/>
  <c r="H23" i="116"/>
  <c r="H64" i="116" s="1"/>
  <c r="G23" i="116"/>
  <c r="F23" i="116"/>
  <c r="H8" i="116"/>
  <c r="G8" i="116"/>
  <c r="F7" i="116"/>
  <c r="E40" i="115"/>
  <c r="F39" i="115"/>
  <c r="F40" i="115" s="1"/>
  <c r="E39" i="115"/>
  <c r="D39" i="115"/>
  <c r="D40" i="115" s="1"/>
  <c r="F28" i="115"/>
  <c r="E28" i="115"/>
  <c r="D27" i="115"/>
  <c r="F9" i="115"/>
  <c r="E9" i="115"/>
  <c r="D9" i="115"/>
  <c r="F7" i="115"/>
  <c r="E7" i="115"/>
  <c r="D6" i="115"/>
  <c r="F64" i="116" l="1"/>
  <c r="G100" i="116"/>
  <c r="G120" i="116"/>
  <c r="G240" i="116"/>
  <c r="H240" i="116"/>
  <c r="G349" i="116"/>
  <c r="G394" i="116"/>
  <c r="H396" i="116"/>
  <c r="H100" i="116"/>
  <c r="F199" i="116"/>
  <c r="H199" i="116"/>
  <c r="G315" i="116"/>
  <c r="H315" i="116"/>
  <c r="H349" i="116"/>
  <c r="G64" i="116"/>
  <c r="F120" i="116"/>
  <c r="F396" i="116" s="1"/>
  <c r="G199" i="116"/>
  <c r="F240" i="116"/>
  <c r="S11" i="122"/>
  <c r="R14" i="122"/>
  <c r="S15" i="122"/>
  <c r="S10" i="122"/>
  <c r="G396" i="116" l="1"/>
</calcChain>
</file>

<file path=xl/sharedStrings.xml><?xml version="1.0" encoding="utf-8"?>
<sst xmlns="http://schemas.openxmlformats.org/spreadsheetml/2006/main" count="4839" uniqueCount="1436">
  <si>
    <t>Category</t>
  </si>
  <si>
    <t>EASTERN CAPE</t>
  </si>
  <si>
    <t>A</t>
  </si>
  <si>
    <t>B</t>
  </si>
  <si>
    <t>EC101</t>
  </si>
  <si>
    <t>EC104</t>
  </si>
  <si>
    <t>EC105</t>
  </si>
  <si>
    <t>EC106</t>
  </si>
  <si>
    <t>EC109</t>
  </si>
  <si>
    <t>C</t>
  </si>
  <si>
    <t>EC121</t>
  </si>
  <si>
    <t>EC122</t>
  </si>
  <si>
    <t>EC123</t>
  </si>
  <si>
    <t>EC124</t>
  </si>
  <si>
    <t>EC126</t>
  </si>
  <si>
    <t>DC12</t>
  </si>
  <si>
    <t>EC131</t>
  </si>
  <si>
    <t>EC135</t>
  </si>
  <si>
    <t>EC136</t>
  </si>
  <si>
    <t>EC137</t>
  </si>
  <si>
    <t>EC138</t>
  </si>
  <si>
    <t>DC13</t>
  </si>
  <si>
    <t>Total: Chris Hani Municipalities</t>
  </si>
  <si>
    <t>EC141</t>
  </si>
  <si>
    <t>EC142</t>
  </si>
  <si>
    <t>DC14</t>
  </si>
  <si>
    <t>EC153</t>
  </si>
  <si>
    <t>EC154</t>
  </si>
  <si>
    <t>EC155</t>
  </si>
  <si>
    <t>EC156</t>
  </si>
  <si>
    <t>EC157</t>
  </si>
  <si>
    <t>DC15</t>
  </si>
  <si>
    <t>DC44</t>
  </si>
  <si>
    <t>Total: Alfred Nzo Municipalities</t>
  </si>
  <si>
    <t>Total: Eastern Cape Municipalities</t>
  </si>
  <si>
    <t>FREE STATE</t>
  </si>
  <si>
    <t>FS161</t>
  </si>
  <si>
    <t>FS162</t>
  </si>
  <si>
    <t>FS163</t>
  </si>
  <si>
    <t>DC16</t>
  </si>
  <si>
    <t>Total: Xhariep Municipalities</t>
  </si>
  <si>
    <t>FS181</t>
  </si>
  <si>
    <t>FS182</t>
  </si>
  <si>
    <t>FS183</t>
  </si>
  <si>
    <t>FS184</t>
  </si>
  <si>
    <t>FS185</t>
  </si>
  <si>
    <t>DC18</t>
  </si>
  <si>
    <t>Total: Lejweleputswa Municipalities</t>
  </si>
  <si>
    <t>FS191</t>
  </si>
  <si>
    <t>FS192</t>
  </si>
  <si>
    <t>FS193</t>
  </si>
  <si>
    <t>FS194</t>
  </si>
  <si>
    <t>FS195</t>
  </si>
  <si>
    <t>DC19</t>
  </si>
  <si>
    <t>Total: Thabo Mofutsanyana Municipalities</t>
  </si>
  <si>
    <t>FS201</t>
  </si>
  <si>
    <t>FS203</t>
  </si>
  <si>
    <t>FS204</t>
  </si>
  <si>
    <t>FS205</t>
  </si>
  <si>
    <t>Total: Fezile Dabi Municipalities</t>
  </si>
  <si>
    <t>Total: Free State Municipalities</t>
  </si>
  <si>
    <t>GAUTENG</t>
  </si>
  <si>
    <t>Ekurhuleni</t>
  </si>
  <si>
    <t>City of Johannesburg</t>
  </si>
  <si>
    <t>City of Tshwane</t>
  </si>
  <si>
    <t>GT421</t>
  </si>
  <si>
    <t>GT422</t>
  </si>
  <si>
    <t>GT423</t>
  </si>
  <si>
    <t>DC42</t>
  </si>
  <si>
    <t>Total: Sedibeng Municipalities</t>
  </si>
  <si>
    <t>GT481</t>
  </si>
  <si>
    <t>DC48</t>
  </si>
  <si>
    <t>Total: West Rand Municipalities</t>
  </si>
  <si>
    <t>Total: Gauteng Municipalities</t>
  </si>
  <si>
    <t>KWAZULU-NATAL</t>
  </si>
  <si>
    <t>DC21</t>
  </si>
  <si>
    <t>Total: Ugu Municipalities</t>
  </si>
  <si>
    <t>DC22</t>
  </si>
  <si>
    <t>DC23</t>
  </si>
  <si>
    <t>Total:Uthukela Municipalities</t>
  </si>
  <si>
    <t>DC24</t>
  </si>
  <si>
    <t>Total: Umzinyathi Municipalities</t>
  </si>
  <si>
    <t>DC25</t>
  </si>
  <si>
    <t>Total: Amajuba Municipalities</t>
  </si>
  <si>
    <t>DC26</t>
  </si>
  <si>
    <t>Total: Zululand Municipalities</t>
  </si>
  <si>
    <t>DC27</t>
  </si>
  <si>
    <t>Total: Umkhanyakude Municipalities</t>
  </si>
  <si>
    <t>DC28</t>
  </si>
  <si>
    <t>DC29</t>
  </si>
  <si>
    <t>Total: iLembe Municipalities</t>
  </si>
  <si>
    <t>DC43</t>
  </si>
  <si>
    <t>Total: KwaZulu-Natal  Municipalities</t>
  </si>
  <si>
    <t>LIMPOPO</t>
  </si>
  <si>
    <t>DC47</t>
  </si>
  <si>
    <t>DC33</t>
  </si>
  <si>
    <t>Total: Mopani Municipalities</t>
  </si>
  <si>
    <t>DC34</t>
  </si>
  <si>
    <t>Vhembe District Municipality</t>
  </si>
  <si>
    <t>Total: Vhembe Municipalities</t>
  </si>
  <si>
    <t>DC35</t>
  </si>
  <si>
    <t>Total: Capricorn Municipalities</t>
  </si>
  <si>
    <t>DC36</t>
  </si>
  <si>
    <t>Total: Waterberg Municipalities</t>
  </si>
  <si>
    <t>Total: Limpopo Municipalities</t>
  </si>
  <si>
    <t>MPUMALANGA</t>
  </si>
  <si>
    <t>DC30</t>
  </si>
  <si>
    <t>Total: Gert Sibande Municipalities</t>
  </si>
  <si>
    <t>MP311</t>
  </si>
  <si>
    <t>MP312</t>
  </si>
  <si>
    <t>MP313</t>
  </si>
  <si>
    <t>MP314</t>
  </si>
  <si>
    <t>MP315</t>
  </si>
  <si>
    <t>MP316</t>
  </si>
  <si>
    <t>DC31</t>
  </si>
  <si>
    <t>Total: Nkangala Municipalities</t>
  </si>
  <si>
    <t>MP321</t>
  </si>
  <si>
    <t>Thaba Chweu</t>
  </si>
  <si>
    <t>MP324</t>
  </si>
  <si>
    <t>Nkomazi</t>
  </si>
  <si>
    <t>MP325</t>
  </si>
  <si>
    <t>Bushbuckridge</t>
  </si>
  <si>
    <t>DC32</t>
  </si>
  <si>
    <t>Ehlanzeni District Municipality</t>
  </si>
  <si>
    <t>Total: Ehlanzeni Municipalities</t>
  </si>
  <si>
    <t>Total: Mpumalanga Municipalities</t>
  </si>
  <si>
    <t>NORTHERN CAPE</t>
  </si>
  <si>
    <t>NC451</t>
  </si>
  <si>
    <t>NC452</t>
  </si>
  <si>
    <t>NC453</t>
  </si>
  <si>
    <t>DC45</t>
  </si>
  <si>
    <t>NC061</t>
  </si>
  <si>
    <t>NC065</t>
  </si>
  <si>
    <t>NC066</t>
  </si>
  <si>
    <t>DC6</t>
  </si>
  <si>
    <t>Total: Namakwa Municipalities</t>
  </si>
  <si>
    <t>NC073</t>
  </si>
  <si>
    <t>NC074</t>
  </si>
  <si>
    <t>NC077</t>
  </si>
  <si>
    <t>NC078</t>
  </si>
  <si>
    <t>DC7</t>
  </si>
  <si>
    <t>NC082</t>
  </si>
  <si>
    <t>NC086</t>
  </si>
  <si>
    <t>DC8</t>
  </si>
  <si>
    <t>Total: Siyanda Municipalities</t>
  </si>
  <si>
    <t>NC091</t>
  </si>
  <si>
    <t>NC092</t>
  </si>
  <si>
    <t>NC093</t>
  </si>
  <si>
    <t>DC9</t>
  </si>
  <si>
    <t>Total: Frances Baard Municipalities</t>
  </si>
  <si>
    <t>Total: Northern Cape Municipalities</t>
  </si>
  <si>
    <t>NORTH WEST</t>
  </si>
  <si>
    <t>NW371</t>
  </si>
  <si>
    <t>NW372</t>
  </si>
  <si>
    <t>NW373</t>
  </si>
  <si>
    <t>NW374</t>
  </si>
  <si>
    <t>NW375</t>
  </si>
  <si>
    <t>DC37</t>
  </si>
  <si>
    <t>Total: Bojanala Platinum Municipalities</t>
  </si>
  <si>
    <t>NW381</t>
  </si>
  <si>
    <t>NW382</t>
  </si>
  <si>
    <t>NW383</t>
  </si>
  <si>
    <t>NW384</t>
  </si>
  <si>
    <t>NW385</t>
  </si>
  <si>
    <t>DC38</t>
  </si>
  <si>
    <t>NW392</t>
  </si>
  <si>
    <t>NW393</t>
  </si>
  <si>
    <t>NW394</t>
  </si>
  <si>
    <t>NW396</t>
  </si>
  <si>
    <t>DC39</t>
  </si>
  <si>
    <t>NW404</t>
  </si>
  <si>
    <t>Total: North West Municipalities</t>
  </si>
  <si>
    <t>WESTERN CAPE</t>
  </si>
  <si>
    <t>City of Cape Town</t>
  </si>
  <si>
    <t>WC011</t>
  </si>
  <si>
    <t>WC012</t>
  </si>
  <si>
    <t>DC1</t>
  </si>
  <si>
    <t>Total: West Coast Municipalities</t>
  </si>
  <si>
    <t>WC022</t>
  </si>
  <si>
    <t>WC023</t>
  </si>
  <si>
    <t>WC024</t>
  </si>
  <si>
    <t>DC2</t>
  </si>
  <si>
    <t>Total: Cape Winelands Municipalities</t>
  </si>
  <si>
    <t>WC031</t>
  </si>
  <si>
    <t>DC3</t>
  </si>
  <si>
    <t>Total: Overberg Municipalities</t>
  </si>
  <si>
    <t>WC041</t>
  </si>
  <si>
    <t>WC045</t>
  </si>
  <si>
    <t>DC4</t>
  </si>
  <si>
    <t>Total: Eden Municipalities</t>
  </si>
  <si>
    <t>WC053</t>
  </si>
  <si>
    <t>DC5</t>
  </si>
  <si>
    <t>Total: Central Karoo  Municipalities</t>
  </si>
  <si>
    <t>Total: Western Cape Municipalities</t>
  </si>
  <si>
    <t>National Total</t>
  </si>
  <si>
    <t>Municipality</t>
  </si>
  <si>
    <t>KZN216</t>
  </si>
  <si>
    <t>KZN212</t>
  </si>
  <si>
    <t>KZN213</t>
  </si>
  <si>
    <t>KZN214</t>
  </si>
  <si>
    <t>KZN221</t>
  </si>
  <si>
    <t>KZN222</t>
  </si>
  <si>
    <t>KZN223</t>
  </si>
  <si>
    <t>KZN224</t>
  </si>
  <si>
    <t>KZN225</t>
  </si>
  <si>
    <t>KZN226</t>
  </si>
  <si>
    <t>KZN227</t>
  </si>
  <si>
    <t>KZN241</t>
  </si>
  <si>
    <t>KZN242</t>
  </si>
  <si>
    <t>KZN244</t>
  </si>
  <si>
    <t>KZN245</t>
  </si>
  <si>
    <t>KZN252</t>
  </si>
  <si>
    <t>KZN253</t>
  </si>
  <si>
    <t>KZN254</t>
  </si>
  <si>
    <t>KZN261</t>
  </si>
  <si>
    <t>KZN262</t>
  </si>
  <si>
    <t>KZN263</t>
  </si>
  <si>
    <t>KZN265</t>
  </si>
  <si>
    <t>KZN266</t>
  </si>
  <si>
    <t>KZN271</t>
  </si>
  <si>
    <t>KZN272</t>
  </si>
  <si>
    <t>KZN275</t>
  </si>
  <si>
    <t>KZN281</t>
  </si>
  <si>
    <t>KZN282</t>
  </si>
  <si>
    <t>KZN284</t>
  </si>
  <si>
    <t>KZN285</t>
  </si>
  <si>
    <t>KZN286</t>
  </si>
  <si>
    <t>KZN291</t>
  </si>
  <si>
    <t>KZN292</t>
  </si>
  <si>
    <t>KZN293</t>
  </si>
  <si>
    <t>KZN294</t>
  </si>
  <si>
    <t>KZN433</t>
  </si>
  <si>
    <t>KZN434</t>
  </si>
  <si>
    <t>KZN435</t>
  </si>
  <si>
    <t>ETH</t>
  </si>
  <si>
    <t>EKU</t>
  </si>
  <si>
    <t>TSH</t>
  </si>
  <si>
    <t>JHB</t>
  </si>
  <si>
    <t>KZN235</t>
  </si>
  <si>
    <t>LIM331</t>
  </si>
  <si>
    <t>LIM332</t>
  </si>
  <si>
    <t>LIM333</t>
  </si>
  <si>
    <t>LIM334</t>
  </si>
  <si>
    <t>LIM335</t>
  </si>
  <si>
    <t>LIM341</t>
  </si>
  <si>
    <t>LIM343</t>
  </si>
  <si>
    <t>LIM344</t>
  </si>
  <si>
    <t>LIM351</t>
  </si>
  <si>
    <t>LIM353</t>
  </si>
  <si>
    <t>LIM354</t>
  </si>
  <si>
    <t>LIM355</t>
  </si>
  <si>
    <t>LIM361</t>
  </si>
  <si>
    <t>LIM362</t>
  </si>
  <si>
    <t>LIM366</t>
  </si>
  <si>
    <t>LIM367</t>
  </si>
  <si>
    <t>LIM471</t>
  </si>
  <si>
    <t>LIM472</t>
  </si>
  <si>
    <t>LIM473</t>
  </si>
  <si>
    <t>CPT</t>
  </si>
  <si>
    <t>NMA</t>
  </si>
  <si>
    <t>EC442</t>
  </si>
  <si>
    <t>EC441</t>
  </si>
  <si>
    <t>Total: Dr Ruth Segomotsi Mompati Municipalities</t>
  </si>
  <si>
    <t>Total: Dr Kenneth Kaunda Municipalities</t>
  </si>
  <si>
    <t>Total: John Taolo Gaetsewe Municipalities</t>
  </si>
  <si>
    <t>Total: O.R.Tambo Municipalities</t>
  </si>
  <si>
    <t>Total: Pixley Ka Seme Municipalities</t>
  </si>
  <si>
    <t>Total: Ngaka Modiri Molema Municipalities</t>
  </si>
  <si>
    <t>BUF</t>
  </si>
  <si>
    <t>MAN</t>
  </si>
  <si>
    <t>Total: Amathole Municipalities</t>
  </si>
  <si>
    <t>EC443</t>
  </si>
  <si>
    <t>FS196</t>
  </si>
  <si>
    <t>GT484</t>
  </si>
  <si>
    <t>NW397</t>
  </si>
  <si>
    <t>Total: Joe Gqabi Municipalities</t>
  </si>
  <si>
    <t>Total: Sekhukhune Municipalities</t>
  </si>
  <si>
    <t>National and Municipal Financial Year</t>
  </si>
  <si>
    <t>ANNEXURE W4</t>
  </si>
  <si>
    <t>(National and Municipal Financial Years)</t>
  </si>
  <si>
    <t>Local Government Financial Management Grant</t>
  </si>
  <si>
    <t>Municipal Systems Improvement Grant</t>
  </si>
  <si>
    <t>Infrastructure Skills Development Grant</t>
  </si>
  <si>
    <t>ANNEXURE W5</t>
  </si>
  <si>
    <t>Urban Settlements Development Grant</t>
  </si>
  <si>
    <t>Integrated National Electrification Programme (Municipal) Grant</t>
  </si>
  <si>
    <t>SUB-TOTAL: INFRASTRUCTURE</t>
  </si>
  <si>
    <t>ANNEXURE W6</t>
  </si>
  <si>
    <t>Regional Bulk Infrastructure Grant</t>
  </si>
  <si>
    <t>Integrated National Electrification Programme (Eskom) Grant</t>
  </si>
  <si>
    <t>SUB-TOTAL: INDIRECT</t>
  </si>
  <si>
    <t>ANNEXURE W7</t>
  </si>
  <si>
    <t xml:space="preserve">EQUITABLE SHARE AND TOTAL ALLOCATIONS TO MUNICPALITIES </t>
  </si>
  <si>
    <t>TOTAL ALLOCATIONS TO MUNICIPALITIES</t>
  </si>
  <si>
    <t>APPENDIX W1</t>
  </si>
  <si>
    <t>APPENDIX TO SCHEDULE 3: EQUITABLE SHARE ALLOCATIONS TO MUNICIPALITIES</t>
  </si>
  <si>
    <t>APPENDIX W2</t>
  </si>
  <si>
    <t>RSC Levies Replacement</t>
  </si>
  <si>
    <t>Special Support for Councillor Remuneration and Ward Committees</t>
  </si>
  <si>
    <t>BREAKDOWN OF EQUITABLE SHARE FOR DISTRICT MUNICIPALITIES AUTHORISED FOR SERVICES</t>
  </si>
  <si>
    <t>Water</t>
  </si>
  <si>
    <t>Sanitation</t>
  </si>
  <si>
    <t>Refuse</t>
  </si>
  <si>
    <t>APPENDIX W3</t>
  </si>
  <si>
    <t>APPENDIX W4</t>
  </si>
  <si>
    <t>Expanded Public Works Programme Integrated Grant for Municipalities</t>
  </si>
  <si>
    <t>Project Code</t>
  </si>
  <si>
    <t>Project Name</t>
  </si>
  <si>
    <t>DC</t>
  </si>
  <si>
    <t>Water Service Authority</t>
  </si>
  <si>
    <t>Benefiting Municipality</t>
  </si>
  <si>
    <t>Total: Pixley ka Seme Municipalities</t>
  </si>
  <si>
    <t>Total: Central Karoo Municipalities</t>
  </si>
  <si>
    <t xml:space="preserve"> Buffalo City</t>
  </si>
  <si>
    <t xml:space="preserve"> Nelson Mandela Bay</t>
  </si>
  <si>
    <t xml:space="preserve"> Blue Crane Route</t>
  </si>
  <si>
    <t xml:space="preserve"> Makana</t>
  </si>
  <si>
    <t xml:space="preserve"> Ndlambe</t>
  </si>
  <si>
    <t xml:space="preserve"> Sundays River Valley</t>
  </si>
  <si>
    <t xml:space="preserve"> Kouga</t>
  </si>
  <si>
    <t xml:space="preserve"> Kou-Kamma</t>
  </si>
  <si>
    <t xml:space="preserve"> Mbhashe</t>
  </si>
  <si>
    <t xml:space="preserve"> Mnquma</t>
  </si>
  <si>
    <t xml:space="preserve"> Great Kei</t>
  </si>
  <si>
    <t xml:space="preserve"> Amahlathi</t>
  </si>
  <si>
    <t xml:space="preserve"> Ngqushwa</t>
  </si>
  <si>
    <t xml:space="preserve"> Inxuba Yethemba</t>
  </si>
  <si>
    <t xml:space="preserve"> Intsika Yethu</t>
  </si>
  <si>
    <t xml:space="preserve"> Emalahleni</t>
  </si>
  <si>
    <t xml:space="preserve"> Engcobo</t>
  </si>
  <si>
    <t xml:space="preserve"> Elundini</t>
  </si>
  <si>
    <t xml:space="preserve"> Senqu</t>
  </si>
  <si>
    <t xml:space="preserve"> Ngquza Hill</t>
  </si>
  <si>
    <t xml:space="preserve"> Port St Johns</t>
  </si>
  <si>
    <t xml:space="preserve"> Nyandeni</t>
  </si>
  <si>
    <t xml:space="preserve"> Mhlontlo</t>
  </si>
  <si>
    <t xml:space="preserve"> King Sabata Dalindyebo</t>
  </si>
  <si>
    <t xml:space="preserve"> Matatiele</t>
  </si>
  <si>
    <t xml:space="preserve"> Umzimvubu</t>
  </si>
  <si>
    <t xml:space="preserve"> Mbizana</t>
  </si>
  <si>
    <t xml:space="preserve"> Ntabankulu</t>
  </si>
  <si>
    <t xml:space="preserve"> Letsemeng</t>
  </si>
  <si>
    <t xml:space="preserve"> Kopanong</t>
  </si>
  <si>
    <t xml:space="preserve"> Mohokare</t>
  </si>
  <si>
    <t xml:space="preserve"> Naledi</t>
  </si>
  <si>
    <t xml:space="preserve"> Masilonyana</t>
  </si>
  <si>
    <t xml:space="preserve"> Tokologo</t>
  </si>
  <si>
    <t xml:space="preserve"> Tswelopele</t>
  </si>
  <si>
    <t xml:space="preserve"> Matjhabeng</t>
  </si>
  <si>
    <t xml:space="preserve"> Nala</t>
  </si>
  <si>
    <t xml:space="preserve"> Setsoto</t>
  </si>
  <si>
    <t xml:space="preserve"> Dihlabeng</t>
  </si>
  <si>
    <t xml:space="preserve"> Nketoana</t>
  </si>
  <si>
    <t xml:space="preserve"> Phumelela</t>
  </si>
  <si>
    <t xml:space="preserve"> Mantsopa</t>
  </si>
  <si>
    <t xml:space="preserve"> Moqhaka</t>
  </si>
  <si>
    <t xml:space="preserve"> Ngwathe</t>
  </si>
  <si>
    <t xml:space="preserve"> Metsimaholo</t>
  </si>
  <si>
    <t xml:space="preserve"> Mafube</t>
  </si>
  <si>
    <t xml:space="preserve"> Emfuleni</t>
  </si>
  <si>
    <t xml:space="preserve"> Midvaal</t>
  </si>
  <si>
    <t xml:space="preserve"> Lesedi</t>
  </si>
  <si>
    <t xml:space="preserve"> Mogale City</t>
  </si>
  <si>
    <t xml:space="preserve"> Merafong City</t>
  </si>
  <si>
    <t xml:space="preserve"> uMshwathi</t>
  </si>
  <si>
    <t xml:space="preserve"> uMngeni</t>
  </si>
  <si>
    <t xml:space="preserve"> Mkhambathini</t>
  </si>
  <si>
    <t xml:space="preserve"> Richmond</t>
  </si>
  <si>
    <t xml:space="preserve"> Okhahlamba</t>
  </si>
  <si>
    <t xml:space="preserve"> Newcastle</t>
  </si>
  <si>
    <t xml:space="preserve"> Dannhauser</t>
  </si>
  <si>
    <t xml:space="preserve"> eDumbe</t>
  </si>
  <si>
    <t xml:space="preserve"> Nongoma</t>
  </si>
  <si>
    <t xml:space="preserve"> Ulundi</t>
  </si>
  <si>
    <t xml:space="preserve"> Jozini</t>
  </si>
  <si>
    <t xml:space="preserve"> Mtubatuba</t>
  </si>
  <si>
    <t xml:space="preserve"> uMlalazi</t>
  </si>
  <si>
    <t xml:space="preserve"> Nkandla</t>
  </si>
  <si>
    <t xml:space="preserve"> Mandeni</t>
  </si>
  <si>
    <t xml:space="preserve"> KwaDukuza</t>
  </si>
  <si>
    <t xml:space="preserve"> Ndwedwe</t>
  </si>
  <si>
    <t xml:space="preserve"> Maphumulo</t>
  </si>
  <si>
    <t xml:space="preserve"> Greater Kokstad</t>
  </si>
  <si>
    <t xml:space="preserve"> Greater Giyani</t>
  </si>
  <si>
    <t xml:space="preserve"> Greater Letaba</t>
  </si>
  <si>
    <t xml:space="preserve"> Greater Tzaneen</t>
  </si>
  <si>
    <t xml:space="preserve"> Ba-Phalaborwa</t>
  </si>
  <si>
    <t xml:space="preserve"> Maruleng</t>
  </si>
  <si>
    <t xml:space="preserve"> Thabazimbi</t>
  </si>
  <si>
    <t xml:space="preserve"> Lephalale</t>
  </si>
  <si>
    <t xml:space="preserve"> Bela-Bela</t>
  </si>
  <si>
    <t xml:space="preserve"> Mogalakwena</t>
  </si>
  <si>
    <t xml:space="preserve"> Ephraim Mogale</t>
  </si>
  <si>
    <t xml:space="preserve"> Elias Motsoaledi</t>
  </si>
  <si>
    <t xml:space="preserve"> Makhuduthamaga</t>
  </si>
  <si>
    <t xml:space="preserve"> Richtersveld</t>
  </si>
  <si>
    <t xml:space="preserve"> Nama Khoi</t>
  </si>
  <si>
    <t xml:space="preserve"> Kamiesberg</t>
  </si>
  <si>
    <t xml:space="preserve"> Hantam</t>
  </si>
  <si>
    <t xml:space="preserve"> Karoo Hoogland</t>
  </si>
  <si>
    <t xml:space="preserve"> Khâi-Ma</t>
  </si>
  <si>
    <t xml:space="preserve"> Ubuntu</t>
  </si>
  <si>
    <t xml:space="preserve"> Umsobomvu</t>
  </si>
  <si>
    <t xml:space="preserve"> Emthanjeni</t>
  </si>
  <si>
    <t xml:space="preserve"> Kareeberg</t>
  </si>
  <si>
    <t xml:space="preserve"> Renosterberg</t>
  </si>
  <si>
    <t xml:space="preserve"> Thembelihle</t>
  </si>
  <si>
    <t xml:space="preserve"> Siyathemba</t>
  </si>
  <si>
    <t xml:space="preserve"> Siyancuma</t>
  </si>
  <si>
    <t xml:space="preserve"> !Kheis</t>
  </si>
  <si>
    <t xml:space="preserve"> Tsantsabane</t>
  </si>
  <si>
    <t xml:space="preserve"> Kgatelopele</t>
  </si>
  <si>
    <t xml:space="preserve"> Sol Plaatjie</t>
  </si>
  <si>
    <t xml:space="preserve"> Dikgatlong</t>
  </si>
  <si>
    <t xml:space="preserve"> Magareng</t>
  </si>
  <si>
    <t xml:space="preserve"> Phokwane</t>
  </si>
  <si>
    <t xml:space="preserve"> Joe Morolong</t>
  </si>
  <si>
    <t xml:space="preserve"> Ga-Segonyana</t>
  </si>
  <si>
    <t xml:space="preserve"> Gamagara</t>
  </si>
  <si>
    <t xml:space="preserve"> Moretele</t>
  </si>
  <si>
    <t xml:space="preserve"> Madibeng</t>
  </si>
  <si>
    <t xml:space="preserve"> Rustenburg</t>
  </si>
  <si>
    <t xml:space="preserve"> Kgetlengrivier</t>
  </si>
  <si>
    <t xml:space="preserve"> Moses Kotane</t>
  </si>
  <si>
    <t xml:space="preserve"> Ratlou</t>
  </si>
  <si>
    <t xml:space="preserve"> Tswaing</t>
  </si>
  <si>
    <t xml:space="preserve"> Mafikeng</t>
  </si>
  <si>
    <t xml:space="preserve"> Ditsobotla</t>
  </si>
  <si>
    <t xml:space="preserve"> Ramotshere Moiloa</t>
  </si>
  <si>
    <t xml:space="preserve"> Mamusa</t>
  </si>
  <si>
    <t xml:space="preserve"> Greater Taung</t>
  </si>
  <si>
    <t xml:space="preserve"> Lekwa-Teemane</t>
  </si>
  <si>
    <t xml:space="preserve"> City of Matlosana</t>
  </si>
  <si>
    <t xml:space="preserve"> Maquassi Hills</t>
  </si>
  <si>
    <t xml:space="preserve"> Matzikama</t>
  </si>
  <si>
    <t xml:space="preserve"> Cederberg</t>
  </si>
  <si>
    <t xml:space="preserve"> Bergrivier</t>
  </si>
  <si>
    <t xml:space="preserve"> Saldanha Bay</t>
  </si>
  <si>
    <t xml:space="preserve"> Swartland</t>
  </si>
  <si>
    <t xml:space="preserve"> Witzenberg</t>
  </si>
  <si>
    <t xml:space="preserve"> Drakenstein</t>
  </si>
  <si>
    <t xml:space="preserve"> Stellenbosch</t>
  </si>
  <si>
    <t xml:space="preserve"> Breede Valley</t>
  </si>
  <si>
    <t xml:space="preserve"> Langeberg</t>
  </si>
  <si>
    <t xml:space="preserve"> Theewaterskloof</t>
  </si>
  <si>
    <t xml:space="preserve"> Overstrand</t>
  </si>
  <si>
    <t xml:space="preserve"> Cape Agulhas</t>
  </si>
  <si>
    <t xml:space="preserve"> Swellendam</t>
  </si>
  <si>
    <t xml:space="preserve"> Kannaland</t>
  </si>
  <si>
    <t xml:space="preserve"> Hessequa</t>
  </si>
  <si>
    <t xml:space="preserve"> Mossel Bay</t>
  </si>
  <si>
    <t xml:space="preserve"> George</t>
  </si>
  <si>
    <t xml:space="preserve"> Oudtshoorn</t>
  </si>
  <si>
    <t xml:space="preserve"> Bitou</t>
  </si>
  <si>
    <t xml:space="preserve"> Knysna</t>
  </si>
  <si>
    <t xml:space="preserve"> Laingsburg</t>
  </si>
  <si>
    <t xml:space="preserve"> Prince Albert</t>
  </si>
  <si>
    <t xml:space="preserve"> Beaufort West</t>
  </si>
  <si>
    <t xml:space="preserve">Unallocated </t>
  </si>
  <si>
    <t>Unallocated</t>
  </si>
  <si>
    <t>`</t>
  </si>
  <si>
    <t xml:space="preserve"> Maluti-a-Phofung</t>
  </si>
  <si>
    <t xml:space="preserve"> uPhongolo</t>
  </si>
  <si>
    <t xml:space="preserve"> !Kai !Garib</t>
  </si>
  <si>
    <t xml:space="preserve"> Msunduzi</t>
  </si>
  <si>
    <t>BREAKDOWN OF REGIONAL BULK INFRASTRUCTURE GRANT ALLOCATIONS PER LOCAL MUNICIPALITY PER PROJECT</t>
  </si>
  <si>
    <t>EC444</t>
  </si>
  <si>
    <t xml:space="preserve"> Namakwa District Municipality</t>
  </si>
  <si>
    <t xml:space="preserve"> Frances Baard District Municipality</t>
  </si>
  <si>
    <t xml:space="preserve"> John Taolo Gaetsewe District Municipality</t>
  </si>
  <si>
    <t xml:space="preserve"> Pixley Ka Seme District Municipality</t>
  </si>
  <si>
    <t xml:space="preserve"> Bojanala Platinum District Municipality</t>
  </si>
  <si>
    <t xml:space="preserve"> Ngaka Modiri Molema District Municipality</t>
  </si>
  <si>
    <t xml:space="preserve"> Dr Kenneth Kaunda District Municipality</t>
  </si>
  <si>
    <t xml:space="preserve"> West Coast District Municipality</t>
  </si>
  <si>
    <t xml:space="preserve"> Cape Winelands District Municipality</t>
  </si>
  <si>
    <t xml:space="preserve"> Overberg District Municipality</t>
  </si>
  <si>
    <t xml:space="preserve"> Eden District Municipality</t>
  </si>
  <si>
    <t xml:space="preserve"> Central Karoo District Municipality</t>
  </si>
  <si>
    <t xml:space="preserve"> Gert Sibande District Municipality</t>
  </si>
  <si>
    <t xml:space="preserve"> Sekhukhune District Municipality</t>
  </si>
  <si>
    <t xml:space="preserve"> Waterberg District Municipality</t>
  </si>
  <si>
    <t xml:space="preserve"> Mopani District Municipality</t>
  </si>
  <si>
    <t xml:space="preserve"> iLembe District Municipality</t>
  </si>
  <si>
    <t xml:space="preserve"> Zululand District Municipality</t>
  </si>
  <si>
    <t xml:space="preserve"> Amajuba District Municipality</t>
  </si>
  <si>
    <t xml:space="preserve"> West Rand District Municipality</t>
  </si>
  <si>
    <t xml:space="preserve"> Sedibeng District Municipality</t>
  </si>
  <si>
    <t xml:space="preserve"> Fezile Dabi District Municipality</t>
  </si>
  <si>
    <t xml:space="preserve"> Thabo Mofutsanyana District Municipality</t>
  </si>
  <si>
    <t xml:space="preserve"> Lejweleputswa District Municipality</t>
  </si>
  <si>
    <t xml:space="preserve"> Xhariep District Municipality</t>
  </si>
  <si>
    <t xml:space="preserve"> Alfred Nzo District Municipality</t>
  </si>
  <si>
    <t xml:space="preserve"> Joe Gqabi District Municipality</t>
  </si>
  <si>
    <t xml:space="preserve"> Chris Hani District Municipality</t>
  </si>
  <si>
    <t xml:space="preserve"> Amathole District Municipality</t>
  </si>
  <si>
    <t>eThekwini</t>
  </si>
  <si>
    <t/>
  </si>
  <si>
    <t>Total: Amatole Municipalities</t>
  </si>
  <si>
    <t>Total: Ehlanzeni Municpalities</t>
  </si>
  <si>
    <t xml:space="preserve">Energy Efficiency and Demand Side Management Grant </t>
  </si>
  <si>
    <t>Integrated City Development Grant</t>
  </si>
  <si>
    <t>(EQUITABLE SHARE FORMULA ALLOCATIONS + RSC LEVIES REPLACEMENT + SPECIAL SUPPORT FOR COUNCILLOR REMUNERATION AND WARD COMMITTEES + BREAKDOWN OF EQUITABLE SHARE ALLOCATIONS PER LOCAL MUNICPALITY PER SERVICE FOR DISTRICT MUNICIPLITIES AUTHORISED FOR SERVICES)</t>
  </si>
  <si>
    <t>Total: City of Tshwane Metropolitan Municipality</t>
  </si>
  <si>
    <t>Total: Capricon Municipalities</t>
  </si>
  <si>
    <t>Total: Z.F. Mgcawu Municipalities</t>
  </si>
  <si>
    <t>APPENDIX TO SCHEDULE 5, PART B: TARGETS FOR EXPANDED PUBLIC WORKS PROGRAMME INTEGRATED GRANT FOR MUNICIPALITIES</t>
  </si>
  <si>
    <t xml:space="preserve">Breakdown of MIG allocations for district municipalities authorised for services </t>
  </si>
  <si>
    <t>Total: Sarah Baartman Municipalities</t>
  </si>
  <si>
    <t>Municipal Infrastructure Grant</t>
  </si>
  <si>
    <t>Public Transport Network Grant</t>
  </si>
  <si>
    <t>Municipal Demarcation Transition Grant</t>
  </si>
  <si>
    <t>APPENDIX W5</t>
  </si>
  <si>
    <t>EC129</t>
  </si>
  <si>
    <t>EC139</t>
  </si>
  <si>
    <t>EC145</t>
  </si>
  <si>
    <t>GT485</t>
  </si>
  <si>
    <t>KZN237</t>
  </si>
  <si>
    <t>KZN238</t>
  </si>
  <si>
    <t>KZN276</t>
  </si>
  <si>
    <t>KZN436</t>
  </si>
  <si>
    <t>NW405</t>
  </si>
  <si>
    <t>NC087</t>
  </si>
  <si>
    <t>MP326</t>
  </si>
  <si>
    <t>LIM476</t>
  </si>
  <si>
    <t>LIM368</t>
  </si>
  <si>
    <t>LIM345</t>
  </si>
  <si>
    <t xml:space="preserve">Water Services Infrastructure Grant </t>
  </si>
  <si>
    <t>Rural Roads Asset Management Systems Grant</t>
  </si>
  <si>
    <t>Makhado</t>
  </si>
  <si>
    <t xml:space="preserve">Mangaung </t>
  </si>
  <si>
    <t>Water Services Infrastructure Grant</t>
  </si>
  <si>
    <t>Neighbourhood Development Partnership (Capital) Grant</t>
  </si>
  <si>
    <t>Sol Plaatjie Local Municipality</t>
  </si>
  <si>
    <t>NCR025</t>
  </si>
  <si>
    <t xml:space="preserve">Molemole Local Municipality </t>
  </si>
  <si>
    <t>Capricorn District Municipality</t>
  </si>
  <si>
    <t xml:space="preserve">Glen Alphine Regional Water Scheme </t>
  </si>
  <si>
    <t>LPR008</t>
  </si>
  <si>
    <t>Ugu District Municipality</t>
  </si>
  <si>
    <t>City of Tshwane Metropolitan Municipality</t>
  </si>
  <si>
    <t>GPR004</t>
  </si>
  <si>
    <t>Total: O.R. Tambo Municipalities</t>
  </si>
  <si>
    <r>
      <t>SUB-TOTAL: CURRENT</t>
    </r>
    <r>
      <rPr>
        <b/>
        <vertAlign val="superscript"/>
        <sz val="10"/>
        <rFont val="Times New Roman"/>
        <family val="1"/>
      </rPr>
      <t>1</t>
    </r>
  </si>
  <si>
    <t>Ring-fenced Municipal Infrastructure Grant allocations for sport infrastructure</t>
  </si>
  <si>
    <t xml:space="preserve">RING-FENCED FUNDING FOR SPORT INFRASTRUCTURE - BREAKDOWN PER MUNICIPALITY </t>
  </si>
  <si>
    <t>Breakdown of WSIG allocations for district municipalities authorised for services</t>
  </si>
  <si>
    <t>APPENDIX TO SCHEDULE 5, PART B AND SCHEDULE 6, PART B: REGIONAL BULK INFRASTRUCTURE GRANT</t>
  </si>
  <si>
    <t xml:space="preserve"> Mpofana</t>
  </si>
  <si>
    <t xml:space="preserve">APPENDIX TO SCHEDULE 5, PART B: MUNICIPAL INFRASTRUCTURE GRANT </t>
  </si>
  <si>
    <t>2017/18
(R'000)</t>
  </si>
  <si>
    <t>Total: Cacadu Municipalities</t>
  </si>
  <si>
    <t xml:space="preserve"> Enoch Mgijima</t>
  </si>
  <si>
    <t xml:space="preserve"> Walter Sisulu</t>
  </si>
  <si>
    <t>uMdoni</t>
  </si>
  <si>
    <t>uMuziwabantu</t>
  </si>
  <si>
    <t>Ray Nkonyeni</t>
  </si>
  <si>
    <t xml:space="preserve"> iNkosi Langalibalele </t>
  </si>
  <si>
    <t xml:space="preserve"> uMvoti</t>
  </si>
  <si>
    <t xml:space="preserve"> Big Five Hlabisa</t>
  </si>
  <si>
    <t xml:space="preserve"> uMhlathuze</t>
  </si>
  <si>
    <t xml:space="preserve"> Mthonjaneni</t>
  </si>
  <si>
    <t xml:space="preserve"> Dr Nkosazana Dlamini Zuma</t>
  </si>
  <si>
    <t>Total: Sisonke Municipalities</t>
  </si>
  <si>
    <t>LIM 345</t>
  </si>
  <si>
    <t xml:space="preserve">Blouberg </t>
  </si>
  <si>
    <t>Molemole</t>
  </si>
  <si>
    <t xml:space="preserve">Polokwane </t>
  </si>
  <si>
    <t xml:space="preserve"> LIM 368</t>
  </si>
  <si>
    <t xml:space="preserve"> LIM 476</t>
  </si>
  <si>
    <t>City of Mbombela</t>
  </si>
  <si>
    <t>b</t>
  </si>
  <si>
    <t xml:space="preserve"> Dr Beyers Naude</t>
  </si>
  <si>
    <t xml:space="preserve"> Raymond Mhlaba</t>
  </si>
  <si>
    <t xml:space="preserve"> Sakhisizwe</t>
  </si>
  <si>
    <t xml:space="preserve"> Rand West City</t>
  </si>
  <si>
    <t xml:space="preserve"> Alfred Duma</t>
  </si>
  <si>
    <t>Lepele-Nkumpi</t>
  </si>
  <si>
    <t>uMzumbe</t>
  </si>
  <si>
    <t xml:space="preserve"> uMgungundlovu District Municipality</t>
  </si>
  <si>
    <t xml:space="preserve"> uThukela District Municipality</t>
  </si>
  <si>
    <t xml:space="preserve"> eNdumeni</t>
  </si>
  <si>
    <t xml:space="preserve"> uMsinga</t>
  </si>
  <si>
    <t xml:space="preserve"> uMzinyathi District Municipality</t>
  </si>
  <si>
    <t xml:space="preserve"> eMadlangeni</t>
  </si>
  <si>
    <t xml:space="preserve"> AbaQulusi</t>
  </si>
  <si>
    <t xml:space="preserve"> uMhlabuyalingana</t>
  </si>
  <si>
    <t xml:space="preserve"> uMfolozi</t>
  </si>
  <si>
    <t xml:space="preserve"> uMzimkhulu</t>
  </si>
  <si>
    <t xml:space="preserve"> uBuhlebezwe</t>
  </si>
  <si>
    <t xml:space="preserve"> Harry Gwala District Municipality</t>
  </si>
  <si>
    <t>Upgrading of sports facilities and install irrigation system and security booth</t>
  </si>
  <si>
    <t>Construction of sports facilities, multi-purpose sports courts, irrigation system and a pavilion</t>
  </si>
  <si>
    <t>Construction of sports facilities, multi-purpose sports courts, irrigation system and installation of floodlights</t>
  </si>
  <si>
    <t>Construction of sports facilities, multi-purpose sports courts, multi-purpose hall and install irrigation system and security booth</t>
  </si>
  <si>
    <t>Construction and rehabilitation of sports facilities and multi-purpose sports courts</t>
  </si>
  <si>
    <t>Upgrading of sports facilities and sport parks</t>
  </si>
  <si>
    <t xml:space="preserve">Construction of sports facilities, a pavilion, caretaker house and change rooms </t>
  </si>
  <si>
    <t>Construction of sports facilities and multi-purpose sports courts</t>
  </si>
  <si>
    <t>Upgrading of sports facilities</t>
  </si>
  <si>
    <t>Upgrading of sports facilities, pavilion, installation of underground water supply pipes and construction of the security booth</t>
  </si>
  <si>
    <t>Construction of sports facilities, multi-purpose sports courts, community centre, irrigation system and installation of floodlights</t>
  </si>
  <si>
    <t>Construction of  sports facilities, a multi-purpose sport and recreation community centre and security upgrades</t>
  </si>
  <si>
    <t>Construction of sports facilities, multi-purpose sports courts, community centre, irrigation system, installation of floodlights and security booth</t>
  </si>
  <si>
    <t>Construction of sports facilities, multi-purpose sports courts, irrigation system and repairing floodlights</t>
  </si>
  <si>
    <t>Construction and refurbishment of sports facilities and multi-purpose sports courts</t>
  </si>
  <si>
    <t>Construction of artificial sports facilities, irrigation system and installation of floodlights</t>
  </si>
  <si>
    <t>Construction of sports and ablution facilities, irrigation system and installation of floodlights</t>
  </si>
  <si>
    <t>Construction of  multi-purpose sports courts, parking area and refurbishment of sports facilities</t>
  </si>
  <si>
    <t>Refurbishment of multi-purpose sports courts</t>
  </si>
  <si>
    <t>Construction of multi-purpose sports courts</t>
  </si>
  <si>
    <t>Construction of sports facilities, multi-purpose sports courts and community centre</t>
  </si>
  <si>
    <t>Construction and upgrading of sports facilities and multi-purpose sports courts</t>
  </si>
  <si>
    <t>Construction of sports facilities, multi-purpose sports courts and clubhouse</t>
  </si>
  <si>
    <t>Construction of sports and ablution facilities, multi-purpose sports courts and clubhouse</t>
  </si>
  <si>
    <t>Upgrading of sports facilities and  multi-purpose sports courts</t>
  </si>
  <si>
    <t>Construction of sports and ablution facilities, a pavilion and a clubhouse</t>
  </si>
  <si>
    <t>Upgrading of sports facilities, multi-purpose sports courts and children's play area</t>
  </si>
  <si>
    <t>APPENDIX W6</t>
  </si>
  <si>
    <t>APPENDIX TO SCHEDULE 5, PART A: BREAKDOWN OF EPWP INTEGRATED GRANT FOR PROVINCES:TARGETS AND ALLOCATIONS PER PROVINCIAL DEPARTMENTS</t>
  </si>
  <si>
    <t>Province/Provincial Department</t>
  </si>
  <si>
    <t>Financial Year</t>
  </si>
  <si>
    <t>2019/20
('R000)</t>
  </si>
  <si>
    <t>Cooperative Governance and Traditional Affairs</t>
  </si>
  <si>
    <t>Economic Development, Environmental Affairs And Tourism</t>
  </si>
  <si>
    <t>Education</t>
  </si>
  <si>
    <t>Health</t>
  </si>
  <si>
    <t>Human Settlement</t>
  </si>
  <si>
    <t>Roads and Public Works</t>
  </si>
  <si>
    <t>Rural Development and Agrarian Reform</t>
  </si>
  <si>
    <t xml:space="preserve">Social Development </t>
  </si>
  <si>
    <t>Sport, Recreation, Arts and Culture</t>
  </si>
  <si>
    <t>Transport</t>
  </si>
  <si>
    <t>Total: Eastern Cape</t>
  </si>
  <si>
    <t>Agriculture and Rural Development</t>
  </si>
  <si>
    <t>Economic And Small Business Development, Tourism And Environmental Affairs</t>
  </si>
  <si>
    <t>Police, Roads and Transport</t>
  </si>
  <si>
    <t xml:space="preserve">Public Works and Infrasturcture </t>
  </si>
  <si>
    <t>Total: Free State</t>
  </si>
  <si>
    <t>Infrastructure Development</t>
  </si>
  <si>
    <t>Roads and Transport</t>
  </si>
  <si>
    <t>Social Development</t>
  </si>
  <si>
    <t>Sport, Arts, Culture and Recreation</t>
  </si>
  <si>
    <t>Total: Gauteng</t>
  </si>
  <si>
    <t xml:space="preserve">Arts and Culture </t>
  </si>
  <si>
    <t>Co-operative Governance And Traditional Affairs</t>
  </si>
  <si>
    <t>Economic Development, Tourism and Environmental Affairs</t>
  </si>
  <si>
    <t>Public Works</t>
  </si>
  <si>
    <t>Sport and Recreation</t>
  </si>
  <si>
    <t>Total: KwaZulu-Natal</t>
  </si>
  <si>
    <t>Cooperative Governance, Human Settlement and Traditional Affairs</t>
  </si>
  <si>
    <t>Economic Development, Environment and Tourism</t>
  </si>
  <si>
    <t>Public Works, Roads and Infrastructure</t>
  </si>
  <si>
    <t>Sports, Arts and Culture</t>
  </si>
  <si>
    <t>Safety, Security and Liaison</t>
  </si>
  <si>
    <t>Total: Limpopo</t>
  </si>
  <si>
    <t>Agriculture, Rural Development, Land and Environmental Affairs</t>
  </si>
  <si>
    <t>Co-operative Governance and Traditional Affairs</t>
  </si>
  <si>
    <t>Culture, Sport and Recreation</t>
  </si>
  <si>
    <t>Economic Development and Tourism</t>
  </si>
  <si>
    <t>Public Works, Roads &amp; Transport</t>
  </si>
  <si>
    <t>Total: Mpumalanga</t>
  </si>
  <si>
    <t>Agriculture, Land Reform and Rural Development</t>
  </si>
  <si>
    <t>Environment and Nature Conservation</t>
  </si>
  <si>
    <t>Sport, Arts and Culture</t>
  </si>
  <si>
    <t>Transport, Safety and Liaison</t>
  </si>
  <si>
    <t>Total: Northern Cape</t>
  </si>
  <si>
    <t>Education and Sports Development</t>
  </si>
  <si>
    <t>Local Government and Human Settlement</t>
  </si>
  <si>
    <t>Public Works and Roads</t>
  </si>
  <si>
    <t>Rural, Environment and Agricultural Development</t>
  </si>
  <si>
    <t>Total: North West</t>
  </si>
  <si>
    <t xml:space="preserve"> Education</t>
  </si>
  <si>
    <t>Agriculture</t>
  </si>
  <si>
    <t>Cultural Affairs and Sport</t>
  </si>
  <si>
    <t>Environmental Affairs and Development Planning</t>
  </si>
  <si>
    <t>Human Settlements</t>
  </si>
  <si>
    <t>Transport and Public Works</t>
  </si>
  <si>
    <t>Total: Western Cape</t>
  </si>
  <si>
    <t>Grand Total</t>
  </si>
  <si>
    <t>2018/19
(R'000)</t>
  </si>
  <si>
    <t>Safety and Liaison</t>
  </si>
  <si>
    <t>Community Safety</t>
  </si>
  <si>
    <t>Community Safety and Liason</t>
  </si>
  <si>
    <t>Community Safety, Security and Liason</t>
  </si>
  <si>
    <t>Community Safety and Transport Management</t>
  </si>
  <si>
    <t>Education and Sport Developmet</t>
  </si>
  <si>
    <t>APPENDIX W7</t>
  </si>
  <si>
    <t>APPENDIX TO SCHEDULE 5, PART A: BREAKDOWN OF SOCIAL SECTOR EPWP INCENTIVE GRANT FOR PROVINCES: ALLOCATIONS PER PROVINCIAL DEPARTMENT</t>
  </si>
  <si>
    <t>APPENDIX W8</t>
  </si>
  <si>
    <t>National Health Insurance Indirect Grant</t>
  </si>
  <si>
    <t xml:space="preserve">Total Per Province </t>
  </si>
  <si>
    <t>Eastern Cape</t>
  </si>
  <si>
    <t>Free State</t>
  </si>
  <si>
    <t>Gauteng</t>
  </si>
  <si>
    <t>KwaZulu-Natal</t>
  </si>
  <si>
    <t>Limpopo</t>
  </si>
  <si>
    <t>Mpumalanga</t>
  </si>
  <si>
    <t>Northern Cape</t>
  </si>
  <si>
    <t>North West</t>
  </si>
  <si>
    <t>Western Cape</t>
  </si>
  <si>
    <t>Total</t>
  </si>
  <si>
    <t>of which:</t>
  </si>
  <si>
    <t>Health Facility Revitalisation Grant Component</t>
  </si>
  <si>
    <t>Human Papillomavirus Vaccine Grant Component</t>
  </si>
  <si>
    <t>Health Professionals Contracting Component</t>
  </si>
  <si>
    <t>Information Systems Component</t>
  </si>
  <si>
    <t>Ideal Clinics Component</t>
  </si>
  <si>
    <t>APPENDIX W9</t>
  </si>
  <si>
    <t>APPENDIX TO SCHEDULE 6, PART A: BREAKDOWN OF SCHOOL INFRASTRUCTURE BACKLOGS GRANT: ALLOCATIONS PER PROVINCE</t>
  </si>
  <si>
    <t>Province</t>
  </si>
  <si>
    <t>APPENDIX W10</t>
  </si>
  <si>
    <t>APPENDIX W11</t>
  </si>
  <si>
    <t xml:space="preserve"> Dawid Kruiper</t>
  </si>
  <si>
    <t>INFRASTRUCTURE GRANT ALLOCATIONS TO MUNICIPALITIES
(SCHEDULE 4, PART B AND SCHEDULE 5, PART B)</t>
  </si>
  <si>
    <t>ALLOCATIONS-IN-KIND TO MUNICIPALITIES
(SCHEDULE 6, PART B)</t>
  </si>
  <si>
    <t>APPENDIX TO SCHEDULE 4, PART A AND SCHEDULE 5, PART A: BREAKDOWN OF RING-FENCED DISASTER: ALLOCATIONS FOR PROVINCES PER GRANT</t>
  </si>
  <si>
    <t>2017/18</t>
  </si>
  <si>
    <t>SUB-TOTAL: CURRENT</t>
  </si>
  <si>
    <t>EQUITABLE SHARE1</t>
  </si>
  <si>
    <t>Schedule 5, Part B</t>
  </si>
  <si>
    <t>Schedule 6, Part B</t>
  </si>
  <si>
    <t>Breakdown of regional bulk infrastructure grant allocations per local municipality per project</t>
  </si>
  <si>
    <t>Schools Infrastructure Backlogs Grant</t>
  </si>
  <si>
    <t>Ring-fenced disaster allocation per province</t>
  </si>
  <si>
    <t>Province/Grant Name</t>
  </si>
  <si>
    <t>Basic Education (Vote 14)</t>
  </si>
  <si>
    <t>Health (Vote 16)</t>
  </si>
  <si>
    <t>Comprehensive Agriculture Support Programme Grant</t>
  </si>
  <si>
    <t>Education Infrastructure Grant</t>
  </si>
  <si>
    <t>Health Facility Revitilisation Grant</t>
  </si>
  <si>
    <t>Human Settlements Development Grant</t>
  </si>
  <si>
    <t>Provincial Roads Maintenance Grant</t>
  </si>
  <si>
    <t>Early Childhood Development Grant</t>
  </si>
  <si>
    <t>Maintenance Component</t>
  </si>
  <si>
    <t>Subsidy Component</t>
  </si>
  <si>
    <t>Province/Components</t>
  </si>
  <si>
    <t>Social Development (Vote 17)</t>
  </si>
  <si>
    <t>Municipal Disaster Grant</t>
  </si>
  <si>
    <r>
      <t>EQUITABLE SHARE</t>
    </r>
    <r>
      <rPr>
        <b/>
        <vertAlign val="superscript"/>
        <sz val="10"/>
        <rFont val="Times New Roman"/>
        <family val="1"/>
      </rPr>
      <t>1</t>
    </r>
  </si>
  <si>
    <t>Equitable Share Formula</t>
  </si>
  <si>
    <t>SPECIFIC PURPOSE ALLOCATIONS TO MUNICIPALITIES
(SCHEDULE 5, PART B AND SCHEDULE 7, PART B): CURRENT GRANTS</t>
  </si>
  <si>
    <t xml:space="preserve"> King Cetshwayo District Municipality</t>
  </si>
  <si>
    <t xml:space="preserve"> Nquthu</t>
  </si>
  <si>
    <t xml:space="preserve"> uMkhanyakude District Municipality</t>
  </si>
  <si>
    <t>1.  Includes unallocated amounts for the Municipal Disaster Grant. The schedule 7 grant is allocated R300.3 million in 2017/18, R370.6 million in 2018/19 and R335.5 million in 2019/20.</t>
  </si>
  <si>
    <t>Nooitgedagt Bulk Water Supply</t>
  </si>
  <si>
    <t>Nelson Mandela Bay Metropolitan Municipality</t>
  </si>
  <si>
    <t>Total:  Nelson Mandela Bay Metropolitan Municipality</t>
  </si>
  <si>
    <t>ECR042</t>
  </si>
  <si>
    <t>Ikwezi Bulk Water Supply</t>
  </si>
  <si>
    <t>Dr Beyers Naude Local Municipality</t>
  </si>
  <si>
    <t>ECR041</t>
  </si>
  <si>
    <t>Misgund Bulk Water Supply</t>
  </si>
  <si>
    <t>Koukamma  Local Municipality</t>
  </si>
  <si>
    <t>ECR047</t>
  </si>
  <si>
    <t>James Kleynhans Bulk Water Supply (BWS)</t>
  </si>
  <si>
    <t>Makana Local Municipality</t>
  </si>
  <si>
    <t xml:space="preserve">EC NEW </t>
  </si>
  <si>
    <t>Belmont Waste Water Treatment Works (WWTW)</t>
  </si>
  <si>
    <t>BEP</t>
  </si>
  <si>
    <t>Makana Bulk Sewer</t>
  </si>
  <si>
    <t>Mayfield  Waste Water Treatment Works</t>
  </si>
  <si>
    <t>ECR038</t>
  </si>
  <si>
    <t>Graaf-Reinet Emergency Water Supply Scheme (WSS)</t>
  </si>
  <si>
    <t>ECR037</t>
  </si>
  <si>
    <t>Ndlambe Dam/ Albany Coast BWS (Grahanstown &amp; Port Alfred Augmentation)</t>
  </si>
  <si>
    <t xml:space="preserve">Ndlambe Local Municipality </t>
  </si>
  <si>
    <t>ECR024</t>
  </si>
  <si>
    <t>Sundays River - Paterson Bulk Water Supply</t>
  </si>
  <si>
    <t>Sundays River Valley Local Municipality</t>
  </si>
  <si>
    <t>ECR043</t>
  </si>
  <si>
    <t>Kirkwood Water Treatment Works</t>
  </si>
  <si>
    <t>ECR039</t>
  </si>
  <si>
    <t>Steytlerville Water Supply Scheme</t>
  </si>
  <si>
    <t>ECR015</t>
  </si>
  <si>
    <t>Xhora East Water Supply</t>
  </si>
  <si>
    <t>Amathole District Municipality</t>
  </si>
  <si>
    <t>Mbashe Local Municipality</t>
  </si>
  <si>
    <t>Sundwana Water Supply</t>
  </si>
  <si>
    <t>ECR006</t>
  </si>
  <si>
    <t>Ibika Water Supply</t>
  </si>
  <si>
    <t>Mnquma Local Municipality</t>
  </si>
  <si>
    <t>Ngqamakhwe Bulk Water Supply</t>
  </si>
  <si>
    <t>ECR033</t>
  </si>
  <si>
    <t>Cluster 4 CHDM Bulk Water Supply</t>
  </si>
  <si>
    <t>Chris Hani District Municipality</t>
  </si>
  <si>
    <t>Engcobo Local Municipality</t>
  </si>
  <si>
    <t>ECR028</t>
  </si>
  <si>
    <t>Cluster 6 CHDM Bulk Water Supply</t>
  </si>
  <si>
    <t>ECR029</t>
  </si>
  <si>
    <t>Cluster 9 CHDM Bulk Water Supply</t>
  </si>
  <si>
    <t>Intsika Yethu Local Municipality</t>
  </si>
  <si>
    <t>ECR002</t>
  </si>
  <si>
    <t>Xonxa Bulk Water Supply</t>
  </si>
  <si>
    <t>Middleburg Ground Water Supply</t>
  </si>
  <si>
    <t>Enoch Mgijima Local Municipality</t>
  </si>
  <si>
    <t>ECR005</t>
  </si>
  <si>
    <t>Hofmeyer Ground Water Supply</t>
  </si>
  <si>
    <t>Lady Grey Bulk Water Supply</t>
  </si>
  <si>
    <t>Joe Gqabi District Municipality</t>
  </si>
  <si>
    <t>Senqu Local Municipality</t>
  </si>
  <si>
    <t>ECR046</t>
  </si>
  <si>
    <t xml:space="preserve">Sterkspruit Waste Water  Treatment Works </t>
  </si>
  <si>
    <t>ECR019</t>
  </si>
  <si>
    <t>O.R. Tambo, Mthatha, King Sabato Dalinyebo Water Supply</t>
  </si>
  <si>
    <t>O.R. Tambo District Municipality</t>
  </si>
  <si>
    <t>King Sabata Dalindyebo Local Municipality</t>
  </si>
  <si>
    <t>ECR045</t>
  </si>
  <si>
    <t>O.R. Tambo, Mthatha, King Sabato Dalinyebo Sanitation</t>
  </si>
  <si>
    <t>ECR001</t>
  </si>
  <si>
    <t>Matatiele Bulk Water Supply Scheme</t>
  </si>
  <si>
    <t>Alfred Nzo District Municipality</t>
  </si>
  <si>
    <t>Matatiele Local Municipality</t>
  </si>
  <si>
    <t>EC NEW</t>
  </si>
  <si>
    <t>Kinira Regional BWSS</t>
  </si>
  <si>
    <t>ECR 044</t>
  </si>
  <si>
    <t>Ntabankulu Bulk Water Supply</t>
  </si>
  <si>
    <t>Ntabankulu  Local Municipality</t>
  </si>
  <si>
    <t xml:space="preserve">Mount Ayliff Bulk Peri Urban Water Supply </t>
  </si>
  <si>
    <t>Umzimvubu Local Municipality</t>
  </si>
  <si>
    <t>Mkemane Regional Bulk WSS</t>
  </si>
  <si>
    <t>Welbedacht Pipeline</t>
  </si>
  <si>
    <t>Mangaung Metropolitan Municipality</t>
  </si>
  <si>
    <t>Dewetsdorp Outfall Sewer Line</t>
  </si>
  <si>
    <t>Total: Mangaung Metro</t>
  </si>
  <si>
    <t>FSR002</t>
  </si>
  <si>
    <t>Jagersfontein / Fauresmith Bulk Water Supply</t>
  </si>
  <si>
    <t>Kopanong Local Municipality</t>
  </si>
  <si>
    <t>FSR005</t>
  </si>
  <si>
    <t>Rouxville / Smithfield /Zastron Bulk Water Supply</t>
  </si>
  <si>
    <t xml:space="preserve">Mohokare Local Municipality </t>
  </si>
  <si>
    <t>Rouxville Outfall Sewer</t>
  </si>
  <si>
    <t>FSR011</t>
  </si>
  <si>
    <t>Masilonyana  Bulk Water Supply</t>
  </si>
  <si>
    <t xml:space="preserve">Masilonyana Local Municipality </t>
  </si>
  <si>
    <t>FS040</t>
  </si>
  <si>
    <t>Masilonyana Bulk Sewer(Brandfort&amp;Winburg)</t>
  </si>
  <si>
    <t>FSR008</t>
  </si>
  <si>
    <t>Tokologo Regional Water Supply 2</t>
  </si>
  <si>
    <t>Tokologo Local Municipality</t>
  </si>
  <si>
    <t>Dealesville Construction of a sewer Mains- 200mm</t>
  </si>
  <si>
    <t>Hertzogville Outfall Sewer + Pumpstation</t>
  </si>
  <si>
    <t>Boshoff Outfall Sewer</t>
  </si>
  <si>
    <t>Herzogville Outfall Sewer</t>
  </si>
  <si>
    <t>Tswelopele Bulk Water Supply</t>
  </si>
  <si>
    <t>Tswelopele Local Municipality</t>
  </si>
  <si>
    <t>FS038</t>
  </si>
  <si>
    <t>Mathjabeng Bulk Sewer (Welkom)</t>
  </si>
  <si>
    <t>Matjhabeng  Local Municipality</t>
  </si>
  <si>
    <t>Nala Bulk Sewer</t>
  </si>
  <si>
    <t>Nala Local Municipality</t>
  </si>
  <si>
    <t>FSR013</t>
  </si>
  <si>
    <t>Setsoto Bulk Water Supply</t>
  </si>
  <si>
    <t>Setsoto Local Municipality</t>
  </si>
  <si>
    <t>Clocolaan Construction of Sewer Main ( 200mm-400mm)</t>
  </si>
  <si>
    <t>Senekal Construction of a Sewer Mains ( 200mm-400mm)</t>
  </si>
  <si>
    <t>Senekal Construction of a Pumpstation</t>
  </si>
  <si>
    <t>Fiscksburg Outfall Sewer and Pumpstation</t>
  </si>
  <si>
    <t>FSR003</t>
  </si>
  <si>
    <t>Dihlabeng Bulk Water Supply</t>
  </si>
  <si>
    <t xml:space="preserve">B </t>
  </si>
  <si>
    <t>Dihlabeng Local Municipality</t>
  </si>
  <si>
    <t>FSR012</t>
  </si>
  <si>
    <t xml:space="preserve">Nketoana Regional Water Supply </t>
  </si>
  <si>
    <t>Nketoana Local Municipality</t>
  </si>
  <si>
    <t>FSR031</t>
  </si>
  <si>
    <t>Mantsopa Bulk Sewer (Ladybrand)</t>
  </si>
  <si>
    <t>Mantsopa Local Municipality</t>
  </si>
  <si>
    <t>RS128-Reitz and Lindley Cons Grey PL</t>
  </si>
  <si>
    <t>Petrus Steyn Refurbishment of a Package Plant</t>
  </si>
  <si>
    <t>Petrus Steyn Outfall Sewer</t>
  </si>
  <si>
    <t>Arlington Grey Water Package Plant</t>
  </si>
  <si>
    <t>FSR007</t>
  </si>
  <si>
    <t>Maluti-a-Phofung BWS Phase 2</t>
  </si>
  <si>
    <t>Maluti-a-Phofung Local Municipality</t>
  </si>
  <si>
    <t>FSR006</t>
  </si>
  <si>
    <t>Phumelela Bulk Water Supply</t>
  </si>
  <si>
    <t xml:space="preserve">Phumelela Local Municipality </t>
  </si>
  <si>
    <t>Memel Refurbishment WWTW and Sewer</t>
  </si>
  <si>
    <t>FSR015</t>
  </si>
  <si>
    <t>Mantsopa-Tweespruit, Excelsior, Hobhouse Bulk Water Supply</t>
  </si>
  <si>
    <t>FSR010</t>
  </si>
  <si>
    <t>Moqhaka Bulk Water Supply</t>
  </si>
  <si>
    <t>Moqhaka Local municipality</t>
  </si>
  <si>
    <t>Heilbron Sewer and Pumpstation</t>
  </si>
  <si>
    <t>Ngwathe Local Municipality</t>
  </si>
  <si>
    <t>FSR009</t>
  </si>
  <si>
    <t>Ngwathe Bulk Water Supply Phase 1 (Vredefort)</t>
  </si>
  <si>
    <t>Ngwathe Bulk Water Supply Phase 2</t>
  </si>
  <si>
    <t>FSR039</t>
  </si>
  <si>
    <t>Upgrading of Deneysville WWTW</t>
  </si>
  <si>
    <t>Metsimaholo Local Municipality</t>
  </si>
  <si>
    <t>FSR021</t>
  </si>
  <si>
    <t>Frankfort Bulk Sewer</t>
  </si>
  <si>
    <t>Mafube Local Municipality</t>
  </si>
  <si>
    <t>Tweeling Sewer Pumpstation</t>
  </si>
  <si>
    <t>Frankfort Rising Main</t>
  </si>
  <si>
    <t>Western Highveld Bulk Water Scheme</t>
  </si>
  <si>
    <t>GPR001</t>
  </si>
  <si>
    <t xml:space="preserve">Sedibeng Regional Waste Water Treatment Works </t>
  </si>
  <si>
    <t>Emfuleni Local Municipality</t>
  </si>
  <si>
    <t>Emfuleni, Midvaal and City of Johannesberg</t>
  </si>
  <si>
    <t>GPR005</t>
  </si>
  <si>
    <t>Sebokeng Waste Water Treatment Works</t>
  </si>
  <si>
    <t>GPR008</t>
  </si>
  <si>
    <t>Rothdene pump station and rising main</t>
  </si>
  <si>
    <t>Midvaal Local Municipality</t>
  </si>
  <si>
    <t>GPR006</t>
  </si>
  <si>
    <t>Meyerton Waste Water Treatment Works</t>
  </si>
  <si>
    <t>GPR002</t>
  </si>
  <si>
    <t>Westonaria Regional Bulk Sanitation (Zuurbekom)</t>
  </si>
  <si>
    <t>Rand West City Local Municipality</t>
  </si>
  <si>
    <t>GPR009</t>
  </si>
  <si>
    <t>Mohlakeng pump station and sewer outfall</t>
  </si>
  <si>
    <t>Spioenkop to Ladysmith BWS</t>
  </si>
  <si>
    <t>uThukela District Municipality</t>
  </si>
  <si>
    <t>Alfred Duma Local Municipality</t>
  </si>
  <si>
    <t>KNR010</t>
  </si>
  <si>
    <t>Driefontein Indaka Bulk Water Supply</t>
  </si>
  <si>
    <t>KNR008</t>
  </si>
  <si>
    <t>Greytown Regional Bulk Scheme</t>
  </si>
  <si>
    <t>uMzinyathi District Municipality</t>
  </si>
  <si>
    <t>uMvoti Local Municipality</t>
  </si>
  <si>
    <t>KNR001</t>
  </si>
  <si>
    <t>Nongoma Bulk Water Scheme</t>
  </si>
  <si>
    <t>Zululand District Municipality</t>
  </si>
  <si>
    <t xml:space="preserve">Nongoma Local Municipality </t>
  </si>
  <si>
    <t>KNR002</t>
  </si>
  <si>
    <t>Mandlakazi Bulk Water Supply</t>
  </si>
  <si>
    <t>uPhongolo &amp; Nongoma Local Municipalities</t>
  </si>
  <si>
    <t>KNR015</t>
  </si>
  <si>
    <t>Pongolapoort Bulk Water Scheme</t>
  </si>
  <si>
    <t>Umkhanyakude District Municipality</t>
  </si>
  <si>
    <t>Jozini Local Municipality</t>
  </si>
  <si>
    <t>KNR014</t>
  </si>
  <si>
    <t>Dukuduku Resettlement</t>
  </si>
  <si>
    <t>Mtubatuba/Big Five Hlabisa Local Municipalities</t>
  </si>
  <si>
    <t>KNR005</t>
  </si>
  <si>
    <t>Greater Mthonjaneni Bulk Water Supply</t>
  </si>
  <si>
    <t>King Cetshwayo District Municipality</t>
  </si>
  <si>
    <t>Mthonjaneni/ Nkandla Local Municipalities</t>
  </si>
  <si>
    <t>KNR016</t>
  </si>
  <si>
    <t>Middledrift (Nkandla) Regional Bulk Water Supply</t>
  </si>
  <si>
    <t>Nkandla Local Municipality</t>
  </si>
  <si>
    <t>Total: King Cetshwayo Municipalities</t>
  </si>
  <si>
    <t>KNR011</t>
  </si>
  <si>
    <t>Ngcebo Regional Water Bulk (Lower Tugela)</t>
  </si>
  <si>
    <t>iLembe District Municipality</t>
  </si>
  <si>
    <t>Maphumulo Local Municipality</t>
  </si>
  <si>
    <t>KNR007</t>
  </si>
  <si>
    <t>Greater Bulwer Donnybrook Water Scheme</t>
  </si>
  <si>
    <t>Harry Gwala District Municipality</t>
  </si>
  <si>
    <t>Dr Nkosazana Dlamini Zuma and uBuhlebezwe Local Municipalities</t>
  </si>
  <si>
    <t>LPR018</t>
  </si>
  <si>
    <t xml:space="preserve">Giyani Bulk Water Supply Drought Relief </t>
  </si>
  <si>
    <t>Mopani District Municipality</t>
  </si>
  <si>
    <t>Greater Giyani Local Municipality</t>
  </si>
  <si>
    <t>LPR027</t>
  </si>
  <si>
    <t>Giyani Water Services</t>
  </si>
  <si>
    <t>Mametja Sekororo Bulk Water Supply</t>
  </si>
  <si>
    <t xml:space="preserve">Maruleng Local Municipality </t>
  </si>
  <si>
    <t>LPR020</t>
  </si>
  <si>
    <t xml:space="preserve">Provincial High Catalytic Projects - Mutash Hub </t>
  </si>
  <si>
    <t>LPR002</t>
  </si>
  <si>
    <t>Nzhelele Valley Bulk Water Supply</t>
  </si>
  <si>
    <t>Makhado Local Municipality</t>
  </si>
  <si>
    <t>LPR016</t>
  </si>
  <si>
    <t>Sinthumule Kutama Bulk Water Supply</t>
  </si>
  <si>
    <t>Luvuvhu GWS</t>
  </si>
  <si>
    <t xml:space="preserve"> Mpofana (excluding Cadham voting district)</t>
  </si>
  <si>
    <t xml:space="preserve">Polokwane Waste Water Treatment Works </t>
  </si>
  <si>
    <t>Polokwane Local Municipality</t>
  </si>
  <si>
    <t>Polokwane Bulk Water Supply</t>
  </si>
  <si>
    <t>LPR001</t>
  </si>
  <si>
    <t>Matoks Regional Water Scheme</t>
  </si>
  <si>
    <t>LPR022</t>
  </si>
  <si>
    <t xml:space="preserve">Aganang Bulk Water Supply </t>
  </si>
  <si>
    <t>LPR003</t>
  </si>
  <si>
    <t>Lephalale - Bulk Water Augmentation</t>
  </si>
  <si>
    <t>Lephalale  Local Municipality</t>
  </si>
  <si>
    <t>LPR004</t>
  </si>
  <si>
    <t>Magalies Water to Waterberg</t>
  </si>
  <si>
    <t>LPR015</t>
  </si>
  <si>
    <t>Mogalakwena Bulk Water Supply</t>
  </si>
  <si>
    <t>Mogalakwena  Local Municipality</t>
  </si>
  <si>
    <t>LPR019</t>
  </si>
  <si>
    <t xml:space="preserve">Moutse Bulk Water Supply </t>
  </si>
  <si>
    <t>Sekhukhune District Municipality</t>
  </si>
  <si>
    <t>Ephraim Mogale/ Elias Motsoaledi LMs</t>
  </si>
  <si>
    <t>LPR011</t>
  </si>
  <si>
    <t>Nebo Bulk Water Supply</t>
  </si>
  <si>
    <t>LIM476/ Makhudutmahaga LMs</t>
  </si>
  <si>
    <t>LPR012</t>
  </si>
  <si>
    <t>Mooihoek/Tubatse Bulk Water Supply</t>
  </si>
  <si>
    <t xml:space="preserve">Lebalelo Central &amp; North Regional Water Scheme </t>
  </si>
  <si>
    <t>Nebo Bulk Water Supply- De Hoop Augmentation /North/ South/ Steelpoort</t>
  </si>
  <si>
    <t>Empul/Methu/Amster  Bulk Water Supply</t>
  </si>
  <si>
    <t>Chief Albert Luthuli Local Municipality</t>
  </si>
  <si>
    <t>Lushushwane Bulk Water  Scheme</t>
  </si>
  <si>
    <t>Eerstehoek/Ekulindeni Bulk Water Supply</t>
  </si>
  <si>
    <t>Amsterdam and Sheepmore Bulk Water Scheme</t>
  </si>
  <si>
    <t>Msukalingwa regional water supply scheme (Phase1)</t>
  </si>
  <si>
    <t>Msukaligwa Local Municipality</t>
  </si>
  <si>
    <t>Balfour Waste Water Treatment Works</t>
  </si>
  <si>
    <t>Dipaleseng Local Municipality</t>
  </si>
  <si>
    <t>Balf/Siyat/Greyl/Willem/Nthor Bulk Water Supply</t>
  </si>
  <si>
    <t xml:space="preserve">Dipaleseng Local Municipality </t>
  </si>
  <si>
    <t xml:space="preserve">Upgrade of Delmas Waste Water </t>
  </si>
  <si>
    <t xml:space="preserve">Victor Khanye Local Municipality </t>
  </si>
  <si>
    <t xml:space="preserve">Upgrade of Botleng Waste Water </t>
  </si>
  <si>
    <t>MPR028</t>
  </si>
  <si>
    <t>Emalahleni Bulk Water Supply upgrade</t>
  </si>
  <si>
    <t xml:space="preserve">Emalahleni Local Municipality </t>
  </si>
  <si>
    <t>Thembisile Water Scheme (Loskop)</t>
  </si>
  <si>
    <t xml:space="preserve">Thembisile Hani Local Municipality </t>
  </si>
  <si>
    <t xml:space="preserve">Thembisile Local Municipality </t>
  </si>
  <si>
    <t>MPR005</t>
  </si>
  <si>
    <t>Western Highveld (Rust de Winter) Bulk Water Scheme</t>
  </si>
  <si>
    <t>Thembisile Hani Local Municipality</t>
  </si>
  <si>
    <t xml:space="preserve">Thembisile Hani and Dr JS Moroka Local Municipality </t>
  </si>
  <si>
    <t>MPRNEW</t>
  </si>
  <si>
    <t>Bushbuckridge Water Services</t>
  </si>
  <si>
    <t>Bushbuckridge Local Municipality</t>
  </si>
  <si>
    <t>Hoxane Bulk Water Supply (Phase 3 Extension)</t>
  </si>
  <si>
    <t>MPR004</t>
  </si>
  <si>
    <t>MP Lowveld feasibility Study</t>
  </si>
  <si>
    <t>MPR019</t>
  </si>
  <si>
    <t>Northern Nzikazi Bulk Water Supply</t>
  </si>
  <si>
    <t>MPR018</t>
  </si>
  <si>
    <t>Driekoppies Upgrading</t>
  </si>
  <si>
    <t>Nkomazi Local Municipality</t>
  </si>
  <si>
    <t>MPR020</t>
  </si>
  <si>
    <t>Sibange Bulk Water Supply</t>
  </si>
  <si>
    <t>NCR017</t>
  </si>
  <si>
    <t>Bulk Water Supply to Porth Nolloth</t>
  </si>
  <si>
    <t xml:space="preserve">Richtersveld Local Municipality </t>
  </si>
  <si>
    <t>NCR012</t>
  </si>
  <si>
    <t>Loeriesfontein Bulk Water Supply</t>
  </si>
  <si>
    <t xml:space="preserve">Hantam Local Municipality </t>
  </si>
  <si>
    <t>Williston Bulk Water Supply</t>
  </si>
  <si>
    <t xml:space="preserve">Karoo Hoogland Local Municipality </t>
  </si>
  <si>
    <t>NCR016</t>
  </si>
  <si>
    <t>Bulk Water Supply to Brandvlei (Hantam)</t>
  </si>
  <si>
    <t>NCR015</t>
  </si>
  <si>
    <t>De Aar Borehole Development</t>
  </si>
  <si>
    <t>Emthanjeni Local Municipality</t>
  </si>
  <si>
    <t>NCR024</t>
  </si>
  <si>
    <t>Van Wyksvlei Bulk Water Supply</t>
  </si>
  <si>
    <t>Kareeberg Local Municipality</t>
  </si>
  <si>
    <t>NCR036</t>
  </si>
  <si>
    <t>Marydale Bulk Water Supply</t>
  </si>
  <si>
    <t>Siyathemba Local Municipality</t>
  </si>
  <si>
    <t>NCR038</t>
  </si>
  <si>
    <t>Douglas WTW Upgrading</t>
  </si>
  <si>
    <t>Siyancuma Local Municipality</t>
  </si>
  <si>
    <t>Breipaal Pumpsation</t>
  </si>
  <si>
    <t>NCR028</t>
  </si>
  <si>
    <t>Kalahari East to Mier pipeline</t>
  </si>
  <si>
    <t>Dawid Kruiper Local Municipallity</t>
  </si>
  <si>
    <t>NCR029</t>
  </si>
  <si>
    <t>Kakama Wastewater works</t>
  </si>
  <si>
    <t xml:space="preserve"> !Kai !Garib Local Municipality</t>
  </si>
  <si>
    <t>!Kai !Garib Local Municipality</t>
  </si>
  <si>
    <t>Loiusvale Pumpstation</t>
  </si>
  <si>
    <t xml:space="preserve">Loiusvale Pumpstation (Refurbishment) </t>
  </si>
  <si>
    <t>Upington Wasterwater treatment works</t>
  </si>
  <si>
    <t>Danielskuil Wastewater Treatment works</t>
  </si>
  <si>
    <t>Kgatelopele Local Municipality</t>
  </si>
  <si>
    <t>Homewale Wastewater Treatment Works</t>
  </si>
  <si>
    <t>Ritchie Bulk Water Scheme</t>
  </si>
  <si>
    <t>NCR020</t>
  </si>
  <si>
    <t>Windsorton to Holpan Bulk Water Supply</t>
  </si>
  <si>
    <t>Dikgatlong Local Municipality</t>
  </si>
  <si>
    <t>NCR030</t>
  </si>
  <si>
    <t>Warrenton Water Treatment Works</t>
  </si>
  <si>
    <t>Magareng Local Municipality</t>
  </si>
  <si>
    <t>Kathu Bulk Water Supply</t>
  </si>
  <si>
    <t>Gamagara Local Municipality</t>
  </si>
  <si>
    <t>NCR018</t>
  </si>
  <si>
    <t>Kuruman Bulk Water Supply</t>
  </si>
  <si>
    <t>Ga-Segonyana Local Municipality</t>
  </si>
  <si>
    <t>NWR013</t>
  </si>
  <si>
    <t>Madibeng Bulk Water Supply</t>
  </si>
  <si>
    <t>Madibeng Local Municipality</t>
  </si>
  <si>
    <t>NWRNEW</t>
  </si>
  <si>
    <t>Moretele North Bulk Water Supply</t>
  </si>
  <si>
    <t>Moretele Local Municipality</t>
  </si>
  <si>
    <t>Moretele South Bulk Water Supply</t>
  </si>
  <si>
    <t>Koster Waste Water Treatment Works upgrade</t>
  </si>
  <si>
    <t>Kgetlengrivier Local Municipality</t>
  </si>
  <si>
    <t>NWR002</t>
  </si>
  <si>
    <t xml:space="preserve">Ratlou Bulk Water Supply </t>
  </si>
  <si>
    <t>Ngaka Modiri Molema</t>
  </si>
  <si>
    <t xml:space="preserve">Ratlou Local Municipality </t>
  </si>
  <si>
    <t>NWR014</t>
  </si>
  <si>
    <t>Mafikeng South Bulk Water Supply</t>
  </si>
  <si>
    <t xml:space="preserve">Mafikeng Local Municipality </t>
  </si>
  <si>
    <t>Kagisano-Molopo Bulk Water Supply</t>
  </si>
  <si>
    <t>Dr Ruth Segomotsi Mompati District Municipality</t>
  </si>
  <si>
    <t>Kagisano-Molopo Local Municipality</t>
  </si>
  <si>
    <t>NWR009</t>
  </si>
  <si>
    <t>Taung/ Naledi Bulk Water Supply</t>
  </si>
  <si>
    <t>Greater Taung/ Naledi Local Municipalities</t>
  </si>
  <si>
    <t>MWR008</t>
  </si>
  <si>
    <t>Greater Mamusa Bulk Water Supply</t>
  </si>
  <si>
    <t xml:space="preserve">Mamusa Local Municipality </t>
  </si>
  <si>
    <t>NWR016</t>
  </si>
  <si>
    <t>Potchefstroom Waste Water Treatment Works upgrade</t>
  </si>
  <si>
    <t>NWR010</t>
  </si>
  <si>
    <t>Ventersdorp Bulk Water Supply</t>
  </si>
  <si>
    <t>NWR015</t>
  </si>
  <si>
    <t>Wolmaransstad Waste Water Treatment Works</t>
  </si>
  <si>
    <t xml:space="preserve">Maquassi Hills Local Municipality </t>
  </si>
  <si>
    <t>WCR018</t>
  </si>
  <si>
    <t xml:space="preserve">Vanrhynsdorp Raw Water </t>
  </si>
  <si>
    <t xml:space="preserve">Matzikama Local Municipality </t>
  </si>
  <si>
    <t>WCR019</t>
  </si>
  <si>
    <t>Klawer Bulk Water</t>
  </si>
  <si>
    <t>WCR020</t>
  </si>
  <si>
    <t>Citrusdal Waste Water Treatment Plant</t>
  </si>
  <si>
    <t xml:space="preserve">Cederberg Local Municipality </t>
  </si>
  <si>
    <t>Clanwilliam/ Lambertsbaai Regional Water Supply and Desalination</t>
  </si>
  <si>
    <t>WCR021</t>
  </si>
  <si>
    <t>Clanwilliam Water Treatment Works</t>
  </si>
  <si>
    <t>West Coast Desalination</t>
  </si>
  <si>
    <t xml:space="preserve">Saldanha Bay Local Municipality </t>
  </si>
  <si>
    <t xml:space="preserve"> Saldanha Bay Local Municipality </t>
  </si>
  <si>
    <t>Tulbagh Bulk Water Supply</t>
  </si>
  <si>
    <t>Witzenberg Local Municipality</t>
  </si>
  <si>
    <t>WCR022</t>
  </si>
  <si>
    <t>Paarl Bulk Sewer</t>
  </si>
  <si>
    <t>Drakenstein Local Municipality</t>
  </si>
  <si>
    <t>WCR023</t>
  </si>
  <si>
    <t>Stellenbosch Waste Water Treatment Works</t>
  </si>
  <si>
    <t>Stellenbosch Local Municipality</t>
  </si>
  <si>
    <t>WCR009</t>
  </si>
  <si>
    <t>Grabouw Waste Water Treatment Plant</t>
  </si>
  <si>
    <t>Theewaterskloof Local Municipality</t>
  </si>
  <si>
    <t>WCR015</t>
  </si>
  <si>
    <t>Kannaland Dam Relocation</t>
  </si>
  <si>
    <t>Kannaland Local Municipality</t>
  </si>
  <si>
    <t>WCR014</t>
  </si>
  <si>
    <t>Calitzdorp &amp; Ladismith Waste Water Treatment Works</t>
  </si>
  <si>
    <t>WCR017</t>
  </si>
  <si>
    <t>Outdtshoorn Groundwater</t>
  </si>
  <si>
    <t>Outdtshoorn Local Municipality</t>
  </si>
  <si>
    <t>WCR024</t>
  </si>
  <si>
    <t>Beaufort West Bulk Water</t>
  </si>
  <si>
    <t xml:space="preserve">Beaufort West Local Municipality </t>
  </si>
  <si>
    <t>Check:</t>
  </si>
  <si>
    <t>Schedule:</t>
  </si>
  <si>
    <t>Budget Framework:</t>
  </si>
  <si>
    <t>Project</t>
  </si>
  <si>
    <t>Filter</t>
  </si>
  <si>
    <t>Neighbourhood Development Partnership Grant (Technical Assistance)</t>
  </si>
  <si>
    <t xml:space="preserve"> Expanded Public Works Programme Incentive Integrated Grant for Provinces</t>
  </si>
  <si>
    <t>Social Sector Expanded Public Works Programme Incentive Grant for Provinces</t>
  </si>
  <si>
    <t>National Financial Year</t>
  </si>
  <si>
    <t>(National Financial Years)</t>
  </si>
  <si>
    <t>Total: uMkhanyakude Municipalities</t>
  </si>
  <si>
    <t xml:space="preserve"> Cacadu District Municipality</t>
  </si>
  <si>
    <t xml:space="preserve"> O.R. Tambo District Municipality</t>
  </si>
  <si>
    <t>Total: uMgungundlovu Municipalities</t>
  </si>
  <si>
    <t>Total: uThukela Municipalities</t>
  </si>
  <si>
    <t>Total: uMzinyathi Municipalities</t>
  </si>
  <si>
    <t>Total: Harry Gwala Municipalities</t>
  </si>
  <si>
    <t>Albert Luthuli</t>
  </si>
  <si>
    <t>Msukaligwa</t>
  </si>
  <si>
    <t>Mkhondo</t>
  </si>
  <si>
    <t>Pixley Ka Seme</t>
  </si>
  <si>
    <t>Lekwa</t>
  </si>
  <si>
    <t>Dipaleseng</t>
  </si>
  <si>
    <t>Govan Mbeki</t>
  </si>
  <si>
    <t>Gert Sibande District Municipality</t>
  </si>
  <si>
    <t>Victor Khanye</t>
  </si>
  <si>
    <t>Emalahleni</t>
  </si>
  <si>
    <t>Steve Tshwete</t>
  </si>
  <si>
    <t>Emakhazeni</t>
  </si>
  <si>
    <t>Thembisile Hani</t>
  </si>
  <si>
    <t>Dr JS Moroka</t>
  </si>
  <si>
    <t>Nkangala District Municipality</t>
  </si>
  <si>
    <t xml:space="preserve"> Siyanda District Municipality</t>
  </si>
  <si>
    <t>Kagisano-Molopo</t>
  </si>
  <si>
    <t xml:space="preserve"> Ventersdorp/Tlokwe</t>
  </si>
  <si>
    <t>EC11</t>
  </si>
  <si>
    <t>EC12</t>
  </si>
  <si>
    <t>EC14</t>
  </si>
  <si>
    <t>EC15</t>
  </si>
  <si>
    <t>EC16</t>
  </si>
  <si>
    <t>EC18</t>
  </si>
  <si>
    <t>EC19</t>
  </si>
  <si>
    <t>FS21</t>
  </si>
  <si>
    <t>FS23</t>
  </si>
  <si>
    <t>FS24</t>
  </si>
  <si>
    <t>FS25</t>
  </si>
  <si>
    <t>MP31</t>
  </si>
  <si>
    <t>MP32</t>
  </si>
  <si>
    <t>MP33</t>
  </si>
  <si>
    <t>MP34</t>
  </si>
  <si>
    <t>MP35</t>
  </si>
  <si>
    <t>MP36</t>
  </si>
  <si>
    <t>MP37</t>
  </si>
  <si>
    <t>NC61</t>
  </si>
  <si>
    <t>NC62</t>
  </si>
  <si>
    <t>NC64</t>
  </si>
  <si>
    <t>NC65</t>
  </si>
  <si>
    <t>NC66</t>
  </si>
  <si>
    <t>NC67</t>
  </si>
  <si>
    <t>NC71</t>
  </si>
  <si>
    <t>NC72</t>
  </si>
  <si>
    <t>NC73</t>
  </si>
  <si>
    <t>NC74</t>
  </si>
  <si>
    <t>NC75</t>
  </si>
  <si>
    <t>NC76</t>
  </si>
  <si>
    <t>NC77</t>
  </si>
  <si>
    <t>NC78</t>
  </si>
  <si>
    <t>NC82</t>
  </si>
  <si>
    <t>NC84</t>
  </si>
  <si>
    <t>NC85</t>
  </si>
  <si>
    <t>NC86</t>
  </si>
  <si>
    <t>NC87</t>
  </si>
  <si>
    <t>NC91</t>
  </si>
  <si>
    <t>NC92</t>
  </si>
  <si>
    <t>NC93</t>
  </si>
  <si>
    <t>NC94</t>
  </si>
  <si>
    <t>NW43</t>
  </si>
  <si>
    <t>NW44</t>
  </si>
  <si>
    <t>NW45</t>
  </si>
  <si>
    <t>WC11</t>
  </si>
  <si>
    <t>WC12</t>
  </si>
  <si>
    <t>WC13</t>
  </si>
  <si>
    <t>WC14</t>
  </si>
  <si>
    <t>WC15</t>
  </si>
  <si>
    <t>WC22</t>
  </si>
  <si>
    <t>WC23</t>
  </si>
  <si>
    <t>WC24</t>
  </si>
  <si>
    <t>WC25</t>
  </si>
  <si>
    <t>WC26</t>
  </si>
  <si>
    <t>WC31</t>
  </si>
  <si>
    <t>WC32</t>
  </si>
  <si>
    <t>WC33</t>
  </si>
  <si>
    <t>WC34</t>
  </si>
  <si>
    <t>WC41</t>
  </si>
  <si>
    <t>WC42</t>
  </si>
  <si>
    <t>WC43</t>
  </si>
  <si>
    <t>WC44</t>
  </si>
  <si>
    <t>WC45</t>
  </si>
  <si>
    <t>WC47</t>
  </si>
  <si>
    <t>WC48</t>
  </si>
  <si>
    <t>WC51</t>
  </si>
  <si>
    <t>WC52</t>
  </si>
  <si>
    <t>WC53</t>
  </si>
  <si>
    <t xml:space="preserve"> iMpendle</t>
  </si>
  <si>
    <t>1.  Includes equitable share formula allocations, RSC levies replacement and special contribution towards councillor remuneration, but excludes the sharing of the general fuel levy with metropolitan municipalities. (See Appendix W1)</t>
  </si>
  <si>
    <t>Construction multi-purpose sports courts, guardhouse and connection to municipal services</t>
  </si>
  <si>
    <t>APPENDIX TO SCHEDULE 6, PART A: BREAKDOWN OF NATIONAL HEALTH INSURANCE INDIRECT GRANT: ALLOCATIONS PER GRANT COMPONENT PER PROVINCE</t>
  </si>
  <si>
    <t>APPENDIX TO SCHEDULE 5, PART A: BREAKDOWN OF THE EARLY CHILDHOOD DEVELOPMENT GRANT: ALLOCATIONS PER GRANT COMPONENT PER PROVINCE</t>
  </si>
  <si>
    <t>APPENDIX TO SCHEDULE 5, PART B: MUNICIPAL INFRASTRUCTURE GRANT (MIG)</t>
  </si>
  <si>
    <t>SCHEDULE 1</t>
  </si>
  <si>
    <t>EQUITABLE DIVISION OF REVENUE RAISED NATIONALLY AMONG THE THREE SPHERES OF GOVERNMENT</t>
  </si>
  <si>
    <t xml:space="preserve"> </t>
  </si>
  <si>
    <t>Spheres of Government</t>
  </si>
  <si>
    <t>Column A</t>
  </si>
  <si>
    <t>Column B</t>
  </si>
  <si>
    <t>Forward Estimates</t>
  </si>
  <si>
    <t>R'000</t>
  </si>
  <si>
    <r>
      <t>National</t>
    </r>
    <r>
      <rPr>
        <vertAlign val="superscript"/>
        <sz val="10"/>
        <rFont val="Times New Roman"/>
        <family val="1"/>
      </rPr>
      <t>1</t>
    </r>
  </si>
  <si>
    <t>Provincial</t>
  </si>
  <si>
    <r>
      <t>Local</t>
    </r>
    <r>
      <rPr>
        <vertAlign val="superscript"/>
        <sz val="10"/>
        <rFont val="Times New Roman"/>
        <family val="1"/>
      </rPr>
      <t>2</t>
    </r>
  </si>
  <si>
    <t>TOTAL</t>
  </si>
  <si>
    <t>1.  National share includes conditional allocations to provincial and local spheres, general fuel</t>
  </si>
  <si>
    <r>
      <t xml:space="preserve">1.  </t>
    </r>
    <r>
      <rPr>
        <i/>
        <sz val="10"/>
        <rFont val="Times New Roman"/>
        <family val="1"/>
      </rPr>
      <t>levy sharing with metropolitan municipalities, debt-service costs and the contingency reserve</t>
    </r>
  </si>
  <si>
    <t xml:space="preserve">2.  Local share includes an unallocated amount of R1.8 billion in 2019/20 that is not included in </t>
  </si>
  <si>
    <r>
      <rPr>
        <i/>
        <sz val="10"/>
        <color theme="0"/>
        <rFont val="Times New Roman"/>
        <family val="1"/>
      </rPr>
      <t xml:space="preserve">2.  </t>
    </r>
    <r>
      <rPr>
        <i/>
        <sz val="10"/>
        <rFont val="Times New Roman"/>
        <family val="1"/>
      </rPr>
      <t>the forward estimates of local allocations in Schedule 3</t>
    </r>
  </si>
  <si>
    <t>SCHEDULE 2</t>
  </si>
  <si>
    <t>DETERMINATION OF EACH PROVINCE'S EQUITABLE SHARE OF THE PROVINCIAL SPHERE'S SHARE OF REVENUE RAISED NATIONALLY
(as a direct charge against the National Revenue Fund)</t>
  </si>
  <si>
    <t>Allocation</t>
  </si>
  <si>
    <t>SCHEDULE 3</t>
  </si>
  <si>
    <t xml:space="preserve">DETERMINATION OF EACH MUNICIPALITY'S EQUITABLE SHARE OF THE LOCAL GOVERNMENT SPHERE'S SHARE OF REVENUE RAISED NATIONALLY                                                              </t>
  </si>
  <si>
    <t>Number</t>
  </si>
  <si>
    <t>EC102</t>
  </si>
  <si>
    <t>EC108</t>
  </si>
  <si>
    <t>DC10</t>
  </si>
  <si>
    <t>DC20</t>
  </si>
  <si>
    <t>MP301</t>
  </si>
  <si>
    <t>MP302</t>
  </si>
  <si>
    <t>MP303</t>
  </si>
  <si>
    <t>MP304</t>
  </si>
  <si>
    <t>MP305</t>
  </si>
  <si>
    <t>MP306</t>
  </si>
  <si>
    <t>MP307</t>
  </si>
  <si>
    <t>NC062</t>
  </si>
  <si>
    <t>NC064</t>
  </si>
  <si>
    <t>NC067</t>
  </si>
  <si>
    <t>NC071</t>
  </si>
  <si>
    <t>NC072</t>
  </si>
  <si>
    <t>NC075</t>
  </si>
  <si>
    <t>NC076</t>
  </si>
  <si>
    <t>NC084</t>
  </si>
  <si>
    <t>NC085</t>
  </si>
  <si>
    <t>NC094</t>
  </si>
  <si>
    <t>NW403</t>
  </si>
  <si>
    <t>DC40</t>
  </si>
  <si>
    <t>WC013</t>
  </si>
  <si>
    <t>WC014</t>
  </si>
  <si>
    <t>WC015</t>
  </si>
  <si>
    <t>WC025</t>
  </si>
  <si>
    <t>WC026</t>
  </si>
  <si>
    <t>WC032</t>
  </si>
  <si>
    <t>WC033</t>
  </si>
  <si>
    <t>WC034</t>
  </si>
  <si>
    <t>WC042</t>
  </si>
  <si>
    <t>WC043</t>
  </si>
  <si>
    <t>WC044</t>
  </si>
  <si>
    <t>WC047</t>
  </si>
  <si>
    <t>WC048</t>
  </si>
  <si>
    <t>WC051</t>
  </si>
  <si>
    <t>WC052</t>
  </si>
  <si>
    <t>SCHEDULE 4, PART A</t>
  </si>
  <si>
    <t>ALLOCATIONS TO PROVINCES TO SUPPLEMENT THE FUNDING OF PROGRAMMES OR FUNCTIONS FUNDED FROM PROVINCIAL BUDGETS</t>
  </si>
  <si>
    <t>Vote</t>
  </si>
  <si>
    <t>Name of allocation</t>
  </si>
  <si>
    <t>Purpose</t>
  </si>
  <si>
    <t>Type of allocation</t>
  </si>
  <si>
    <t>Basic Education
(Vote 14)</t>
  </si>
  <si>
    <t>To help accelerate construction, maintenance, upgrading and rehabilitation of new and existing infrastructure in education including district and circuit accommodation; to enhance capacity to deliver infrastructure in education; to address damage to infrastructure; to address achievement of the targets set out in the minimum norms and standards for school infrastructure.</t>
  </si>
  <si>
    <t>General conditional allocation to provinces</t>
  </si>
  <si>
    <t>Health
(Vote 16)</t>
  </si>
  <si>
    <t>(a) Health Professions Training and Development Grant</t>
  </si>
  <si>
    <t>Support provinces to fund service costs associated with clinical training and supervision of health science trainees on the public service platform.</t>
  </si>
  <si>
    <t>Nationally assigned function to provinces</t>
  </si>
  <si>
    <t>(b) National Tertiary Services Grant</t>
  </si>
  <si>
    <t>Ensure provision of tertiary health services for all South African citizens (including documented foreign nationals); to compensate tertiary facilities for the additional costs associated with provision of these services.</t>
  </si>
  <si>
    <t>Social Development
(Vote 17)</t>
  </si>
  <si>
    <t>Social Worker Employment Grant</t>
  </si>
  <si>
    <t>To reduce the backlog in the number of social worker graduates that remain unemployed.</t>
  </si>
  <si>
    <t>Transport
(Vote 35)</t>
  </si>
  <si>
    <t>(a) Provincial Roads Maintenance Grant</t>
  </si>
  <si>
    <t>To supplement provincial investments for routine, periodic and special maintenance; to ensure all roads are classified as per Road Infrastructure Strategic Framework for South Africa and the Technical Recommendation for Highways 26 Road Classification and Access Management guidelines; to implement and maintain Road Asset Management Systems as per Technical Methods for Highways 22; to supplement provincial projects for the repair of roads and bridges damaged by declared natural disasters; to improve the state of the road network serving electricity generation infrastructure; to improve road safety with a special focus on pedestrian safety in rural areas.</t>
  </si>
  <si>
    <t>(b) Public Transport Operations Grant</t>
  </si>
  <si>
    <t>To provide supplementary funding towards public transport services provided by provincial departments of transport.</t>
  </si>
  <si>
    <t>SCHEDULE 4, PART B</t>
  </si>
  <si>
    <t>ALLOCATIONS TO MUNICIPALITIES TO SUPPLEMENT THE FUNDING OF FUNCTIONS FUNDED FROM MUNICIPAL BUDGETS</t>
  </si>
  <si>
    <t>City</t>
  </si>
  <si>
    <t>Human Settlements
(Vote 38)</t>
  </si>
  <si>
    <t>Supplements the capital revenues of metropolitan municipalities in order to support the national human settlements development programme, focusing on poor households.</t>
  </si>
  <si>
    <t xml:space="preserve">Buffalo City </t>
  </si>
  <si>
    <t>Mangaung</t>
  </si>
  <si>
    <t>Nelson Mandela Bay</t>
  </si>
  <si>
    <t>National Treasury
(Vote 7)</t>
  </si>
  <si>
    <t>To provide a financial incentive for metropolitan municipalities to achieve a more compact urban spatial form through integrating and focussing their use of available infrastructure investment and regulatory instruments.</t>
  </si>
  <si>
    <t>SCHEDULE 5, PART A</t>
  </si>
  <si>
    <t>SPECIFIC PURPOSE ALLOCATIONS TO PROVINCES</t>
  </si>
  <si>
    <t>Agriculture, Forestry and Fisheries
(Vote 24)</t>
  </si>
  <si>
    <t>(a) Comprehensive Agricultural Support Programme Grant</t>
  </si>
  <si>
    <t>To provide effective agricultural support services, promote and facilitate agricultural development by targeting beneficiaries of land reform, restitution and redistribution, and other black producers who have acquired land through private means and are engaged in value-adding enterprises domestically, or the export market; to address damages to infrastructure caused by floods.</t>
  </si>
  <si>
    <t>Conditional allocation</t>
  </si>
  <si>
    <t>(b) Ilima/Letsema Projects Grant</t>
  </si>
  <si>
    <t>To assist vulnerable black South African farming communities to achieve an increase in agricultural production and invest in infrastructure that unlocks agricultural production.</t>
  </si>
  <si>
    <t>(c) Land Care Programme Grant: Poverty Relief and Infrastructure Development</t>
  </si>
  <si>
    <t>To promote sustainable use and management of natural resources by engaging in community based initiatives that support the pillars of sustainability (social, economic and environmental), leading to greater productivity, food security, job creation and better well-being for all.</t>
  </si>
  <si>
    <t>Community Library Services Grant</t>
  </si>
  <si>
    <t>To transform urban and rural community library infrastructure, facilities and services (primarily targeting previously disadvantaged communities) through a recapitalised programme at provincial level in support of local government and national initiatives.</t>
  </si>
  <si>
    <t>(a) HIV and AIDS (Life Skills Education) Grant</t>
  </si>
  <si>
    <t>To support South Africa’s HIV prevention strategy by providing comprehensive sexuality education and access to sexual and reproductive health services to learners and educators; to mitigate the impact of HIV and Tuberculosis by providing a caring, supportive and enabling environment for learners and educators; to reduce the vulnerability of children to HIV, Tuberculosis and sexually transmitted infections, with a particular focus on orphaned children and girls.</t>
  </si>
  <si>
    <t>(b) Learners With Profound Intellectual Disabilities Grant</t>
  </si>
  <si>
    <t>To provide the necessary support, resources and equipment to identified care centres and schools for the provision of education to children with severe to profound intellectual disabilities.</t>
  </si>
  <si>
    <t>(c) Maths, Science and Technology Grant</t>
  </si>
  <si>
    <t>To provide support and resources to schools, teachers and learners in line with the Curriculum Assessment Policy Statements for the improvement of Maths, Science and Technology teaching and learning at selected public schools.</t>
  </si>
  <si>
    <t>(d) National School Nutrition Programme Grant</t>
  </si>
  <si>
    <t>To provide nutritious meals to targeted schools.</t>
  </si>
  <si>
    <t>-</t>
  </si>
  <si>
    <t>(a) Comprehensive HIV, AIDS and TB Grant</t>
  </si>
  <si>
    <t>To enable the health sector to develop and implement an effective response to HIV and AIDS and Tuberculosis.</t>
  </si>
  <si>
    <t>(b) Health Facility Revitalisation Grant</t>
  </si>
  <si>
    <t>To help accelerate construction, maintenance, upgrading and rehabilitation of new and existing infrastructure in health including, health technology, organisational development systems and quality assurance; to enhance capacity to deliver health infrastructure.</t>
  </si>
  <si>
    <t>(c) Human Papillomavirus Vaccine Grant</t>
  </si>
  <si>
    <t>To address capacity constraints in the provinces and to create an alternate track to speed up infrastructure delivery.</t>
  </si>
  <si>
    <t>To provide funding for the creation of sustainable and integrated human settlements.</t>
  </si>
  <si>
    <t>Public Works
(Vote 11)</t>
  </si>
  <si>
    <t>(a) Expanded Public Works Programme Integrated Grant for Provinces</t>
  </si>
  <si>
    <t>To incentivise provincial departments to expand work creation efforts through the use of labour intensive delivery methods in the following identified focus areas, in compliance with the Expanded Public Works Programme guidelines: road maintenance and the maintenance of buildings; low traffic volume roads and rural roads; other economic and social infrastructure; tourism and cultural industries; sustainable land based livelihoods; waste management.</t>
  </si>
  <si>
    <t>(b) Social Sector Expanded Public Works Programme Incentive Grant for Provinces</t>
  </si>
  <si>
    <t>To incentivise provincial social sector departments, identified in the 2016 social sector Expanded Public Works Programme log-frame to increase job creation by focusing on the strengthening and expansion of social sector programmes that have employment potential.</t>
  </si>
  <si>
    <t>(a) Early Childhood Development Grant</t>
  </si>
  <si>
    <t>To increase the number of poor children accessing subsidised early childhood development services through partial care facilities; to assist existing conditionally registered partial care facilities providing an early childhood development programme to meet basic requirements in order to attain full registration.</t>
  </si>
  <si>
    <t>(b) Substance Abuse Treatment Grant</t>
  </si>
  <si>
    <t>To provide funding for the operationalisation (including the purchasing of equipment) of substance dependency treatment facilities in the provinces of Eastern Cape, Free State, Northern Cape and North West.</t>
  </si>
  <si>
    <t>Sport and Recreation South Africa
(Vote 40)</t>
  </si>
  <si>
    <t>Mass Participation and Sport Development Grant</t>
  </si>
  <si>
    <t>To facilitate sport and active recreation participation and empowerment in partnership with relevant stakeholders.</t>
  </si>
  <si>
    <t>SCHEDULE 5, PART B</t>
  </si>
  <si>
    <t>SPECIFIC-PURPOSE ALLOCATIONS TO MUNICIPALITIES</t>
  </si>
  <si>
    <t>RECURRENT GRANTS</t>
  </si>
  <si>
    <t>Cooperative Governance and Traditional Affairs
(Vote 4)</t>
  </si>
  <si>
    <t>(a) Municipal Demarcation Transition Grant</t>
  </si>
  <si>
    <t>To subsidise the additional institutional and administrative costs arising from major boundary changes that took effect at the time of the 2016 local government elections.</t>
  </si>
  <si>
    <t>(b) Municipal Systems Improvement Grant</t>
  </si>
  <si>
    <t>To assist municipalities to perform their functions and stabilise institutional and governance systems as required in the Municipal Systems Act and related local government legislation.</t>
  </si>
  <si>
    <t>Energy
(Vote 26)</t>
  </si>
  <si>
    <t>Energy Efficiency and Demand Side Management Grant</t>
  </si>
  <si>
    <t>To provide subsidies to municipalities to implement energy efficiency and demand side management initiatives within municipal infrastructure in order to reduce electricity consumption and improve energy efficiency.</t>
  </si>
  <si>
    <t xml:space="preserve">Infrastructure Skills Development Grant </t>
  </si>
  <si>
    <t>To recruit unemployed graduates into municipalities to be trained and professionally developed, as per the requirements of the relevant statutory councils within the built environment.</t>
  </si>
  <si>
    <t>To promote and support reforms in financial management by building capacity in municipalities to implement the Municipal Finance Management Act.</t>
  </si>
  <si>
    <t>To incentivise municipalities to expand work creation efforts through the use of labour intensive delivery methods in the following identified focus areas, in compliance with the Expanded Public Works Programme guidelines: road maintenance and the maintenance of building; slow traffic volume roads and rural roads; basic services infrastructure, including water and sanitation reticulation (excluding bulk infrastructure); other economic and social infrastructure; tourism and cultural industries; waste management; parks and beautification; sustainable land-based livelihoods; social services programmes; community safety programmes.</t>
  </si>
  <si>
    <t>INFRASTRUCTURE GRANTS</t>
  </si>
  <si>
    <t>To provide specific capital finance for eradicating basic municipal infrastructure backlogs for poor households, microenterprises and social institutions servicing poor communities.</t>
  </si>
  <si>
    <t>To implement the Integrated National Electrification Programme by providing capital subsidies to municipalities to address the electrification backlog of all existing and planned residential dwellings (including upgrade of informal settlements, new, and normalisation), and the installation of relevant bulk infrastructure.</t>
  </si>
  <si>
    <t>Neighbourhood Development Partnership Grant</t>
  </si>
  <si>
    <t>To plan, catalyse, and invest in targeted locations in order to attract and sustain third party capital investments aimed at spatial transformation, that will improve the quality of life, and access to opportunities for residents in South Africa’s under-served neighbourhoods, generally townships.</t>
  </si>
  <si>
    <t>(a) Public Transport Network Grant</t>
  </si>
  <si>
    <t>To provide funding for accelerated construction and improvement of public and non-motorised transport infrastructure that form part of a municipal integrated public transport network and to support the planning, regulation, control, management and operations of fiscally and financially sustainable municipal public transport network services.</t>
  </si>
  <si>
    <t>(b) Rural Roads Asset Management Systems Grant</t>
  </si>
  <si>
    <t>To assist rural district municipalities to set up rural Roads Asset Management Systems, and collect road, bridges and traffic data on municipal road networks in line with the Road Infrastructure Strategic Framework for South Africa.</t>
  </si>
  <si>
    <t>Water and Sanitation
(Vote 36)</t>
  </si>
  <si>
    <t>(a) Water Services Infrastructure Grant</t>
  </si>
  <si>
    <t>Facilitate the planning and implementation of various water and sanitation projects to accelerate backlog reduction and improve the sustainability of services in prioritised district municipalities, especially in rural municipalities; provide interim, intermediate water and sanitation supply that ensures provision of services to identified and prioritised communities, including through spring protection, drilling, testing and equipping of boreholes; provide on-site sanitation solutions; support the existing bucket eradication programme intervention in formal residential areas; support drought relief projects in affected municipalities.</t>
  </si>
  <si>
    <t>(b) Regional Bulk Infrastructure Grant</t>
  </si>
  <si>
    <t>To develop new, refurbish, upgrade and replace ageing water and wastewater infrastructure of regional significance that connects water resources to infrastructure serving extensive areas across municipal boundaries or large regional bulk infrastructure serving numerous communities over a large area within a municipality; to pilot regional Water Conservation and Water Demand Management projects or facilitate and contribute to the implementation of local Water Conservation and Water Demand Management projects that will directly impact on bulk infrastructure requirements.</t>
  </si>
  <si>
    <t>SCHEDULE 6, PART A</t>
  </si>
  <si>
    <t>ALLOCATIONS-IN-KIND TO PROVINCES FOR DESIGNATED SPECIAL PROGRAMMES</t>
  </si>
  <si>
    <t>School Infrastructure Backlogs Grant</t>
  </si>
  <si>
    <t>Eradication of all inappropriate school infrastructure; provision of water, sanitation and electricity to schools.</t>
  </si>
  <si>
    <t>To address capacity constraints in the provinces and to create an alternate track to speed up infrastructure delivery; to improve spending, performance, monitoring and evaluation on National Health Insurance pilots and infrastructure projects; to fund the introduction of the Human Papillomavirus vaccination programme in schools.</t>
  </si>
  <si>
    <t>SCHEDULE 6, PART B</t>
  </si>
  <si>
    <t>ALLOCATIONS-IN-KIND TO MUNICIPALITIES FOR DESIGNATED SPECIAL PROGRAMMES</t>
  </si>
  <si>
    <t>To implement the Integrated National Electrification Programme by providing capital subsidies to Eskom to address the electrification backlog of occupied residential dwellings, the installation of bulk infrastructure and rehabilitation and refurbishment of electricity infrastructure in order to improve quality of supply in Eskom licenced areas.</t>
  </si>
  <si>
    <t>SCHEDULE 7, PART A</t>
  </si>
  <si>
    <t>UNALLOCATED PROVISIONS FOR PROVINCES FOR DISASTER RESPONSE</t>
  </si>
  <si>
    <t>Provincial Disaster Grant</t>
  </si>
  <si>
    <t>To provide for the immediate release of funds for disaster response.</t>
  </si>
  <si>
    <t>SCHEDULE 7, PART B</t>
  </si>
  <si>
    <t>UNALLOCATED PROVISIONS FOR MUNICIPALITIES FOR DISASTER RESPONSE</t>
  </si>
  <si>
    <t>To provide for the immediate release of funds for disaster response .</t>
  </si>
</sst>
</file>

<file path=xl/styles.xml><?xml version="1.0" encoding="utf-8"?>
<styleSheet xmlns="http://schemas.openxmlformats.org/spreadsheetml/2006/main" xmlns:mc="http://schemas.openxmlformats.org/markup-compatibility/2006" xmlns:x14ac="http://schemas.microsoft.com/office/spreadsheetml/2009/9/ac" mc:Ignorable="x14ac">
  <numFmts count="37">
    <numFmt numFmtId="41" formatCode="_(* #,##0_);_(* \(#,##0\);_(* &quot;-&quot;_);_(@_)"/>
    <numFmt numFmtId="43" formatCode="_(* #,##0.00_);_(* \(#,##0.00\);_(* &quot;-&quot;??_);_(@_)"/>
    <numFmt numFmtId="164" formatCode="_ * #,##0_ ;_ * \-#,##0_ ;_ * &quot;-&quot;_ ;_ @_ "/>
    <numFmt numFmtId="165" formatCode="_ &quot;R&quot;\ * #,##0.00_ ;_ &quot;R&quot;\ * \-#,##0.00_ ;_ &quot;R&quot;\ * &quot;-&quot;??_ ;_ @_ "/>
    <numFmt numFmtId="166" formatCode="_ * #,##0.00_ ;_ * \-#,##0.00_ ;_ * &quot;-&quot;??_ ;_ @_ "/>
    <numFmt numFmtId="167" formatCode="&quot;$&quot;#,##0_);\(&quot;$&quot;#,##0\)"/>
    <numFmt numFmtId="168" formatCode="_(&quot;$&quot;* #,##0_);_(&quot;$&quot;* \(#,##0\);_(&quot;$&quot;* &quot;-&quot;_);_(@_)"/>
    <numFmt numFmtId="169" formatCode="_(&quot;$&quot;* #,##0.00_);_(&quot;$&quot;* \(#,##0.00\);_(&quot;$&quot;* &quot;-&quot;??_);_(@_)"/>
    <numFmt numFmtId="170" formatCode="\ #\ ###,"/>
    <numFmt numFmtId="171" formatCode="#\ ###\ ###,"/>
    <numFmt numFmtId="172" formatCode="\ #\ ###\ ###,"/>
    <numFmt numFmtId="173" formatCode="#\ ###\ ###"/>
    <numFmt numFmtId="174" formatCode="#,###,###"/>
    <numFmt numFmtId="175" formatCode="_(* #,##0_);_*\ \-#,##0_);_(* &quot;–&quot;_);_(@_)"/>
    <numFmt numFmtId="176" formatCode="_(&quot;R&quot;* #,##0.00_);_(&quot;R&quot;* \(#,##0.00\);_(&quot;R&quot;* &quot;-&quot;??_);_(@_)"/>
    <numFmt numFmtId="177" formatCode="0.0%"/>
    <numFmt numFmtId="178" formatCode="_-* #,##0_-;\-* #,##0_-;_-* &quot;-&quot;_-;_-@_-"/>
    <numFmt numFmtId="179" formatCode="_-* #,##0.00_-;\-* #,##0.00_-;_-* &quot;-&quot;??_-;_-@_-"/>
    <numFmt numFmtId="180" formatCode="#,##0;\-#,##0;&quot;-&quot;"/>
    <numFmt numFmtId="181" formatCode="#,##0.00;\-#,##0.00;&quot;-&quot;"/>
    <numFmt numFmtId="182" formatCode="#,##0%;\-#,##0%;&quot;- &quot;"/>
    <numFmt numFmtId="183" formatCode="#,##0.0%;\-#,##0.0%;&quot;- &quot;"/>
    <numFmt numFmtId="184" formatCode="#,##0.00%;\-#,##0.00%;&quot;- &quot;"/>
    <numFmt numFmtId="185" formatCode="#,##0.0;\-#,##0.0;&quot;-&quot;"/>
    <numFmt numFmtId="186" formatCode="\ \ @"/>
    <numFmt numFmtId="187" formatCode="\ \ \ \ @"/>
    <numFmt numFmtId="188" formatCode="[Red]0%;[Red]\(0%\)"/>
    <numFmt numFmtId="189" formatCode="0%;\(0%\)"/>
    <numFmt numFmtId="190" formatCode="_-&quot;£&quot;* #,##0_-;\-&quot;£&quot;* #,##0_-;_-&quot;£&quot;* &quot;-&quot;_-;_-@_-"/>
    <numFmt numFmtId="191" formatCode="_-&quot;£&quot;* #,##0.00_-;\-&quot;£&quot;* #,##0.00_-;_-&quot;£&quot;* &quot;-&quot;??_-;_-@_-"/>
    <numFmt numFmtId="192" formatCode="_ * #,##0_ ;_ * \-#,##0_ ;_ * &quot;-&quot;??_ ;_ @_ "/>
    <numFmt numFmtId="193" formatCode="#\ ###\ ###\ ##0_)\ ;\(#\ ###\ ###\ ##0\)\ ;_ * &quot;-&quot;_)\ ;_ @_ "/>
    <numFmt numFmtId="194" formatCode="&quot;R&quot;#,##0\ ;\(&quot;R&quot;#,##0\)"/>
    <numFmt numFmtId="195" formatCode="&quot;$&quot;#,##0,;\(&quot;$&quot;#,##0,\)"/>
    <numFmt numFmtId="196" formatCode="#"/>
    <numFmt numFmtId="197" formatCode="&quot;R&quot;\ #,##0.00"/>
    <numFmt numFmtId="198" formatCode="_ * #,##0.000_ ;_ * \-#,##0.000_ ;_ * &quot;-&quot;_ ;_ @_ "/>
  </numFmts>
  <fonts count="7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Times New Roman"/>
      <family val="1"/>
    </font>
    <font>
      <sz val="10"/>
      <name val="Times New Roman"/>
      <family val="1"/>
    </font>
    <font>
      <b/>
      <sz val="12"/>
      <name val="Times New Roman"/>
      <family val="1"/>
    </font>
    <font>
      <i/>
      <sz val="10"/>
      <name val="Times New Roman"/>
      <family val="1"/>
    </font>
    <font>
      <sz val="10"/>
      <color indexed="10"/>
      <name val="Times New Roman"/>
      <family val="1"/>
    </font>
    <font>
      <sz val="12"/>
      <name val="Times New Roman"/>
      <family val="1"/>
    </font>
    <font>
      <sz val="10"/>
      <name val="Arial"/>
      <family val="2"/>
    </font>
    <font>
      <b/>
      <sz val="10"/>
      <color indexed="12"/>
      <name val="Times New Roman"/>
      <family val="1"/>
    </font>
    <font>
      <b/>
      <sz val="12"/>
      <color indexed="12"/>
      <name val="Times New Roman"/>
      <family val="1"/>
    </font>
    <font>
      <sz val="12"/>
      <color indexed="12"/>
      <name val="Times New Roman"/>
      <family val="1"/>
    </font>
    <font>
      <sz val="11"/>
      <color indexed="8"/>
      <name val="Calibri"/>
      <family val="2"/>
    </font>
    <font>
      <b/>
      <vertAlign val="superscript"/>
      <sz val="10"/>
      <name val="Times New Roman"/>
      <family val="1"/>
    </font>
    <font>
      <sz val="8"/>
      <name val="Times New Roman"/>
      <family val="1"/>
    </font>
    <font>
      <sz val="10"/>
      <color theme="1"/>
      <name val="Times New Roman"/>
      <family val="1"/>
    </font>
    <font>
      <b/>
      <sz val="10"/>
      <name val="Arial"/>
      <family val="2"/>
    </font>
    <font>
      <b/>
      <sz val="10"/>
      <color rgb="FF0000CC"/>
      <name val="Times New Roman"/>
      <family val="1"/>
    </font>
    <font>
      <b/>
      <sz val="10"/>
      <color rgb="FFFF0000"/>
      <name val="Times New Roman"/>
      <family val="1"/>
    </font>
    <font>
      <sz val="11"/>
      <color theme="1"/>
      <name val="Calibri"/>
      <family val="2"/>
      <scheme val="minor"/>
    </font>
    <font>
      <sz val="10"/>
      <color indexed="8"/>
      <name val="Arial"/>
      <family val="2"/>
    </font>
    <font>
      <sz val="10"/>
      <color indexed="12"/>
      <name val="Arial"/>
      <family val="2"/>
    </font>
    <font>
      <sz val="8"/>
      <name val="Arial"/>
      <family val="2"/>
    </font>
    <font>
      <b/>
      <sz val="12"/>
      <name val="ARIAL"/>
      <family val="2"/>
    </font>
    <font>
      <b/>
      <sz val="18"/>
      <name val="Arial"/>
      <family val="2"/>
    </font>
    <font>
      <sz val="10"/>
      <color indexed="14"/>
      <name val="Arial"/>
      <family val="2"/>
    </font>
    <font>
      <sz val="8"/>
      <name val="Arial Narrow"/>
      <family val="2"/>
    </font>
    <font>
      <sz val="10"/>
      <color indexed="10"/>
      <name val="Arial"/>
      <family val="2"/>
    </font>
    <font>
      <sz val="10"/>
      <color indexed="9"/>
      <name val="Arial"/>
      <family val="2"/>
    </font>
    <font>
      <b/>
      <sz val="10"/>
      <color indexed="9"/>
      <name val="Arial"/>
      <family val="2"/>
    </font>
    <font>
      <sz val="9"/>
      <color indexed="39"/>
      <name val="Arial"/>
      <family val="2"/>
    </font>
    <font>
      <b/>
      <sz val="12"/>
      <color indexed="9"/>
      <name val="Arial"/>
      <family val="2"/>
    </font>
    <font>
      <sz val="10"/>
      <name val="MS Sans Serif"/>
      <family val="2"/>
    </font>
    <font>
      <sz val="10"/>
      <name val="Arial Narrow"/>
      <family val="2"/>
    </font>
    <font>
      <sz val="18"/>
      <name val="Arial"/>
      <family val="2"/>
    </font>
    <font>
      <i/>
      <sz val="12"/>
      <name val="Arial"/>
      <family val="2"/>
    </font>
    <font>
      <sz val="18"/>
      <name val="Times New Roman"/>
      <family val="1"/>
    </font>
    <font>
      <i/>
      <sz val="12"/>
      <name val="Times New Roman"/>
      <family val="1"/>
    </font>
    <font>
      <sz val="11"/>
      <color rgb="FFFF000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i/>
      <sz val="10"/>
      <name val="Times New Roman"/>
      <family val="1"/>
    </font>
    <font>
      <b/>
      <sz val="12"/>
      <color theme="1"/>
      <name val="Times New Roman"/>
      <family val="1"/>
    </font>
    <font>
      <sz val="10"/>
      <name val="Arial"/>
    </font>
    <font>
      <sz val="11"/>
      <name val="Times New Roman"/>
      <family val="1"/>
    </font>
    <font>
      <b/>
      <sz val="11"/>
      <name val="Times New Roman"/>
      <family val="1"/>
    </font>
    <font>
      <sz val="10"/>
      <color theme="1"/>
      <name val="Calibri"/>
      <family val="2"/>
      <scheme val="minor"/>
    </font>
    <font>
      <b/>
      <u/>
      <sz val="10"/>
      <name val="Times New Roman"/>
      <family val="1"/>
    </font>
    <font>
      <vertAlign val="superscript"/>
      <sz val="10"/>
      <name val="Times New Roman"/>
      <family val="1"/>
    </font>
    <font>
      <i/>
      <sz val="10"/>
      <name val="Arial"/>
      <family val="2"/>
    </font>
    <font>
      <i/>
      <sz val="10"/>
      <color indexed="9"/>
      <name val="Times New Roman"/>
      <family val="1"/>
    </font>
    <font>
      <i/>
      <sz val="10"/>
      <color theme="0"/>
      <name val="Times New Roman"/>
      <family val="1"/>
    </font>
    <font>
      <sz val="10"/>
      <color theme="0"/>
      <name val="Times New Roman"/>
      <family val="1"/>
    </font>
    <font>
      <b/>
      <sz val="12"/>
      <color theme="0"/>
      <name val="Times New Roman"/>
      <family val="1"/>
    </font>
    <font>
      <b/>
      <sz val="10"/>
      <color theme="0"/>
      <name val="Times New Roman"/>
      <family val="1"/>
    </font>
    <font>
      <sz val="9"/>
      <name val="Times New Roman"/>
      <family val="1"/>
    </font>
  </fonts>
  <fills count="42">
    <fill>
      <patternFill patternType="none"/>
    </fill>
    <fill>
      <patternFill patternType="gray125"/>
    </fill>
    <fill>
      <patternFill patternType="solid">
        <fgColor indexed="9"/>
        <bgColor indexed="64"/>
      </patternFill>
    </fill>
    <fill>
      <patternFill patternType="solid">
        <fgColor indexed="65"/>
        <bgColor indexed="64"/>
      </patternFill>
    </fill>
    <fill>
      <patternFill patternType="solid">
        <fgColor theme="0"/>
        <bgColor indexed="64"/>
      </patternFill>
    </fill>
    <fill>
      <patternFill patternType="solid">
        <fgColor rgb="FFFFFF00"/>
        <bgColor indexed="64"/>
      </patternFill>
    </fill>
    <fill>
      <patternFill patternType="solid">
        <fgColor indexed="10"/>
        <bgColor indexed="64"/>
      </patternFill>
    </fill>
    <fill>
      <patternFill patternType="solid">
        <fgColor indexed="31"/>
        <bgColor indexed="64"/>
      </patternFill>
    </fill>
    <fill>
      <patternFill patternType="solid">
        <fgColor indexed="26"/>
        <bgColor indexed="64"/>
      </patternFill>
    </fill>
    <fill>
      <patternFill patternType="solid">
        <fgColor indexed="13"/>
        <bgColor indexed="64"/>
      </patternFill>
    </fill>
    <fill>
      <patternFill patternType="solid">
        <fgColor indexed="51"/>
        <bgColor indexed="64"/>
      </patternFill>
    </fill>
    <fill>
      <patternFill patternType="solid">
        <fgColor indexed="42"/>
        <bgColor indexed="64"/>
      </patternFill>
    </fill>
    <fill>
      <patternFill patternType="solid">
        <fgColor indexed="22"/>
        <bgColor indexed="64"/>
      </patternFill>
    </fill>
    <fill>
      <patternFill patternType="solid">
        <fgColor indexed="50"/>
        <bgColor indexed="64"/>
      </patternFill>
    </fill>
    <fill>
      <patternFill patternType="solid">
        <fgColor indexed="43"/>
        <bgColor indexed="64"/>
      </patternFill>
    </fill>
    <fill>
      <patternFill patternType="solid">
        <fgColor indexed="11"/>
        <bgColor indexed="64"/>
      </patternFill>
    </fill>
    <fill>
      <patternFill patternType="solid">
        <fgColor indexed="58"/>
        <bgColor indexed="64"/>
      </patternFill>
    </fill>
    <fill>
      <patternFill patternType="solid">
        <fgColor indexed="15"/>
        <bgColor indexed="64"/>
      </patternFill>
    </fill>
    <fill>
      <patternFill patternType="solid">
        <fgColor indexed="33"/>
        <bgColor indexed="64"/>
      </patternFill>
    </fill>
    <fill>
      <patternFill patternType="solid">
        <fgColor indexed="9"/>
        <b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5">
    <border>
      <left/>
      <right/>
      <top/>
      <bottom/>
      <diagonal/>
    </border>
    <border>
      <left style="thin">
        <color indexed="64"/>
      </left>
      <right/>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hair">
        <color indexed="64"/>
      </right>
      <top style="thin">
        <color indexed="64"/>
      </top>
      <bottom style="thin">
        <color indexed="64"/>
      </bottom>
      <diagonal/>
    </border>
    <border>
      <left/>
      <right/>
      <top style="medium">
        <color indexed="64"/>
      </top>
      <bottom style="medium">
        <color indexed="64"/>
      </bottom>
      <diagonal/>
    </border>
    <border>
      <left/>
      <right/>
      <top style="double">
        <color indexed="0"/>
      </top>
      <bottom/>
      <diagonal/>
    </border>
    <border>
      <left style="hair">
        <color indexed="64"/>
      </left>
      <right/>
      <top style="thin">
        <color indexed="64"/>
      </top>
      <bottom/>
      <diagonal/>
    </border>
    <border>
      <left/>
      <right/>
      <top style="double">
        <color indexed="64"/>
      </top>
      <bottom/>
      <diagonal/>
    </border>
    <border>
      <left/>
      <right/>
      <top style="double">
        <color indexed="8"/>
      </top>
      <bottom/>
      <diagonal/>
    </border>
    <border>
      <left style="hair">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64"/>
      </left>
      <right/>
      <top/>
      <bottom style="thin">
        <color indexed="64"/>
      </bottom>
      <diagonal/>
    </border>
    <border>
      <left style="hair">
        <color indexed="64"/>
      </left>
      <right/>
      <top style="thin">
        <color indexed="64"/>
      </top>
      <bottom style="thin">
        <color indexed="64"/>
      </bottom>
      <diagonal/>
    </border>
  </borders>
  <cellStyleXfs count="539">
    <xf numFmtId="0" fontId="0" fillId="0" borderId="0"/>
    <xf numFmtId="165" fontId="8" fillId="0" borderId="0" applyFont="0" applyFill="0" applyBorder="0" applyAlignment="0" applyProtection="0"/>
    <xf numFmtId="0" fontId="19" fillId="0" borderId="0"/>
    <xf numFmtId="0" fontId="15" fillId="0" borderId="0"/>
    <xf numFmtId="9" fontId="8" fillId="0" borderId="0" applyFont="0" applyFill="0" applyBorder="0" applyAlignment="0" applyProtection="0"/>
    <xf numFmtId="0" fontId="19" fillId="0" borderId="0"/>
    <xf numFmtId="0" fontId="8" fillId="0" borderId="0"/>
    <xf numFmtId="0" fontId="8" fillId="0" borderId="0"/>
    <xf numFmtId="0" fontId="26" fillId="0" borderId="0"/>
    <xf numFmtId="0" fontId="8" fillId="0" borderId="0"/>
    <xf numFmtId="43" fontId="8" fillId="0" borderId="0" applyFont="0" applyFill="0" applyBorder="0" applyAlignment="0" applyProtection="0"/>
    <xf numFmtId="0" fontId="26" fillId="0" borderId="0"/>
    <xf numFmtId="1" fontId="35" fillId="6" borderId="0" applyNumberFormat="0" applyFont="0" applyBorder="0" applyAlignment="0" applyProtection="0"/>
    <xf numFmtId="0" fontId="23" fillId="7" borderId="17" applyNumberFormat="0" applyBorder="0" applyAlignment="0"/>
    <xf numFmtId="1" fontId="23" fillId="8" borderId="0" applyFont="0" applyBorder="0" applyAlignment="0" applyProtection="0"/>
    <xf numFmtId="0" fontId="8" fillId="9" borderId="0" applyNumberFormat="0" applyFont="0" applyBorder="0" applyAlignment="0" applyProtection="0"/>
    <xf numFmtId="180" fontId="27" fillId="0" borderId="0" applyFill="0" applyBorder="0" applyAlignment="0"/>
    <xf numFmtId="181" fontId="27" fillId="0" borderId="0" applyFill="0" applyBorder="0" applyAlignment="0"/>
    <xf numFmtId="182" fontId="27" fillId="0" borderId="0" applyFill="0" applyBorder="0" applyAlignment="0"/>
    <xf numFmtId="183" fontId="27" fillId="0" borderId="0" applyFill="0" applyBorder="0" applyAlignment="0"/>
    <xf numFmtId="184" fontId="27" fillId="0" borderId="0" applyFill="0" applyBorder="0" applyAlignment="0"/>
    <xf numFmtId="180" fontId="27" fillId="0" borderId="0" applyFill="0" applyBorder="0" applyAlignment="0"/>
    <xf numFmtId="185" fontId="27" fillId="0" borderId="0" applyFill="0" applyBorder="0" applyAlignment="0"/>
    <xf numFmtId="181" fontId="27" fillId="0" borderId="0" applyFill="0" applyBorder="0" applyAlignment="0"/>
    <xf numFmtId="43" fontId="8" fillId="0" borderId="0" applyFont="0" applyFill="0" applyBorder="0" applyAlignment="0" applyProtection="0"/>
    <xf numFmtId="180" fontId="8" fillId="0" borderId="0" applyFont="0" applyFill="0" applyBorder="0" applyAlignment="0" applyProtection="0"/>
    <xf numFmtId="3" fontId="8" fillId="0" borderId="0" applyFont="0" applyFill="0" applyBorder="0" applyAlignment="0" applyProtection="0"/>
    <xf numFmtId="176" fontId="8" fillId="0" borderId="0" applyFont="0" applyFill="0" applyBorder="0" applyAlignment="0" applyProtection="0"/>
    <xf numFmtId="181" fontId="8" fillId="0" borderId="0" applyFont="0" applyFill="0" applyBorder="0" applyAlignment="0" applyProtection="0"/>
    <xf numFmtId="167" fontId="8" fillId="0" borderId="0" applyFont="0" applyFill="0" applyBorder="0" applyAlignment="0" applyProtection="0"/>
    <xf numFmtId="0" fontId="8" fillId="0" borderId="0" applyFont="0" applyFill="0" applyBorder="0" applyAlignment="0" applyProtection="0"/>
    <xf numFmtId="14" fontId="27" fillId="0" borderId="0" applyFill="0" applyBorder="0" applyAlignment="0"/>
    <xf numFmtId="0" fontId="8" fillId="2" borderId="0" applyNumberFormat="0" applyFont="0" applyBorder="0" applyAlignment="0" applyProtection="0"/>
    <xf numFmtId="0" fontId="37" fillId="7" borderId="0" applyNumberFormat="0" applyBorder="0" applyAlignment="0" applyProtection="0"/>
    <xf numFmtId="0" fontId="37" fillId="10" borderId="0" applyNumberFormat="0" applyBorder="0" applyAlignment="0" applyProtection="0"/>
    <xf numFmtId="178" fontId="8" fillId="0" borderId="0" applyFont="0" applyFill="0" applyBorder="0" applyAlignment="0" applyProtection="0"/>
    <xf numFmtId="179" fontId="8" fillId="0" borderId="0" applyFont="0" applyFill="0" applyBorder="0" applyAlignment="0" applyProtection="0"/>
    <xf numFmtId="0" fontId="8" fillId="11" borderId="0" applyNumberFormat="0" applyFont="0" applyBorder="0" applyAlignment="0" applyProtection="0"/>
    <xf numFmtId="180" fontId="28" fillId="0" borderId="0" applyFill="0" applyBorder="0" applyAlignment="0"/>
    <xf numFmtId="181" fontId="28" fillId="0" borderId="0" applyFill="0" applyBorder="0" applyAlignment="0"/>
    <xf numFmtId="180" fontId="28" fillId="0" borderId="0" applyFill="0" applyBorder="0" applyAlignment="0"/>
    <xf numFmtId="185" fontId="28" fillId="0" borderId="0" applyFill="0" applyBorder="0" applyAlignment="0"/>
    <xf numFmtId="181" fontId="28" fillId="0" borderId="0" applyFill="0" applyBorder="0" applyAlignment="0"/>
    <xf numFmtId="2" fontId="8" fillId="0" borderId="0" applyFont="0" applyFill="0" applyBorder="0" applyAlignment="0" applyProtection="0"/>
    <xf numFmtId="38" fontId="29" fillId="12" borderId="0" applyNumberFormat="0" applyBorder="0" applyAlignment="0" applyProtection="0"/>
    <xf numFmtId="0" fontId="30" fillId="0" borderId="29" applyNumberFormat="0" applyAlignment="0" applyProtection="0">
      <alignment horizontal="left" vertical="center"/>
    </xf>
    <xf numFmtId="0" fontId="30" fillId="0" borderId="15">
      <alignment horizontal="left" vertical="center"/>
    </xf>
    <xf numFmtId="0" fontId="30" fillId="8" borderId="0" applyNumberFormat="0" applyAlignment="0" applyProtection="0"/>
    <xf numFmtId="0" fontId="31" fillId="0" borderId="0" applyNumberFormat="0" applyFont="0" applyFill="0" applyAlignment="0" applyProtection="0"/>
    <xf numFmtId="0" fontId="30" fillId="0" borderId="0" applyNumberFormat="0" applyFont="0" applyFill="0" applyAlignment="0" applyProtection="0"/>
    <xf numFmtId="0" fontId="38" fillId="13" borderId="1" applyNumberFormat="0" applyBorder="0" applyAlignment="0" applyProtection="0"/>
    <xf numFmtId="0" fontId="8" fillId="14" borderId="0" applyNumberFormat="0" applyFont="0" applyBorder="0" applyAlignment="0" applyProtection="0"/>
    <xf numFmtId="10" fontId="29" fillId="8" borderId="23" applyNumberFormat="0" applyBorder="0" applyAlignment="0" applyProtection="0"/>
    <xf numFmtId="3" fontId="23" fillId="9" borderId="0" applyNumberFormat="0" applyFont="0" applyBorder="0" applyAlignment="0">
      <alignment horizontal="right"/>
      <protection locked="0"/>
    </xf>
    <xf numFmtId="0" fontId="23" fillId="7" borderId="0" applyNumberFormat="0" applyFont="0" applyBorder="0" applyAlignment="0" applyProtection="0"/>
    <xf numFmtId="0" fontId="23" fillId="2" borderId="0" applyNumberFormat="0" applyBorder="0" applyAlignment="0">
      <protection locked="0"/>
    </xf>
    <xf numFmtId="37" fontId="8" fillId="12" borderId="0" applyNumberFormat="0" applyFont="0" applyBorder="0" applyAlignment="0" applyProtection="0"/>
    <xf numFmtId="0" fontId="8" fillId="15" borderId="0" applyNumberFormat="0" applyFont="0" applyBorder="0" applyAlignment="0" applyProtection="0"/>
    <xf numFmtId="180" fontId="32" fillId="0" borderId="0" applyFill="0" applyBorder="0" applyAlignment="0"/>
    <xf numFmtId="181" fontId="32" fillId="0" borderId="0" applyFill="0" applyBorder="0" applyAlignment="0"/>
    <xf numFmtId="180" fontId="32" fillId="0" borderId="0" applyFill="0" applyBorder="0" applyAlignment="0"/>
    <xf numFmtId="185" fontId="32" fillId="0" borderId="0" applyFill="0" applyBorder="0" applyAlignment="0"/>
    <xf numFmtId="181" fontId="32" fillId="0" borderId="0" applyFill="0" applyBorder="0" applyAlignment="0"/>
    <xf numFmtId="188" fontId="33" fillId="0" borderId="0"/>
    <xf numFmtId="0" fontId="30" fillId="7" borderId="0" applyNumberFormat="0" applyBorder="0" applyAlignment="0" applyProtection="0"/>
    <xf numFmtId="0" fontId="23" fillId="15" borderId="0" applyNumberFormat="0" applyFont="0" applyBorder="0" applyAlignment="0" applyProtection="0"/>
    <xf numFmtId="9" fontId="8" fillId="0" borderId="0" applyFont="0" applyFill="0" applyBorder="0" applyAlignment="0" applyProtection="0"/>
    <xf numFmtId="184" fontId="8" fillId="0" borderId="0" applyFont="0" applyFill="0" applyBorder="0" applyAlignment="0" applyProtection="0"/>
    <xf numFmtId="189" fontId="8" fillId="0" borderId="0" applyFont="0" applyFill="0" applyBorder="0" applyAlignment="0" applyProtection="0"/>
    <xf numFmtId="10" fontId="8" fillId="0" borderId="0" applyFont="0" applyFill="0" applyBorder="0" applyAlignment="0" applyProtection="0"/>
    <xf numFmtId="180" fontId="34" fillId="0" borderId="0" applyFill="0" applyBorder="0" applyAlignment="0"/>
    <xf numFmtId="181" fontId="34" fillId="0" borderId="0" applyFill="0" applyBorder="0" applyAlignment="0"/>
    <xf numFmtId="180" fontId="34" fillId="0" borderId="0" applyFill="0" applyBorder="0" applyAlignment="0"/>
    <xf numFmtId="185" fontId="34" fillId="0" borderId="0" applyFill="0" applyBorder="0" applyAlignment="0"/>
    <xf numFmtId="181" fontId="34" fillId="0" borderId="0" applyFill="0" applyBorder="0" applyAlignment="0"/>
    <xf numFmtId="0" fontId="8" fillId="16" borderId="0"/>
    <xf numFmtId="49" fontId="27" fillId="0" borderId="0" applyFill="0" applyBorder="0" applyAlignment="0"/>
    <xf numFmtId="186" fontId="27" fillId="0" borderId="0" applyFill="0" applyBorder="0" applyAlignment="0"/>
    <xf numFmtId="187" fontId="27" fillId="0" borderId="0" applyFill="0" applyBorder="0" applyAlignment="0"/>
    <xf numFmtId="0" fontId="8" fillId="0" borderId="30" applyNumberFormat="0" applyFont="0" applyBorder="0" applyAlignment="0" applyProtection="0"/>
    <xf numFmtId="0" fontId="23" fillId="17" borderId="0" applyNumberFormat="0" applyFont="0" applyBorder="0" applyAlignment="0" applyProtection="0"/>
    <xf numFmtId="177" fontId="36" fillId="18" borderId="0" applyNumberFormat="0" applyBorder="0" applyAlignment="0" applyProtection="0"/>
    <xf numFmtId="190" fontId="8" fillId="0" borderId="0" applyFont="0" applyFill="0" applyBorder="0" applyAlignment="0" applyProtection="0"/>
    <xf numFmtId="191"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0" fontId="8" fillId="0" borderId="0"/>
    <xf numFmtId="9"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0" fontId="8" fillId="0" borderId="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0" fontId="8" fillId="0" borderId="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9" borderId="0" applyNumberFormat="0" applyFont="0" applyBorder="0" applyAlignment="0" applyProtection="0"/>
    <xf numFmtId="43" fontId="8" fillId="0" borderId="0" applyFont="0" applyFill="0" applyBorder="0" applyAlignment="0" applyProtection="0"/>
    <xf numFmtId="180" fontId="8" fillId="0" borderId="0" applyFont="0" applyFill="0" applyBorder="0" applyAlignment="0" applyProtection="0"/>
    <xf numFmtId="3" fontId="8" fillId="0" borderId="0" applyFont="0" applyFill="0" applyBorder="0" applyAlignment="0" applyProtection="0"/>
    <xf numFmtId="176" fontId="8" fillId="0" borderId="0" applyFont="0" applyFill="0" applyBorder="0" applyAlignment="0" applyProtection="0"/>
    <xf numFmtId="181" fontId="8" fillId="0" borderId="0" applyFont="0" applyFill="0" applyBorder="0" applyAlignment="0" applyProtection="0"/>
    <xf numFmtId="167" fontId="8" fillId="0" borderId="0" applyFont="0" applyFill="0" applyBorder="0" applyAlignment="0" applyProtection="0"/>
    <xf numFmtId="0" fontId="8" fillId="0" borderId="0" applyFont="0" applyFill="0" applyBorder="0" applyAlignment="0" applyProtection="0"/>
    <xf numFmtId="0" fontId="8" fillId="2" borderId="0" applyNumberFormat="0" applyFont="0" applyBorder="0" applyAlignment="0" applyProtection="0"/>
    <xf numFmtId="0" fontId="8" fillId="11" borderId="0" applyNumberFormat="0" applyFont="0" applyBorder="0" applyAlignment="0" applyProtection="0"/>
    <xf numFmtId="2" fontId="8" fillId="0" borderId="0" applyFont="0" applyFill="0" applyBorder="0" applyAlignment="0" applyProtection="0"/>
    <xf numFmtId="0" fontId="8" fillId="14" borderId="0" applyNumberFormat="0" applyFont="0" applyBorder="0" applyAlignment="0" applyProtection="0"/>
    <xf numFmtId="37" fontId="8" fillId="12" borderId="0" applyNumberFormat="0" applyFont="0" applyBorder="0" applyAlignment="0" applyProtection="0"/>
    <xf numFmtId="0" fontId="8" fillId="15" borderId="0" applyNumberFormat="0" applyFont="0" applyBorder="0" applyAlignment="0" applyProtection="0"/>
    <xf numFmtId="9" fontId="8" fillId="0" borderId="0" applyFont="0" applyFill="0" applyBorder="0" applyAlignment="0" applyProtection="0"/>
    <xf numFmtId="184" fontId="8" fillId="0" borderId="0" applyFont="0" applyFill="0" applyBorder="0" applyAlignment="0" applyProtection="0"/>
    <xf numFmtId="189" fontId="8" fillId="0" borderId="0" applyFont="0" applyFill="0" applyBorder="0" applyAlignment="0" applyProtection="0"/>
    <xf numFmtId="10" fontId="8" fillId="0" borderId="0" applyFont="0" applyFill="0" applyBorder="0" applyAlignment="0" applyProtection="0"/>
    <xf numFmtId="0" fontId="8" fillId="0" borderId="30" applyNumberFormat="0" applyFont="0" applyBorder="0" applyAlignment="0" applyProtection="0"/>
    <xf numFmtId="43" fontId="8" fillId="0" borderId="0" applyFont="0" applyFill="0" applyBorder="0" applyAlignment="0" applyProtection="0"/>
    <xf numFmtId="9"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6"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0" fontId="8" fillId="14" borderId="0" applyNumberFormat="0" applyFont="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0" fontId="8" fillId="0" borderId="0"/>
    <xf numFmtId="9"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0" fontId="8" fillId="0" borderId="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176" fontId="8" fillId="0" borderId="0" applyFont="0" applyFill="0" applyBorder="0" applyAlignment="0" applyProtection="0"/>
    <xf numFmtId="0" fontId="8" fillId="0" borderId="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43" fontId="8" fillId="0" borderId="0" applyFont="0" applyFill="0" applyBorder="0" applyAlignment="0" applyProtection="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xf numFmtId="176"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8" fillId="0" borderId="0"/>
    <xf numFmtId="0" fontId="8" fillId="0" borderId="0"/>
    <xf numFmtId="0" fontId="39" fillId="0" borderId="0"/>
    <xf numFmtId="166" fontId="39" fillId="0" borderId="0" applyFont="0" applyFill="0" applyBorder="0" applyAlignment="0" applyProtection="0"/>
    <xf numFmtId="0" fontId="7" fillId="0" borderId="0"/>
    <xf numFmtId="0" fontId="8" fillId="0" borderId="0"/>
    <xf numFmtId="0" fontId="39" fillId="0" borderId="0"/>
    <xf numFmtId="0" fontId="7" fillId="0" borderId="0"/>
    <xf numFmtId="0" fontId="19" fillId="0" borderId="0"/>
    <xf numFmtId="0" fontId="8" fillId="0" borderId="0"/>
    <xf numFmtId="165" fontId="8" fillId="0" borderId="0" applyFont="0" applyFill="0" applyBorder="0" applyAlignment="0" applyProtection="0"/>
    <xf numFmtId="0" fontId="19" fillId="0" borderId="0"/>
    <xf numFmtId="0" fontId="8" fillId="0" borderId="0"/>
    <xf numFmtId="0" fontId="7" fillId="0" borderId="0"/>
    <xf numFmtId="0" fontId="8" fillId="0" borderId="0"/>
    <xf numFmtId="0" fontId="7" fillId="0" borderId="0"/>
    <xf numFmtId="0" fontId="39" fillId="0" borderId="0"/>
    <xf numFmtId="166" fontId="39" fillId="0" borderId="0" applyFont="0" applyFill="0" applyBorder="0" applyAlignment="0" applyProtection="0"/>
    <xf numFmtId="0" fontId="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166" fontId="8" fillId="0" borderId="0" applyFont="0" applyFill="0" applyBorder="0" applyAlignment="0" applyProtection="0"/>
    <xf numFmtId="0" fontId="8" fillId="0" borderId="0"/>
    <xf numFmtId="9" fontId="8" fillId="0" borderId="0" applyFont="0" applyFill="0" applyBorder="0" applyAlignment="0" applyProtection="0"/>
    <xf numFmtId="165"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3" fontId="8" fillId="0" borderId="0" applyFont="0" applyFill="0" applyBorder="0" applyAlignment="0" applyProtection="0"/>
    <xf numFmtId="195" fontId="8" fillId="0" borderId="0" applyFont="0" applyFill="0" applyBorder="0" applyAlignment="0" applyProtection="0"/>
    <xf numFmtId="165" fontId="8" fillId="0" borderId="0" applyFont="0" applyFill="0" applyBorder="0" applyAlignment="0" applyProtection="0"/>
    <xf numFmtId="194" fontId="8" fillId="0" borderId="0" applyFont="0" applyFill="0" applyBorder="0" applyAlignment="0" applyProtection="0"/>
    <xf numFmtId="3" fontId="8" fillId="0" borderId="0" applyFont="0" applyFill="0" applyBorder="0" applyAlignment="0" applyProtection="0"/>
    <xf numFmtId="194"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1" fillId="0" borderId="0" applyProtection="0"/>
    <xf numFmtId="0" fontId="29" fillId="0" borderId="0" applyProtection="0"/>
    <xf numFmtId="0" fontId="42" fillId="0" borderId="0" applyProtection="0"/>
    <xf numFmtId="0" fontId="14" fillId="0" borderId="0" applyProtection="0"/>
    <xf numFmtId="0" fontId="43" fillId="0" borderId="0" applyProtection="0"/>
    <xf numFmtId="0" fontId="21" fillId="0" borderId="0" applyProtection="0"/>
    <xf numFmtId="0" fontId="44" fillId="0" borderId="0" applyProtection="0"/>
    <xf numFmtId="2" fontId="8" fillId="0" borderId="0" applyFont="0" applyFill="0" applyBorder="0" applyAlignment="0" applyProtection="0"/>
    <xf numFmtId="0" fontId="30" fillId="0" borderId="29" applyNumberFormat="0" applyAlignment="0" applyProtection="0">
      <alignment horizontal="left" vertical="center"/>
    </xf>
    <xf numFmtId="0" fontId="30" fillId="0" borderId="15">
      <alignment horizontal="left" vertical="center"/>
    </xf>
    <xf numFmtId="0" fontId="31" fillId="0" borderId="0" applyNumberFormat="0" applyFill="0" applyBorder="0" applyAlignment="0" applyProtection="0"/>
    <xf numFmtId="0" fontId="30" fillId="0" borderId="0" applyNumberFormat="0" applyFill="0" applyBorder="0" applyAlignment="0" applyProtection="0"/>
    <xf numFmtId="0" fontId="31" fillId="19" borderId="0" applyNumberFormat="0" applyFill="0" applyBorder="0" applyAlignment="0" applyProtection="0"/>
    <xf numFmtId="0" fontId="30" fillId="19" borderId="0" applyNumberForma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0" fontId="40"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5" fontId="8" fillId="0" borderId="0" applyFont="0" applyFill="0" applyBorder="0" applyAlignment="0" applyProtection="0"/>
    <xf numFmtId="9" fontId="40"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166" fontId="8" fillId="0" borderId="0" applyFont="0" applyFill="0" applyBorder="0" applyAlignment="0" applyProtection="0"/>
    <xf numFmtId="0" fontId="29" fillId="0" borderId="0" applyNumberFormat="0" applyFont="0" applyAlignment="0"/>
    <xf numFmtId="0" fontId="8" fillId="0" borderId="32" applyNumberFormat="0" applyFont="0" applyFill="0" applyAlignment="0" applyProtection="0"/>
    <xf numFmtId="0" fontId="8" fillId="0" borderId="33" applyNumberFormat="0" applyFont="0" applyFill="0" applyAlignment="0" applyProtection="0"/>
    <xf numFmtId="166" fontId="5" fillId="0" borderId="0" applyFont="0" applyFill="0" applyBorder="0" applyAlignment="0" applyProtection="0"/>
    <xf numFmtId="166" fontId="4" fillId="0" borderId="0" applyFont="0" applyFill="0" applyBorder="0" applyAlignment="0" applyProtection="0"/>
    <xf numFmtId="0" fontId="3" fillId="0" borderId="0"/>
    <xf numFmtId="0" fontId="8" fillId="0" borderId="0"/>
    <xf numFmtId="166" fontId="3" fillId="0" borderId="0" applyFont="0" applyFill="0" applyBorder="0" applyAlignment="0" applyProtection="0"/>
    <xf numFmtId="165" fontId="3" fillId="0" borderId="0" applyFont="0" applyFill="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46" fillId="30" borderId="0" applyNumberFormat="0" applyBorder="0" applyAlignment="0" applyProtection="0"/>
    <xf numFmtId="0" fontId="46" fillId="30" borderId="0" applyNumberFormat="0" applyBorder="0" applyAlignment="0" applyProtection="0"/>
    <xf numFmtId="0" fontId="46" fillId="27"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28"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4" borderId="0" applyNumberFormat="0" applyBorder="0" applyAlignment="0" applyProtection="0"/>
    <xf numFmtId="0" fontId="46" fillId="35"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6" borderId="0" applyNumberFormat="0" applyBorder="0" applyAlignment="0" applyProtection="0"/>
    <xf numFmtId="0" fontId="46" fillId="31"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2" borderId="0" applyNumberFormat="0" applyBorder="0" applyAlignment="0" applyProtection="0"/>
    <xf numFmtId="0" fontId="46" fillId="37" borderId="0" applyNumberFormat="0" applyBorder="0" applyAlignment="0" applyProtection="0"/>
    <xf numFmtId="0" fontId="46" fillId="37" borderId="0" applyNumberFormat="0" applyBorder="0" applyAlignment="0" applyProtection="0"/>
    <xf numFmtId="0" fontId="47" fillId="21" borderId="0" applyNumberFormat="0" applyBorder="0" applyAlignment="0" applyProtection="0"/>
    <xf numFmtId="0" fontId="47" fillId="21" borderId="0" applyNumberFormat="0" applyBorder="0" applyAlignment="0" applyProtection="0"/>
    <xf numFmtId="0" fontId="48" fillId="38" borderId="35" applyNumberFormat="0" applyAlignment="0" applyProtection="0"/>
    <xf numFmtId="0" fontId="48" fillId="38" borderId="35" applyNumberFormat="0" applyAlignment="0" applyProtection="0"/>
    <xf numFmtId="0" fontId="49" fillId="39" borderId="36" applyNumberFormat="0" applyAlignment="0" applyProtection="0"/>
    <xf numFmtId="0" fontId="49" fillId="39" borderId="36" applyNumberFormat="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1" fillId="22" borderId="0" applyNumberFormat="0" applyBorder="0" applyAlignment="0" applyProtection="0"/>
    <xf numFmtId="0" fontId="51" fillId="22" borderId="0" applyNumberFormat="0" applyBorder="0" applyAlignment="0" applyProtection="0"/>
    <xf numFmtId="0" fontId="52" fillId="0" borderId="37" applyNumberFormat="0" applyFill="0" applyAlignment="0" applyProtection="0"/>
    <xf numFmtId="0" fontId="53" fillId="0" borderId="38" applyNumberFormat="0" applyFill="0" applyAlignment="0" applyProtection="0"/>
    <xf numFmtId="0" fontId="54" fillId="0" borderId="39" applyNumberFormat="0" applyFill="0" applyAlignment="0" applyProtection="0"/>
    <xf numFmtId="0" fontId="54" fillId="0" borderId="39"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40" applyNumberFormat="0" applyFill="0" applyAlignment="0" applyProtection="0"/>
    <xf numFmtId="0" fontId="55" fillId="0" borderId="40" applyNumberFormat="0" applyFill="0" applyAlignment="0" applyProtection="0"/>
    <xf numFmtId="0" fontId="56" fillId="40" borderId="0" applyNumberFormat="0" applyBorder="0" applyAlignment="0" applyProtection="0"/>
    <xf numFmtId="0" fontId="56" fillId="40" borderId="0" applyNumberFormat="0" applyBorder="0" applyAlignment="0" applyProtection="0"/>
    <xf numFmtId="0" fontId="8" fillId="0" borderId="0"/>
    <xf numFmtId="0" fontId="19" fillId="41" borderId="41" applyNumberFormat="0" applyFont="0" applyAlignment="0" applyProtection="0"/>
    <xf numFmtId="0" fontId="19" fillId="41" borderId="41" applyNumberFormat="0" applyFont="0" applyAlignment="0" applyProtection="0"/>
    <xf numFmtId="0" fontId="57" fillId="38" borderId="42"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9" fillId="0" borderId="0"/>
    <xf numFmtId="166" fontId="62" fillId="0" borderId="0" applyFont="0" applyFill="0" applyBorder="0" applyAlignment="0" applyProtection="0"/>
    <xf numFmtId="0" fontId="8" fillId="0" borderId="0"/>
    <xf numFmtId="3" fontId="8" fillId="0" borderId="0" applyFont="0" applyFill="0" applyBorder="0" applyAlignment="0" applyProtection="0"/>
    <xf numFmtId="0" fontId="8" fillId="0" borderId="0" applyFont="0" applyFill="0" applyBorder="0" applyAlignment="0" applyProtection="0"/>
    <xf numFmtId="2" fontId="8"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33" applyNumberFormat="0" applyFont="0" applyFill="0" applyAlignment="0" applyProtection="0"/>
    <xf numFmtId="0" fontId="1" fillId="0" borderId="0"/>
    <xf numFmtId="166" fontId="1" fillId="0" borderId="0" applyFont="0" applyFill="0" applyBorder="0" applyAlignment="0" applyProtection="0"/>
    <xf numFmtId="165" fontId="1" fillId="0" borderId="0" applyFont="0" applyFill="0" applyBorder="0" applyAlignment="0" applyProtection="0"/>
  </cellStyleXfs>
  <cellXfs count="920">
    <xf numFmtId="0" fontId="0" fillId="0" borderId="0" xfId="0"/>
    <xf numFmtId="171" fontId="10" fillId="0" borderId="3" xfId="1" applyNumberFormat="1" applyFont="1" applyFill="1" applyBorder="1" applyProtection="1"/>
    <xf numFmtId="171" fontId="10" fillId="0" borderId="4" xfId="1" applyNumberFormat="1" applyFont="1" applyFill="1" applyBorder="1" applyProtection="1"/>
    <xf numFmtId="171" fontId="10" fillId="0" borderId="5" xfId="1" applyNumberFormat="1" applyFont="1" applyFill="1" applyBorder="1" applyProtection="1"/>
    <xf numFmtId="171" fontId="9" fillId="0" borderId="7" xfId="1" applyNumberFormat="1" applyFont="1" applyFill="1" applyBorder="1" applyProtection="1"/>
    <xf numFmtId="171" fontId="9" fillId="0" borderId="4" xfId="1" applyNumberFormat="1" applyFont="1" applyFill="1" applyBorder="1" applyProtection="1"/>
    <xf numFmtId="171" fontId="10" fillId="0" borderId="6" xfId="1" applyNumberFormat="1" applyFont="1" applyFill="1" applyBorder="1" applyProtection="1"/>
    <xf numFmtId="171" fontId="10" fillId="0" borderId="7" xfId="1" applyNumberFormat="1" applyFont="1" applyFill="1" applyBorder="1" applyProtection="1"/>
    <xf numFmtId="171" fontId="10" fillId="0" borderId="8" xfId="1" applyNumberFormat="1" applyFont="1" applyFill="1" applyBorder="1" applyProtection="1"/>
    <xf numFmtId="171" fontId="13" fillId="0" borderId="4" xfId="1" applyNumberFormat="1" applyFont="1" applyFill="1" applyBorder="1" applyProtection="1"/>
    <xf numFmtId="0" fontId="10" fillId="0" borderId="0" xfId="0" applyFont="1" applyFill="1" applyBorder="1" applyAlignment="1" applyProtection="1">
      <alignment horizontal="left"/>
    </xf>
    <xf numFmtId="0" fontId="16" fillId="0" borderId="0" xfId="0" applyFont="1" applyFill="1" applyBorder="1" applyAlignment="1" applyProtection="1">
      <alignment horizontal="right"/>
    </xf>
    <xf numFmtId="0" fontId="11" fillId="0" borderId="0" xfId="0" applyFont="1" applyFill="1" applyAlignment="1" applyProtection="1">
      <alignment horizontal="centerContinuous" vertical="center"/>
    </xf>
    <xf numFmtId="0" fontId="14" fillId="0" borderId="0" xfId="0" applyFont="1" applyFill="1" applyProtection="1"/>
    <xf numFmtId="0" fontId="14" fillId="0" borderId="0" xfId="0" applyFont="1" applyFill="1" applyBorder="1" applyProtection="1"/>
    <xf numFmtId="0" fontId="9" fillId="0" borderId="0" xfId="0" applyFont="1" applyFill="1" applyBorder="1" applyAlignment="1" applyProtection="1">
      <alignment horizontal="centerContinuous"/>
    </xf>
    <xf numFmtId="0" fontId="10" fillId="0" borderId="0" xfId="0" applyFont="1" applyFill="1" applyProtection="1"/>
    <xf numFmtId="0" fontId="9" fillId="0" borderId="13" xfId="0" applyFont="1" applyFill="1" applyBorder="1" applyAlignment="1" applyProtection="1">
      <alignment horizontal="center"/>
    </xf>
    <xf numFmtId="0" fontId="9" fillId="0" borderId="1" xfId="0" applyFont="1" applyFill="1" applyBorder="1" applyAlignment="1" applyProtection="1"/>
    <xf numFmtId="0" fontId="10" fillId="0" borderId="0" xfId="0" applyFont="1" applyFill="1" applyBorder="1" applyAlignment="1" applyProtection="1">
      <alignment horizontal="center"/>
    </xf>
    <xf numFmtId="0" fontId="10" fillId="0" borderId="1" xfId="0" applyFont="1" applyFill="1" applyBorder="1" applyAlignment="1" applyProtection="1"/>
    <xf numFmtId="0" fontId="10" fillId="0" borderId="13" xfId="0" applyFont="1" applyFill="1" applyBorder="1" applyAlignment="1" applyProtection="1">
      <alignment horizontal="center"/>
    </xf>
    <xf numFmtId="0" fontId="9" fillId="0" borderId="14" xfId="0" applyFont="1" applyFill="1" applyBorder="1" applyAlignment="1" applyProtection="1"/>
    <xf numFmtId="0" fontId="9" fillId="0" borderId="15" xfId="0" applyFont="1" applyFill="1" applyBorder="1" applyAlignment="1" applyProtection="1">
      <alignment horizontal="center"/>
    </xf>
    <xf numFmtId="0" fontId="9" fillId="0" borderId="15" xfId="0" applyFont="1" applyFill="1" applyBorder="1" applyAlignment="1" applyProtection="1">
      <alignment horizontal="left"/>
    </xf>
    <xf numFmtId="9" fontId="10" fillId="0" borderId="0" xfId="4" applyFont="1" applyFill="1" applyBorder="1" applyAlignment="1" applyProtection="1">
      <alignment horizontal="center"/>
    </xf>
    <xf numFmtId="0" fontId="9" fillId="0" borderId="0" xfId="0" applyFont="1" applyFill="1" applyBorder="1" applyAlignment="1" applyProtection="1">
      <alignment horizontal="center"/>
    </xf>
    <xf numFmtId="165" fontId="10" fillId="0" borderId="7" xfId="1" applyFont="1" applyFill="1" applyBorder="1" applyAlignment="1" applyProtection="1">
      <alignment vertical="top"/>
    </xf>
    <xf numFmtId="165" fontId="9" fillId="0" borderId="4" xfId="1" applyFont="1" applyFill="1" applyBorder="1" applyProtection="1"/>
    <xf numFmtId="165" fontId="10" fillId="0" borderId="4" xfId="1" applyFont="1" applyFill="1" applyBorder="1" applyProtection="1"/>
    <xf numFmtId="0" fontId="10" fillId="0" borderId="17" xfId="0" applyFont="1" applyFill="1" applyBorder="1" applyProtection="1"/>
    <xf numFmtId="0" fontId="9" fillId="0" borderId="0" xfId="0" applyFont="1" applyFill="1" applyBorder="1" applyAlignment="1" applyProtection="1">
      <alignment horizontal="left"/>
    </xf>
    <xf numFmtId="0" fontId="9" fillId="0" borderId="16" xfId="0" applyFont="1" applyFill="1" applyBorder="1" applyAlignment="1" applyProtection="1"/>
    <xf numFmtId="170" fontId="10" fillId="0" borderId="0" xfId="0" applyNumberFormat="1" applyFont="1" applyFill="1" applyBorder="1" applyProtection="1"/>
    <xf numFmtId="0" fontId="10" fillId="0" borderId="0" xfId="0" applyFont="1" applyFill="1" applyBorder="1" applyAlignment="1" applyProtection="1"/>
    <xf numFmtId="0" fontId="18" fillId="0" borderId="0" xfId="0" applyFont="1" applyFill="1" applyBorder="1" applyAlignment="1" applyProtection="1"/>
    <xf numFmtId="0" fontId="18" fillId="0" borderId="0" xfId="0" applyFont="1" applyFill="1" applyBorder="1" applyAlignment="1" applyProtection="1">
      <alignment horizontal="left"/>
    </xf>
    <xf numFmtId="0" fontId="17" fillId="0" borderId="0" xfId="0" applyFont="1" applyFill="1" applyBorder="1" applyAlignment="1" applyProtection="1">
      <alignment horizontal="right"/>
    </xf>
    <xf numFmtId="171" fontId="10" fillId="0" borderId="0" xfId="0" applyNumberFormat="1" applyFont="1" applyFill="1" applyBorder="1" applyAlignment="1" applyProtection="1">
      <alignment horizontal="left"/>
    </xf>
    <xf numFmtId="0" fontId="10" fillId="0" borderId="0" xfId="0" applyFont="1" applyFill="1" applyBorder="1" applyProtection="1"/>
    <xf numFmtId="0" fontId="18" fillId="0" borderId="0" xfId="0" applyFont="1" applyFill="1" applyBorder="1" applyProtection="1"/>
    <xf numFmtId="0" fontId="11" fillId="0" borderId="0" xfId="0" applyFont="1" applyFill="1" applyBorder="1" applyAlignment="1" applyProtection="1">
      <alignment horizontal="centerContinuous" vertical="center"/>
    </xf>
    <xf numFmtId="0" fontId="10" fillId="0" borderId="1" xfId="0" applyFont="1" applyFill="1" applyBorder="1" applyProtection="1"/>
    <xf numFmtId="171" fontId="10" fillId="0" borderId="3" xfId="1" applyNumberFormat="1" applyFont="1" applyFill="1" applyBorder="1" applyProtection="1">
      <protection locked="0"/>
    </xf>
    <xf numFmtId="171" fontId="10" fillId="0" borderId="4" xfId="1" applyNumberFormat="1" applyFont="1" applyFill="1" applyBorder="1" applyProtection="1">
      <protection locked="0"/>
    </xf>
    <xf numFmtId="0" fontId="0" fillId="0" borderId="0" xfId="0" applyFill="1"/>
    <xf numFmtId="0" fontId="11" fillId="0" borderId="0" xfId="0" applyFont="1" applyFill="1" applyAlignment="1">
      <alignment horizontal="centerContinuous" vertical="center"/>
    </xf>
    <xf numFmtId="0" fontId="9" fillId="0" borderId="13" xfId="0" applyFont="1" applyFill="1" applyBorder="1" applyAlignment="1" applyProtection="1"/>
    <xf numFmtId="172" fontId="9" fillId="0" borderId="14" xfId="0" applyNumberFormat="1" applyFont="1" applyFill="1" applyBorder="1" applyAlignment="1" applyProtection="1">
      <alignment horizontal="centerContinuous" vertical="center"/>
    </xf>
    <xf numFmtId="172" fontId="9" fillId="0" borderId="15" xfId="0" applyNumberFormat="1" applyFont="1" applyFill="1" applyBorder="1" applyAlignment="1" applyProtection="1">
      <alignment horizontal="centerContinuous" vertical="center"/>
    </xf>
    <xf numFmtId="172" fontId="9" fillId="0" borderId="22" xfId="0" applyNumberFormat="1" applyFont="1" applyFill="1" applyBorder="1" applyAlignment="1" applyProtection="1">
      <alignment horizontal="centerContinuous" vertical="center"/>
    </xf>
    <xf numFmtId="0" fontId="8" fillId="0" borderId="0" xfId="6"/>
    <xf numFmtId="0" fontId="8" fillId="0" borderId="0" xfId="6" applyFill="1"/>
    <xf numFmtId="0" fontId="10" fillId="0" borderId="0" xfId="0" applyFont="1" applyFill="1" applyBorder="1" applyAlignment="1" applyProtection="1">
      <alignment wrapText="1"/>
    </xf>
    <xf numFmtId="0" fontId="10" fillId="0" borderId="18" xfId="0" applyFont="1" applyFill="1" applyBorder="1" applyAlignment="1" applyProtection="1">
      <alignment wrapText="1"/>
    </xf>
    <xf numFmtId="0" fontId="8" fillId="0" borderId="0" xfId="6" applyBorder="1"/>
    <xf numFmtId="0" fontId="0" fillId="0" borderId="22" xfId="0" applyBorder="1" applyAlignment="1">
      <alignment horizontal="centerContinuous" vertical="center" wrapText="1"/>
    </xf>
    <xf numFmtId="0" fontId="11" fillId="0" borderId="0" xfId="0" applyFont="1" applyFill="1" applyBorder="1" applyAlignment="1" applyProtection="1">
      <alignment horizontal="centerContinuous" vertical="center" wrapText="1"/>
    </xf>
    <xf numFmtId="0" fontId="0" fillId="0" borderId="0" xfId="0" applyBorder="1"/>
    <xf numFmtId="0" fontId="10" fillId="0" borderId="0" xfId="6" applyFont="1" applyFill="1"/>
    <xf numFmtId="0" fontId="9" fillId="0" borderId="13" xfId="6" applyFont="1" applyFill="1" applyBorder="1" applyAlignment="1">
      <alignment horizontal="left"/>
    </xf>
    <xf numFmtId="0" fontId="10" fillId="0" borderId="0" xfId="6" applyFont="1" applyFill="1" applyBorder="1"/>
    <xf numFmtId="0" fontId="14" fillId="0" borderId="0" xfId="6" applyFont="1" applyFill="1"/>
    <xf numFmtId="0" fontId="11" fillId="0" borderId="0" xfId="6" applyFont="1" applyFill="1" applyBorder="1"/>
    <xf numFmtId="0" fontId="11" fillId="0" borderId="13" xfId="6" applyFont="1" applyFill="1" applyBorder="1"/>
    <xf numFmtId="0" fontId="10" fillId="0" borderId="20" xfId="0" applyFont="1" applyFill="1" applyBorder="1" applyAlignment="1" applyProtection="1">
      <alignment horizontal="left"/>
    </xf>
    <xf numFmtId="0" fontId="9" fillId="0" borderId="0" xfId="0" applyFont="1" applyFill="1" applyProtection="1"/>
    <xf numFmtId="173" fontId="10" fillId="0" borderId="24" xfId="1" applyNumberFormat="1" applyFont="1" applyFill="1" applyBorder="1" applyProtection="1"/>
    <xf numFmtId="173" fontId="10" fillId="0" borderId="26" xfId="1" applyNumberFormat="1" applyFont="1" applyFill="1" applyBorder="1" applyProtection="1"/>
    <xf numFmtId="173" fontId="10" fillId="0" borderId="26" xfId="1" applyNumberFormat="1" applyFont="1" applyFill="1" applyBorder="1" applyProtection="1">
      <protection locked="0"/>
    </xf>
    <xf numFmtId="173" fontId="13" fillId="0" borderId="26" xfId="1" applyNumberFormat="1" applyFont="1" applyFill="1" applyBorder="1" applyProtection="1"/>
    <xf numFmtId="173" fontId="9" fillId="0" borderId="23" xfId="1" applyNumberFormat="1" applyFont="1" applyFill="1" applyBorder="1" applyProtection="1"/>
    <xf numFmtId="173" fontId="9" fillId="0" borderId="26" xfId="1" applyNumberFormat="1" applyFont="1" applyFill="1" applyBorder="1" applyProtection="1"/>
    <xf numFmtId="173" fontId="10" fillId="0" borderId="18" xfId="0" applyNumberFormat="1" applyFont="1" applyFill="1" applyBorder="1" applyAlignment="1" applyProtection="1">
      <alignment wrapText="1"/>
    </xf>
    <xf numFmtId="173" fontId="10" fillId="0" borderId="0" xfId="0" applyNumberFormat="1" applyFont="1" applyFill="1" applyBorder="1" applyAlignment="1" applyProtection="1">
      <alignment wrapText="1"/>
    </xf>
    <xf numFmtId="173" fontId="10" fillId="0" borderId="0" xfId="0" applyNumberFormat="1" applyFont="1" applyFill="1" applyProtection="1"/>
    <xf numFmtId="173" fontId="10" fillId="0" borderId="1" xfId="1" applyNumberFormat="1" applyFont="1" applyFill="1" applyBorder="1" applyProtection="1">
      <protection locked="0"/>
    </xf>
    <xf numFmtId="173" fontId="10" fillId="0" borderId="3" xfId="1" applyNumberFormat="1" applyFont="1" applyFill="1" applyBorder="1" applyProtection="1"/>
    <xf numFmtId="173" fontId="10" fillId="0" borderId="3" xfId="1" applyNumberFormat="1" applyFont="1" applyFill="1" applyBorder="1" applyProtection="1">
      <protection locked="0"/>
    </xf>
    <xf numFmtId="0" fontId="10" fillId="0" borderId="11" xfId="1" applyNumberFormat="1" applyFont="1" applyFill="1" applyBorder="1" applyProtection="1">
      <protection locked="0"/>
    </xf>
    <xf numFmtId="174" fontId="10" fillId="0" borderId="4" xfId="1" applyNumberFormat="1" applyFont="1" applyFill="1" applyBorder="1" applyProtection="1">
      <protection locked="0"/>
    </xf>
    <xf numFmtId="174" fontId="10" fillId="0" borderId="11" xfId="1" applyNumberFormat="1" applyFont="1" applyFill="1" applyBorder="1" applyProtection="1">
      <protection locked="0"/>
    </xf>
    <xf numFmtId="0" fontId="11" fillId="0" borderId="0" xfId="6" applyFont="1" applyFill="1" applyAlignment="1">
      <alignment horizontal="centerContinuous" vertical="center"/>
    </xf>
    <xf numFmtId="0" fontId="10" fillId="0" borderId="0" xfId="6" applyFont="1" applyFill="1" applyAlignment="1">
      <alignment horizontal="centerContinuous"/>
    </xf>
    <xf numFmtId="0" fontId="10" fillId="0" borderId="0" xfId="6" applyFont="1" applyFill="1" applyBorder="1" applyAlignment="1">
      <alignment horizontal="left"/>
    </xf>
    <xf numFmtId="0" fontId="10" fillId="0" borderId="26" xfId="6" applyFont="1" applyFill="1" applyBorder="1" applyAlignment="1">
      <alignment horizontal="left"/>
    </xf>
    <xf numFmtId="0" fontId="10" fillId="0" borderId="13" xfId="6" applyFont="1" applyFill="1" applyBorder="1" applyAlignment="1">
      <alignment horizontal="left"/>
    </xf>
    <xf numFmtId="0" fontId="10" fillId="0" borderId="25" xfId="6" applyFont="1" applyFill="1" applyBorder="1" applyAlignment="1">
      <alignment horizontal="left"/>
    </xf>
    <xf numFmtId="0" fontId="10" fillId="0" borderId="19" xfId="6" applyFont="1" applyFill="1" applyBorder="1" applyAlignment="1">
      <alignment horizontal="left"/>
    </xf>
    <xf numFmtId="0" fontId="10" fillId="0" borderId="17" xfId="6" applyFont="1" applyFill="1" applyBorder="1" applyAlignment="1">
      <alignment horizontal="left"/>
    </xf>
    <xf numFmtId="0" fontId="10" fillId="0" borderId="18" xfId="6" applyFont="1" applyFill="1" applyBorder="1" applyAlignment="1">
      <alignment horizontal="left"/>
    </xf>
    <xf numFmtId="0" fontId="10" fillId="0" borderId="15" xfId="6" applyFont="1" applyFill="1" applyBorder="1" applyAlignment="1">
      <alignment horizontal="left"/>
    </xf>
    <xf numFmtId="0" fontId="10" fillId="0" borderId="0" xfId="6" applyFont="1" applyFill="1" applyBorder="1" applyAlignment="1"/>
    <xf numFmtId="0" fontId="10" fillId="0" borderId="1" xfId="6" applyFont="1" applyFill="1" applyBorder="1" applyAlignment="1">
      <alignment horizontal="left"/>
    </xf>
    <xf numFmtId="0" fontId="10" fillId="0" borderId="16" xfId="6" applyFont="1" applyFill="1" applyBorder="1" applyAlignment="1">
      <alignment horizontal="left"/>
    </xf>
    <xf numFmtId="0" fontId="10" fillId="0" borderId="16" xfId="6" applyFont="1" applyFill="1" applyBorder="1" applyAlignment="1"/>
    <xf numFmtId="0" fontId="9" fillId="0" borderId="0" xfId="6" applyFont="1" applyFill="1" applyBorder="1" applyAlignment="1"/>
    <xf numFmtId="0" fontId="0" fillId="0" borderId="0" xfId="0" applyFill="1" applyBorder="1"/>
    <xf numFmtId="173" fontId="11" fillId="0" borderId="0" xfId="0" applyNumberFormat="1" applyFont="1" applyFill="1" applyAlignment="1">
      <alignment horizontal="centerContinuous" vertical="center"/>
    </xf>
    <xf numFmtId="173" fontId="9" fillId="0" borderId="14" xfId="0" applyNumberFormat="1" applyFont="1" applyFill="1" applyBorder="1" applyAlignment="1">
      <alignment horizontal="centerContinuous" vertical="center" wrapText="1"/>
    </xf>
    <xf numFmtId="0" fontId="0" fillId="0" borderId="15" xfId="0" applyFill="1" applyBorder="1" applyAlignment="1">
      <alignment horizontal="centerContinuous" vertical="center" wrapText="1"/>
    </xf>
    <xf numFmtId="0" fontId="8" fillId="0" borderId="0" xfId="6" applyFill="1" applyBorder="1"/>
    <xf numFmtId="174" fontId="9" fillId="0" borderId="9" xfId="1" applyNumberFormat="1" applyFont="1" applyFill="1" applyBorder="1" applyProtection="1"/>
    <xf numFmtId="0" fontId="9" fillId="0" borderId="1" xfId="6" applyFont="1" applyFill="1" applyBorder="1" applyAlignment="1"/>
    <xf numFmtId="0" fontId="9" fillId="0" borderId="0" xfId="6" applyFont="1" applyFill="1"/>
    <xf numFmtId="0" fontId="23" fillId="0" borderId="0" xfId="6" applyFont="1"/>
    <xf numFmtId="0" fontId="23" fillId="0" borderId="0" xfId="6" applyFont="1" applyFill="1"/>
    <xf numFmtId="173" fontId="10" fillId="0" borderId="16" xfId="1" applyNumberFormat="1" applyFont="1" applyFill="1" applyBorder="1" applyProtection="1">
      <protection locked="0"/>
    </xf>
    <xf numFmtId="173" fontId="10" fillId="0" borderId="11" xfId="1" applyNumberFormat="1" applyFont="1" applyFill="1" applyBorder="1" applyProtection="1">
      <protection locked="0"/>
    </xf>
    <xf numFmtId="173" fontId="9" fillId="0" borderId="14" xfId="1" applyNumberFormat="1" applyFont="1" applyFill="1" applyBorder="1" applyProtection="1"/>
    <xf numFmtId="173" fontId="9" fillId="0" borderId="9" xfId="1" applyNumberFormat="1" applyFont="1" applyFill="1" applyBorder="1" applyProtection="1"/>
    <xf numFmtId="173" fontId="9" fillId="0" borderId="22" xfId="1" applyNumberFormat="1" applyFont="1" applyFill="1" applyBorder="1" applyProtection="1"/>
    <xf numFmtId="173" fontId="10" fillId="0" borderId="4" xfId="1" applyNumberFormat="1" applyFont="1" applyFill="1" applyBorder="1" applyProtection="1"/>
    <xf numFmtId="173" fontId="10" fillId="0" borderId="7" xfId="1" applyNumberFormat="1" applyFont="1" applyFill="1" applyBorder="1" applyProtection="1"/>
    <xf numFmtId="173" fontId="10" fillId="0" borderId="26" xfId="1" applyNumberFormat="1" applyFont="1" applyFill="1" applyBorder="1" applyAlignment="1" applyProtection="1">
      <alignment vertical="top"/>
    </xf>
    <xf numFmtId="173" fontId="10" fillId="0" borderId="5" xfId="1" applyNumberFormat="1" applyFont="1" applyFill="1" applyBorder="1" applyProtection="1">
      <protection locked="0"/>
    </xf>
    <xf numFmtId="173" fontId="10" fillId="0" borderId="12" xfId="1" applyNumberFormat="1" applyFont="1" applyFill="1" applyBorder="1" applyProtection="1">
      <protection locked="0"/>
    </xf>
    <xf numFmtId="173" fontId="9" fillId="0" borderId="10" xfId="1" applyNumberFormat="1" applyFont="1" applyFill="1" applyBorder="1" applyProtection="1"/>
    <xf numFmtId="173" fontId="10" fillId="0" borderId="6" xfId="1" applyNumberFormat="1" applyFont="1" applyFill="1" applyBorder="1" applyProtection="1"/>
    <xf numFmtId="174" fontId="9" fillId="0" borderId="3" xfId="1" applyNumberFormat="1" applyFont="1" applyFill="1" applyBorder="1" applyProtection="1"/>
    <xf numFmtId="174" fontId="9" fillId="0" borderId="4" xfId="1" applyNumberFormat="1" applyFont="1" applyFill="1" applyBorder="1" applyProtection="1"/>
    <xf numFmtId="174" fontId="9" fillId="0" borderId="5" xfId="1" applyNumberFormat="1" applyFont="1" applyFill="1" applyBorder="1" applyProtection="1"/>
    <xf numFmtId="174" fontId="24" fillId="5" borderId="0" xfId="1" applyNumberFormat="1" applyFont="1" applyFill="1" applyBorder="1" applyProtection="1">
      <protection locked="0"/>
    </xf>
    <xf numFmtId="173" fontId="10" fillId="0" borderId="17" xfId="1" applyNumberFormat="1" applyFont="1" applyFill="1" applyBorder="1" applyProtection="1">
      <protection locked="0"/>
    </xf>
    <xf numFmtId="173" fontId="10" fillId="0" borderId="7" xfId="1" applyNumberFormat="1" applyFont="1" applyFill="1" applyBorder="1" applyProtection="1">
      <protection locked="0"/>
    </xf>
    <xf numFmtId="0" fontId="10" fillId="0" borderId="0" xfId="0" applyFont="1" applyFill="1" applyBorder="1" applyAlignment="1" applyProtection="1">
      <alignment horizontal="center" vertical="top"/>
    </xf>
    <xf numFmtId="173" fontId="10" fillId="0" borderId="8" xfId="1" applyNumberFormat="1" applyFont="1" applyFill="1" applyBorder="1" applyProtection="1">
      <protection locked="0"/>
    </xf>
    <xf numFmtId="171" fontId="10" fillId="0" borderId="0" xfId="1" applyNumberFormat="1" applyFont="1" applyFill="1" applyBorder="1" applyProtection="1"/>
    <xf numFmtId="173" fontId="10" fillId="0" borderId="13" xfId="1" applyNumberFormat="1" applyFont="1" applyFill="1" applyBorder="1" applyProtection="1">
      <protection locked="0"/>
    </xf>
    <xf numFmtId="174" fontId="10" fillId="4" borderId="4" xfId="1" applyNumberFormat="1" applyFont="1" applyFill="1" applyBorder="1" applyProtection="1">
      <protection locked="0"/>
    </xf>
    <xf numFmtId="174" fontId="10" fillId="4" borderId="5" xfId="1" applyNumberFormat="1" applyFont="1" applyFill="1" applyBorder="1" applyProtection="1">
      <protection locked="0"/>
    </xf>
    <xf numFmtId="173" fontId="9" fillId="0" borderId="0" xfId="1" applyNumberFormat="1" applyFont="1" applyFill="1" applyBorder="1" applyProtection="1"/>
    <xf numFmtId="0" fontId="10" fillId="0" borderId="0" xfId="6" applyFont="1" applyFill="1" applyBorder="1" applyAlignment="1">
      <alignment horizontal="left" vertical="center"/>
    </xf>
    <xf numFmtId="173" fontId="9" fillId="0" borderId="12" xfId="1" applyNumberFormat="1" applyFont="1" applyFill="1" applyBorder="1" applyProtection="1">
      <protection locked="0"/>
    </xf>
    <xf numFmtId="174" fontId="10" fillId="0" borderId="5" xfId="1" applyNumberFormat="1" applyFont="1" applyFill="1" applyBorder="1" applyProtection="1">
      <protection locked="0"/>
    </xf>
    <xf numFmtId="173" fontId="10" fillId="0" borderId="4" xfId="1" applyNumberFormat="1" applyFont="1" applyFill="1" applyBorder="1" applyProtection="1">
      <protection locked="0"/>
    </xf>
    <xf numFmtId="0" fontId="10" fillId="0" borderId="27" xfId="0" applyFont="1" applyFill="1" applyBorder="1" applyProtection="1"/>
    <xf numFmtId="0" fontId="8" fillId="0" borderId="27" xfId="6" applyBorder="1"/>
    <xf numFmtId="0" fontId="23" fillId="0" borderId="27" xfId="6" applyFont="1" applyBorder="1"/>
    <xf numFmtId="174" fontId="10" fillId="4" borderId="26" xfId="1" applyNumberFormat="1" applyFont="1" applyFill="1" applyBorder="1" applyProtection="1">
      <protection locked="0"/>
    </xf>
    <xf numFmtId="0" fontId="10" fillId="0" borderId="4" xfId="6" applyFont="1" applyFill="1" applyBorder="1"/>
    <xf numFmtId="0" fontId="9" fillId="0" borderId="4" xfId="6" applyFont="1" applyFill="1" applyBorder="1"/>
    <xf numFmtId="0" fontId="0" fillId="0" borderId="1" xfId="0" applyBorder="1"/>
    <xf numFmtId="0" fontId="10" fillId="0" borderId="1" xfId="0" applyFont="1" applyFill="1" applyBorder="1" applyAlignment="1" applyProtection="1">
      <alignment wrapText="1"/>
    </xf>
    <xf numFmtId="0" fontId="18" fillId="0" borderId="1" xfId="0" applyFont="1" applyFill="1" applyBorder="1" applyAlignment="1" applyProtection="1"/>
    <xf numFmtId="0" fontId="8" fillId="0" borderId="1" xfId="6" applyBorder="1"/>
    <xf numFmtId="0" fontId="23" fillId="0" borderId="1" xfId="6" applyFont="1" applyBorder="1"/>
    <xf numFmtId="174" fontId="10" fillId="0" borderId="3" xfId="1" applyNumberFormat="1" applyFont="1" applyFill="1" applyBorder="1" applyProtection="1">
      <protection locked="0"/>
    </xf>
    <xf numFmtId="174" fontId="10" fillId="0" borderId="21" xfId="1" applyNumberFormat="1" applyFont="1" applyFill="1" applyBorder="1" applyProtection="1">
      <protection locked="0"/>
    </xf>
    <xf numFmtId="174" fontId="10" fillId="0" borderId="12" xfId="1" applyNumberFormat="1" applyFont="1" applyFill="1" applyBorder="1" applyProtection="1">
      <protection locked="0"/>
    </xf>
    <xf numFmtId="171" fontId="10" fillId="0" borderId="5" xfId="1" applyNumberFormat="1" applyFont="1" applyFill="1" applyBorder="1" applyProtection="1">
      <protection locked="0"/>
    </xf>
    <xf numFmtId="0" fontId="23" fillId="0" borderId="0" xfId="0" applyFont="1" applyBorder="1"/>
    <xf numFmtId="0" fontId="10" fillId="0" borderId="0" xfId="6" applyFont="1" applyFill="1" applyBorder="1" applyAlignment="1">
      <alignment horizontal="centerContinuous" vertical="center"/>
    </xf>
    <xf numFmtId="0" fontId="10" fillId="0" borderId="0" xfId="6" applyFont="1" applyBorder="1" applyAlignment="1">
      <alignment horizontal="centerContinuous" vertical="center"/>
    </xf>
    <xf numFmtId="0" fontId="23" fillId="0" borderId="0" xfId="6" applyFont="1" applyFill="1" applyBorder="1"/>
    <xf numFmtId="0" fontId="23" fillId="0" borderId="0" xfId="6" applyFont="1" applyBorder="1"/>
    <xf numFmtId="174" fontId="10" fillId="4" borderId="25" xfId="1" applyNumberFormat="1" applyFont="1" applyFill="1" applyBorder="1" applyProtection="1">
      <protection locked="0"/>
    </xf>
    <xf numFmtId="173" fontId="9" fillId="0" borderId="24" xfId="1" applyNumberFormat="1" applyFont="1" applyFill="1" applyBorder="1" applyProtection="1"/>
    <xf numFmtId="173" fontId="10" fillId="0" borderId="25" xfId="1" applyNumberFormat="1" applyFont="1" applyFill="1" applyBorder="1" applyProtection="1">
      <protection locked="0"/>
    </xf>
    <xf numFmtId="173" fontId="10" fillId="0" borderId="26" xfId="1" applyNumberFormat="1" applyFont="1" applyFill="1" applyBorder="1" applyAlignment="1" applyProtection="1">
      <alignment horizontal="right"/>
      <protection locked="0"/>
    </xf>
    <xf numFmtId="173" fontId="9" fillId="0" borderId="25" xfId="1" applyNumberFormat="1" applyFont="1" applyFill="1" applyBorder="1" applyProtection="1"/>
    <xf numFmtId="0" fontId="11" fillId="0" borderId="0" xfId="0" applyFont="1" applyBorder="1" applyAlignment="1">
      <alignment horizontal="centerContinuous" vertical="center"/>
    </xf>
    <xf numFmtId="0" fontId="11" fillId="0" borderId="0" xfId="6" applyFont="1" applyBorder="1" applyAlignment="1">
      <alignment horizontal="centerContinuous" vertical="center"/>
    </xf>
    <xf numFmtId="0" fontId="11" fillId="0" borderId="0" xfId="6" applyFont="1" applyBorder="1" applyAlignment="1">
      <alignment horizontal="centerContinuous" vertical="center" wrapText="1"/>
    </xf>
    <xf numFmtId="0" fontId="11" fillId="0" borderId="0" xfId="0" applyFont="1" applyBorder="1" applyAlignment="1">
      <alignment horizontal="centerContinuous" vertical="center" wrapText="1"/>
    </xf>
    <xf numFmtId="0" fontId="11" fillId="0" borderId="0" xfId="0" applyFont="1" applyFill="1" applyBorder="1" applyAlignment="1">
      <alignment horizontal="centerContinuous" vertical="center" wrapText="1"/>
    </xf>
    <xf numFmtId="0" fontId="10" fillId="0" borderId="0" xfId="0" applyFont="1" applyBorder="1" applyAlignment="1">
      <alignment horizontal="centerContinuous"/>
    </xf>
    <xf numFmtId="0" fontId="11" fillId="0" borderId="0" xfId="0" applyFont="1" applyBorder="1" applyAlignment="1">
      <alignment horizontal="left" vertical="center"/>
    </xf>
    <xf numFmtId="0" fontId="9" fillId="0" borderId="0" xfId="0" applyFont="1" applyBorder="1" applyAlignment="1">
      <alignment horizontal="center"/>
    </xf>
    <xf numFmtId="0" fontId="10" fillId="0" borderId="0" xfId="0" applyFont="1" applyBorder="1"/>
    <xf numFmtId="0" fontId="8" fillId="0" borderId="0" xfId="6" applyBorder="1" applyAlignment="1">
      <alignment horizontal="centerContinuous" vertical="center"/>
    </xf>
    <xf numFmtId="0" fontId="11" fillId="0" borderId="0" xfId="6" applyFont="1" applyFill="1" applyBorder="1" applyAlignment="1">
      <alignment horizontal="centerContinuous" vertical="center"/>
    </xf>
    <xf numFmtId="173" fontId="8" fillId="0" borderId="0" xfId="6" applyNumberFormat="1" applyFill="1" applyBorder="1"/>
    <xf numFmtId="0" fontId="10" fillId="0" borderId="0" xfId="6" applyFont="1" applyBorder="1" applyAlignment="1">
      <alignment horizontal="centerContinuous"/>
    </xf>
    <xf numFmtId="0" fontId="10" fillId="0" borderId="0" xfId="6" applyFont="1" applyFill="1" applyBorder="1" applyAlignment="1">
      <alignment horizontal="centerContinuous"/>
    </xf>
    <xf numFmtId="0" fontId="11" fillId="0" borderId="0" xfId="6" applyFont="1" applyBorder="1" applyAlignment="1">
      <alignment horizontal="centerContinuous"/>
    </xf>
    <xf numFmtId="0" fontId="10" fillId="0" borderId="0" xfId="6" applyFont="1" applyBorder="1"/>
    <xf numFmtId="0" fontId="9" fillId="0" borderId="0" xfId="6" applyFont="1" applyBorder="1" applyAlignment="1">
      <alignment horizontal="center"/>
    </xf>
    <xf numFmtId="0" fontId="14" fillId="0" borderId="0" xfId="6" applyFont="1" applyFill="1" applyAlignment="1">
      <alignment horizontal="centerContinuous" vertical="center"/>
    </xf>
    <xf numFmtId="0" fontId="10" fillId="0" borderId="24" xfId="6" applyFont="1" applyFill="1" applyBorder="1" applyAlignment="1">
      <alignment horizontal="left"/>
    </xf>
    <xf numFmtId="0" fontId="9" fillId="0" borderId="26" xfId="6" applyFont="1" applyFill="1" applyBorder="1" applyAlignment="1">
      <alignment horizontal="left"/>
    </xf>
    <xf numFmtId="0" fontId="9" fillId="0" borderId="24" xfId="6" applyFont="1" applyFill="1" applyBorder="1" applyAlignment="1">
      <alignment horizontal="left"/>
    </xf>
    <xf numFmtId="0" fontId="10" fillId="0" borderId="23" xfId="6" applyFont="1" applyFill="1" applyBorder="1" applyAlignment="1">
      <alignment horizontal="left"/>
    </xf>
    <xf numFmtId="0" fontId="10" fillId="0" borderId="8" xfId="6" applyFont="1" applyFill="1" applyBorder="1" applyAlignment="1">
      <alignment horizontal="left"/>
    </xf>
    <xf numFmtId="0" fontId="9" fillId="0" borderId="23" xfId="6" applyFont="1" applyFill="1" applyBorder="1" applyAlignment="1">
      <alignment horizontal="left"/>
    </xf>
    <xf numFmtId="0" fontId="9" fillId="0" borderId="23" xfId="6" applyFont="1" applyFill="1" applyBorder="1" applyAlignment="1"/>
    <xf numFmtId="173" fontId="10" fillId="0" borderId="11" xfId="1" applyNumberFormat="1" applyFont="1" applyFill="1" applyBorder="1" applyProtection="1"/>
    <xf numFmtId="173" fontId="10" fillId="0" borderId="15" xfId="1" applyNumberFormat="1" applyFont="1" applyFill="1" applyBorder="1" applyProtection="1">
      <protection locked="0"/>
    </xf>
    <xf numFmtId="173" fontId="10" fillId="0" borderId="22" xfId="1" applyNumberFormat="1" applyFont="1" applyFill="1" applyBorder="1" applyProtection="1">
      <protection locked="0"/>
    </xf>
    <xf numFmtId="0" fontId="9" fillId="0" borderId="0" xfId="6" applyFont="1" applyFill="1" applyBorder="1"/>
    <xf numFmtId="0" fontId="10" fillId="0" borderId="5" xfId="6" applyFont="1" applyFill="1" applyBorder="1" applyAlignment="1">
      <alignment horizontal="left" vertical="center"/>
    </xf>
    <xf numFmtId="0" fontId="10" fillId="0" borderId="1" xfId="6" applyFont="1" applyFill="1" applyBorder="1" applyAlignment="1">
      <alignment horizontal="left" vertical="center"/>
    </xf>
    <xf numFmtId="173" fontId="10" fillId="0" borderId="4" xfId="1" applyNumberFormat="1" applyFont="1" applyFill="1" applyBorder="1" applyAlignment="1" applyProtection="1">
      <alignment vertical="center"/>
      <protection locked="0"/>
    </xf>
    <xf numFmtId="174" fontId="9" fillId="0" borderId="2" xfId="1" applyNumberFormat="1" applyFont="1" applyFill="1" applyBorder="1" applyProtection="1"/>
    <xf numFmtId="171" fontId="9" fillId="0" borderId="6" xfId="1" applyNumberFormat="1" applyFont="1" applyFill="1" applyBorder="1" applyProtection="1"/>
    <xf numFmtId="171" fontId="13" fillId="0" borderId="3" xfId="1" applyNumberFormat="1" applyFont="1" applyFill="1" applyBorder="1" applyProtection="1"/>
    <xf numFmtId="0" fontId="10" fillId="0" borderId="21" xfId="1" applyNumberFormat="1" applyFont="1" applyFill="1" applyBorder="1" applyProtection="1">
      <protection locked="0"/>
    </xf>
    <xf numFmtId="165" fontId="10" fillId="0" borderId="6" xfId="1" applyFont="1" applyFill="1" applyBorder="1" applyAlignment="1" applyProtection="1">
      <alignment vertical="top"/>
    </xf>
    <xf numFmtId="165" fontId="9" fillId="0" borderId="3" xfId="1" applyFont="1" applyFill="1" applyBorder="1" applyProtection="1"/>
    <xf numFmtId="165" fontId="10" fillId="0" borderId="3" xfId="1" applyFont="1" applyFill="1" applyBorder="1" applyProtection="1"/>
    <xf numFmtId="171" fontId="9" fillId="0" borderId="3" xfId="1" applyNumberFormat="1" applyFont="1" applyFill="1" applyBorder="1" applyProtection="1"/>
    <xf numFmtId="0" fontId="9" fillId="0" borderId="27" xfId="0" applyFont="1" applyFill="1" applyBorder="1" applyAlignment="1" applyProtection="1">
      <alignment horizontal="centerContinuous"/>
    </xf>
    <xf numFmtId="0" fontId="9" fillId="0" borderId="20" xfId="0" applyFont="1" applyFill="1" applyBorder="1" applyAlignment="1" applyProtection="1">
      <alignment horizontal="left"/>
    </xf>
    <xf numFmtId="174" fontId="9" fillId="0" borderId="10" xfId="1" applyNumberFormat="1" applyFont="1" applyFill="1" applyBorder="1" applyProtection="1"/>
    <xf numFmtId="171" fontId="9" fillId="0" borderId="8" xfId="1" applyNumberFormat="1" applyFont="1" applyFill="1" applyBorder="1" applyProtection="1"/>
    <xf numFmtId="171" fontId="13" fillId="0" borderId="5" xfId="1" applyNumberFormat="1" applyFont="1" applyFill="1" applyBorder="1" applyProtection="1"/>
    <xf numFmtId="0" fontId="10" fillId="0" borderId="12" xfId="1" applyNumberFormat="1" applyFont="1" applyFill="1" applyBorder="1" applyProtection="1">
      <protection locked="0"/>
    </xf>
    <xf numFmtId="165" fontId="10" fillId="0" borderId="8" xfId="1" applyFont="1" applyFill="1" applyBorder="1" applyAlignment="1" applyProtection="1">
      <alignment vertical="top"/>
    </xf>
    <xf numFmtId="165" fontId="9" fillId="0" borderId="5" xfId="1" applyFont="1" applyFill="1" applyBorder="1" applyProtection="1"/>
    <xf numFmtId="165" fontId="10" fillId="0" borderId="5" xfId="1" applyFont="1" applyFill="1" applyBorder="1" applyProtection="1"/>
    <xf numFmtId="171" fontId="9" fillId="0" borderId="5" xfId="1" applyNumberFormat="1" applyFont="1" applyFill="1" applyBorder="1" applyProtection="1"/>
    <xf numFmtId="175" fontId="25" fillId="0" borderId="0" xfId="0" applyNumberFormat="1" applyFont="1" applyFill="1" applyBorder="1" applyAlignment="1">
      <alignment vertical="top"/>
    </xf>
    <xf numFmtId="175" fontId="24" fillId="0" borderId="0" xfId="0" applyNumberFormat="1" applyFont="1" applyFill="1" applyBorder="1" applyAlignment="1">
      <alignment vertical="top"/>
    </xf>
    <xf numFmtId="3" fontId="10" fillId="0" borderId="0" xfId="0" applyNumberFormat="1" applyFont="1" applyFill="1" applyBorder="1" applyProtection="1"/>
    <xf numFmtId="0" fontId="12" fillId="0" borderId="0" xfId="0" applyFont="1" applyFill="1" applyBorder="1" applyAlignment="1" applyProtection="1"/>
    <xf numFmtId="165" fontId="12" fillId="0" borderId="0" xfId="1" applyFont="1" applyFill="1" applyBorder="1" applyAlignment="1" applyProtection="1">
      <alignment horizontal="center" vertical="center" wrapText="1"/>
    </xf>
    <xf numFmtId="171" fontId="9" fillId="0" borderId="0" xfId="1" applyNumberFormat="1" applyFont="1" applyFill="1" applyBorder="1" applyProtection="1"/>
    <xf numFmtId="173" fontId="9" fillId="0" borderId="11" xfId="1" applyNumberFormat="1" applyFont="1" applyFill="1" applyBorder="1" applyProtection="1">
      <protection locked="0"/>
    </xf>
    <xf numFmtId="174" fontId="10" fillId="0" borderId="0" xfId="0" applyNumberFormat="1" applyFont="1" applyFill="1" applyBorder="1" applyProtection="1"/>
    <xf numFmtId="0" fontId="10" fillId="0" borderId="26" xfId="6" applyFont="1" applyFill="1" applyBorder="1" applyAlignment="1">
      <alignment horizontal="left" vertical="center"/>
    </xf>
    <xf numFmtId="174" fontId="9" fillId="0" borderId="3" xfId="1" applyNumberFormat="1" applyFont="1" applyFill="1" applyBorder="1" applyProtection="1">
      <protection locked="0"/>
    </xf>
    <xf numFmtId="0" fontId="9" fillId="0" borderId="0" xfId="0" applyFont="1" applyFill="1" applyBorder="1" applyAlignment="1" applyProtection="1"/>
    <xf numFmtId="174" fontId="9" fillId="0" borderId="0" xfId="1" applyNumberFormat="1" applyFont="1" applyFill="1" applyBorder="1" applyProtection="1"/>
    <xf numFmtId="0" fontId="10" fillId="0" borderId="27" xfId="6" applyFont="1" applyFill="1" applyBorder="1" applyAlignment="1">
      <alignment horizontal="left" vertical="center"/>
    </xf>
    <xf numFmtId="193" fontId="10" fillId="0" borderId="4" xfId="0" applyNumberFormat="1" applyFont="1" applyFill="1" applyBorder="1" applyAlignment="1" applyProtection="1">
      <alignment vertical="center"/>
    </xf>
    <xf numFmtId="0" fontId="10" fillId="0" borderId="18" xfId="6" applyFont="1" applyFill="1" applyBorder="1" applyAlignment="1"/>
    <xf numFmtId="0" fontId="10" fillId="0" borderId="31" xfId="6" applyFont="1" applyFill="1" applyBorder="1" applyAlignment="1">
      <alignment horizontal="left"/>
    </xf>
    <xf numFmtId="173" fontId="10" fillId="0" borderId="21" xfId="1" applyNumberFormat="1" applyFont="1" applyFill="1" applyBorder="1" applyProtection="1"/>
    <xf numFmtId="171" fontId="9" fillId="0" borderId="11" xfId="1" applyNumberFormat="1" applyFont="1" applyFill="1" applyBorder="1" applyProtection="1"/>
    <xf numFmtId="0" fontId="10" fillId="0" borderId="27" xfId="0" applyFont="1" applyFill="1" applyBorder="1" applyAlignment="1" applyProtection="1">
      <alignment horizontal="left"/>
    </xf>
    <xf numFmtId="0" fontId="0" fillId="0" borderId="0" xfId="0" applyBorder="1" applyAlignment="1">
      <alignment horizontal="centerContinuous"/>
    </xf>
    <xf numFmtId="0" fontId="11" fillId="0" borderId="0" xfId="0" applyFont="1" applyFill="1" applyBorder="1" applyAlignment="1" applyProtection="1">
      <alignment horizontal="centerContinuous"/>
    </xf>
    <xf numFmtId="0" fontId="11" fillId="0" borderId="13" xfId="0" applyFont="1" applyFill="1" applyBorder="1" applyAlignment="1" applyProtection="1">
      <alignment horizontal="centerContinuous"/>
    </xf>
    <xf numFmtId="0" fontId="10" fillId="0" borderId="26" xfId="6" applyFont="1" applyFill="1" applyBorder="1" applyAlignment="1">
      <alignment horizontal="left" vertical="center" wrapText="1"/>
    </xf>
    <xf numFmtId="0" fontId="9" fillId="0" borderId="0" xfId="6" applyFont="1" applyFill="1" applyBorder="1" applyAlignment="1">
      <alignment horizontal="left"/>
    </xf>
    <xf numFmtId="0" fontId="9" fillId="0" borderId="17" xfId="6" applyFont="1" applyFill="1" applyBorder="1" applyAlignment="1">
      <alignment horizontal="left"/>
    </xf>
    <xf numFmtId="0" fontId="9" fillId="0" borderId="18" xfId="6" applyFont="1" applyFill="1" applyBorder="1" applyAlignment="1">
      <alignment horizontal="left"/>
    </xf>
    <xf numFmtId="171" fontId="10" fillId="0" borderId="1" xfId="1" applyNumberFormat="1" applyFont="1" applyFill="1" applyBorder="1" applyProtection="1"/>
    <xf numFmtId="0" fontId="10" fillId="0" borderId="0" xfId="6" applyFont="1" applyFill="1" applyAlignment="1"/>
    <xf numFmtId="173" fontId="10" fillId="0" borderId="15" xfId="1" applyNumberFormat="1" applyFont="1" applyFill="1" applyBorder="1" applyProtection="1"/>
    <xf numFmtId="1" fontId="9" fillId="0" borderId="1" xfId="6" applyNumberFormat="1" applyFont="1" applyFill="1" applyBorder="1" applyAlignment="1">
      <alignment vertical="center"/>
    </xf>
    <xf numFmtId="0" fontId="10" fillId="0" borderId="0" xfId="0" quotePrefix="1" applyFont="1" applyBorder="1" applyAlignment="1">
      <alignment horizontal="left" vertical="center"/>
    </xf>
    <xf numFmtId="193" fontId="10" fillId="0" borderId="5" xfId="0" applyNumberFormat="1" applyFont="1" applyFill="1" applyBorder="1" applyAlignment="1" applyProtection="1">
      <alignment vertical="center"/>
    </xf>
    <xf numFmtId="196" fontId="9" fillId="0" borderId="0" xfId="0" applyNumberFormat="1" applyFont="1" applyFill="1" applyBorder="1" applyAlignment="1" applyProtection="1"/>
    <xf numFmtId="196" fontId="9" fillId="0" borderId="27" xfId="0" applyNumberFormat="1" applyFont="1" applyFill="1" applyBorder="1" applyAlignment="1" applyProtection="1"/>
    <xf numFmtId="196" fontId="10" fillId="0" borderId="0" xfId="0" applyNumberFormat="1" applyFont="1" applyFill="1" applyBorder="1" applyAlignment="1" applyProtection="1"/>
    <xf numFmtId="196" fontId="10" fillId="0" borderId="27" xfId="0" applyNumberFormat="1" applyFont="1" applyFill="1" applyBorder="1" applyAlignment="1" applyProtection="1"/>
    <xf numFmtId="196" fontId="9" fillId="0" borderId="15" xfId="0" applyNumberFormat="1" applyFont="1" applyFill="1" applyBorder="1" applyAlignment="1" applyProtection="1"/>
    <xf numFmtId="196" fontId="9" fillId="0" borderId="22" xfId="0" applyNumberFormat="1" applyFont="1" applyFill="1" applyBorder="1" applyAlignment="1" applyProtection="1"/>
    <xf numFmtId="0" fontId="9" fillId="0" borderId="22" xfId="0" applyFont="1" applyFill="1" applyBorder="1" applyAlignment="1" applyProtection="1">
      <alignment horizontal="left"/>
    </xf>
    <xf numFmtId="0" fontId="9" fillId="0" borderId="27" xfId="0" applyFont="1" applyFill="1" applyBorder="1" applyAlignment="1" applyProtection="1">
      <alignment horizontal="left"/>
    </xf>
    <xf numFmtId="0" fontId="10" fillId="3" borderId="27" xfId="0" applyFont="1" applyFill="1" applyBorder="1" applyAlignment="1" applyProtection="1">
      <alignment horizontal="left"/>
    </xf>
    <xf numFmtId="0" fontId="10" fillId="0" borderId="27" xfId="0" applyFont="1" applyFill="1" applyBorder="1" applyAlignment="1" applyProtection="1">
      <alignment horizontal="left" vertical="top"/>
    </xf>
    <xf numFmtId="1" fontId="10" fillId="0" borderId="27" xfId="0" applyNumberFormat="1" applyFont="1" applyFill="1" applyBorder="1" applyAlignment="1" applyProtection="1">
      <alignment horizontal="left"/>
    </xf>
    <xf numFmtId="196" fontId="9" fillId="0" borderId="1" xfId="0" applyNumberFormat="1" applyFont="1" applyFill="1" applyBorder="1" applyAlignment="1" applyProtection="1"/>
    <xf numFmtId="0" fontId="10" fillId="0" borderId="16" xfId="0" applyFont="1" applyFill="1" applyBorder="1" applyAlignment="1" applyProtection="1"/>
    <xf numFmtId="196" fontId="10" fillId="0" borderId="1" xfId="0" applyNumberFormat="1" applyFont="1" applyFill="1" applyBorder="1" applyAlignment="1" applyProtection="1"/>
    <xf numFmtId="0" fontId="9" fillId="0" borderId="1" xfId="0" applyFont="1" applyFill="1" applyBorder="1" applyAlignment="1" applyProtection="1">
      <alignment horizontal="left"/>
    </xf>
    <xf numFmtId="0" fontId="10" fillId="0" borderId="0" xfId="292" applyFont="1" applyAlignment="1">
      <alignment horizontal="centerContinuous" vertical="center"/>
    </xf>
    <xf numFmtId="0" fontId="8" fillId="0" borderId="0" xfId="292" applyAlignment="1">
      <alignment horizontal="centerContinuous"/>
    </xf>
    <xf numFmtId="0" fontId="8" fillId="0" borderId="0" xfId="292"/>
    <xf numFmtId="0" fontId="9" fillId="0" borderId="0" xfId="292" applyFont="1" applyAlignment="1">
      <alignment horizontal="centerContinuous" vertical="center"/>
    </xf>
    <xf numFmtId="0" fontId="11" fillId="0" borderId="0" xfId="292" applyFont="1" applyAlignment="1">
      <alignment horizontal="centerContinuous" vertical="center" wrapText="1"/>
    </xf>
    <xf numFmtId="0" fontId="8" fillId="0" borderId="0" xfId="292" applyBorder="1"/>
    <xf numFmtId="0" fontId="8" fillId="0" borderId="0" xfId="292" applyFill="1"/>
    <xf numFmtId="0" fontId="9" fillId="2" borderId="24" xfId="150" applyFont="1" applyFill="1" applyBorder="1" applyAlignment="1">
      <alignment wrapText="1"/>
    </xf>
    <xf numFmtId="0" fontId="9" fillId="2" borderId="1" xfId="150" applyFont="1" applyFill="1" applyBorder="1" applyAlignment="1">
      <alignment wrapText="1"/>
    </xf>
    <xf numFmtId="197" fontId="12" fillId="0" borderId="23" xfId="150" quotePrefix="1" applyNumberFormat="1" applyFont="1" applyBorder="1" applyAlignment="1">
      <alignment horizontal="center" vertical="center" wrapText="1"/>
    </xf>
    <xf numFmtId="197" fontId="12" fillId="0" borderId="22" xfId="150" quotePrefix="1" applyNumberFormat="1" applyFont="1" applyBorder="1" applyAlignment="1">
      <alignment horizontal="center" vertical="center" wrapText="1"/>
    </xf>
    <xf numFmtId="0" fontId="9" fillId="2" borderId="1" xfId="150" applyFont="1" applyFill="1" applyBorder="1"/>
    <xf numFmtId="3" fontId="10" fillId="2" borderId="1" xfId="150" applyNumberFormat="1" applyFont="1" applyFill="1" applyBorder="1"/>
    <xf numFmtId="197" fontId="10" fillId="2" borderId="26" xfId="150" applyNumberFormat="1" applyFont="1" applyFill="1" applyBorder="1"/>
    <xf numFmtId="197" fontId="10" fillId="2" borderId="27" xfId="150" applyNumberFormat="1" applyFont="1" applyFill="1" applyBorder="1"/>
    <xf numFmtId="0" fontId="10" fillId="2" borderId="1" xfId="150" applyFont="1" applyFill="1" applyBorder="1" applyAlignment="1">
      <alignment horizontal="left" vertical="center" indent="1"/>
    </xf>
    <xf numFmtId="164" fontId="10" fillId="2" borderId="1" xfId="150" applyNumberFormat="1" applyFont="1" applyFill="1" applyBorder="1" applyAlignment="1">
      <alignment horizontal="right"/>
    </xf>
    <xf numFmtId="164" fontId="10" fillId="0" borderId="26" xfId="442" applyNumberFormat="1" applyFont="1" applyFill="1" applyBorder="1" applyAlignment="1" applyProtection="1">
      <alignment horizontal="right"/>
    </xf>
    <xf numFmtId="0" fontId="9" fillId="0" borderId="23" xfId="150" applyFont="1" applyFill="1" applyBorder="1"/>
    <xf numFmtId="164" fontId="9" fillId="0" borderId="14" xfId="150" applyNumberFormat="1" applyFont="1" applyFill="1" applyBorder="1"/>
    <xf numFmtId="164" fontId="10" fillId="2" borderId="24" xfId="150" applyNumberFormat="1" applyFont="1" applyFill="1" applyBorder="1"/>
    <xf numFmtId="164" fontId="10" fillId="2" borderId="19" xfId="150" applyNumberFormat="1" applyFont="1" applyFill="1" applyBorder="1"/>
    <xf numFmtId="164" fontId="10" fillId="2" borderId="26" xfId="150" applyNumberFormat="1" applyFont="1" applyFill="1" applyBorder="1"/>
    <xf numFmtId="164" fontId="10" fillId="2" borderId="27" xfId="150" applyNumberFormat="1" applyFont="1" applyFill="1" applyBorder="1"/>
    <xf numFmtId="0" fontId="9" fillId="0" borderId="23" xfId="150" applyFont="1" applyBorder="1"/>
    <xf numFmtId="164" fontId="9" fillId="0" borderId="14" xfId="150" applyNumberFormat="1" applyFont="1" applyBorder="1"/>
    <xf numFmtId="164" fontId="10" fillId="2" borderId="1" xfId="150" applyNumberFormat="1" applyFont="1" applyFill="1" applyBorder="1"/>
    <xf numFmtId="164" fontId="9" fillId="0" borderId="14" xfId="442" applyNumberFormat="1" applyFont="1" applyFill="1" applyBorder="1" applyProtection="1"/>
    <xf numFmtId="0" fontId="9" fillId="2" borderId="26" xfId="150" applyFont="1" applyFill="1" applyBorder="1"/>
    <xf numFmtId="0" fontId="9" fillId="2" borderId="23" xfId="150" applyFont="1" applyFill="1" applyBorder="1"/>
    <xf numFmtId="0" fontId="10" fillId="2" borderId="26" xfId="150" applyFont="1" applyFill="1" applyBorder="1" applyAlignment="1">
      <alignment horizontal="left" vertical="center" indent="1"/>
    </xf>
    <xf numFmtId="164" fontId="9" fillId="2" borderId="14" xfId="150" applyNumberFormat="1" applyFont="1" applyFill="1" applyBorder="1"/>
    <xf numFmtId="0" fontId="10" fillId="2" borderId="23" xfId="150" applyFont="1" applyFill="1" applyBorder="1"/>
    <xf numFmtId="164" fontId="10" fillId="2" borderId="14" xfId="150" applyNumberFormat="1" applyFont="1" applyFill="1" applyBorder="1"/>
    <xf numFmtId="164" fontId="10" fillId="0" borderId="22" xfId="442" applyNumberFormat="1" applyFont="1" applyFill="1" applyBorder="1" applyProtection="1"/>
    <xf numFmtId="164" fontId="9" fillId="0" borderId="23" xfId="442" applyNumberFormat="1" applyFont="1" applyFill="1" applyBorder="1" applyAlignment="1" applyProtection="1">
      <alignment horizontal="right"/>
    </xf>
    <xf numFmtId="0" fontId="10" fillId="0" borderId="0" xfId="150" applyFont="1" applyAlignment="1">
      <alignment horizontal="centerContinuous" vertical="center"/>
    </xf>
    <xf numFmtId="0" fontId="8" fillId="0" borderId="0" xfId="150" applyAlignment="1">
      <alignment horizontal="centerContinuous"/>
    </xf>
    <xf numFmtId="0" fontId="8" fillId="0" borderId="0" xfId="150"/>
    <xf numFmtId="0" fontId="9" fillId="0" borderId="0" xfId="150" applyFont="1" applyAlignment="1">
      <alignment horizontal="centerContinuous" vertical="center"/>
    </xf>
    <xf numFmtId="0" fontId="11" fillId="0" borderId="0" xfId="150" applyFont="1" applyAlignment="1">
      <alignment horizontal="centerContinuous" vertical="center" wrapText="1"/>
    </xf>
    <xf numFmtId="0" fontId="8" fillId="0" borderId="0" xfId="150" applyBorder="1"/>
    <xf numFmtId="0" fontId="8" fillId="0" borderId="0" xfId="150" applyFill="1"/>
    <xf numFmtId="0" fontId="9" fillId="0" borderId="23" xfId="521" applyFont="1" applyFill="1" applyBorder="1" applyAlignment="1">
      <alignment vertical="center" wrapText="1"/>
    </xf>
    <xf numFmtId="0" fontId="10" fillId="0" borderId="1" xfId="6" applyFont="1" applyFill="1" applyBorder="1" applyAlignment="1">
      <alignment horizontal="left" vertical="center" indent="2"/>
    </xf>
    <xf numFmtId="41" fontId="10" fillId="0" borderId="26" xfId="521" applyNumberFormat="1" applyFont="1" applyFill="1" applyBorder="1" applyAlignment="1">
      <alignment horizontal="right"/>
    </xf>
    <xf numFmtId="41" fontId="10" fillId="0" borderId="27" xfId="521" applyNumberFormat="1" applyFont="1" applyFill="1" applyBorder="1" applyAlignment="1">
      <alignment horizontal="right"/>
    </xf>
    <xf numFmtId="41" fontId="9" fillId="0" borderId="20" xfId="521" applyNumberFormat="1" applyFont="1" applyFill="1" applyBorder="1" applyAlignment="1">
      <alignment horizontal="right"/>
    </xf>
    <xf numFmtId="0" fontId="12" fillId="0" borderId="26" xfId="521" applyFont="1" applyFill="1" applyBorder="1" applyAlignment="1">
      <alignment vertical="top" wrapText="1"/>
    </xf>
    <xf numFmtId="0" fontId="9" fillId="0" borderId="26" xfId="521" applyFont="1" applyFill="1" applyBorder="1" applyAlignment="1">
      <alignment vertical="top" wrapText="1"/>
    </xf>
    <xf numFmtId="0" fontId="9" fillId="0" borderId="26" xfId="521" applyFont="1" applyFill="1" applyBorder="1" applyAlignment="1">
      <alignment wrapText="1"/>
    </xf>
    <xf numFmtId="0" fontId="10" fillId="0" borderId="26" xfId="6" applyFont="1" applyFill="1" applyBorder="1" applyAlignment="1">
      <alignment horizontal="left" vertical="center" indent="2"/>
    </xf>
    <xf numFmtId="41" fontId="9" fillId="0" borderId="22" xfId="521" applyNumberFormat="1" applyFont="1" applyFill="1" applyBorder="1" applyAlignment="1">
      <alignment horizontal="right"/>
    </xf>
    <xf numFmtId="193" fontId="10" fillId="4" borderId="0" xfId="367" applyNumberFormat="1" applyFont="1" applyFill="1" applyBorder="1" applyAlignment="1" applyProtection="1">
      <alignment vertical="center"/>
    </xf>
    <xf numFmtId="164" fontId="9" fillId="0" borderId="27" xfId="521" applyNumberFormat="1" applyFont="1" applyFill="1" applyBorder="1" applyAlignment="1">
      <alignment horizontal="right"/>
    </xf>
    <xf numFmtId="164" fontId="9" fillId="0" borderId="26" xfId="521" applyNumberFormat="1" applyFont="1" applyFill="1" applyBorder="1" applyAlignment="1">
      <alignment horizontal="right"/>
    </xf>
    <xf numFmtId="164" fontId="9" fillId="0" borderId="22" xfId="521" applyNumberFormat="1" applyFont="1" applyFill="1" applyBorder="1" applyAlignment="1">
      <alignment horizontal="right"/>
    </xf>
    <xf numFmtId="41" fontId="9" fillId="0" borderId="23" xfId="521" applyNumberFormat="1" applyFont="1" applyFill="1" applyBorder="1" applyAlignment="1">
      <alignment horizontal="right"/>
    </xf>
    <xf numFmtId="164" fontId="9" fillId="0" borderId="0" xfId="521" applyNumberFormat="1" applyFont="1" applyFill="1" applyBorder="1" applyAlignment="1">
      <alignment horizontal="right"/>
    </xf>
    <xf numFmtId="0" fontId="10" fillId="0" borderId="0" xfId="6" applyFont="1" applyFill="1" applyBorder="1" applyAlignment="1">
      <alignment horizontal="left" vertical="center" indent="2"/>
    </xf>
    <xf numFmtId="0" fontId="10" fillId="0" borderId="0" xfId="6" applyFont="1" applyBorder="1" applyAlignment="1">
      <alignment horizontal="center" wrapText="1"/>
    </xf>
    <xf numFmtId="0" fontId="10" fillId="0" borderId="0" xfId="6" applyFont="1" applyFill="1" applyBorder="1" applyAlignment="1">
      <alignment horizontal="center" wrapText="1"/>
    </xf>
    <xf numFmtId="0" fontId="0" fillId="0" borderId="0" xfId="0" applyAlignment="1">
      <alignment wrapText="1"/>
    </xf>
    <xf numFmtId="0" fontId="10" fillId="0" borderId="0" xfId="0" applyFont="1" applyFill="1" applyBorder="1" applyAlignment="1" applyProtection="1">
      <alignment horizontal="left" wrapText="1"/>
    </xf>
    <xf numFmtId="0" fontId="0" fillId="0" borderId="0" xfId="0" applyAlignment="1">
      <alignment horizontal="center" vertical="center"/>
    </xf>
    <xf numFmtId="174" fontId="10" fillId="0" borderId="0" xfId="1" applyNumberFormat="1" applyFont="1" applyFill="1" applyBorder="1" applyProtection="1">
      <protection locked="0"/>
    </xf>
    <xf numFmtId="171" fontId="13" fillId="0" borderId="0" xfId="1" applyNumberFormat="1" applyFont="1" applyFill="1" applyBorder="1" applyProtection="1"/>
    <xf numFmtId="165" fontId="9" fillId="0" borderId="0" xfId="1" applyFont="1" applyFill="1" applyBorder="1" applyProtection="1"/>
    <xf numFmtId="165" fontId="10" fillId="0" borderId="0" xfId="1" applyFont="1" applyFill="1" applyBorder="1" applyProtection="1"/>
    <xf numFmtId="174" fontId="9" fillId="0" borderId="4" xfId="1" applyNumberFormat="1" applyFont="1" applyFill="1" applyBorder="1" applyProtection="1">
      <protection locked="0"/>
    </xf>
    <xf numFmtId="174" fontId="9" fillId="0" borderId="5" xfId="1" applyNumberFormat="1" applyFont="1" applyFill="1" applyBorder="1" applyProtection="1">
      <protection locked="0"/>
    </xf>
    <xf numFmtId="165" fontId="12" fillId="0" borderId="18" xfId="1" applyFont="1" applyFill="1" applyBorder="1" applyAlignment="1" applyProtection="1">
      <alignment horizontal="center" vertical="center" wrapText="1"/>
    </xf>
    <xf numFmtId="165" fontId="12" fillId="0" borderId="13" xfId="1" applyFont="1" applyFill="1" applyBorder="1" applyAlignment="1" applyProtection="1">
      <alignment horizontal="center" vertical="center" wrapText="1"/>
    </xf>
    <xf numFmtId="171" fontId="10" fillId="0" borderId="18" xfId="1" applyNumberFormat="1" applyFont="1" applyFill="1" applyBorder="1" applyProtection="1"/>
    <xf numFmtId="174" fontId="10" fillId="0" borderId="13" xfId="1" applyNumberFormat="1" applyFont="1" applyFill="1" applyBorder="1" applyProtection="1">
      <protection locked="0"/>
    </xf>
    <xf numFmtId="174" fontId="9" fillId="0" borderId="15" xfId="1" applyNumberFormat="1" applyFont="1" applyFill="1" applyBorder="1" applyProtection="1"/>
    <xf numFmtId="171" fontId="9" fillId="0" borderId="18" xfId="1" applyNumberFormat="1" applyFont="1" applyFill="1" applyBorder="1" applyProtection="1"/>
    <xf numFmtId="0" fontId="10" fillId="0" borderId="13" xfId="1" applyNumberFormat="1" applyFont="1" applyFill="1" applyBorder="1" applyProtection="1">
      <protection locked="0"/>
    </xf>
    <xf numFmtId="165" fontId="10" fillId="0" borderId="18" xfId="1" applyFont="1" applyFill="1" applyBorder="1" applyAlignment="1" applyProtection="1">
      <alignment vertical="top"/>
    </xf>
    <xf numFmtId="165" fontId="12" fillId="0" borderId="14" xfId="1" applyFont="1" applyFill="1" applyBorder="1" applyAlignment="1" applyProtection="1">
      <alignment horizontal="centerContinuous" vertical="center" wrapText="1"/>
    </xf>
    <xf numFmtId="165" fontId="12" fillId="0" borderId="15" xfId="1" applyFont="1" applyFill="1" applyBorder="1" applyAlignment="1" applyProtection="1">
      <alignment horizontal="centerContinuous" vertical="center" wrapText="1"/>
    </xf>
    <xf numFmtId="165" fontId="12" fillId="0" borderId="22" xfId="1" applyFont="1" applyFill="1" applyBorder="1" applyAlignment="1" applyProtection="1">
      <alignment horizontal="centerContinuous" vertical="center" wrapText="1"/>
    </xf>
    <xf numFmtId="165" fontId="9" fillId="0" borderId="6" xfId="1" applyFont="1" applyFill="1" applyBorder="1" applyAlignment="1" applyProtection="1">
      <alignment horizontal="center" vertical="center" wrapText="1"/>
    </xf>
    <xf numFmtId="165" fontId="9" fillId="0" borderId="7" xfId="1" applyFont="1" applyFill="1" applyBorder="1" applyAlignment="1" applyProtection="1">
      <alignment horizontal="center" vertical="center" wrapText="1"/>
    </xf>
    <xf numFmtId="165" fontId="9" fillId="0" borderId="8" xfId="1" applyFont="1" applyFill="1" applyBorder="1" applyAlignment="1" applyProtection="1">
      <alignment horizontal="center" vertical="center" wrapText="1"/>
    </xf>
    <xf numFmtId="171" fontId="10" fillId="0" borderId="0" xfId="1" applyNumberFormat="1" applyFont="1" applyFill="1" applyBorder="1" applyProtection="1">
      <protection locked="0"/>
    </xf>
    <xf numFmtId="0" fontId="9" fillId="0" borderId="0" xfId="0" applyFont="1" applyFill="1" applyBorder="1" applyAlignment="1">
      <alignment horizontal="center" vertical="top" wrapText="1"/>
    </xf>
    <xf numFmtId="172" fontId="9" fillId="0" borderId="26" xfId="0" applyNumberFormat="1" applyFont="1" applyFill="1" applyBorder="1" applyAlignment="1" applyProtection="1">
      <alignment horizontal="centerContinuous" vertical="center"/>
    </xf>
    <xf numFmtId="0" fontId="11" fillId="0" borderId="0" xfId="0" applyFont="1" applyFill="1" applyBorder="1" applyAlignment="1" applyProtection="1">
      <alignment horizontal="centerContinuous" wrapText="1"/>
    </xf>
    <xf numFmtId="196" fontId="9" fillId="0" borderId="0" xfId="0" applyNumberFormat="1" applyFont="1" applyFill="1" applyBorder="1" applyAlignment="1" applyProtection="1">
      <alignment wrapText="1"/>
    </xf>
    <xf numFmtId="0" fontId="16" fillId="0" borderId="0" xfId="0" applyFont="1" applyFill="1" applyBorder="1" applyAlignment="1" applyProtection="1">
      <alignment horizontal="right" wrapText="1"/>
    </xf>
    <xf numFmtId="0" fontId="17" fillId="0" borderId="0" xfId="0" applyFont="1" applyFill="1" applyBorder="1" applyAlignment="1" applyProtection="1">
      <alignment horizontal="right" wrapText="1"/>
    </xf>
    <xf numFmtId="0" fontId="10" fillId="0" borderId="1" xfId="0" applyFont="1" applyFill="1" applyBorder="1" applyAlignment="1" applyProtection="1">
      <alignment vertical="center"/>
    </xf>
    <xf numFmtId="0" fontId="10" fillId="0" borderId="0" xfId="0" applyFont="1" applyFill="1" applyBorder="1" applyAlignment="1" applyProtection="1">
      <alignment horizontal="center" vertical="center"/>
    </xf>
    <xf numFmtId="0" fontId="10" fillId="0" borderId="27" xfId="0" applyFont="1" applyFill="1" applyBorder="1" applyAlignment="1" applyProtection="1">
      <alignment horizontal="left" vertical="center"/>
    </xf>
    <xf numFmtId="0" fontId="9" fillId="0" borderId="0" xfId="0" applyFont="1" applyFill="1" applyBorder="1" applyAlignment="1" applyProtection="1">
      <alignment horizontal="centerContinuous" vertical="center"/>
    </xf>
    <xf numFmtId="0" fontId="9" fillId="0" borderId="13" xfId="0" applyFont="1" applyFill="1" applyBorder="1" applyAlignment="1" applyProtection="1">
      <alignment vertical="center"/>
    </xf>
    <xf numFmtId="0" fontId="9" fillId="0" borderId="13" xfId="0" applyFont="1" applyFill="1" applyBorder="1" applyAlignment="1" applyProtection="1">
      <alignment horizontal="center" vertical="center"/>
    </xf>
    <xf numFmtId="0" fontId="9" fillId="0" borderId="1" xfId="0" applyFont="1" applyFill="1" applyBorder="1" applyAlignment="1" applyProtection="1">
      <alignment vertical="center"/>
    </xf>
    <xf numFmtId="0" fontId="10" fillId="0" borderId="0" xfId="0" applyFont="1" applyFill="1" applyBorder="1" applyAlignment="1" applyProtection="1">
      <alignment horizontal="left" vertical="center"/>
    </xf>
    <xf numFmtId="196" fontId="9" fillId="0" borderId="1" xfId="0" applyNumberFormat="1" applyFont="1" applyFill="1" applyBorder="1" applyAlignment="1" applyProtection="1">
      <alignment vertical="center"/>
    </xf>
    <xf numFmtId="196" fontId="9" fillId="0" borderId="0" xfId="0" applyNumberFormat="1" applyFont="1" applyFill="1" applyBorder="1" applyAlignment="1" applyProtection="1">
      <alignment vertical="center"/>
    </xf>
    <xf numFmtId="196" fontId="9" fillId="0" borderId="27" xfId="0" applyNumberFormat="1" applyFont="1" applyFill="1" applyBorder="1" applyAlignment="1" applyProtection="1">
      <alignment vertical="center"/>
    </xf>
    <xf numFmtId="0" fontId="9" fillId="0" borderId="14" xfId="0" applyFont="1" applyFill="1" applyBorder="1" applyAlignment="1" applyProtection="1">
      <alignment vertical="center"/>
    </xf>
    <xf numFmtId="0" fontId="9" fillId="0" borderId="15" xfId="0" applyFont="1" applyFill="1" applyBorder="1" applyAlignment="1" applyProtection="1">
      <alignment horizontal="center" vertical="center"/>
    </xf>
    <xf numFmtId="0" fontId="9" fillId="0" borderId="15" xfId="0" applyFont="1" applyFill="1" applyBorder="1" applyAlignment="1" applyProtection="1">
      <alignment horizontal="left" vertical="center"/>
    </xf>
    <xf numFmtId="0" fontId="9" fillId="0" borderId="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10" fillId="0" borderId="0" xfId="0" applyFont="1" applyFill="1" applyBorder="1" applyAlignment="1" applyProtection="1">
      <alignment vertical="center"/>
    </xf>
    <xf numFmtId="0" fontId="16" fillId="0" borderId="0" xfId="0" applyFont="1" applyFill="1" applyBorder="1" applyAlignment="1" applyProtection="1">
      <alignment horizontal="right" vertical="center"/>
    </xf>
    <xf numFmtId="0" fontId="18" fillId="0" borderId="0" xfId="0" applyFont="1" applyFill="1" applyBorder="1" applyAlignment="1" applyProtection="1">
      <alignment vertical="center"/>
    </xf>
    <xf numFmtId="0" fontId="18" fillId="0" borderId="0" xfId="0" applyFont="1" applyFill="1" applyBorder="1" applyAlignment="1" applyProtection="1">
      <alignment horizontal="left" vertical="center"/>
    </xf>
    <xf numFmtId="0" fontId="17" fillId="0" borderId="0" xfId="0" applyFont="1" applyFill="1" applyBorder="1" applyAlignment="1" applyProtection="1">
      <alignment horizontal="right" vertical="center"/>
    </xf>
    <xf numFmtId="0" fontId="10" fillId="0" borderId="0" xfId="0" applyFont="1" applyFill="1" applyAlignment="1" applyProtection="1">
      <alignment vertical="center"/>
    </xf>
    <xf numFmtId="171" fontId="10" fillId="0" borderId="3" xfId="1" applyNumberFormat="1" applyFont="1" applyFill="1" applyBorder="1" applyAlignment="1" applyProtection="1">
      <alignment vertical="center"/>
    </xf>
    <xf numFmtId="171" fontId="10" fillId="0" borderId="4" xfId="1" applyNumberFormat="1" applyFont="1" applyFill="1" applyBorder="1" applyAlignment="1" applyProtection="1">
      <alignment vertical="center"/>
    </xf>
    <xf numFmtId="171" fontId="10" fillId="0" borderId="5" xfId="1" applyNumberFormat="1" applyFont="1" applyFill="1" applyBorder="1" applyAlignment="1" applyProtection="1">
      <alignment vertical="center"/>
    </xf>
    <xf numFmtId="174" fontId="10" fillId="0" borderId="3" xfId="1" applyNumberFormat="1" applyFont="1" applyFill="1" applyBorder="1" applyAlignment="1" applyProtection="1">
      <alignment vertical="center"/>
      <protection locked="0"/>
    </xf>
    <xf numFmtId="174" fontId="10" fillId="0" borderId="4" xfId="1" applyNumberFormat="1" applyFont="1" applyFill="1" applyBorder="1" applyAlignment="1" applyProtection="1">
      <alignment vertical="center"/>
      <protection locked="0"/>
    </xf>
    <xf numFmtId="174" fontId="10" fillId="0" borderId="5" xfId="1" applyNumberFormat="1" applyFont="1" applyFill="1" applyBorder="1" applyAlignment="1" applyProtection="1">
      <alignment vertical="center"/>
      <protection locked="0"/>
    </xf>
    <xf numFmtId="174" fontId="9" fillId="0" borderId="2" xfId="1" applyNumberFormat="1" applyFont="1" applyFill="1" applyBorder="1" applyAlignment="1" applyProtection="1">
      <alignment vertical="center"/>
    </xf>
    <xf numFmtId="174" fontId="9" fillId="0" borderId="9" xfId="1" applyNumberFormat="1" applyFont="1" applyFill="1" applyBorder="1" applyAlignment="1" applyProtection="1">
      <alignment vertical="center"/>
    </xf>
    <xf numFmtId="174" fontId="9" fillId="0" borderId="10" xfId="1" applyNumberFormat="1" applyFont="1" applyFill="1" applyBorder="1" applyAlignment="1" applyProtection="1">
      <alignment vertical="center"/>
    </xf>
    <xf numFmtId="171" fontId="10" fillId="0" borderId="6" xfId="1" applyNumberFormat="1" applyFont="1" applyFill="1" applyBorder="1" applyAlignment="1" applyProtection="1">
      <alignment vertical="center"/>
    </xf>
    <xf numFmtId="171" fontId="10" fillId="0" borderId="7" xfId="1" applyNumberFormat="1" applyFont="1" applyFill="1" applyBorder="1" applyAlignment="1" applyProtection="1">
      <alignment vertical="center"/>
    </xf>
    <xf numFmtId="171" fontId="10" fillId="0" borderId="8" xfId="1" applyNumberFormat="1" applyFont="1" applyFill="1" applyBorder="1" applyAlignment="1" applyProtection="1">
      <alignment vertical="center"/>
    </xf>
    <xf numFmtId="171" fontId="13" fillId="0" borderId="3" xfId="1" applyNumberFormat="1" applyFont="1" applyFill="1" applyBorder="1" applyAlignment="1" applyProtection="1">
      <alignment vertical="center"/>
    </xf>
    <xf numFmtId="171" fontId="13" fillId="0" borderId="4" xfId="1" applyNumberFormat="1" applyFont="1" applyFill="1" applyBorder="1" applyAlignment="1" applyProtection="1">
      <alignment vertical="center"/>
    </xf>
    <xf numFmtId="171" fontId="13" fillId="0" borderId="5" xfId="1" applyNumberFormat="1" applyFont="1" applyFill="1" applyBorder="1" applyAlignment="1" applyProtection="1">
      <alignment vertical="center"/>
    </xf>
    <xf numFmtId="165" fontId="10" fillId="0" borderId="6" xfId="1" applyFont="1" applyFill="1" applyBorder="1" applyAlignment="1" applyProtection="1">
      <alignment vertical="center"/>
    </xf>
    <xf numFmtId="165" fontId="10" fillId="0" borderId="7" xfId="1" applyFont="1" applyFill="1" applyBorder="1" applyAlignment="1" applyProtection="1">
      <alignment vertical="center"/>
    </xf>
    <xf numFmtId="165" fontId="10" fillId="0" borderId="8" xfId="1" applyFont="1" applyFill="1" applyBorder="1" applyAlignment="1" applyProtection="1">
      <alignment vertical="center"/>
    </xf>
    <xf numFmtId="165" fontId="9" fillId="0" borderId="3" xfId="1" applyFont="1" applyFill="1" applyBorder="1" applyAlignment="1" applyProtection="1">
      <alignment vertical="center"/>
    </xf>
    <xf numFmtId="165" fontId="9" fillId="0" borderId="4" xfId="1" applyFont="1" applyFill="1" applyBorder="1" applyAlignment="1" applyProtection="1">
      <alignment vertical="center"/>
    </xf>
    <xf numFmtId="165" fontId="9" fillId="0" borderId="5" xfId="1" applyFont="1" applyFill="1" applyBorder="1" applyAlignment="1" applyProtection="1">
      <alignment vertical="center"/>
    </xf>
    <xf numFmtId="174" fontId="9" fillId="0" borderId="3" xfId="1" applyNumberFormat="1" applyFont="1" applyFill="1" applyBorder="1" applyAlignment="1" applyProtection="1">
      <alignment vertical="center"/>
    </xf>
    <xf numFmtId="174" fontId="9" fillId="0" borderId="4" xfId="1" applyNumberFormat="1" applyFont="1" applyFill="1" applyBorder="1" applyAlignment="1" applyProtection="1">
      <alignment vertical="center"/>
    </xf>
    <xf numFmtId="174" fontId="9" fillId="0" borderId="5" xfId="1" applyNumberFormat="1" applyFont="1" applyFill="1" applyBorder="1" applyAlignment="1" applyProtection="1">
      <alignment vertical="center"/>
    </xf>
    <xf numFmtId="0" fontId="11" fillId="0" borderId="0" xfId="0" applyFont="1" applyFill="1" applyBorder="1" applyAlignment="1" applyProtection="1">
      <alignment horizontal="centerContinuous" vertical="top"/>
    </xf>
    <xf numFmtId="0" fontId="9" fillId="2" borderId="17" xfId="0" applyFont="1" applyFill="1" applyBorder="1" applyAlignment="1">
      <alignment vertical="center" wrapText="1"/>
    </xf>
    <xf numFmtId="0" fontId="9" fillId="2" borderId="18" xfId="0" applyFont="1" applyFill="1" applyBorder="1" applyAlignment="1">
      <alignment vertical="center" wrapText="1"/>
    </xf>
    <xf numFmtId="0" fontId="9" fillId="2" borderId="19" xfId="0" applyFont="1" applyFill="1" applyBorder="1" applyAlignment="1">
      <alignment vertical="center" wrapText="1"/>
    </xf>
    <xf numFmtId="0" fontId="9" fillId="2" borderId="0" xfId="0" applyFont="1" applyFill="1" applyBorder="1" applyAlignment="1">
      <alignment vertical="center" wrapText="1"/>
    </xf>
    <xf numFmtId="0" fontId="9" fillId="2" borderId="27" xfId="0" applyFont="1" applyFill="1" applyBorder="1" applyAlignment="1">
      <alignment vertical="center" wrapText="1"/>
    </xf>
    <xf numFmtId="174" fontId="10" fillId="4" borderId="1" xfId="1" applyNumberFormat="1" applyFont="1" applyFill="1" applyBorder="1" applyProtection="1">
      <protection locked="0"/>
    </xf>
    <xf numFmtId="174" fontId="10" fillId="4" borderId="16" xfId="1" applyNumberFormat="1" applyFont="1" applyFill="1" applyBorder="1" applyProtection="1">
      <protection locked="0"/>
    </xf>
    <xf numFmtId="174" fontId="10" fillId="4" borderId="17" xfId="1" applyNumberFormat="1" applyFont="1" applyFill="1" applyBorder="1" applyProtection="1">
      <protection locked="0"/>
    </xf>
    <xf numFmtId="0" fontId="11" fillId="0" borderId="0" xfId="6" applyFont="1" applyFill="1" applyBorder="1" applyAlignment="1">
      <alignment horizontal="centerContinuous" vertical="top"/>
    </xf>
    <xf numFmtId="164" fontId="9" fillId="0" borderId="22" xfId="442" applyNumberFormat="1" applyFont="1" applyFill="1" applyBorder="1" applyAlignment="1" applyProtection="1">
      <alignment horizontal="right"/>
    </xf>
    <xf numFmtId="3" fontId="10" fillId="2" borderId="26" xfId="150" applyNumberFormat="1" applyFont="1" applyFill="1" applyBorder="1"/>
    <xf numFmtId="164" fontId="10" fillId="2" borderId="26" xfId="150" applyNumberFormat="1" applyFont="1" applyFill="1" applyBorder="1" applyAlignment="1">
      <alignment horizontal="right"/>
    </xf>
    <xf numFmtId="164" fontId="9" fillId="0" borderId="23" xfId="150" applyNumberFormat="1" applyFont="1" applyFill="1" applyBorder="1"/>
    <xf numFmtId="164" fontId="9" fillId="0" borderId="23" xfId="150" applyNumberFormat="1" applyFont="1" applyBorder="1"/>
    <xf numFmtId="164" fontId="9" fillId="0" borderId="23" xfId="442" applyNumberFormat="1" applyFont="1" applyFill="1" applyBorder="1" applyProtection="1"/>
    <xf numFmtId="164" fontId="9" fillId="2" borderId="23" xfId="150" applyNumberFormat="1" applyFont="1" applyFill="1" applyBorder="1"/>
    <xf numFmtId="164" fontId="10" fillId="2" borderId="23" xfId="150" applyNumberFormat="1" applyFont="1" applyFill="1" applyBorder="1"/>
    <xf numFmtId="164" fontId="10" fillId="2" borderId="0" xfId="150" applyNumberFormat="1" applyFont="1" applyFill="1" applyBorder="1" applyAlignment="1">
      <alignment horizontal="right"/>
    </xf>
    <xf numFmtId="164" fontId="10" fillId="0" borderId="0" xfId="442" applyNumberFormat="1" applyFont="1" applyFill="1" applyBorder="1" applyAlignment="1" applyProtection="1">
      <alignment horizontal="right" indent="1"/>
    </xf>
    <xf numFmtId="164" fontId="9" fillId="0" borderId="15" xfId="442" applyNumberFormat="1" applyFont="1" applyFill="1" applyBorder="1" applyAlignment="1" applyProtection="1">
      <alignment horizontal="right"/>
    </xf>
    <xf numFmtId="164" fontId="10" fillId="2" borderId="15" xfId="150" applyNumberFormat="1" applyFont="1" applyFill="1" applyBorder="1" applyAlignment="1">
      <alignment horizontal="right"/>
    </xf>
    <xf numFmtId="197" fontId="10" fillId="2" borderId="0" xfId="150" applyNumberFormat="1" applyFont="1" applyFill="1" applyBorder="1"/>
    <xf numFmtId="164" fontId="9" fillId="2" borderId="18" xfId="150" applyNumberFormat="1" applyFont="1" applyFill="1" applyBorder="1" applyAlignment="1">
      <alignment horizontal="right"/>
    </xf>
    <xf numFmtId="164" fontId="10" fillId="0" borderId="27" xfId="442" applyNumberFormat="1" applyFont="1" applyFill="1" applyBorder="1" applyAlignment="1" applyProtection="1">
      <alignment horizontal="right"/>
    </xf>
    <xf numFmtId="197" fontId="10" fillId="2" borderId="24" xfId="150" applyNumberFormat="1" applyFont="1" applyFill="1" applyBorder="1"/>
    <xf numFmtId="164" fontId="10" fillId="0" borderId="26" xfId="442" applyNumberFormat="1" applyFont="1" applyFill="1" applyBorder="1" applyAlignment="1" applyProtection="1">
      <alignment horizontal="right" indent="1"/>
    </xf>
    <xf numFmtId="164" fontId="9" fillId="2" borderId="24" xfId="150" applyNumberFormat="1" applyFont="1" applyFill="1" applyBorder="1" applyAlignment="1">
      <alignment horizontal="right"/>
    </xf>
    <xf numFmtId="164" fontId="10" fillId="2" borderId="23" xfId="150" applyNumberFormat="1" applyFont="1" applyFill="1" applyBorder="1" applyAlignment="1">
      <alignment horizontal="right"/>
    </xf>
    <xf numFmtId="164" fontId="10" fillId="0" borderId="23" xfId="442" applyNumberFormat="1" applyFont="1" applyFill="1" applyBorder="1" applyProtection="1"/>
    <xf numFmtId="174" fontId="9" fillId="0" borderId="34" xfId="1" applyNumberFormat="1" applyFont="1" applyFill="1" applyBorder="1" applyProtection="1"/>
    <xf numFmtId="0" fontId="10" fillId="0" borderId="24" xfId="6" applyFont="1" applyFill="1" applyBorder="1" applyAlignment="1">
      <alignment horizontal="left" vertical="center" indent="1"/>
    </xf>
    <xf numFmtId="164" fontId="10" fillId="0" borderId="19" xfId="521" applyNumberFormat="1" applyFont="1" applyFill="1" applyBorder="1" applyAlignment="1">
      <alignment horizontal="right"/>
    </xf>
    <xf numFmtId="164" fontId="10" fillId="0" borderId="24" xfId="521" applyNumberFormat="1" applyFont="1" applyFill="1" applyBorder="1" applyAlignment="1">
      <alignment horizontal="right"/>
    </xf>
    <xf numFmtId="41" fontId="9" fillId="0" borderId="26" xfId="521" applyNumberFormat="1" applyFont="1" applyFill="1" applyBorder="1" applyAlignment="1">
      <alignment horizontal="right"/>
    </xf>
    <xf numFmtId="41" fontId="9" fillId="0" borderId="27" xfId="521" applyNumberFormat="1" applyFont="1" applyFill="1" applyBorder="1" applyAlignment="1">
      <alignment horizontal="right"/>
    </xf>
    <xf numFmtId="0" fontId="9" fillId="0" borderId="24" xfId="521" applyFont="1" applyFill="1" applyBorder="1" applyAlignment="1">
      <alignment vertical="top" wrapText="1"/>
    </xf>
    <xf numFmtId="0" fontId="9" fillId="0" borderId="25" xfId="521" applyFont="1" applyFill="1" applyBorder="1" applyAlignment="1">
      <alignment vertical="center" wrapText="1"/>
    </xf>
    <xf numFmtId="0" fontId="9" fillId="2" borderId="16" xfId="150" applyFont="1" applyFill="1" applyBorder="1" applyAlignment="1">
      <alignment vertical="center" wrapText="1"/>
    </xf>
    <xf numFmtId="0" fontId="9" fillId="0" borderId="24" xfId="521" applyFont="1" applyFill="1" applyBorder="1" applyAlignment="1">
      <alignment vertical="center" wrapText="1"/>
    </xf>
    <xf numFmtId="0" fontId="0" fillId="0" borderId="0" xfId="0" applyAlignment="1">
      <alignment horizontal="centerContinuous" vertical="center"/>
    </xf>
    <xf numFmtId="0" fontId="0" fillId="0" borderId="0" xfId="0" applyAlignment="1">
      <alignment horizontal="centerContinuous"/>
    </xf>
    <xf numFmtId="0" fontId="0" fillId="0" borderId="0" xfId="0" applyBorder="1" applyAlignment="1">
      <alignment horizontal="centerContinuous" vertical="center"/>
    </xf>
    <xf numFmtId="165" fontId="10" fillId="0" borderId="3" xfId="1" applyFont="1" applyFill="1" applyBorder="1" applyAlignment="1" applyProtection="1">
      <alignment vertical="top"/>
    </xf>
    <xf numFmtId="165" fontId="10" fillId="0" borderId="4" xfId="1" applyFont="1" applyFill="1" applyBorder="1" applyAlignment="1" applyProtection="1">
      <alignment vertical="top"/>
    </xf>
    <xf numFmtId="165" fontId="10" fillId="0" borderId="5" xfId="1" applyFont="1" applyFill="1" applyBorder="1" applyAlignment="1" applyProtection="1">
      <alignment vertical="top"/>
    </xf>
    <xf numFmtId="0" fontId="63" fillId="0" borderId="0" xfId="0" applyFont="1" applyBorder="1"/>
    <xf numFmtId="0" fontId="63" fillId="0" borderId="0" xfId="0" applyFont="1"/>
    <xf numFmtId="0" fontId="10" fillId="0" borderId="3" xfId="6" applyFont="1" applyFill="1" applyBorder="1" applyAlignment="1">
      <alignment horizontal="left" vertical="center"/>
    </xf>
    <xf numFmtId="173" fontId="10" fillId="0" borderId="3" xfId="1" applyNumberFormat="1" applyFont="1" applyFill="1" applyBorder="1" applyAlignment="1" applyProtection="1">
      <alignment vertical="center"/>
    </xf>
    <xf numFmtId="173" fontId="10" fillId="0" borderId="4" xfId="1" applyNumberFormat="1" applyFont="1" applyFill="1" applyBorder="1" applyAlignment="1" applyProtection="1">
      <alignment vertical="center"/>
    </xf>
    <xf numFmtId="173" fontId="10" fillId="0" borderId="5" xfId="1" applyNumberFormat="1" applyFont="1" applyFill="1" applyBorder="1" applyAlignment="1" applyProtection="1">
      <alignment vertical="center"/>
    </xf>
    <xf numFmtId="0" fontId="9" fillId="0" borderId="23" xfId="6" applyFont="1" applyFill="1" applyBorder="1" applyAlignment="1">
      <alignment horizontal="left" vertical="center"/>
    </xf>
    <xf numFmtId="0" fontId="64" fillId="0" borderId="0" xfId="0" applyFont="1" applyBorder="1"/>
    <xf numFmtId="0" fontId="64" fillId="0" borderId="0" xfId="0" applyFont="1"/>
    <xf numFmtId="0" fontId="9" fillId="0" borderId="0" xfId="6" applyFont="1" applyFill="1" applyAlignment="1"/>
    <xf numFmtId="0" fontId="9" fillId="0" borderId="1" xfId="6" applyFont="1" applyFill="1" applyBorder="1" applyAlignment="1">
      <alignment horizontal="left" vertical="center"/>
    </xf>
    <xf numFmtId="0" fontId="9" fillId="0" borderId="24" xfId="6" applyFont="1" applyFill="1" applyBorder="1" applyAlignment="1">
      <alignment horizontal="left" vertical="center"/>
    </xf>
    <xf numFmtId="0" fontId="9" fillId="0" borderId="17" xfId="6" applyFont="1" applyFill="1" applyBorder="1" applyAlignment="1">
      <alignment horizontal="left" vertical="center"/>
    </xf>
    <xf numFmtId="0" fontId="9" fillId="0" borderId="31" xfId="6" applyFont="1" applyFill="1" applyBorder="1" applyAlignment="1">
      <alignment horizontal="left" vertical="center"/>
    </xf>
    <xf numFmtId="0" fontId="10" fillId="0" borderId="24" xfId="6" applyFont="1" applyFill="1" applyBorder="1" applyAlignment="1">
      <alignment vertical="center"/>
    </xf>
    <xf numFmtId="0" fontId="10" fillId="0" borderId="24" xfId="6" applyFont="1" applyFill="1" applyBorder="1" applyAlignment="1">
      <alignment horizontal="left" vertical="center"/>
    </xf>
    <xf numFmtId="0" fontId="10" fillId="0" borderId="17" xfId="6" applyFont="1" applyFill="1" applyBorder="1" applyAlignment="1">
      <alignment horizontal="left" vertical="center"/>
    </xf>
    <xf numFmtId="0" fontId="10" fillId="0" borderId="8" xfId="6" applyFont="1" applyFill="1" applyBorder="1" applyAlignment="1">
      <alignment horizontal="left" vertical="center"/>
    </xf>
    <xf numFmtId="0" fontId="10" fillId="0" borderId="19" xfId="6" applyFont="1" applyFill="1" applyBorder="1" applyAlignment="1">
      <alignment horizontal="left" vertical="center"/>
    </xf>
    <xf numFmtId="173" fontId="10" fillId="0" borderId="6" xfId="1" applyNumberFormat="1" applyFont="1" applyFill="1" applyBorder="1" applyAlignment="1" applyProtection="1">
      <alignment vertical="center"/>
      <protection locked="0"/>
    </xf>
    <xf numFmtId="173" fontId="10" fillId="0" borderId="7" xfId="1" applyNumberFormat="1" applyFont="1" applyFill="1" applyBorder="1" applyAlignment="1" applyProtection="1">
      <alignment vertical="center"/>
      <protection locked="0"/>
    </xf>
    <xf numFmtId="173" fontId="10" fillId="0" borderId="8" xfId="1" applyNumberFormat="1" applyFont="1" applyFill="1" applyBorder="1" applyAlignment="1" applyProtection="1">
      <alignment vertical="center"/>
      <protection locked="0"/>
    </xf>
    <xf numFmtId="0" fontId="10" fillId="0" borderId="1" xfId="6" applyFont="1" applyFill="1" applyBorder="1" applyAlignment="1">
      <alignment vertical="center"/>
    </xf>
    <xf numFmtId="173" fontId="10" fillId="0" borderId="3" xfId="1" applyNumberFormat="1" applyFont="1" applyFill="1" applyBorder="1" applyAlignment="1" applyProtection="1">
      <alignment vertical="center"/>
      <protection locked="0"/>
    </xf>
    <xf numFmtId="173" fontId="10" fillId="0" borderId="5" xfId="1" applyNumberFormat="1" applyFont="1" applyFill="1" applyBorder="1" applyAlignment="1" applyProtection="1">
      <alignment vertical="center"/>
      <protection locked="0"/>
    </xf>
    <xf numFmtId="0" fontId="10" fillId="0" borderId="26" xfId="6" applyFont="1" applyFill="1" applyBorder="1" applyAlignment="1">
      <alignment vertical="center"/>
    </xf>
    <xf numFmtId="0" fontId="10" fillId="0" borderId="27" xfId="6" applyFont="1" applyFill="1" applyBorder="1" applyAlignment="1">
      <alignment horizontal="left" vertical="center" wrapText="1"/>
    </xf>
    <xf numFmtId="0" fontId="10" fillId="0" borderId="5" xfId="6" applyFont="1" applyFill="1" applyBorder="1" applyAlignment="1">
      <alignment vertical="center"/>
    </xf>
    <xf numFmtId="0" fontId="10" fillId="0" borderId="25" xfId="6" applyFont="1" applyFill="1" applyBorder="1" applyAlignment="1">
      <alignment vertical="center"/>
    </xf>
    <xf numFmtId="173" fontId="10" fillId="0" borderId="21" xfId="6" applyNumberFormat="1" applyFont="1" applyFill="1" applyBorder="1" applyAlignment="1">
      <alignment vertical="center"/>
    </xf>
    <xf numFmtId="173" fontId="10" fillId="0" borderId="11" xfId="6" applyNumberFormat="1" applyFont="1" applyFill="1" applyBorder="1" applyAlignment="1">
      <alignment vertical="center"/>
    </xf>
    <xf numFmtId="173" fontId="10" fillId="0" borderId="12" xfId="6" applyNumberFormat="1" applyFont="1" applyFill="1" applyBorder="1" applyAlignment="1">
      <alignment vertical="center"/>
    </xf>
    <xf numFmtId="0" fontId="9" fillId="0" borderId="26" xfId="6" applyFont="1" applyFill="1" applyBorder="1" applyAlignment="1">
      <alignment horizontal="left" vertical="center"/>
    </xf>
    <xf numFmtId="0" fontId="9" fillId="0" borderId="34" xfId="6" applyFont="1" applyFill="1" applyBorder="1" applyAlignment="1">
      <alignment horizontal="left" vertical="center"/>
    </xf>
    <xf numFmtId="0" fontId="9" fillId="0" borderId="1" xfId="6" applyFont="1" applyFill="1" applyBorder="1" applyAlignment="1">
      <alignment vertical="center"/>
    </xf>
    <xf numFmtId="173" fontId="9" fillId="0" borderId="3" xfId="1" applyNumberFormat="1" applyFont="1" applyFill="1" applyBorder="1" applyAlignment="1" applyProtection="1">
      <alignment vertical="center"/>
    </xf>
    <xf numFmtId="173" fontId="9" fillId="0" borderId="4" xfId="1" applyNumberFormat="1" applyFont="1" applyFill="1" applyBorder="1" applyAlignment="1" applyProtection="1">
      <alignment vertical="center"/>
    </xf>
    <xf numFmtId="173" fontId="9" fillId="0" borderId="5" xfId="1" applyNumberFormat="1" applyFont="1" applyFill="1" applyBorder="1" applyAlignment="1" applyProtection="1">
      <alignment vertical="center"/>
    </xf>
    <xf numFmtId="0" fontId="10" fillId="0" borderId="1" xfId="6" applyFont="1" applyFill="1" applyBorder="1" applyAlignment="1">
      <alignment horizontal="left" vertical="center" wrapText="1"/>
    </xf>
    <xf numFmtId="0" fontId="10" fillId="0" borderId="16" xfId="6" applyFont="1" applyFill="1" applyBorder="1" applyAlignment="1">
      <alignment horizontal="left" vertical="center"/>
    </xf>
    <xf numFmtId="0" fontId="10" fillId="0" borderId="12" xfId="6" applyFont="1" applyFill="1" applyBorder="1" applyAlignment="1">
      <alignment horizontal="left" vertical="center"/>
    </xf>
    <xf numFmtId="173" fontId="10" fillId="0" borderId="3" xfId="6" applyNumberFormat="1" applyFont="1" applyFill="1" applyBorder="1" applyAlignment="1">
      <alignment vertical="center"/>
    </xf>
    <xf numFmtId="173" fontId="10" fillId="0" borderId="4" xfId="6" applyNumberFormat="1" applyFont="1" applyFill="1" applyBorder="1" applyAlignment="1">
      <alignment vertical="center"/>
    </xf>
    <xf numFmtId="173" fontId="10" fillId="0" borderId="5" xfId="6" applyNumberFormat="1" applyFont="1" applyFill="1" applyBorder="1" applyAlignment="1">
      <alignment vertical="center"/>
    </xf>
    <xf numFmtId="0" fontId="10" fillId="0" borderId="34" xfId="6" applyFont="1" applyFill="1" applyBorder="1" applyAlignment="1">
      <alignment vertical="center"/>
    </xf>
    <xf numFmtId="0" fontId="10" fillId="0" borderId="34" xfId="6" applyFont="1" applyFill="1" applyBorder="1" applyAlignment="1">
      <alignment horizontal="left" vertical="center"/>
    </xf>
    <xf numFmtId="0" fontId="10" fillId="0" borderId="25" xfId="6" applyFont="1" applyFill="1" applyBorder="1" applyAlignment="1">
      <alignment horizontal="left" vertical="center"/>
    </xf>
    <xf numFmtId="0" fontId="10" fillId="0" borderId="43" xfId="6" applyFont="1" applyFill="1" applyBorder="1" applyAlignment="1">
      <alignment horizontal="left" vertical="center"/>
    </xf>
    <xf numFmtId="0" fontId="9" fillId="0" borderId="18" xfId="6" applyFont="1" applyFill="1" applyBorder="1" applyAlignment="1">
      <alignment horizontal="left" vertical="center"/>
    </xf>
    <xf numFmtId="0" fontId="10" fillId="0" borderId="18" xfId="6" applyFont="1" applyFill="1" applyBorder="1" applyAlignment="1">
      <alignment horizontal="left" vertical="center"/>
    </xf>
    <xf numFmtId="0" fontId="10" fillId="0" borderId="31" xfId="6" applyFont="1" applyFill="1" applyBorder="1" applyAlignment="1">
      <alignment horizontal="left" vertical="center"/>
    </xf>
    <xf numFmtId="173" fontId="10" fillId="0" borderId="6" xfId="1" applyNumberFormat="1" applyFont="1" applyFill="1" applyBorder="1" applyAlignment="1" applyProtection="1">
      <alignment vertical="center"/>
    </xf>
    <xf numFmtId="173" fontId="10" fillId="0" borderId="6" xfId="6" applyNumberFormat="1" applyFont="1" applyFill="1" applyBorder="1" applyAlignment="1">
      <alignment vertical="center"/>
    </xf>
    <xf numFmtId="173" fontId="10" fillId="0" borderId="7" xfId="6" applyNumberFormat="1" applyFont="1" applyFill="1" applyBorder="1" applyAlignment="1">
      <alignment vertical="center"/>
    </xf>
    <xf numFmtId="173" fontId="10" fillId="0" borderId="8" xfId="6" applyNumberFormat="1" applyFont="1" applyFill="1" applyBorder="1" applyAlignment="1">
      <alignment vertical="center"/>
    </xf>
    <xf numFmtId="0" fontId="10" fillId="0" borderId="12" xfId="6" applyFont="1" applyFill="1" applyBorder="1" applyAlignment="1">
      <alignment vertical="center"/>
    </xf>
    <xf numFmtId="173" fontId="10" fillId="0" borderId="21" xfId="1" applyNumberFormat="1" applyFont="1" applyFill="1" applyBorder="1" applyAlignment="1" applyProtection="1">
      <alignment vertical="center"/>
    </xf>
    <xf numFmtId="173" fontId="10" fillId="0" borderId="11" xfId="1" applyNumberFormat="1" applyFont="1" applyFill="1" applyBorder="1" applyAlignment="1" applyProtection="1">
      <alignment vertical="center"/>
    </xf>
    <xf numFmtId="173" fontId="10" fillId="0" borderId="12" xfId="1" applyNumberFormat="1" applyFont="1" applyFill="1" applyBorder="1" applyAlignment="1" applyProtection="1">
      <alignment vertical="center"/>
    </xf>
    <xf numFmtId="0" fontId="10" fillId="4" borderId="1" xfId="6" applyFont="1" applyFill="1" applyBorder="1" applyAlignment="1">
      <alignment horizontal="left" vertical="center"/>
    </xf>
    <xf numFmtId="0" fontId="10" fillId="0" borderId="14" xfId="6" applyFont="1" applyFill="1" applyBorder="1" applyAlignment="1">
      <alignment horizontal="left" vertical="center"/>
    </xf>
    <xf numFmtId="0" fontId="10" fillId="0" borderId="15" xfId="6" applyFont="1" applyFill="1" applyBorder="1" applyAlignment="1">
      <alignment horizontal="left" vertical="center"/>
    </xf>
    <xf numFmtId="173" fontId="10" fillId="0" borderId="15" xfId="1" applyNumberFormat="1" applyFont="1" applyFill="1" applyBorder="1" applyAlignment="1" applyProtection="1">
      <alignment vertical="center"/>
      <protection locked="0"/>
    </xf>
    <xf numFmtId="173" fontId="10" fillId="0" borderId="15" xfId="0" applyNumberFormat="1" applyFont="1" applyBorder="1" applyAlignment="1">
      <alignment vertical="center"/>
    </xf>
    <xf numFmtId="173" fontId="10" fillId="0" borderId="22" xfId="0" applyNumberFormat="1" applyFont="1" applyBorder="1" applyAlignment="1">
      <alignment vertical="center"/>
    </xf>
    <xf numFmtId="0" fontId="65" fillId="0" borderId="0" xfId="0" applyFont="1"/>
    <xf numFmtId="0" fontId="65" fillId="0" borderId="18" xfId="0" applyFont="1" applyBorder="1"/>
    <xf numFmtId="0" fontId="65" fillId="0" borderId="13" xfId="0" applyFont="1" applyBorder="1"/>
    <xf numFmtId="173" fontId="10" fillId="0" borderId="8" xfId="1" applyNumberFormat="1" applyFont="1" applyFill="1" applyBorder="1" applyProtection="1"/>
    <xf numFmtId="173" fontId="9" fillId="0" borderId="2" xfId="1" applyNumberFormat="1" applyFont="1" applyFill="1" applyBorder="1" applyAlignment="1" applyProtection="1">
      <alignment vertical="center"/>
      <protection locked="0"/>
    </xf>
    <xf numFmtId="173" fontId="9" fillId="0" borderId="9" xfId="1" applyNumberFormat="1" applyFont="1" applyFill="1" applyBorder="1" applyAlignment="1" applyProtection="1">
      <alignment vertical="center"/>
      <protection locked="0"/>
    </xf>
    <xf numFmtId="173" fontId="9" fillId="0" borderId="10" xfId="1" applyNumberFormat="1" applyFont="1" applyFill="1" applyBorder="1" applyAlignment="1" applyProtection="1">
      <alignment vertical="center"/>
      <protection locked="0"/>
    </xf>
    <xf numFmtId="0" fontId="10" fillId="0" borderId="0" xfId="6" applyFont="1" applyFill="1" applyBorder="1" applyAlignment="1">
      <alignment vertical="center"/>
    </xf>
    <xf numFmtId="0" fontId="10" fillId="0" borderId="17" xfId="6" applyFont="1" applyFill="1" applyBorder="1" applyAlignment="1">
      <alignment vertical="center"/>
    </xf>
    <xf numFmtId="0" fontId="10" fillId="0" borderId="16" xfId="6" applyFont="1" applyFill="1" applyBorder="1" applyAlignment="1">
      <alignment vertical="center"/>
    </xf>
    <xf numFmtId="173" fontId="10" fillId="0" borderId="21" xfId="1" applyNumberFormat="1" applyFont="1" applyFill="1" applyBorder="1" applyAlignment="1" applyProtection="1">
      <alignment vertical="center"/>
      <protection locked="0"/>
    </xf>
    <xf numFmtId="173" fontId="10" fillId="0" borderId="11" xfId="1" applyNumberFormat="1" applyFont="1" applyFill="1" applyBorder="1" applyAlignment="1" applyProtection="1">
      <alignment vertical="center"/>
      <protection locked="0"/>
    </xf>
    <xf numFmtId="173" fontId="10" fillId="0" borderId="12" xfId="1" applyNumberFormat="1" applyFont="1" applyFill="1" applyBorder="1" applyAlignment="1" applyProtection="1">
      <alignment vertical="center"/>
      <protection locked="0"/>
    </xf>
    <xf numFmtId="0" fontId="10" fillId="0" borderId="0" xfId="6" applyFont="1" applyFill="1" applyBorder="1" applyAlignment="1">
      <alignment horizontal="left" vertical="center" wrapText="1"/>
    </xf>
    <xf numFmtId="0" fontId="10" fillId="0" borderId="18" xfId="6" applyFont="1" applyFill="1" applyBorder="1" applyAlignment="1">
      <alignment vertical="center"/>
    </xf>
    <xf numFmtId="3" fontId="10" fillId="0" borderId="0" xfId="6" applyNumberFormat="1" applyFont="1" applyFill="1" applyBorder="1"/>
    <xf numFmtId="0" fontId="14" fillId="0" borderId="0" xfId="6" applyFont="1" applyFill="1" applyBorder="1"/>
    <xf numFmtId="173" fontId="10" fillId="0" borderId="22" xfId="1" applyNumberFormat="1" applyFont="1" applyFill="1" applyBorder="1" applyAlignment="1" applyProtection="1">
      <alignment vertical="center"/>
      <protection locked="0"/>
    </xf>
    <xf numFmtId="0" fontId="10" fillId="0" borderId="43" xfId="6" applyFont="1" applyFill="1" applyBorder="1" applyAlignment="1"/>
    <xf numFmtId="173" fontId="10" fillId="0" borderId="12" xfId="1" applyNumberFormat="1" applyFont="1" applyFill="1" applyBorder="1" applyProtection="1"/>
    <xf numFmtId="0" fontId="10" fillId="0" borderId="44" xfId="6" applyFont="1" applyFill="1" applyBorder="1" applyAlignment="1">
      <alignment horizontal="left"/>
    </xf>
    <xf numFmtId="0" fontId="9" fillId="0" borderId="31" xfId="6" applyFont="1" applyFill="1" applyBorder="1" applyAlignment="1">
      <alignment horizontal="left"/>
    </xf>
    <xf numFmtId="173" fontId="10" fillId="0" borderId="7" xfId="1" applyNumberFormat="1" applyFont="1" applyFill="1" applyBorder="1" applyAlignment="1" applyProtection="1">
      <alignment vertical="center"/>
    </xf>
    <xf numFmtId="173" fontId="10" fillId="0" borderId="8" xfId="1" applyNumberFormat="1" applyFont="1" applyFill="1" applyBorder="1" applyAlignment="1" applyProtection="1">
      <alignment vertical="center"/>
    </xf>
    <xf numFmtId="0" fontId="10" fillId="0" borderId="43" xfId="6" applyFont="1" applyFill="1" applyBorder="1" applyAlignment="1">
      <alignment vertical="center"/>
    </xf>
    <xf numFmtId="173" fontId="10" fillId="0" borderId="6" xfId="1" applyNumberFormat="1" applyFont="1" applyFill="1" applyBorder="1" applyProtection="1">
      <protection locked="0"/>
    </xf>
    <xf numFmtId="173" fontId="10" fillId="0" borderId="5" xfId="6" applyNumberFormat="1" applyFont="1" applyFill="1" applyBorder="1"/>
    <xf numFmtId="173" fontId="10" fillId="0" borderId="5" xfId="1" applyNumberFormat="1" applyFont="1" applyFill="1" applyBorder="1" applyProtection="1"/>
    <xf numFmtId="0" fontId="10" fillId="0" borderId="16" xfId="6" applyFont="1" applyFill="1" applyBorder="1" applyAlignment="1">
      <alignment horizontal="left" vertical="center" wrapText="1"/>
    </xf>
    <xf numFmtId="0" fontId="10" fillId="0" borderId="20" xfId="6" applyFont="1" applyFill="1" applyBorder="1" applyAlignment="1">
      <alignment horizontal="left" vertical="center"/>
    </xf>
    <xf numFmtId="0" fontId="10" fillId="0" borderId="13" xfId="6" applyFont="1" applyFill="1" applyBorder="1" applyAlignment="1">
      <alignment vertical="center"/>
    </xf>
    <xf numFmtId="0" fontId="10" fillId="0" borderId="13" xfId="6" applyFont="1" applyFill="1" applyBorder="1" applyAlignment="1">
      <alignment horizontal="left" vertical="center"/>
    </xf>
    <xf numFmtId="173" fontId="9" fillId="0" borderId="15" xfId="1" applyNumberFormat="1" applyFont="1" applyFill="1" applyBorder="1" applyAlignment="1" applyProtection="1">
      <alignment vertical="center"/>
    </xf>
    <xf numFmtId="0" fontId="10" fillId="0" borderId="8" xfId="6" applyFont="1" applyFill="1" applyBorder="1" applyAlignment="1">
      <alignment vertical="center"/>
    </xf>
    <xf numFmtId="173" fontId="10" fillId="0" borderId="15" xfId="1" applyNumberFormat="1" applyFont="1" applyFill="1" applyBorder="1" applyAlignment="1" applyProtection="1">
      <alignment vertical="center"/>
    </xf>
    <xf numFmtId="173" fontId="10" fillId="0" borderId="22" xfId="1" applyNumberFormat="1" applyFont="1" applyFill="1" applyBorder="1" applyAlignment="1" applyProtection="1">
      <alignment vertical="center"/>
    </xf>
    <xf numFmtId="173" fontId="14" fillId="0" borderId="0" xfId="6" applyNumberFormat="1" applyFont="1" applyFill="1" applyBorder="1"/>
    <xf numFmtId="0" fontId="10" fillId="0" borderId="0" xfId="0" applyFont="1"/>
    <xf numFmtId="173" fontId="10" fillId="0" borderId="0" xfId="0" applyNumberFormat="1" applyFont="1"/>
    <xf numFmtId="0" fontId="14" fillId="0" borderId="0" xfId="0" applyFont="1" applyFill="1"/>
    <xf numFmtId="0" fontId="63" fillId="0" borderId="0" xfId="0" applyFont="1" applyFill="1"/>
    <xf numFmtId="0" fontId="10" fillId="0" borderId="15" xfId="0" applyFont="1" applyBorder="1" applyAlignment="1">
      <alignment vertical="center"/>
    </xf>
    <xf numFmtId="173" fontId="10" fillId="0" borderId="3" xfId="1" applyNumberFormat="1" applyFont="1" applyFill="1" applyBorder="1" applyAlignment="1">
      <alignment vertical="center"/>
    </xf>
    <xf numFmtId="173" fontId="10" fillId="0" borderId="4" xfId="1" applyNumberFormat="1" applyFont="1" applyFill="1" applyBorder="1" applyAlignment="1">
      <alignment vertical="center"/>
    </xf>
    <xf numFmtId="173" fontId="10" fillId="0" borderId="5" xfId="1" applyNumberFormat="1" applyFont="1" applyFill="1" applyBorder="1" applyAlignment="1">
      <alignment vertical="center"/>
    </xf>
    <xf numFmtId="173" fontId="10" fillId="0" borderId="21" xfId="1" applyNumberFormat="1" applyFont="1" applyFill="1" applyBorder="1" applyAlignment="1">
      <alignment vertical="center"/>
    </xf>
    <xf numFmtId="173" fontId="10" fillId="0" borderId="11" xfId="1" applyNumberFormat="1" applyFont="1" applyFill="1" applyBorder="1" applyAlignment="1">
      <alignment vertical="center"/>
    </xf>
    <xf numFmtId="173" fontId="10" fillId="0" borderId="12" xfId="1" applyNumberFormat="1" applyFont="1" applyFill="1" applyBorder="1" applyAlignment="1">
      <alignment vertical="center"/>
    </xf>
    <xf numFmtId="173" fontId="9" fillId="0" borderId="22" xfId="1" applyNumberFormat="1" applyFont="1" applyFill="1" applyBorder="1" applyAlignment="1" applyProtection="1">
      <alignment vertical="center"/>
    </xf>
    <xf numFmtId="0" fontId="10" fillId="0" borderId="6" xfId="6" applyFont="1" applyFill="1" applyBorder="1" applyAlignment="1">
      <alignment vertical="center"/>
    </xf>
    <xf numFmtId="173" fontId="9" fillId="0" borderId="15" xfId="6" applyNumberFormat="1" applyFont="1" applyFill="1" applyBorder="1" applyAlignment="1">
      <alignment vertical="center"/>
    </xf>
    <xf numFmtId="173" fontId="9" fillId="0" borderId="22" xfId="6" applyNumberFormat="1" applyFont="1" applyFill="1" applyBorder="1" applyAlignment="1">
      <alignment vertical="center"/>
    </xf>
    <xf numFmtId="173" fontId="9" fillId="0" borderId="3" xfId="6" applyNumberFormat="1" applyFont="1" applyFill="1" applyBorder="1"/>
    <xf numFmtId="173" fontId="9" fillId="0" borderId="4" xfId="6" applyNumberFormat="1" applyFont="1" applyFill="1" applyBorder="1"/>
    <xf numFmtId="173" fontId="9" fillId="0" borderId="5" xfId="6" applyNumberFormat="1" applyFont="1" applyFill="1" applyBorder="1"/>
    <xf numFmtId="0" fontId="9" fillId="0" borderId="16" xfId="6" applyFont="1" applyFill="1" applyBorder="1" applyAlignment="1"/>
    <xf numFmtId="173" fontId="9" fillId="0" borderId="2" xfId="6" applyNumberFormat="1" applyFont="1" applyFill="1" applyBorder="1"/>
    <xf numFmtId="173" fontId="9" fillId="0" borderId="9" xfId="6" applyNumberFormat="1" applyFont="1" applyFill="1" applyBorder="1"/>
    <xf numFmtId="173" fontId="9" fillId="0" borderId="10" xfId="6" applyNumberFormat="1" applyFont="1" applyFill="1" applyBorder="1"/>
    <xf numFmtId="0" fontId="10" fillId="0" borderId="18" xfId="6" applyFont="1" applyFill="1" applyBorder="1"/>
    <xf numFmtId="0" fontId="66" fillId="0" borderId="0" xfId="6" applyFont="1" applyFill="1" applyBorder="1" applyAlignment="1"/>
    <xf numFmtId="192" fontId="25" fillId="0" borderId="0" xfId="6" applyNumberFormat="1" applyFont="1" applyFill="1" applyBorder="1"/>
    <xf numFmtId="192" fontId="9" fillId="0" borderId="0" xfId="6" applyNumberFormat="1" applyFont="1" applyFill="1" applyBorder="1"/>
    <xf numFmtId="173" fontId="9" fillId="0" borderId="0" xfId="6" applyNumberFormat="1" applyFont="1" applyFill="1" applyBorder="1"/>
    <xf numFmtId="173" fontId="25" fillId="0" borderId="0" xfId="6" applyNumberFormat="1" applyFont="1" applyFill="1" applyBorder="1"/>
    <xf numFmtId="192" fontId="9" fillId="0" borderId="0" xfId="522" applyNumberFormat="1" applyFont="1" applyFill="1" applyBorder="1"/>
    <xf numFmtId="173" fontId="10" fillId="0" borderId="0" xfId="6" applyNumberFormat="1" applyFont="1" applyFill="1"/>
    <xf numFmtId="173" fontId="9" fillId="0" borderId="14" xfId="6" applyNumberFormat="1" applyFont="1" applyFill="1" applyBorder="1"/>
    <xf numFmtId="173" fontId="9" fillId="0" borderId="28" xfId="6" applyNumberFormat="1" applyFont="1" applyFill="1" applyBorder="1"/>
    <xf numFmtId="0" fontId="10" fillId="0" borderId="25" xfId="6" applyFont="1" applyFill="1" applyBorder="1" applyAlignment="1">
      <alignment horizontal="left" vertical="center" wrapText="1"/>
    </xf>
    <xf numFmtId="173" fontId="9" fillId="0" borderId="15" xfId="1" applyNumberFormat="1" applyFont="1" applyFill="1" applyBorder="1" applyAlignment="1" applyProtection="1">
      <alignment vertical="center"/>
      <protection locked="0"/>
    </xf>
    <xf numFmtId="173" fontId="9" fillId="0" borderId="22" xfId="1" applyNumberFormat="1" applyFont="1" applyFill="1" applyBorder="1" applyAlignment="1" applyProtection="1">
      <alignment vertical="center"/>
      <protection locked="0"/>
    </xf>
    <xf numFmtId="0" fontId="10" fillId="0" borderId="0" xfId="0" applyFont="1" applyFill="1" applyAlignment="1" applyProtection="1">
      <alignment horizontal="left"/>
    </xf>
    <xf numFmtId="0" fontId="9" fillId="0" borderId="13" xfId="0" applyFont="1" applyFill="1" applyBorder="1" applyAlignment="1" applyProtection="1">
      <alignment horizontal="left" vertical="center"/>
    </xf>
    <xf numFmtId="0" fontId="9" fillId="0" borderId="27" xfId="0" applyFont="1" applyFill="1" applyBorder="1" applyAlignment="1" applyProtection="1">
      <alignment horizontal="centerContinuous" wrapText="1"/>
    </xf>
    <xf numFmtId="0" fontId="9" fillId="0" borderId="20" xfId="0" applyFont="1" applyFill="1" applyBorder="1" applyAlignment="1" applyProtection="1">
      <alignment horizontal="left" wrapText="1"/>
    </xf>
    <xf numFmtId="0" fontId="10" fillId="0" borderId="26" xfId="0" applyFont="1" applyFill="1" applyBorder="1" applyAlignment="1" applyProtection="1">
      <alignment horizontal="left" wrapText="1"/>
    </xf>
    <xf numFmtId="0" fontId="10" fillId="0" borderId="26" xfId="0" applyFont="1" applyFill="1" applyBorder="1" applyAlignment="1" applyProtection="1">
      <alignment horizontal="left" vertical="center" wrapText="1"/>
    </xf>
    <xf numFmtId="0" fontId="9" fillId="0" borderId="23" xfId="0" applyFont="1" applyFill="1" applyBorder="1" applyAlignment="1" applyProtection="1">
      <alignment horizontal="left" vertical="center" wrapText="1"/>
    </xf>
    <xf numFmtId="196" fontId="9" fillId="0" borderId="26" xfId="0" applyNumberFormat="1" applyFont="1" applyFill="1" applyBorder="1" applyAlignment="1" applyProtection="1">
      <alignment vertical="center" wrapText="1"/>
    </xf>
    <xf numFmtId="196" fontId="9" fillId="0" borderId="16" xfId="0" applyNumberFormat="1" applyFont="1" applyFill="1" applyBorder="1" applyAlignment="1" applyProtection="1">
      <alignment vertical="center"/>
    </xf>
    <xf numFmtId="196" fontId="9" fillId="0" borderId="13" xfId="0" applyNumberFormat="1" applyFont="1" applyFill="1" applyBorder="1" applyAlignment="1" applyProtection="1">
      <alignment vertical="center"/>
    </xf>
    <xf numFmtId="196" fontId="9" fillId="0" borderId="13" xfId="0" applyNumberFormat="1" applyFont="1" applyFill="1" applyBorder="1" applyAlignment="1" applyProtection="1">
      <alignment vertical="center" wrapText="1"/>
    </xf>
    <xf numFmtId="171" fontId="10" fillId="0" borderId="13" xfId="1" applyNumberFormat="1" applyFont="1" applyFill="1" applyBorder="1" applyAlignment="1" applyProtection="1">
      <alignment vertical="center"/>
    </xf>
    <xf numFmtId="171" fontId="10" fillId="0" borderId="20" xfId="1" applyNumberFormat="1" applyFont="1" applyFill="1" applyBorder="1" applyAlignment="1" applyProtection="1">
      <alignment vertical="center"/>
    </xf>
    <xf numFmtId="0" fontId="12" fillId="0" borderId="0" xfId="0" applyFont="1" applyFill="1" applyBorder="1" applyAlignment="1" applyProtection="1">
      <alignment wrapText="1"/>
    </xf>
    <xf numFmtId="171" fontId="22" fillId="0" borderId="3" xfId="1" applyNumberFormat="1" applyFont="1" applyFill="1" applyBorder="1" applyProtection="1">
      <protection locked="0"/>
    </xf>
    <xf numFmtId="171" fontId="22" fillId="0" borderId="4" xfId="1" applyNumberFormat="1" applyFont="1" applyFill="1" applyBorder="1" applyProtection="1">
      <protection locked="0"/>
    </xf>
    <xf numFmtId="171" fontId="22" fillId="0" borderId="5" xfId="1" applyNumberFormat="1" applyFont="1" applyFill="1" applyBorder="1" applyProtection="1">
      <protection locked="0"/>
    </xf>
    <xf numFmtId="174" fontId="22" fillId="0" borderId="5" xfId="1" applyNumberFormat="1" applyFont="1" applyFill="1" applyBorder="1" applyProtection="1">
      <protection locked="0"/>
    </xf>
    <xf numFmtId="174" fontId="22" fillId="0" borderId="3" xfId="1" applyNumberFormat="1" applyFont="1" applyFill="1" applyBorder="1" applyProtection="1">
      <protection locked="0"/>
    </xf>
    <xf numFmtId="174" fontId="22" fillId="0" borderId="4" xfId="1" applyNumberFormat="1" applyFont="1" applyFill="1" applyBorder="1" applyProtection="1">
      <protection locked="0"/>
    </xf>
    <xf numFmtId="0" fontId="9" fillId="0" borderId="15" xfId="0" applyFont="1" applyFill="1" applyBorder="1" applyAlignment="1" applyProtection="1">
      <alignment vertical="top" wrapText="1"/>
    </xf>
    <xf numFmtId="0" fontId="9" fillId="0" borderId="22" xfId="0" applyFont="1" applyFill="1" applyBorder="1" applyAlignment="1" applyProtection="1">
      <alignment vertical="top" wrapText="1"/>
    </xf>
    <xf numFmtId="196" fontId="9" fillId="0" borderId="17" xfId="0" applyNumberFormat="1" applyFont="1" applyFill="1" applyBorder="1" applyAlignment="1" applyProtection="1"/>
    <xf numFmtId="196" fontId="9" fillId="0" borderId="18" xfId="0" applyNumberFormat="1" applyFont="1" applyFill="1" applyBorder="1" applyAlignment="1" applyProtection="1"/>
    <xf numFmtId="196" fontId="9" fillId="0" borderId="19" xfId="0" applyNumberFormat="1" applyFont="1" applyFill="1" applyBorder="1" applyAlignment="1" applyProtection="1"/>
    <xf numFmtId="0" fontId="12" fillId="0" borderId="18" xfId="0" applyFont="1" applyFill="1" applyBorder="1" applyAlignment="1" applyProtection="1"/>
    <xf numFmtId="0" fontId="9" fillId="0" borderId="14" xfId="0" applyFont="1" applyFill="1" applyBorder="1" applyAlignment="1" applyProtection="1">
      <alignment horizontal="left" vertical="center" wrapText="1"/>
    </xf>
    <xf numFmtId="196" fontId="9" fillId="0" borderId="1" xfId="0" applyNumberFormat="1" applyFont="1" applyFill="1" applyBorder="1" applyAlignment="1" applyProtection="1">
      <alignment wrapText="1"/>
    </xf>
    <xf numFmtId="0" fontId="10" fillId="0" borderId="1" xfId="0" applyFont="1" applyFill="1" applyBorder="1" applyAlignment="1" applyProtection="1">
      <alignment horizontal="left" wrapText="1"/>
    </xf>
    <xf numFmtId="0" fontId="10" fillId="0" borderId="1" xfId="0" applyFont="1" applyFill="1" applyBorder="1" applyAlignment="1" applyProtection="1">
      <alignment horizontal="left" vertical="center" wrapText="1"/>
    </xf>
    <xf numFmtId="0" fontId="0" fillId="0" borderId="27" xfId="0" applyBorder="1"/>
    <xf numFmtId="0" fontId="0" fillId="0" borderId="15" xfId="0" applyBorder="1"/>
    <xf numFmtId="0" fontId="9" fillId="0" borderId="15" xfId="0" applyFont="1" applyFill="1" applyBorder="1" applyAlignment="1">
      <alignment horizontal="center" vertical="top" wrapText="1"/>
    </xf>
    <xf numFmtId="0" fontId="11" fillId="0" borderId="0" xfId="6" applyFont="1" applyBorder="1" applyAlignment="1">
      <alignment horizontal="center" wrapText="1"/>
    </xf>
    <xf numFmtId="0" fontId="11" fillId="0" borderId="0" xfId="0" applyFont="1" applyFill="1" applyBorder="1" applyAlignment="1" applyProtection="1">
      <alignment horizontal="center" vertical="top" wrapText="1"/>
    </xf>
    <xf numFmtId="0" fontId="9" fillId="0" borderId="14" xfId="6" applyFont="1" applyFill="1" applyBorder="1" applyAlignment="1">
      <alignment horizontal="left" vertical="center"/>
    </xf>
    <xf numFmtId="0" fontId="9" fillId="0" borderId="15" xfId="6" applyFont="1" applyFill="1" applyBorder="1" applyAlignment="1">
      <alignment horizontal="left" vertical="center"/>
    </xf>
    <xf numFmtId="0" fontId="9" fillId="0" borderId="14" xfId="6" applyFont="1" applyFill="1" applyBorder="1" applyAlignment="1">
      <alignment horizontal="left"/>
    </xf>
    <xf numFmtId="0" fontId="9" fillId="0" borderId="15" xfId="6" applyFont="1" applyFill="1" applyBorder="1" applyAlignment="1">
      <alignment horizontal="left"/>
    </xf>
    <xf numFmtId="0" fontId="9" fillId="0" borderId="22" xfId="6" applyFont="1" applyFill="1" applyBorder="1" applyAlignment="1">
      <alignment horizontal="left" vertical="center"/>
    </xf>
    <xf numFmtId="0" fontId="11" fillId="0" borderId="0" xfId="6" applyFont="1" applyBorder="1" applyAlignment="1">
      <alignment horizontal="center" vertical="center" wrapText="1"/>
    </xf>
    <xf numFmtId="0" fontId="11" fillId="0" borderId="0" xfId="0" applyFont="1" applyAlignment="1" applyProtection="1">
      <alignment horizontal="centerContinuous" vertical="center"/>
    </xf>
    <xf numFmtId="0" fontId="11" fillId="0" borderId="0" xfId="0" applyFont="1" applyProtection="1"/>
    <xf numFmtId="0" fontId="9" fillId="0" borderId="23" xfId="0" applyFont="1" applyBorder="1" applyAlignment="1" applyProtection="1">
      <alignment horizontal="center" vertical="center"/>
    </xf>
    <xf numFmtId="0" fontId="9" fillId="0" borderId="14" xfId="0" applyFont="1" applyBorder="1" applyAlignment="1" applyProtection="1">
      <alignment horizontal="centerContinuous" vertical="center"/>
    </xf>
    <xf numFmtId="0" fontId="9" fillId="0" borderId="22" xfId="0" applyFont="1" applyBorder="1" applyAlignment="1" applyProtection="1">
      <alignment horizontal="centerContinuous" vertical="center"/>
    </xf>
    <xf numFmtId="0" fontId="9" fillId="0" borderId="0" xfId="0" applyFont="1" applyProtection="1"/>
    <xf numFmtId="0" fontId="9" fillId="0" borderId="23" xfId="0" applyFont="1" applyBorder="1" applyAlignment="1" applyProtection="1">
      <alignment horizontal="centerContinuous" vertical="center"/>
    </xf>
    <xf numFmtId="0" fontId="9" fillId="0" borderId="25" xfId="0" quotePrefix="1" applyFont="1" applyBorder="1" applyAlignment="1" applyProtection="1">
      <alignment horizontal="center" vertical="center"/>
    </xf>
    <xf numFmtId="0" fontId="10" fillId="0" borderId="24" xfId="0" applyFont="1" applyBorder="1" applyAlignment="1" applyProtection="1">
      <alignment vertical="center"/>
    </xf>
    <xf numFmtId="0" fontId="9" fillId="0" borderId="24" xfId="0" applyFont="1" applyBorder="1" applyAlignment="1" applyProtection="1">
      <alignment horizontal="center" vertical="center"/>
    </xf>
    <xf numFmtId="0" fontId="10" fillId="0" borderId="0" xfId="0" applyFont="1" applyProtection="1"/>
    <xf numFmtId="0" fontId="10" fillId="0" borderId="26" xfId="0" applyFont="1" applyBorder="1" applyAlignment="1" applyProtection="1">
      <alignment vertical="center"/>
    </xf>
    <xf numFmtId="193" fontId="10" fillId="0" borderId="26" xfId="0" applyNumberFormat="1" applyFont="1" applyFill="1" applyBorder="1" applyAlignment="1" applyProtection="1">
      <alignment vertical="center"/>
    </xf>
    <xf numFmtId="0" fontId="10" fillId="0" borderId="25" xfId="0" applyFont="1" applyBorder="1" applyAlignment="1" applyProtection="1">
      <alignment vertical="center"/>
    </xf>
    <xf numFmtId="0" fontId="9" fillId="0" borderId="25" xfId="0" applyFont="1" applyBorder="1" applyAlignment="1" applyProtection="1">
      <alignment vertical="center"/>
    </xf>
    <xf numFmtId="193" fontId="9" fillId="0" borderId="23" xfId="523" applyNumberFormat="1" applyFont="1" applyFill="1" applyBorder="1" applyProtection="1"/>
    <xf numFmtId="0" fontId="0" fillId="0" borderId="18" xfId="0" applyBorder="1" applyAlignment="1" applyProtection="1"/>
    <xf numFmtId="0" fontId="68" fillId="0" borderId="0" xfId="0" applyFont="1" applyProtection="1"/>
    <xf numFmtId="0" fontId="69" fillId="0" borderId="0" xfId="0" applyFont="1" applyFill="1" applyBorder="1" applyAlignment="1" applyProtection="1">
      <alignment vertical="top"/>
    </xf>
    <xf numFmtId="0" fontId="0" fillId="0" borderId="0" xfId="0" applyProtection="1"/>
    <xf numFmtId="0" fontId="12" fillId="0" borderId="0" xfId="0" applyFont="1" applyFill="1" applyBorder="1" applyAlignment="1" applyProtection="1">
      <alignment vertical="top"/>
    </xf>
    <xf numFmtId="0" fontId="12" fillId="0" borderId="0" xfId="0" applyFont="1" applyAlignment="1" applyProtection="1">
      <alignment vertical="top"/>
    </xf>
    <xf numFmtId="0" fontId="9" fillId="0" borderId="26"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193" fontId="10" fillId="0" borderId="25" xfId="0" applyNumberFormat="1" applyFont="1" applyBorder="1" applyAlignment="1" applyProtection="1">
      <alignment vertical="center"/>
    </xf>
    <xf numFmtId="0" fontId="9" fillId="0" borderId="23" xfId="0" applyFont="1" applyBorder="1" applyAlignment="1" applyProtection="1">
      <alignment vertical="center"/>
    </xf>
    <xf numFmtId="193" fontId="9" fillId="0" borderId="23" xfId="523" applyNumberFormat="1" applyFont="1" applyBorder="1" applyProtection="1"/>
    <xf numFmtId="0" fontId="11" fillId="0" borderId="0" xfId="364" applyFont="1" applyProtection="1"/>
    <xf numFmtId="0" fontId="11" fillId="0" borderId="0" xfId="364" applyFont="1" applyAlignment="1">
      <alignment horizontal="center" vertical="center"/>
    </xf>
    <xf numFmtId="0" fontId="11" fillId="0" borderId="0" xfId="364" applyFont="1" applyAlignment="1">
      <alignment horizontal="centerContinuous" vertical="center"/>
    </xf>
    <xf numFmtId="171" fontId="11" fillId="0" borderId="0" xfId="364" applyNumberFormat="1" applyFont="1" applyFill="1" applyAlignment="1">
      <alignment horizontal="centerContinuous" vertical="center"/>
    </xf>
    <xf numFmtId="0" fontId="14" fillId="0" borderId="0" xfId="364" applyFont="1" applyAlignment="1">
      <alignment horizontal="center" vertical="center"/>
    </xf>
    <xf numFmtId="0" fontId="14" fillId="0" borderId="0" xfId="364" applyFont="1" applyAlignment="1">
      <alignment horizontal="centerContinuous" vertical="center"/>
    </xf>
    <xf numFmtId="171" fontId="14" fillId="0" borderId="0" xfId="364" applyNumberFormat="1" applyFont="1" applyFill="1" applyAlignment="1">
      <alignment horizontal="centerContinuous" vertical="center"/>
    </xf>
    <xf numFmtId="0" fontId="11" fillId="0" borderId="0" xfId="364" applyFont="1" applyAlignment="1" applyProtection="1">
      <alignment horizontal="center" vertical="center" wrapText="1"/>
    </xf>
    <xf numFmtId="0" fontId="9" fillId="0" borderId="0" xfId="364" applyFont="1" applyProtection="1"/>
    <xf numFmtId="0" fontId="10" fillId="0" borderId="0" xfId="364" applyFont="1" applyAlignment="1">
      <alignment horizontal="center"/>
    </xf>
    <xf numFmtId="0" fontId="9" fillId="0" borderId="0" xfId="364" applyFont="1" applyFill="1" applyBorder="1" applyAlignment="1">
      <alignment horizontal="centerContinuous"/>
    </xf>
    <xf numFmtId="171" fontId="9" fillId="0" borderId="14" xfId="364" applyNumberFormat="1" applyFont="1" applyFill="1" applyBorder="1" applyAlignment="1" applyProtection="1">
      <alignment horizontal="centerContinuous" vertical="center"/>
    </xf>
    <xf numFmtId="171" fontId="9" fillId="0" borderId="15" xfId="364" applyNumberFormat="1" applyFont="1" applyFill="1" applyBorder="1" applyAlignment="1" applyProtection="1">
      <alignment horizontal="centerContinuous" vertical="center"/>
    </xf>
    <xf numFmtId="171" fontId="9" fillId="0" borderId="22" xfId="364" applyNumberFormat="1" applyFont="1" applyFill="1" applyBorder="1" applyAlignment="1" applyProtection="1">
      <alignment horizontal="centerContinuous" vertical="center"/>
    </xf>
    <xf numFmtId="0" fontId="9" fillId="0" borderId="0" xfId="364" applyFont="1" applyAlignment="1">
      <alignment horizontal="center"/>
    </xf>
    <xf numFmtId="0" fontId="9" fillId="0" borderId="13" xfId="364" applyFont="1" applyFill="1" applyBorder="1" applyAlignment="1"/>
    <xf numFmtId="0" fontId="9" fillId="0" borderId="13" xfId="364" applyFont="1" applyFill="1" applyBorder="1" applyAlignment="1">
      <alignment horizontal="center"/>
    </xf>
    <xf numFmtId="0" fontId="9" fillId="0" borderId="13" xfId="364" applyFont="1" applyFill="1" applyBorder="1" applyAlignment="1">
      <alignment horizontal="left"/>
    </xf>
    <xf numFmtId="0" fontId="10" fillId="0" borderId="0" xfId="364" applyFont="1" applyProtection="1"/>
    <xf numFmtId="0" fontId="9" fillId="0" borderId="1" xfId="364" applyFont="1" applyFill="1" applyBorder="1" applyAlignment="1"/>
    <xf numFmtId="0" fontId="10" fillId="0" borderId="0" xfId="364" applyFont="1" applyFill="1" applyBorder="1" applyAlignment="1">
      <alignment horizontal="center"/>
    </xf>
    <xf numFmtId="0" fontId="10" fillId="0" borderId="0" xfId="364" applyFont="1" applyFill="1" applyBorder="1" applyAlignment="1">
      <alignment horizontal="left"/>
    </xf>
    <xf numFmtId="171" fontId="9" fillId="0" borderId="24" xfId="364" applyNumberFormat="1" applyFont="1" applyBorder="1" applyAlignment="1" applyProtection="1">
      <alignment horizontal="center" vertical="center"/>
    </xf>
    <xf numFmtId="0" fontId="71" fillId="0" borderId="0" xfId="364" applyFont="1" applyProtection="1"/>
    <xf numFmtId="171" fontId="10" fillId="0" borderId="26" xfId="369" applyNumberFormat="1" applyFont="1" applyFill="1" applyBorder="1" applyProtection="1"/>
    <xf numFmtId="193" fontId="10" fillId="0" borderId="0" xfId="364" applyNumberFormat="1" applyFont="1" applyProtection="1"/>
    <xf numFmtId="193" fontId="10" fillId="0" borderId="25" xfId="0" applyNumberFormat="1" applyFont="1" applyFill="1" applyBorder="1" applyAlignment="1" applyProtection="1">
      <alignment vertical="center"/>
    </xf>
    <xf numFmtId="0" fontId="12" fillId="0" borderId="0" xfId="364" applyFont="1" applyProtection="1"/>
    <xf numFmtId="171" fontId="8" fillId="0" borderId="24" xfId="364" applyNumberFormat="1" applyFont="1" applyFill="1" applyBorder="1" applyAlignment="1"/>
    <xf numFmtId="171" fontId="10" fillId="0" borderId="24" xfId="369" applyNumberFormat="1" applyFont="1" applyFill="1" applyBorder="1" applyProtection="1"/>
    <xf numFmtId="171" fontId="8" fillId="0" borderId="26" xfId="364" applyNumberFormat="1" applyFont="1" applyFill="1" applyBorder="1" applyAlignment="1"/>
    <xf numFmtId="193" fontId="9" fillId="0" borderId="23" xfId="0" applyNumberFormat="1" applyFont="1" applyFill="1" applyBorder="1" applyAlignment="1" applyProtection="1">
      <alignment vertical="center"/>
    </xf>
    <xf numFmtId="0" fontId="10" fillId="0" borderId="22" xfId="0" applyFont="1" applyFill="1" applyBorder="1" applyAlignment="1" applyProtection="1">
      <alignment horizontal="left"/>
    </xf>
    <xf numFmtId="0" fontId="10" fillId="0" borderId="1" xfId="364" applyFont="1" applyBorder="1" applyProtection="1"/>
    <xf numFmtId="0" fontId="10" fillId="0" borderId="0" xfId="364" applyFont="1" applyBorder="1" applyProtection="1"/>
    <xf numFmtId="0" fontId="9" fillId="0" borderId="1" xfId="364" applyFont="1" applyFill="1" applyBorder="1" applyAlignment="1">
      <alignment horizontal="left"/>
    </xf>
    <xf numFmtId="0" fontId="9" fillId="0" borderId="0" xfId="364" applyFont="1" applyFill="1" applyBorder="1" applyAlignment="1">
      <alignment horizontal="center"/>
    </xf>
    <xf numFmtId="171" fontId="13" fillId="0" borderId="26" xfId="369" applyNumberFormat="1" applyFont="1" applyFill="1" applyBorder="1" applyProtection="1"/>
    <xf numFmtId="0" fontId="10" fillId="0" borderId="1" xfId="364" applyFont="1" applyFill="1" applyBorder="1" applyAlignment="1"/>
    <xf numFmtId="0" fontId="10" fillId="0" borderId="0" xfId="364" applyFont="1" applyBorder="1" applyAlignment="1">
      <alignment horizontal="center"/>
    </xf>
    <xf numFmtId="0" fontId="9" fillId="0" borderId="14" xfId="364" applyFont="1" applyFill="1" applyBorder="1" applyAlignment="1"/>
    <xf numFmtId="0" fontId="9" fillId="0" borderId="15" xfId="364" applyFont="1" applyFill="1" applyBorder="1" applyAlignment="1">
      <alignment horizontal="center"/>
    </xf>
    <xf numFmtId="0" fontId="9" fillId="0" borderId="15" xfId="364" applyFont="1" applyFill="1" applyBorder="1" applyAlignment="1">
      <alignment horizontal="left"/>
    </xf>
    <xf numFmtId="171" fontId="9" fillId="0" borderId="26" xfId="369" applyNumberFormat="1" applyFont="1" applyFill="1" applyBorder="1" applyProtection="1"/>
    <xf numFmtId="0" fontId="10" fillId="0" borderId="1" xfId="364" applyFont="1" applyFill="1" applyBorder="1" applyAlignment="1">
      <alignment vertical="top"/>
    </xf>
    <xf numFmtId="0" fontId="10" fillId="0" borderId="0" xfId="364" applyFont="1" applyFill="1" applyBorder="1" applyAlignment="1">
      <alignment horizontal="center" vertical="top"/>
    </xf>
    <xf numFmtId="0" fontId="10" fillId="0" borderId="0" xfId="364" applyFont="1" applyFill="1" applyBorder="1" applyAlignment="1">
      <alignment horizontal="left" vertical="top"/>
    </xf>
    <xf numFmtId="171" fontId="10" fillId="0" borderId="26" xfId="369" applyNumberFormat="1" applyFont="1" applyFill="1" applyBorder="1" applyAlignment="1">
      <alignment vertical="top"/>
    </xf>
    <xf numFmtId="171" fontId="9" fillId="0" borderId="26" xfId="369" applyNumberFormat="1" applyFont="1" applyFill="1" applyBorder="1"/>
    <xf numFmtId="171" fontId="10" fillId="0" borderId="26" xfId="369" applyNumberFormat="1" applyFont="1" applyFill="1" applyBorder="1"/>
    <xf numFmtId="0" fontId="9" fillId="0" borderId="17" xfId="364" applyFont="1" applyFill="1" applyBorder="1" applyAlignment="1"/>
    <xf numFmtId="0" fontId="9" fillId="0" borderId="18" xfId="364" applyFont="1" applyFill="1" applyBorder="1" applyAlignment="1">
      <alignment horizontal="center"/>
    </xf>
    <xf numFmtId="0" fontId="9" fillId="0" borderId="0" xfId="364" applyFont="1" applyFill="1" applyBorder="1" applyAlignment="1">
      <alignment horizontal="left"/>
    </xf>
    <xf numFmtId="171" fontId="10" fillId="0" borderId="0" xfId="364" applyNumberFormat="1" applyFont="1" applyProtection="1"/>
    <xf numFmtId="0" fontId="72" fillId="0" borderId="0" xfId="0" applyFont="1" applyFill="1" applyProtection="1"/>
    <xf numFmtId="0" fontId="11" fillId="0" borderId="0" xfId="0" applyFont="1" applyFill="1" applyProtection="1"/>
    <xf numFmtId="0" fontId="73" fillId="0" borderId="0" xfId="0" applyFont="1" applyFill="1" applyProtection="1"/>
    <xf numFmtId="0" fontId="9" fillId="0" borderId="23" xfId="0" applyFont="1" applyFill="1" applyBorder="1" applyAlignment="1" applyProtection="1">
      <alignment horizontal="center" vertical="center"/>
    </xf>
    <xf numFmtId="0" fontId="9" fillId="0" borderId="14" xfId="0" applyFont="1" applyFill="1" applyBorder="1" applyAlignment="1" applyProtection="1">
      <alignment horizontal="centerContinuous" vertical="center"/>
    </xf>
    <xf numFmtId="0" fontId="9" fillId="0" borderId="22" xfId="0" applyFont="1" applyFill="1" applyBorder="1" applyAlignment="1" applyProtection="1">
      <alignment horizontal="centerContinuous" vertical="center"/>
    </xf>
    <xf numFmtId="0" fontId="71" fillId="0" borderId="0" xfId="0" applyFont="1" applyFill="1" applyProtection="1"/>
    <xf numFmtId="0" fontId="9" fillId="0" borderId="17" xfId="0" applyFont="1" applyFill="1" applyBorder="1" applyAlignment="1" applyProtection="1">
      <alignment vertical="center"/>
    </xf>
    <xf numFmtId="0" fontId="10" fillId="0" borderId="24" xfId="0" applyFont="1" applyFill="1" applyBorder="1" applyAlignment="1" applyProtection="1">
      <alignment vertical="center"/>
    </xf>
    <xf numFmtId="0" fontId="9" fillId="0" borderId="24" xfId="0" applyFont="1" applyFill="1" applyBorder="1" applyAlignment="1" applyProtection="1">
      <alignment horizontal="center" vertical="center"/>
    </xf>
    <xf numFmtId="0" fontId="10" fillId="0" borderId="26" xfId="0" applyFont="1" applyFill="1" applyBorder="1" applyAlignment="1" applyProtection="1">
      <alignment vertical="center"/>
    </xf>
    <xf numFmtId="0" fontId="9" fillId="0" borderId="23" xfId="0" applyFont="1" applyFill="1" applyBorder="1" applyAlignment="1" applyProtection="1">
      <alignment vertical="center"/>
    </xf>
    <xf numFmtId="193" fontId="9" fillId="0" borderId="23" xfId="523" applyNumberFormat="1" applyFont="1" applyFill="1" applyBorder="1" applyAlignment="1" applyProtection="1">
      <alignment vertical="center"/>
    </xf>
    <xf numFmtId="0" fontId="9" fillId="0" borderId="24" xfId="0" applyFont="1" applyFill="1" applyBorder="1" applyAlignment="1" applyProtection="1">
      <alignment vertical="center"/>
    </xf>
    <xf numFmtId="0" fontId="71" fillId="0" borderId="17" xfId="0" applyFont="1" applyFill="1" applyBorder="1" applyAlignment="1" applyProtection="1">
      <alignment vertical="top" wrapText="1"/>
    </xf>
    <xf numFmtId="0" fontId="71" fillId="0" borderId="19" xfId="0" applyFont="1" applyFill="1" applyBorder="1" applyAlignment="1" applyProtection="1">
      <alignment vertical="top" wrapText="1"/>
    </xf>
    <xf numFmtId="0" fontId="9" fillId="0" borderId="18" xfId="0" applyFont="1" applyFill="1" applyBorder="1" applyAlignment="1" applyProtection="1">
      <alignment vertical="center"/>
    </xf>
    <xf numFmtId="0" fontId="10" fillId="0" borderId="18" xfId="0" applyFont="1" applyFill="1" applyBorder="1" applyAlignment="1" applyProtection="1">
      <alignment vertical="center"/>
    </xf>
    <xf numFmtId="0" fontId="9" fillId="0" borderId="18" xfId="0" applyFont="1" applyFill="1" applyBorder="1" applyAlignment="1" applyProtection="1">
      <alignment horizontal="center" vertical="center"/>
    </xf>
    <xf numFmtId="0" fontId="10" fillId="0" borderId="15" xfId="0" applyFont="1" applyFill="1" applyBorder="1" applyAlignment="1" applyProtection="1">
      <alignment vertical="center"/>
    </xf>
    <xf numFmtId="0" fontId="9" fillId="0" borderId="17"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23" xfId="0" applyFont="1" applyFill="1" applyBorder="1" applyAlignment="1" applyProtection="1">
      <alignment horizontal="left" vertical="top" wrapText="1"/>
    </xf>
    <xf numFmtId="0" fontId="10" fillId="0" borderId="23" xfId="0" applyFont="1" applyFill="1" applyBorder="1" applyAlignment="1" applyProtection="1">
      <alignment vertical="top" wrapText="1"/>
    </xf>
    <xf numFmtId="193" fontId="10" fillId="0" borderId="24" xfId="0" applyNumberFormat="1" applyFont="1" applyFill="1" applyBorder="1" applyAlignment="1" applyProtection="1">
      <alignment horizontal="right" vertical="center"/>
    </xf>
    <xf numFmtId="0" fontId="9" fillId="0" borderId="25" xfId="0" applyFont="1" applyFill="1" applyBorder="1" applyProtection="1"/>
    <xf numFmtId="0" fontId="9" fillId="0" borderId="23" xfId="0" applyFont="1" applyFill="1" applyBorder="1" applyProtection="1"/>
    <xf numFmtId="0" fontId="9" fillId="0" borderId="1" xfId="0" applyFont="1" applyFill="1" applyBorder="1" applyAlignment="1" applyProtection="1">
      <alignment horizontal="center" vertical="center"/>
    </xf>
    <xf numFmtId="0" fontId="9" fillId="0" borderId="26" xfId="0" applyFont="1" applyFill="1" applyBorder="1" applyAlignment="1" applyProtection="1">
      <alignment horizontal="center" vertical="center"/>
    </xf>
    <xf numFmtId="0" fontId="9" fillId="0" borderId="27" xfId="0" applyFont="1" applyFill="1" applyBorder="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vertical="top"/>
    </xf>
    <xf numFmtId="0" fontId="9" fillId="0" borderId="25" xfId="0" applyFont="1" applyFill="1" applyBorder="1" applyAlignment="1" applyProtection="1">
      <alignment horizontal="left" vertical="top" wrapText="1"/>
    </xf>
    <xf numFmtId="0" fontId="10" fillId="0" borderId="25" xfId="0" applyFont="1" applyFill="1" applyBorder="1" applyAlignment="1" applyProtection="1">
      <alignment vertical="top" wrapText="1"/>
    </xf>
    <xf numFmtId="193" fontId="10" fillId="0" borderId="26" xfId="0" applyNumberFormat="1" applyFont="1" applyFill="1" applyBorder="1" applyAlignment="1" applyProtection="1">
      <alignment horizontal="right" vertical="center"/>
    </xf>
    <xf numFmtId="0" fontId="10" fillId="0" borderId="17" xfId="0" applyFont="1" applyFill="1" applyBorder="1" applyAlignment="1" applyProtection="1">
      <alignment vertical="center"/>
    </xf>
    <xf numFmtId="0" fontId="10" fillId="0" borderId="19" xfId="0" applyFont="1" applyFill="1" applyBorder="1" applyAlignment="1" applyProtection="1">
      <alignment vertical="center"/>
    </xf>
    <xf numFmtId="0" fontId="10" fillId="0" borderId="27" xfId="0" applyFont="1" applyFill="1" applyBorder="1" applyAlignment="1" applyProtection="1">
      <alignment vertical="center"/>
    </xf>
    <xf numFmtId="0" fontId="10" fillId="0" borderId="25" xfId="0" applyFont="1" applyFill="1" applyBorder="1" applyAlignment="1" applyProtection="1">
      <alignment vertical="center" wrapText="1"/>
    </xf>
    <xf numFmtId="0" fontId="10" fillId="0" borderId="18" xfId="0" applyFont="1" applyFill="1" applyBorder="1" applyProtection="1"/>
    <xf numFmtId="0" fontId="11" fillId="0" borderId="0" xfId="0" applyFont="1" applyBorder="1" applyAlignment="1">
      <alignment horizontal="center" vertical="center" wrapText="1"/>
    </xf>
    <xf numFmtId="0" fontId="11" fillId="0" borderId="0" xfId="0" applyFont="1" applyAlignment="1">
      <alignment horizontal="center" vertical="center"/>
    </xf>
    <xf numFmtId="165" fontId="10" fillId="0" borderId="0" xfId="369" applyFont="1" applyFill="1" applyProtection="1"/>
    <xf numFmtId="173" fontId="10" fillId="0" borderId="26" xfId="369" applyNumberFormat="1" applyFont="1" applyFill="1" applyBorder="1" applyProtection="1"/>
    <xf numFmtId="0" fontId="1" fillId="0" borderId="27" xfId="536" applyBorder="1" applyAlignment="1">
      <alignment horizontal="centerContinuous" vertical="center"/>
    </xf>
    <xf numFmtId="0" fontId="1" fillId="0" borderId="0" xfId="536" applyAlignment="1">
      <alignment horizontal="centerContinuous" vertical="center"/>
    </xf>
    <xf numFmtId="0" fontId="1" fillId="0" borderId="0" xfId="536"/>
    <xf numFmtId="0" fontId="1" fillId="0" borderId="0" xfId="536" applyBorder="1"/>
    <xf numFmtId="0" fontId="1" fillId="0" borderId="13" xfId="536" applyBorder="1"/>
    <xf numFmtId="0" fontId="45" fillId="0" borderId="0" xfId="536" applyFont="1"/>
    <xf numFmtId="192" fontId="10" fillId="2" borderId="26" xfId="537" applyNumberFormat="1" applyFont="1" applyFill="1" applyBorder="1" applyAlignment="1">
      <alignment horizontal="right"/>
    </xf>
    <xf numFmtId="192" fontId="10" fillId="0" borderId="0" xfId="537" applyNumberFormat="1" applyFont="1" applyFill="1" applyBorder="1" applyAlignment="1" applyProtection="1">
      <alignment horizontal="right" indent="1"/>
    </xf>
    <xf numFmtId="165" fontId="10" fillId="2" borderId="26" xfId="538" applyFont="1" applyFill="1" applyBorder="1" applyAlignment="1">
      <alignment horizontal="left" vertical="center" indent="1"/>
    </xf>
    <xf numFmtId="165" fontId="10" fillId="2" borderId="26" xfId="538" applyFont="1" applyFill="1" applyBorder="1"/>
    <xf numFmtId="165" fontId="10" fillId="2" borderId="27" xfId="538" applyFont="1" applyFill="1" applyBorder="1"/>
    <xf numFmtId="0" fontId="11" fillId="0" borderId="27" xfId="536" applyFont="1" applyFill="1" applyBorder="1" applyAlignment="1">
      <alignment horizontal="centerContinuous" vertical="top"/>
    </xf>
    <xf numFmtId="0" fontId="10" fillId="0" borderId="27" xfId="536" applyFont="1" applyFill="1" applyBorder="1" applyAlignment="1">
      <alignment horizontal="centerContinuous" vertical="top"/>
    </xf>
    <xf numFmtId="0" fontId="10" fillId="0" borderId="0" xfId="536" applyFont="1" applyFill="1" applyBorder="1" applyAlignment="1">
      <alignment horizontal="centerContinuous" vertical="top"/>
    </xf>
    <xf numFmtId="0" fontId="10" fillId="0" borderId="0" xfId="536" applyFont="1" applyFill="1" applyBorder="1"/>
    <xf numFmtId="0" fontId="10" fillId="0" borderId="0" xfId="536" applyFont="1" applyFill="1"/>
    <xf numFmtId="0" fontId="11" fillId="0" borderId="0" xfId="536" applyFont="1" applyFill="1" applyBorder="1" applyAlignment="1">
      <alignment vertical="center" wrapText="1"/>
    </xf>
    <xf numFmtId="0" fontId="9" fillId="0" borderId="0" xfId="536" applyFont="1" applyFill="1" applyBorder="1"/>
    <xf numFmtId="0" fontId="9" fillId="0" borderId="0" xfId="536" applyFont="1" applyFill="1"/>
    <xf numFmtId="0" fontId="9" fillId="0" borderId="26" xfId="536" applyFont="1" applyFill="1" applyBorder="1"/>
    <xf numFmtId="0" fontId="12" fillId="0" borderId="23" xfId="536" quotePrefix="1" applyFont="1" applyFill="1" applyBorder="1" applyAlignment="1">
      <alignment horizontal="center" vertical="center" wrapText="1"/>
    </xf>
    <xf numFmtId="0" fontId="12" fillId="0" borderId="23" xfId="536" applyFont="1" applyFill="1" applyBorder="1" applyAlignment="1">
      <alignment horizontal="center" vertical="center" wrapText="1"/>
    </xf>
    <xf numFmtId="0" fontId="9" fillId="0" borderId="24" xfId="536" applyFont="1" applyFill="1" applyBorder="1"/>
    <xf numFmtId="164" fontId="22" fillId="0" borderId="26" xfId="536" applyNumberFormat="1" applyFont="1" applyBorder="1"/>
    <xf numFmtId="164" fontId="22" fillId="0" borderId="27" xfId="536" applyNumberFormat="1" applyFont="1" applyBorder="1"/>
    <xf numFmtId="164" fontId="22" fillId="0" borderId="25" xfId="536" applyNumberFormat="1" applyFont="1" applyBorder="1"/>
    <xf numFmtId="164" fontId="9" fillId="0" borderId="25" xfId="536" quotePrefix="1" applyNumberFormat="1" applyFont="1" applyFill="1" applyBorder="1" applyAlignment="1">
      <alignment horizontal="center" vertical="top" wrapText="1"/>
    </xf>
    <xf numFmtId="164" fontId="60" fillId="0" borderId="26" xfId="536" quotePrefix="1" applyNumberFormat="1" applyFont="1" applyFill="1" applyBorder="1" applyAlignment="1">
      <alignment horizontal="center" vertical="top" wrapText="1"/>
    </xf>
    <xf numFmtId="198" fontId="10" fillId="0" borderId="0" xfId="536" applyNumberFormat="1" applyFont="1" applyFill="1" applyBorder="1"/>
    <xf numFmtId="164" fontId="9" fillId="0" borderId="22" xfId="536" applyNumberFormat="1" applyFont="1" applyFill="1" applyBorder="1"/>
    <xf numFmtId="164" fontId="9" fillId="0" borderId="27" xfId="536" applyNumberFormat="1" applyFont="1" applyFill="1" applyBorder="1"/>
    <xf numFmtId="164" fontId="10" fillId="0" borderId="27" xfId="536" applyNumberFormat="1" applyFont="1" applyFill="1" applyBorder="1"/>
    <xf numFmtId="164" fontId="10" fillId="0" borderId="26" xfId="536" applyNumberFormat="1" applyFont="1" applyFill="1" applyBorder="1"/>
    <xf numFmtId="164" fontId="9" fillId="0" borderId="24" xfId="536" applyNumberFormat="1" applyFont="1" applyFill="1" applyBorder="1"/>
    <xf numFmtId="164" fontId="9" fillId="0" borderId="19" xfId="536" applyNumberFormat="1" applyFont="1" applyFill="1" applyBorder="1"/>
    <xf numFmtId="164" fontId="10" fillId="0" borderId="0" xfId="536" applyNumberFormat="1" applyFont="1" applyFill="1" applyBorder="1"/>
    <xf numFmtId="41" fontId="10" fillId="0" borderId="26" xfId="536" applyNumberFormat="1" applyFont="1" applyFill="1" applyBorder="1"/>
    <xf numFmtId="41" fontId="10" fillId="0" borderId="27" xfId="536" applyNumberFormat="1" applyFont="1" applyFill="1" applyBorder="1"/>
    <xf numFmtId="164" fontId="9" fillId="0" borderId="23" xfId="536" quotePrefix="1" applyNumberFormat="1" applyFont="1" applyFill="1" applyBorder="1" applyAlignment="1">
      <alignment horizontal="center" vertical="top" wrapText="1"/>
    </xf>
    <xf numFmtId="0" fontId="11" fillId="0" borderId="0" xfId="0" applyFont="1" applyAlignment="1" applyProtection="1">
      <alignment horizontal="center" vertical="center" wrapText="1"/>
    </xf>
    <xf numFmtId="0" fontId="9" fillId="0" borderId="24" xfId="0" applyFont="1" applyBorder="1" applyAlignment="1" applyProtection="1">
      <alignment horizontal="center" vertical="center" wrapText="1"/>
    </xf>
    <xf numFmtId="0" fontId="9" fillId="0" borderId="26" xfId="0" applyFont="1" applyBorder="1" applyAlignment="1" applyProtection="1">
      <alignment horizontal="center" vertical="center" wrapText="1"/>
    </xf>
    <xf numFmtId="0" fontId="9" fillId="0" borderId="25" xfId="0" applyFont="1" applyBorder="1" applyAlignment="1" applyProtection="1">
      <alignment horizontal="center" vertical="center" wrapText="1"/>
    </xf>
    <xf numFmtId="0" fontId="9" fillId="0" borderId="17" xfId="364" applyFont="1" applyFill="1" applyBorder="1" applyAlignment="1">
      <alignment horizontal="center" vertical="center" wrapText="1"/>
    </xf>
    <xf numFmtId="0" fontId="9" fillId="0" borderId="18" xfId="364" applyFont="1" applyFill="1" applyBorder="1" applyAlignment="1">
      <alignment horizontal="center" vertical="center" wrapText="1"/>
    </xf>
    <xf numFmtId="0" fontId="9" fillId="0" borderId="16" xfId="364" applyFont="1" applyFill="1" applyBorder="1" applyAlignment="1">
      <alignment horizontal="center" vertical="center" wrapText="1"/>
    </xf>
    <xf numFmtId="0" fontId="9" fillId="0" borderId="13" xfId="364" applyFont="1" applyFill="1" applyBorder="1" applyAlignment="1">
      <alignment horizontal="center" vertical="center" wrapText="1"/>
    </xf>
    <xf numFmtId="0" fontId="9" fillId="0" borderId="18" xfId="364" applyFont="1" applyFill="1" applyBorder="1" applyAlignment="1">
      <alignment horizontal="left" vertical="center" wrapText="1"/>
    </xf>
    <xf numFmtId="0" fontId="9" fillId="0" borderId="13" xfId="364" applyFont="1" applyFill="1" applyBorder="1" applyAlignment="1">
      <alignment horizontal="left" vertical="center" wrapText="1"/>
    </xf>
    <xf numFmtId="0" fontId="11" fillId="0" borderId="0" xfId="364" applyFont="1" applyAlignment="1" applyProtection="1">
      <alignment horizontal="center" vertical="center" wrapText="1"/>
    </xf>
    <xf numFmtId="0" fontId="9" fillId="0" borderId="23" xfId="0" applyFont="1" applyFill="1" applyBorder="1" applyAlignment="1" applyProtection="1">
      <alignment horizontal="left" vertical="top" wrapText="1"/>
    </xf>
    <xf numFmtId="0" fontId="9" fillId="0" borderId="24" xfId="0" applyFont="1" applyFill="1" applyBorder="1" applyAlignment="1" applyProtection="1">
      <alignment horizontal="left" vertical="top" wrapText="1"/>
    </xf>
    <xf numFmtId="0" fontId="10" fillId="0" borderId="26" xfId="0" applyFont="1" applyFill="1" applyBorder="1" applyAlignment="1" applyProtection="1">
      <alignment horizontal="left" vertical="top" wrapText="1"/>
    </xf>
    <xf numFmtId="0" fontId="10" fillId="0" borderId="25" xfId="0" applyFont="1" applyFill="1" applyBorder="1" applyAlignment="1" applyProtection="1">
      <alignment horizontal="left" vertical="top" wrapText="1"/>
    </xf>
    <xf numFmtId="0" fontId="74" fillId="0" borderId="26" xfId="0" applyFont="1" applyFill="1" applyBorder="1" applyAlignment="1" applyProtection="1">
      <alignment horizontal="left" vertical="top" wrapText="1"/>
    </xf>
    <xf numFmtId="0" fontId="74" fillId="0" borderId="25" xfId="0" applyFont="1" applyFill="1" applyBorder="1" applyAlignment="1" applyProtection="1">
      <alignment horizontal="left" vertical="top" wrapText="1"/>
    </xf>
    <xf numFmtId="0" fontId="9" fillId="0" borderId="26" xfId="0" applyFont="1" applyFill="1" applyBorder="1" applyAlignment="1" applyProtection="1">
      <alignment horizontal="left" vertical="top" wrapText="1"/>
    </xf>
    <xf numFmtId="0" fontId="9" fillId="0" borderId="25" xfId="0" applyFont="1" applyFill="1" applyBorder="1" applyAlignment="1" applyProtection="1">
      <alignment horizontal="left" vertical="top" wrapText="1"/>
    </xf>
    <xf numFmtId="0" fontId="9" fillId="0" borderId="17"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26"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0" fillId="0" borderId="1" xfId="0" applyFont="1" applyFill="1" applyBorder="1" applyAlignment="1" applyProtection="1">
      <alignment horizontal="left" vertical="top" wrapText="1"/>
    </xf>
    <xf numFmtId="0" fontId="10" fillId="0" borderId="27" xfId="0" applyFont="1" applyFill="1" applyBorder="1" applyAlignment="1" applyProtection="1">
      <alignment horizontal="left" vertical="top" wrapText="1"/>
    </xf>
    <xf numFmtId="0" fontId="10" fillId="0" borderId="16" xfId="0" applyFont="1" applyFill="1" applyBorder="1" applyAlignment="1" applyProtection="1">
      <alignment horizontal="left" vertical="top" wrapText="1"/>
    </xf>
    <xf numFmtId="0" fontId="10" fillId="0" borderId="20" xfId="0" applyFont="1" applyFill="1" applyBorder="1" applyAlignment="1" applyProtection="1">
      <alignment horizontal="left" vertical="top" wrapText="1"/>
    </xf>
    <xf numFmtId="0" fontId="9" fillId="0" borderId="19" xfId="0" applyFont="1" applyFill="1" applyBorder="1" applyAlignment="1" applyProtection="1">
      <alignment horizontal="center" vertical="center" wrapText="1"/>
    </xf>
    <xf numFmtId="0" fontId="9" fillId="0" borderId="27"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10" fillId="0" borderId="14" xfId="0" applyFont="1" applyFill="1" applyBorder="1" applyAlignment="1" applyProtection="1">
      <alignment horizontal="left" vertical="top" wrapText="1"/>
    </xf>
    <xf numFmtId="0" fontId="10" fillId="0" borderId="15" xfId="0" applyFont="1" applyFill="1" applyBorder="1" applyAlignment="1" applyProtection="1">
      <alignment horizontal="left" vertical="top" wrapText="1"/>
    </xf>
    <xf numFmtId="0" fontId="10" fillId="0" borderId="22" xfId="0" applyFont="1" applyFill="1" applyBorder="1" applyAlignment="1" applyProtection="1">
      <alignment horizontal="left" vertical="top" wrapText="1"/>
    </xf>
    <xf numFmtId="0" fontId="9" fillId="0" borderId="18"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10" fillId="0" borderId="13" xfId="0" applyFont="1" applyFill="1" applyBorder="1" applyAlignment="1" applyProtection="1">
      <alignment horizontal="left" vertical="top" wrapText="1"/>
    </xf>
    <xf numFmtId="0" fontId="10" fillId="0" borderId="16" xfId="0" applyFont="1" applyFill="1" applyBorder="1" applyAlignment="1" applyProtection="1">
      <alignment horizontal="left" vertical="center" wrapText="1"/>
    </xf>
    <xf numFmtId="0" fontId="10" fillId="0" borderId="13" xfId="0" applyFont="1" applyFill="1" applyBorder="1" applyAlignment="1" applyProtection="1">
      <alignment horizontal="left" vertical="center" wrapText="1"/>
    </xf>
    <xf numFmtId="0" fontId="10" fillId="0" borderId="20" xfId="0" applyFont="1" applyFill="1" applyBorder="1" applyAlignment="1" applyProtection="1">
      <alignment horizontal="left" vertical="center" wrapText="1"/>
    </xf>
    <xf numFmtId="0" fontId="9" fillId="0" borderId="14"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0" borderId="22" xfId="0" applyFont="1" applyFill="1" applyBorder="1" applyAlignment="1">
      <alignment horizontal="center" vertical="center" wrapText="1"/>
    </xf>
    <xf numFmtId="165" fontId="12" fillId="0" borderId="6" xfId="1" applyFont="1" applyFill="1" applyBorder="1" applyAlignment="1" applyProtection="1">
      <alignment horizontal="center" vertical="center" wrapText="1"/>
    </xf>
    <xf numFmtId="165" fontId="12" fillId="0" borderId="21" xfId="1" applyFont="1" applyFill="1" applyBorder="1" applyAlignment="1" applyProtection="1">
      <alignment horizontal="center" vertical="center" wrapText="1"/>
    </xf>
    <xf numFmtId="165" fontId="12" fillId="0" borderId="7" xfId="1" applyFont="1" applyFill="1" applyBorder="1" applyAlignment="1" applyProtection="1">
      <alignment horizontal="center" vertical="center" wrapText="1"/>
    </xf>
    <xf numFmtId="165" fontId="12" fillId="0" borderId="11" xfId="1" applyFont="1" applyFill="1" applyBorder="1" applyAlignment="1" applyProtection="1">
      <alignment horizontal="center" vertical="center" wrapText="1"/>
    </xf>
    <xf numFmtId="165" fontId="12" fillId="0" borderId="8" xfId="1" applyFont="1" applyFill="1" applyBorder="1" applyAlignment="1" applyProtection="1">
      <alignment horizontal="center" vertical="center" wrapText="1"/>
    </xf>
    <xf numFmtId="165" fontId="12" fillId="0" borderId="12" xfId="1" applyFont="1" applyFill="1" applyBorder="1" applyAlignment="1" applyProtection="1">
      <alignment horizontal="center" vertical="center" wrapText="1"/>
    </xf>
    <xf numFmtId="0" fontId="9" fillId="0" borderId="14" xfId="0" applyFont="1" applyFill="1" applyBorder="1" applyAlignment="1">
      <alignment horizontal="center" vertical="top" wrapText="1"/>
    </xf>
    <xf numFmtId="0" fontId="9" fillId="0" borderId="15" xfId="0" applyFont="1" applyFill="1" applyBorder="1" applyAlignment="1">
      <alignment horizontal="center" vertical="top" wrapText="1"/>
    </xf>
    <xf numFmtId="0" fontId="9" fillId="0" borderId="22" xfId="0" applyFont="1" applyFill="1" applyBorder="1" applyAlignment="1">
      <alignment horizontal="center" vertical="top" wrapText="1"/>
    </xf>
    <xf numFmtId="0" fontId="0" fillId="0" borderId="15" xfId="0" applyFill="1" applyBorder="1" applyAlignment="1">
      <alignment horizontal="center" vertical="top"/>
    </xf>
    <xf numFmtId="0" fontId="0" fillId="0" borderId="22" xfId="0" applyFill="1" applyBorder="1" applyAlignment="1">
      <alignment horizontal="center" vertical="top"/>
    </xf>
    <xf numFmtId="0" fontId="12" fillId="0" borderId="0" xfId="0" applyFont="1" applyFill="1" applyBorder="1" applyAlignment="1" applyProtection="1">
      <alignment horizontal="left" vertical="top" wrapText="1"/>
    </xf>
    <xf numFmtId="0" fontId="11" fillId="0" borderId="0" xfId="6" applyFont="1" applyBorder="1" applyAlignment="1">
      <alignment horizontal="center" wrapText="1"/>
    </xf>
    <xf numFmtId="0" fontId="11" fillId="0" borderId="0" xfId="0" applyFont="1" applyFill="1" applyBorder="1" applyAlignment="1" applyProtection="1">
      <alignment horizontal="center" vertical="top" wrapText="1"/>
    </xf>
    <xf numFmtId="0" fontId="12" fillId="0" borderId="0" xfId="0" applyFont="1" applyFill="1" applyBorder="1" applyAlignment="1" applyProtection="1">
      <alignment horizontal="left" wrapText="1"/>
    </xf>
    <xf numFmtId="0" fontId="9" fillId="0" borderId="14" xfId="0" applyFont="1" applyFill="1" applyBorder="1" applyAlignment="1" applyProtection="1">
      <alignment horizontal="center" vertical="top" wrapText="1"/>
    </xf>
    <xf numFmtId="0" fontId="9" fillId="0" borderId="15"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172" fontId="9" fillId="0" borderId="14" xfId="0" applyNumberFormat="1" applyFont="1" applyFill="1" applyBorder="1" applyAlignment="1" applyProtection="1">
      <alignment horizontal="center" vertical="center"/>
    </xf>
    <xf numFmtId="172" fontId="9" fillId="0" borderId="15" xfId="0" applyNumberFormat="1" applyFont="1" applyFill="1" applyBorder="1" applyAlignment="1" applyProtection="1">
      <alignment horizontal="center" vertical="center"/>
    </xf>
    <xf numFmtId="172" fontId="9" fillId="0" borderId="22" xfId="0" applyNumberFormat="1" applyFont="1" applyFill="1" applyBorder="1" applyAlignment="1" applyProtection="1">
      <alignment horizontal="center" vertical="center"/>
    </xf>
    <xf numFmtId="0" fontId="9" fillId="0" borderId="17" xfId="0" applyFont="1" applyFill="1" applyBorder="1" applyAlignment="1" applyProtection="1">
      <alignment horizontal="left" vertical="center" wrapText="1"/>
    </xf>
    <xf numFmtId="0" fontId="9" fillId="0" borderId="18" xfId="0" applyFont="1" applyFill="1" applyBorder="1" applyAlignment="1" applyProtection="1">
      <alignment horizontal="left" vertical="center" wrapText="1"/>
    </xf>
    <xf numFmtId="0" fontId="9" fillId="0" borderId="16" xfId="0" applyFont="1" applyFill="1" applyBorder="1" applyAlignment="1" applyProtection="1">
      <alignment horizontal="left" vertical="center" wrapText="1"/>
    </xf>
    <xf numFmtId="0" fontId="9" fillId="0" borderId="13" xfId="0" applyFont="1" applyFill="1" applyBorder="1" applyAlignment="1" applyProtection="1">
      <alignment horizontal="left" vertical="center" wrapText="1"/>
    </xf>
    <xf numFmtId="0" fontId="11" fillId="2" borderId="0" xfId="0" applyFont="1" applyFill="1" applyBorder="1" applyAlignment="1">
      <alignment horizontal="center" vertical="top"/>
    </xf>
    <xf numFmtId="0" fontId="11" fillId="2" borderId="0" xfId="0" applyFont="1" applyFill="1" applyBorder="1" applyAlignment="1">
      <alignment horizontal="center" vertical="center" wrapText="1"/>
    </xf>
    <xf numFmtId="173" fontId="9" fillId="0" borderId="24" xfId="0" applyNumberFormat="1" applyFont="1" applyFill="1" applyBorder="1" applyAlignment="1">
      <alignment horizontal="center" vertical="center" wrapText="1"/>
    </xf>
    <xf numFmtId="173" fontId="9" fillId="0" borderId="26" xfId="0" applyNumberFormat="1" applyFont="1" applyFill="1" applyBorder="1" applyAlignment="1">
      <alignment horizontal="center" vertical="center" wrapText="1"/>
    </xf>
    <xf numFmtId="173" fontId="9" fillId="0" borderId="25" xfId="0" applyNumberFormat="1" applyFont="1" applyFill="1" applyBorder="1" applyAlignment="1">
      <alignment horizontal="center" vertical="center" wrapText="1"/>
    </xf>
    <xf numFmtId="172" fontId="9" fillId="0" borderId="14" xfId="0" applyNumberFormat="1" applyFont="1" applyFill="1" applyBorder="1" applyAlignment="1">
      <alignment horizontal="center" vertical="center"/>
    </xf>
    <xf numFmtId="172" fontId="9" fillId="0" borderId="15" xfId="0" applyNumberFormat="1" applyFont="1" applyFill="1" applyBorder="1" applyAlignment="1">
      <alignment horizontal="center" vertical="center"/>
    </xf>
    <xf numFmtId="172" fontId="9" fillId="0" borderId="22" xfId="0" applyNumberFormat="1" applyFont="1" applyFill="1" applyBorder="1" applyAlignment="1">
      <alignment horizontal="center" vertical="center"/>
    </xf>
    <xf numFmtId="0" fontId="9" fillId="2" borderId="1"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27" xfId="0" applyFont="1" applyFill="1" applyBorder="1" applyAlignment="1">
      <alignment horizontal="center" vertical="center" wrapText="1"/>
    </xf>
    <xf numFmtId="0" fontId="9" fillId="2" borderId="20" xfId="0" applyFont="1" applyFill="1" applyBorder="1" applyAlignment="1">
      <alignment horizontal="center" vertical="center" wrapText="1"/>
    </xf>
    <xf numFmtId="165" fontId="12" fillId="0" borderId="17" xfId="1" applyFont="1" applyFill="1" applyBorder="1" applyAlignment="1" applyProtection="1">
      <alignment horizontal="center" vertical="center" wrapText="1"/>
    </xf>
    <xf numFmtId="165" fontId="12" fillId="0" borderId="16" xfId="1" applyFont="1" applyFill="1" applyBorder="1" applyAlignment="1" applyProtection="1">
      <alignment horizontal="center" vertical="center" wrapText="1"/>
    </xf>
    <xf numFmtId="0" fontId="9" fillId="0" borderId="14" xfId="6" applyFont="1" applyFill="1" applyBorder="1" applyAlignment="1">
      <alignment horizontal="left" vertical="center"/>
    </xf>
    <xf numFmtId="0" fontId="9" fillId="0" borderId="9" xfId="6" applyFont="1" applyFill="1" applyBorder="1" applyAlignment="1">
      <alignment horizontal="left" vertical="center"/>
    </xf>
    <xf numFmtId="0" fontId="9" fillId="0" borderId="22" xfId="6" applyFont="1" applyFill="1" applyBorder="1" applyAlignment="1">
      <alignment horizontal="left" vertical="center"/>
    </xf>
    <xf numFmtId="0" fontId="11" fillId="0" borderId="17" xfId="6" applyFont="1" applyFill="1" applyBorder="1" applyAlignment="1" applyProtection="1">
      <alignment horizontal="center" vertical="center"/>
      <protection locked="0"/>
    </xf>
    <xf numFmtId="0" fontId="11" fillId="0" borderId="18" xfId="6" applyFont="1" applyFill="1" applyBorder="1" applyAlignment="1" applyProtection="1">
      <alignment horizontal="center" vertical="center"/>
      <protection locked="0"/>
    </xf>
    <xf numFmtId="0" fontId="11" fillId="0" borderId="19" xfId="6" applyFont="1" applyFill="1" applyBorder="1" applyAlignment="1" applyProtection="1">
      <alignment horizontal="center" vertical="center"/>
      <protection locked="0"/>
    </xf>
    <xf numFmtId="0" fontId="11" fillId="0" borderId="16" xfId="6" applyFont="1" applyFill="1" applyBorder="1" applyAlignment="1" applyProtection="1">
      <alignment horizontal="center" vertical="center"/>
      <protection locked="0"/>
    </xf>
    <xf numFmtId="0" fontId="11" fillId="0" borderId="13" xfId="6" applyFont="1" applyFill="1" applyBorder="1" applyAlignment="1" applyProtection="1">
      <alignment horizontal="center" vertical="center"/>
      <protection locked="0"/>
    </xf>
    <xf numFmtId="0" fontId="11" fillId="0" borderId="20" xfId="6" applyFont="1" applyFill="1" applyBorder="1" applyAlignment="1" applyProtection="1">
      <alignment horizontal="center" vertical="center"/>
      <protection locked="0"/>
    </xf>
    <xf numFmtId="172" fontId="9" fillId="0" borderId="14" xfId="6" applyNumberFormat="1" applyFont="1" applyFill="1" applyBorder="1" applyAlignment="1">
      <alignment horizontal="center" vertical="center"/>
    </xf>
    <xf numFmtId="0" fontId="23" fillId="0" borderId="15" xfId="0" applyFont="1" applyBorder="1" applyAlignment="1">
      <alignment horizontal="center" vertical="center"/>
    </xf>
    <xf numFmtId="0" fontId="23" fillId="0" borderId="22" xfId="0" applyFont="1" applyBorder="1" applyAlignment="1">
      <alignment horizontal="center" vertical="center"/>
    </xf>
    <xf numFmtId="0" fontId="0" fillId="0" borderId="15" xfId="0" applyBorder="1" applyAlignment="1">
      <alignment horizontal="center" vertical="center"/>
    </xf>
    <xf numFmtId="0" fontId="0" fillId="0" borderId="22" xfId="0" applyBorder="1" applyAlignment="1">
      <alignment horizontal="center" vertical="center"/>
    </xf>
    <xf numFmtId="0" fontId="9" fillId="0" borderId="14" xfId="6" applyFont="1" applyFill="1" applyBorder="1" applyAlignment="1">
      <alignment horizontal="center" vertical="center" wrapText="1"/>
    </xf>
    <xf numFmtId="0" fontId="9" fillId="0" borderId="15" xfId="6" applyFont="1" applyFill="1" applyBorder="1" applyAlignment="1">
      <alignment horizontal="center" vertical="center" wrapText="1"/>
    </xf>
    <xf numFmtId="0" fontId="9" fillId="0" borderId="22" xfId="6" applyFont="1" applyFill="1" applyBorder="1" applyAlignment="1">
      <alignment horizontal="center" vertical="center" wrapText="1"/>
    </xf>
    <xf numFmtId="0" fontId="9" fillId="0" borderId="24" xfId="6" applyFont="1" applyFill="1" applyBorder="1" applyAlignment="1">
      <alignment horizontal="center" vertical="center" wrapText="1"/>
    </xf>
    <xf numFmtId="0" fontId="9" fillId="0" borderId="25" xfId="6" applyFont="1" applyFill="1" applyBorder="1" applyAlignment="1">
      <alignment horizontal="center" vertical="center" wrapText="1"/>
    </xf>
    <xf numFmtId="0" fontId="9" fillId="0" borderId="17" xfId="6" applyFont="1" applyFill="1" applyBorder="1" applyAlignment="1">
      <alignment horizontal="center" vertical="center" wrapText="1"/>
    </xf>
    <xf numFmtId="0" fontId="9" fillId="0" borderId="16" xfId="6" applyFont="1" applyFill="1" applyBorder="1" applyAlignment="1">
      <alignment horizontal="center" vertical="center" wrapText="1"/>
    </xf>
    <xf numFmtId="0" fontId="9" fillId="0" borderId="19" xfId="6" applyFont="1" applyFill="1" applyBorder="1" applyAlignment="1">
      <alignment horizontal="center" vertical="center" wrapText="1"/>
    </xf>
    <xf numFmtId="0" fontId="9" fillId="0" borderId="20" xfId="6" applyFont="1" applyFill="1" applyBorder="1" applyAlignment="1">
      <alignment horizontal="center" vertical="center" wrapText="1"/>
    </xf>
    <xf numFmtId="0" fontId="9" fillId="0" borderId="15" xfId="6" applyFont="1" applyFill="1" applyBorder="1" applyAlignment="1">
      <alignment horizontal="left" vertical="center"/>
    </xf>
    <xf numFmtId="0" fontId="9" fillId="0" borderId="14" xfId="6" applyFont="1" applyFill="1" applyBorder="1" applyAlignment="1">
      <alignment horizontal="left"/>
    </xf>
    <xf numFmtId="0" fontId="9" fillId="0" borderId="15" xfId="6" applyFont="1" applyFill="1" applyBorder="1" applyAlignment="1">
      <alignment horizontal="left"/>
    </xf>
    <xf numFmtId="0" fontId="9" fillId="0" borderId="9" xfId="6" applyFont="1" applyFill="1" applyBorder="1" applyAlignment="1">
      <alignment horizontal="left"/>
    </xf>
    <xf numFmtId="0" fontId="11" fillId="0" borderId="0" xfId="6" applyFont="1" applyBorder="1" applyAlignment="1">
      <alignment horizontal="center" vertical="center" wrapText="1"/>
    </xf>
    <xf numFmtId="0" fontId="9" fillId="0" borderId="0" xfId="292" applyFont="1" applyFill="1" applyBorder="1" applyAlignment="1">
      <alignment horizontal="center" vertical="center" wrapText="1"/>
    </xf>
    <xf numFmtId="0" fontId="8" fillId="0" borderId="0" xfId="292" applyBorder="1" applyAlignment="1">
      <alignment horizontal="center" vertical="center" wrapText="1"/>
    </xf>
    <xf numFmtId="0" fontId="61" fillId="0" borderId="0" xfId="536" applyFont="1" applyAlignment="1">
      <alignment horizontal="center" vertical="center" wrapText="1"/>
    </xf>
    <xf numFmtId="3" fontId="9" fillId="0" borderId="14" xfId="150" applyNumberFormat="1" applyFont="1" applyBorder="1" applyAlignment="1">
      <alignment horizontal="center" vertical="center" wrapText="1"/>
    </xf>
    <xf numFmtId="3" fontId="9" fillId="0" borderId="15" xfId="150" applyNumberFormat="1" applyFont="1" applyBorder="1" applyAlignment="1">
      <alignment horizontal="center" vertical="center" wrapText="1"/>
    </xf>
    <xf numFmtId="3" fontId="9" fillId="0" borderId="22" xfId="150" applyNumberFormat="1" applyFont="1" applyBorder="1" applyAlignment="1">
      <alignment horizontal="center" vertical="center" wrapText="1"/>
    </xf>
    <xf numFmtId="3" fontId="9" fillId="0" borderId="17" xfId="150" applyNumberFormat="1" applyFont="1" applyBorder="1" applyAlignment="1">
      <alignment horizontal="center" vertical="center" wrapText="1"/>
    </xf>
    <xf numFmtId="3" fontId="9" fillId="0" borderId="25" xfId="150" applyNumberFormat="1" applyFont="1" applyBorder="1" applyAlignment="1">
      <alignment horizontal="center" vertical="center" wrapText="1"/>
    </xf>
    <xf numFmtId="197" fontId="9" fillId="0" borderId="14" xfId="150" applyNumberFormat="1" applyFont="1" applyBorder="1" applyAlignment="1">
      <alignment horizontal="center" vertical="center"/>
    </xf>
    <xf numFmtId="197" fontId="9" fillId="0" borderId="15" xfId="150" applyNumberFormat="1" applyFont="1" applyBorder="1" applyAlignment="1">
      <alignment horizontal="center" vertical="center"/>
    </xf>
    <xf numFmtId="197" fontId="9" fillId="0" borderId="22" xfId="150" applyNumberFormat="1" applyFont="1" applyBorder="1" applyAlignment="1">
      <alignment horizontal="center" vertical="center"/>
    </xf>
    <xf numFmtId="0" fontId="11" fillId="0" borderId="0" xfId="6" applyFont="1" applyFill="1" applyBorder="1" applyAlignment="1">
      <alignment horizontal="center" vertical="top"/>
    </xf>
    <xf numFmtId="197" fontId="9" fillId="0" borderId="23" xfId="150" applyNumberFormat="1" applyFont="1" applyBorder="1" applyAlignment="1">
      <alignment horizontal="center" vertical="center"/>
    </xf>
    <xf numFmtId="0" fontId="8" fillId="0" borderId="23" xfId="150" applyBorder="1"/>
    <xf numFmtId="0" fontId="11" fillId="0" borderId="0" xfId="536" applyFont="1" applyFill="1" applyBorder="1" applyAlignment="1">
      <alignment horizontal="center" vertical="center" wrapText="1"/>
    </xf>
    <xf numFmtId="0" fontId="9" fillId="0" borderId="15" xfId="521" quotePrefix="1" applyFont="1" applyFill="1" applyBorder="1" applyAlignment="1">
      <alignment horizontal="center" vertical="center" wrapText="1"/>
    </xf>
    <xf numFmtId="0" fontId="9" fillId="0" borderId="22" xfId="521" quotePrefix="1" applyFont="1" applyFill="1" applyBorder="1" applyAlignment="1">
      <alignment horizontal="center" vertical="center" wrapText="1"/>
    </xf>
    <xf numFmtId="0" fontId="9" fillId="0" borderId="18" xfId="536" quotePrefix="1" applyFont="1" applyFill="1" applyBorder="1" applyAlignment="1">
      <alignment horizontal="center" vertical="center"/>
    </xf>
    <xf numFmtId="0" fontId="9" fillId="0" borderId="15" xfId="536" applyFont="1" applyFill="1" applyBorder="1" applyAlignment="1">
      <alignment horizontal="center" vertical="center"/>
    </xf>
    <xf numFmtId="0" fontId="9" fillId="0" borderId="22" xfId="536" applyFont="1" applyFill="1" applyBorder="1" applyAlignment="1">
      <alignment horizontal="center" vertical="center"/>
    </xf>
    <xf numFmtId="0" fontId="9" fillId="0" borderId="0" xfId="150" applyFont="1" applyFill="1" applyBorder="1" applyAlignment="1">
      <alignment horizontal="center" vertical="center" wrapText="1"/>
    </xf>
    <xf numFmtId="0" fontId="8" fillId="0" borderId="0" xfId="150" applyBorder="1" applyAlignment="1">
      <alignment horizontal="center" vertical="center" wrapText="1"/>
    </xf>
  </cellXfs>
  <cellStyles count="539">
    <cellStyle name="20% - Accent1 2" xfId="445"/>
    <cellStyle name="20% - Accent1 3" xfId="446"/>
    <cellStyle name="20% - Accent2 2" xfId="447"/>
    <cellStyle name="20% - Accent2 3" xfId="448"/>
    <cellStyle name="20% - Accent3 2" xfId="449"/>
    <cellStyle name="20% - Accent3 3" xfId="450"/>
    <cellStyle name="20% - Accent4 2" xfId="451"/>
    <cellStyle name="20% - Accent4 3" xfId="452"/>
    <cellStyle name="20% - Accent5 2" xfId="453"/>
    <cellStyle name="20% - Accent5 3" xfId="454"/>
    <cellStyle name="20% - Accent6 2" xfId="455"/>
    <cellStyle name="20% - Accent6 3" xfId="456"/>
    <cellStyle name="40% - Accent1 2" xfId="457"/>
    <cellStyle name="40% - Accent1 3" xfId="458"/>
    <cellStyle name="40% - Accent2 2" xfId="459"/>
    <cellStyle name="40% - Accent2 3" xfId="460"/>
    <cellStyle name="40% - Accent3 2" xfId="461"/>
    <cellStyle name="40% - Accent3 3" xfId="462"/>
    <cellStyle name="40% - Accent4 2" xfId="463"/>
    <cellStyle name="40% - Accent4 3" xfId="464"/>
    <cellStyle name="40% - Accent5 2" xfId="465"/>
    <cellStyle name="40% - Accent5 3" xfId="466"/>
    <cellStyle name="40% - Accent6 2" xfId="467"/>
    <cellStyle name="40% - Accent6 3" xfId="468"/>
    <cellStyle name="60% - Accent1 2" xfId="469"/>
    <cellStyle name="60% - Accent1 3" xfId="470"/>
    <cellStyle name="60% - Accent2 2" xfId="471"/>
    <cellStyle name="60% - Accent2 3" xfId="472"/>
    <cellStyle name="60% - Accent3 2" xfId="473"/>
    <cellStyle name="60% - Accent3 3" xfId="474"/>
    <cellStyle name="60% - Accent4 2" xfId="475"/>
    <cellStyle name="60% - Accent4 3" xfId="476"/>
    <cellStyle name="60% - Accent5 2" xfId="477"/>
    <cellStyle name="60% - Accent5 3" xfId="478"/>
    <cellStyle name="60% - Accent6 2" xfId="479"/>
    <cellStyle name="60% - Accent6 3" xfId="480"/>
    <cellStyle name="Accent1 2" xfId="481"/>
    <cellStyle name="Accent1 3" xfId="482"/>
    <cellStyle name="Accent2 2" xfId="483"/>
    <cellStyle name="Accent2 3" xfId="484"/>
    <cellStyle name="Accent3 2" xfId="485"/>
    <cellStyle name="Accent3 3" xfId="486"/>
    <cellStyle name="Accent4 2" xfId="487"/>
    <cellStyle name="Accent4 3" xfId="488"/>
    <cellStyle name="Accent5 2" xfId="489"/>
    <cellStyle name="Accent5 3" xfId="490"/>
    <cellStyle name="Accent6 2" xfId="491"/>
    <cellStyle name="Accent6 3" xfId="492"/>
    <cellStyle name="assumed" xfId="12"/>
    <cellStyle name="background" xfId="13"/>
    <cellStyle name="background2" xfId="14"/>
    <cellStyle name="Bad 2" xfId="493"/>
    <cellStyle name="Bad 3" xfId="494"/>
    <cellStyle name="bee2" xfId="15"/>
    <cellStyle name="bee2 2" xfId="207"/>
    <cellStyle name="Calc Currency (0)" xfId="16"/>
    <cellStyle name="Calc Currency (2)" xfId="17"/>
    <cellStyle name="Calc Percent (0)" xfId="18"/>
    <cellStyle name="Calc Percent (1)" xfId="19"/>
    <cellStyle name="Calc Percent (2)" xfId="20"/>
    <cellStyle name="Calc Units (0)" xfId="21"/>
    <cellStyle name="Calc Units (1)" xfId="22"/>
    <cellStyle name="Calc Units (2)" xfId="23"/>
    <cellStyle name="Calculation 2" xfId="495"/>
    <cellStyle name="Calculation 3" xfId="496"/>
    <cellStyle name="Check Cell 2" xfId="497"/>
    <cellStyle name="Check Cell 3" xfId="498"/>
    <cellStyle name="Comma" xfId="522" builtinId="3"/>
    <cellStyle name="Comma [00]" xfId="25"/>
    <cellStyle name="Comma [00] 2" xfId="209"/>
    <cellStyle name="Comma 10" xfId="84"/>
    <cellStyle name="Comma 10 2" xfId="226"/>
    <cellStyle name="Comma 11" xfId="137"/>
    <cellStyle name="Comma 11 2" xfId="279"/>
    <cellStyle name="Comma 12" xfId="134"/>
    <cellStyle name="Comma 12 2" xfId="276"/>
    <cellStyle name="Comma 13" xfId="140"/>
    <cellStyle name="Comma 13 2" xfId="282"/>
    <cellStyle name="Comma 14" xfId="144"/>
    <cellStyle name="Comma 14 2" xfId="286"/>
    <cellStyle name="Comma 15" xfId="149"/>
    <cellStyle name="Comma 15 2" xfId="291"/>
    <cellStyle name="Comma 16" xfId="152"/>
    <cellStyle name="Comma 16 2" xfId="294"/>
    <cellStyle name="Comma 17" xfId="155"/>
    <cellStyle name="Comma 17 2" xfId="297"/>
    <cellStyle name="Comma 18" xfId="166"/>
    <cellStyle name="Comma 18 2" xfId="308"/>
    <cellStyle name="Comma 19" xfId="163"/>
    <cellStyle name="Comma 19 2" xfId="305"/>
    <cellStyle name="Comma 2" xfId="10"/>
    <cellStyle name="Comma 2 2" xfId="394"/>
    <cellStyle name="Comma 20" xfId="174"/>
    <cellStyle name="Comma 20 2" xfId="316"/>
    <cellStyle name="Comma 21" xfId="171"/>
    <cellStyle name="Comma 21 2" xfId="313"/>
    <cellStyle name="Comma 22" xfId="181"/>
    <cellStyle name="Comma 22 2" xfId="323"/>
    <cellStyle name="Comma 23" xfId="179"/>
    <cellStyle name="Comma 23 2" xfId="321"/>
    <cellStyle name="Comma 24" xfId="184"/>
    <cellStyle name="Comma 24 2" xfId="326"/>
    <cellStyle name="Comma 25" xfId="188"/>
    <cellStyle name="Comma 25 2" xfId="330"/>
    <cellStyle name="Comma 26" xfId="192"/>
    <cellStyle name="Comma 26 2" xfId="334"/>
    <cellStyle name="Comma 27" xfId="196"/>
    <cellStyle name="Comma 27 2" xfId="338"/>
    <cellStyle name="Comma 28" xfId="199"/>
    <cellStyle name="Comma 28 2" xfId="341"/>
    <cellStyle name="Comma 29" xfId="349"/>
    <cellStyle name="Comma 29 2" xfId="378"/>
    <cellStyle name="Comma 3" xfId="24"/>
    <cellStyle name="Comma 3 2" xfId="208"/>
    <cellStyle name="Comma 30" xfId="350"/>
    <cellStyle name="Comma 30 2" xfId="379"/>
    <cellStyle name="Comma 31" xfId="351"/>
    <cellStyle name="Comma 31 2" xfId="380"/>
    <cellStyle name="Comma 32" xfId="352"/>
    <cellStyle name="Comma 32 2" xfId="381"/>
    <cellStyle name="Comma 33" xfId="353"/>
    <cellStyle name="Comma 33 2" xfId="382"/>
    <cellStyle name="Comma 34" xfId="354"/>
    <cellStyle name="Comma 34 2" xfId="383"/>
    <cellStyle name="Comma 35" xfId="355"/>
    <cellStyle name="Comma 35 2" xfId="384"/>
    <cellStyle name="Comma 36" xfId="356"/>
    <cellStyle name="Comma 36 2" xfId="385"/>
    <cellStyle name="Comma 37" xfId="357"/>
    <cellStyle name="Comma 37 2" xfId="386"/>
    <cellStyle name="Comma 38" xfId="388"/>
    <cellStyle name="Comma 39" xfId="392"/>
    <cellStyle name="Comma 4" xfId="93"/>
    <cellStyle name="Comma 4 2" xfId="235"/>
    <cellStyle name="Comma 40" xfId="362"/>
    <cellStyle name="Comma 41" xfId="376"/>
    <cellStyle name="Comma 42" xfId="393"/>
    <cellStyle name="Comma 43" xfId="435"/>
    <cellStyle name="Comma 44" xfId="439"/>
    <cellStyle name="Comma 44 2" xfId="440"/>
    <cellStyle name="Comma 45" xfId="443"/>
    <cellStyle name="Comma 45 2" xfId="537"/>
    <cellStyle name="Comma 5" xfId="123"/>
    <cellStyle name="Comma 5 2" xfId="265"/>
    <cellStyle name="Comma 6" xfId="90"/>
    <cellStyle name="Comma 6 2" xfId="232"/>
    <cellStyle name="Comma 7" xfId="127"/>
    <cellStyle name="Comma 7 2" xfId="269"/>
    <cellStyle name="Comma 8" xfId="87"/>
    <cellStyle name="Comma 8 2" xfId="229"/>
    <cellStyle name="Comma 9" xfId="130"/>
    <cellStyle name="Comma 9 2" xfId="272"/>
    <cellStyle name="Comma0" xfId="26"/>
    <cellStyle name="Comma0 2" xfId="210"/>
    <cellStyle name="Comma0 2 2" xfId="524"/>
    <cellStyle name="Comma0 3" xfId="395"/>
    <cellStyle name="Couma_#B P&amp;L Evolution_BINV" xfId="396"/>
    <cellStyle name="Currency [00]" xfId="28"/>
    <cellStyle name="Currency [00] 2" xfId="212"/>
    <cellStyle name="Currency 10" xfId="131"/>
    <cellStyle name="Currency 10 2" xfId="273"/>
    <cellStyle name="Currency 11" xfId="132"/>
    <cellStyle name="Currency 11 2" xfId="274"/>
    <cellStyle name="Currency 12" xfId="138"/>
    <cellStyle name="Currency 12 2" xfId="280"/>
    <cellStyle name="Currency 13" xfId="142"/>
    <cellStyle name="Currency 13 2" xfId="284"/>
    <cellStyle name="Currency 14" xfId="146"/>
    <cellStyle name="Currency 14 2" xfId="288"/>
    <cellStyle name="Currency 15" xfId="151"/>
    <cellStyle name="Currency 15 2" xfId="293"/>
    <cellStyle name="Currency 16" xfId="147"/>
    <cellStyle name="Currency 16 2" xfId="289"/>
    <cellStyle name="Currency 17" xfId="159"/>
    <cellStyle name="Currency 17 2" xfId="301"/>
    <cellStyle name="Currency 18" xfId="156"/>
    <cellStyle name="Currency 18 2" xfId="298"/>
    <cellStyle name="Currency 19" xfId="167"/>
    <cellStyle name="Currency 19 2" xfId="309"/>
    <cellStyle name="Currency 2" xfId="27"/>
    <cellStyle name="Currency 2 2" xfId="211"/>
    <cellStyle name="Currency 20" xfId="164"/>
    <cellStyle name="Currency 20 2" xfId="306"/>
    <cellStyle name="Currency 21" xfId="175"/>
    <cellStyle name="Currency 21 2" xfId="317"/>
    <cellStyle name="Currency 22" xfId="172"/>
    <cellStyle name="Currency 22 2" xfId="314"/>
    <cellStyle name="Currency 23" xfId="182"/>
    <cellStyle name="Currency 23 2" xfId="324"/>
    <cellStyle name="Currency 24" xfId="186"/>
    <cellStyle name="Currency 24 2" xfId="328"/>
    <cellStyle name="Currency 25" xfId="190"/>
    <cellStyle name="Currency 25 2" xfId="332"/>
    <cellStyle name="Currency 26" xfId="194"/>
    <cellStyle name="Currency 26 2" xfId="336"/>
    <cellStyle name="Currency 27" xfId="198"/>
    <cellStyle name="Currency 27 2" xfId="340"/>
    <cellStyle name="Currency 28" xfId="369"/>
    <cellStyle name="Currency 29" xfId="391"/>
    <cellStyle name="Currency 3" xfId="95"/>
    <cellStyle name="Currency 3 2" xfId="237"/>
    <cellStyle name="Currency 30" xfId="397"/>
    <cellStyle name="Currency 31" xfId="429"/>
    <cellStyle name="Currency 32" xfId="444"/>
    <cellStyle name="Currency 32 2" xfId="538"/>
    <cellStyle name="Currency 4" xfId="121"/>
    <cellStyle name="Currency 4 2" xfId="263"/>
    <cellStyle name="Currency 5" xfId="94"/>
    <cellStyle name="Currency 5 2" xfId="236"/>
    <cellStyle name="Currency 6" xfId="125"/>
    <cellStyle name="Currency 6 2" xfId="267"/>
    <cellStyle name="Currency 7" xfId="89"/>
    <cellStyle name="Currency 7 2" xfId="231"/>
    <cellStyle name="Currency 8" xfId="128"/>
    <cellStyle name="Currency 8 2" xfId="270"/>
    <cellStyle name="Currency 9" xfId="86"/>
    <cellStyle name="Currency 9 2" xfId="228"/>
    <cellStyle name="Currency_NT FMG" xfId="1"/>
    <cellStyle name="Currency0" xfId="29"/>
    <cellStyle name="Currency0 2" xfId="213"/>
    <cellStyle name="Currency0 2 2" xfId="399"/>
    <cellStyle name="Currency0 3" xfId="400"/>
    <cellStyle name="Currency0 4" xfId="398"/>
    <cellStyle name="Date" xfId="30"/>
    <cellStyle name="Date 2" xfId="214"/>
    <cellStyle name="Date 2 2" xfId="525"/>
    <cellStyle name="Date 3" xfId="401"/>
    <cellStyle name="Date Short" xfId="31"/>
    <cellStyle name="Date_1" xfId="402"/>
    <cellStyle name="decisions" xfId="32"/>
    <cellStyle name="decisions 2" xfId="215"/>
    <cellStyle name="default" xfId="33"/>
    <cellStyle name="default2" xfId="34"/>
    <cellStyle name="Dezimal [0]_Compiling Utility Macros" xfId="35"/>
    <cellStyle name="Dezimal_Compiling Utility Macros" xfId="36"/>
    <cellStyle name="display" xfId="37"/>
    <cellStyle name="display 2" xfId="216"/>
    <cellStyle name="Enter Currency (0)" xfId="38"/>
    <cellStyle name="Enter Currency (2)" xfId="39"/>
    <cellStyle name="Enter Units (0)" xfId="40"/>
    <cellStyle name="Enter Units (1)" xfId="41"/>
    <cellStyle name="Enter Units (2)" xfId="42"/>
    <cellStyle name="Explanatory Text 2" xfId="499"/>
    <cellStyle name="Explanatory Text 3" xfId="500"/>
    <cellStyle name="F2" xfId="403"/>
    <cellStyle name="F3" xfId="404"/>
    <cellStyle name="F4" xfId="405"/>
    <cellStyle name="F5" xfId="406"/>
    <cellStyle name="F6" xfId="407"/>
    <cellStyle name="F7" xfId="408"/>
    <cellStyle name="F8" xfId="409"/>
    <cellStyle name="Fixed" xfId="43"/>
    <cellStyle name="Fixed 2" xfId="217"/>
    <cellStyle name="Fixed 2 2" xfId="526"/>
    <cellStyle name="Fixed 3" xfId="410"/>
    <cellStyle name="Good 2" xfId="501"/>
    <cellStyle name="Good 3" xfId="502"/>
    <cellStyle name="Grey" xfId="44"/>
    <cellStyle name="Header1" xfId="45"/>
    <cellStyle name="Header1 2" xfId="411"/>
    <cellStyle name="Header2" xfId="46"/>
    <cellStyle name="Header2 2" xfId="412"/>
    <cellStyle name="heading" xfId="47"/>
    <cellStyle name="Heading 1 2" xfId="48"/>
    <cellStyle name="Heading 1 2 2" xfId="413"/>
    <cellStyle name="Heading 1 3" xfId="503"/>
    <cellStyle name="Heading 2 2" xfId="49"/>
    <cellStyle name="Heading 2 2 2" xfId="414"/>
    <cellStyle name="Heading 2 3" xfId="504"/>
    <cellStyle name="Heading 3 2" xfId="505"/>
    <cellStyle name="Heading 3 3" xfId="506"/>
    <cellStyle name="Heading 4 2" xfId="507"/>
    <cellStyle name="Heading 4 3" xfId="508"/>
    <cellStyle name="HEADING1" xfId="415"/>
    <cellStyle name="heading2" xfId="50"/>
    <cellStyle name="HEADING2 2" xfId="416"/>
    <cellStyle name="Input [yellow]" xfId="52"/>
    <cellStyle name="input 10" xfId="105"/>
    <cellStyle name="input 10 2" xfId="247"/>
    <cellStyle name="input 11" xfId="113"/>
    <cellStyle name="input 11 2" xfId="255"/>
    <cellStyle name="input 12" xfId="103"/>
    <cellStyle name="input 12 2" xfId="245"/>
    <cellStyle name="input 13" xfId="114"/>
    <cellStyle name="input 13 2" xfId="256"/>
    <cellStyle name="input 14" xfId="102"/>
    <cellStyle name="input 14 2" xfId="244"/>
    <cellStyle name="input 15" xfId="115"/>
    <cellStyle name="input 15 2" xfId="257"/>
    <cellStyle name="input 16" xfId="101"/>
    <cellStyle name="input 16 2" xfId="243"/>
    <cellStyle name="input 17" xfId="108"/>
    <cellStyle name="input 17 2" xfId="250"/>
    <cellStyle name="input 18" xfId="100"/>
    <cellStyle name="input 18 2" xfId="242"/>
    <cellStyle name="input 19" xfId="116"/>
    <cellStyle name="input 19 2" xfId="258"/>
    <cellStyle name="input 2" xfId="51"/>
    <cellStyle name="input 2 2" xfId="218"/>
    <cellStyle name="input 20" xfId="99"/>
    <cellStyle name="input 20 2" xfId="241"/>
    <cellStyle name="input 21" xfId="117"/>
    <cellStyle name="input 21 2" xfId="259"/>
    <cellStyle name="input 22" xfId="98"/>
    <cellStyle name="input 22 2" xfId="240"/>
    <cellStyle name="input 23" xfId="118"/>
    <cellStyle name="input 23 2" xfId="260"/>
    <cellStyle name="input 24" xfId="97"/>
    <cellStyle name="input 24 2" xfId="239"/>
    <cellStyle name="input 25" xfId="119"/>
    <cellStyle name="input 25 2" xfId="261"/>
    <cellStyle name="input 26" xfId="96"/>
    <cellStyle name="input 26 2" xfId="238"/>
    <cellStyle name="input 27" xfId="120"/>
    <cellStyle name="input 27 2" xfId="262"/>
    <cellStyle name="input 3" xfId="109"/>
    <cellStyle name="input 3 2" xfId="251"/>
    <cellStyle name="input 4" xfId="104"/>
    <cellStyle name="input 4 2" xfId="246"/>
    <cellStyle name="input 5" xfId="110"/>
    <cellStyle name="input 5 2" xfId="252"/>
    <cellStyle name="input 6" xfId="107"/>
    <cellStyle name="input 6 2" xfId="249"/>
    <cellStyle name="input 7" xfId="111"/>
    <cellStyle name="input 7 2" xfId="253"/>
    <cellStyle name="input 8" xfId="106"/>
    <cellStyle name="input 8 2" xfId="248"/>
    <cellStyle name="input 9" xfId="112"/>
    <cellStyle name="input 9 2" xfId="254"/>
    <cellStyle name="input1" xfId="53"/>
    <cellStyle name="input2" xfId="54"/>
    <cellStyle name="input3" xfId="55"/>
    <cellStyle name="key outputs" xfId="56"/>
    <cellStyle name="key outputs 2" xfId="219"/>
    <cellStyle name="keyout" xfId="57"/>
    <cellStyle name="keyout 2" xfId="220"/>
    <cellStyle name="Link Currency (0)" xfId="58"/>
    <cellStyle name="Link Currency (2)" xfId="59"/>
    <cellStyle name="Link Units (0)" xfId="60"/>
    <cellStyle name="Link Units (1)" xfId="61"/>
    <cellStyle name="Link Units (2)" xfId="62"/>
    <cellStyle name="Linked Cell 2" xfId="509"/>
    <cellStyle name="Linked Cell 3" xfId="510"/>
    <cellStyle name="Monétaire [0]_rwhite" xfId="417"/>
    <cellStyle name="Monétaire_rwhite" xfId="418"/>
    <cellStyle name="Neutral 2" xfId="511"/>
    <cellStyle name="Neutral 3" xfId="512"/>
    <cellStyle name="Normal" xfId="0" builtinId="0"/>
    <cellStyle name="Normal - Style1" xfId="63"/>
    <cellStyle name="Normal 10" xfId="157"/>
    <cellStyle name="Normal 10 2" xfId="299"/>
    <cellStyle name="Normal 11" xfId="161"/>
    <cellStyle name="Normal 11 2" xfId="303"/>
    <cellStyle name="Normal 12" xfId="165"/>
    <cellStyle name="Normal 12 2" xfId="307"/>
    <cellStyle name="Normal 13" xfId="169"/>
    <cellStyle name="Normal 13 2" xfId="311"/>
    <cellStyle name="Normal 14" xfId="173"/>
    <cellStyle name="Normal 14 2" xfId="315"/>
    <cellStyle name="Normal 15" xfId="177"/>
    <cellStyle name="Normal 15 2" xfId="319"/>
    <cellStyle name="Normal 16" xfId="180"/>
    <cellStyle name="Normal 16 2" xfId="322"/>
    <cellStyle name="Normal 17" xfId="185"/>
    <cellStyle name="Normal 17 2" xfId="327"/>
    <cellStyle name="Normal 18" xfId="189"/>
    <cellStyle name="Normal 18 2" xfId="331"/>
    <cellStyle name="Normal 19" xfId="193"/>
    <cellStyle name="Normal 19 2" xfId="335"/>
    <cellStyle name="Normal 2" xfId="2"/>
    <cellStyle name="Normal 2 2" xfId="5"/>
    <cellStyle name="Normal 2 2 2" xfId="370"/>
    <cellStyle name="Normal 2 2 3" xfId="364"/>
    <cellStyle name="Normal 2 2 4" xfId="419"/>
    <cellStyle name="Normal 2 3" xfId="9"/>
    <cellStyle name="Normal 2 3 2" xfId="373"/>
    <cellStyle name="Normal 2 3 3" xfId="367"/>
    <cellStyle name="Normal 2 4" xfId="420"/>
    <cellStyle name="Normal 2 4 2" xfId="527"/>
    <cellStyle name="Normal 2 4 2 2" xfId="528"/>
    <cellStyle name="Normal 2 4 3" xfId="529"/>
    <cellStyle name="Normal 2 5" xfId="421"/>
    <cellStyle name="Normal 20" xfId="197"/>
    <cellStyle name="Normal 20 2" xfId="339"/>
    <cellStyle name="Normal 21" xfId="200"/>
    <cellStyle name="Normal 21 2" xfId="342"/>
    <cellStyle name="Normal 22" xfId="201"/>
    <cellStyle name="Normal 22 2" xfId="343"/>
    <cellStyle name="Normal 23" xfId="202"/>
    <cellStyle name="Normal 23 2" xfId="344"/>
    <cellStyle name="Normal 24" xfId="203"/>
    <cellStyle name="Normal 24 2" xfId="345"/>
    <cellStyle name="Normal 25" xfId="204"/>
    <cellStyle name="Normal 25 2" xfId="346"/>
    <cellStyle name="Normal 26" xfId="205"/>
    <cellStyle name="Normal 26 2" xfId="347"/>
    <cellStyle name="Normal 27" xfId="206"/>
    <cellStyle name="Normal 27 2" xfId="348"/>
    <cellStyle name="Normal 28" xfId="11"/>
    <cellStyle name="Normal 28 2" xfId="374"/>
    <cellStyle name="Normal 29" xfId="358"/>
    <cellStyle name="Normal 29 2" xfId="387"/>
    <cellStyle name="Normal 3" xfId="3"/>
    <cellStyle name="Normal 3 2" xfId="6"/>
    <cellStyle name="Normal 30" xfId="359"/>
    <cellStyle name="Normal 31" xfId="360"/>
    <cellStyle name="Normal 32" xfId="368"/>
    <cellStyle name="Normal 33" xfId="389"/>
    <cellStyle name="Normal 34" xfId="361"/>
    <cellStyle name="Normal 35" xfId="375"/>
    <cellStyle name="Normal 36" xfId="441"/>
    <cellStyle name="Normal 36 2" xfId="536"/>
    <cellStyle name="Normal 39" xfId="513"/>
    <cellStyle name="Normal 4" xfId="7"/>
    <cellStyle name="Normal 4 2" xfId="371"/>
    <cellStyle name="Normal 4 2 2" xfId="423"/>
    <cellStyle name="Normal 4 2 2 2" xfId="530"/>
    <cellStyle name="Normal 4 2 3" xfId="531"/>
    <cellStyle name="Normal 4 3" xfId="365"/>
    <cellStyle name="Normal 4 3 2" xfId="532"/>
    <cellStyle name="Normal 4 4" xfId="422"/>
    <cellStyle name="Normal 5" xfId="8"/>
    <cellStyle name="Normal 5 2" xfId="277"/>
    <cellStyle name="Normal 5 2 2" xfId="377"/>
    <cellStyle name="Normal 5 2 2 2" xfId="533"/>
    <cellStyle name="Normal 5 2 3" xfId="366"/>
    <cellStyle name="Normal 5 2 4" xfId="425"/>
    <cellStyle name="Normal 5 3" xfId="135"/>
    <cellStyle name="Normal 5 3 2" xfId="534"/>
    <cellStyle name="Normal 5 4" xfId="372"/>
    <cellStyle name="Normal 5 5" xfId="363"/>
    <cellStyle name="Normal 5 6" xfId="424"/>
    <cellStyle name="Normal 6" xfId="141"/>
    <cellStyle name="Normal 6 2" xfId="283"/>
    <cellStyle name="Normal 7" xfId="145"/>
    <cellStyle name="Normal 7 2" xfId="287"/>
    <cellStyle name="Normal 7 2 2" xfId="521"/>
    <cellStyle name="Normal 7 3" xfId="426"/>
    <cellStyle name="Normal 8" xfId="150"/>
    <cellStyle name="Normal 8 2" xfId="292"/>
    <cellStyle name="Normal 8 3" xfId="427"/>
    <cellStyle name="Normal 9" xfId="153"/>
    <cellStyle name="Normal 9 2" xfId="295"/>
    <cellStyle name="Normal 9 3" xfId="428"/>
    <cellStyle name="Normal_Reconciliation from budget to Adjustments Estimate - 2001-2002 2" xfId="442"/>
    <cellStyle name="Normal_Reconciliation from budget to Adjustments Estimate - 2001-2002 3 2" xfId="523"/>
    <cellStyle name="Note 2" xfId="514"/>
    <cellStyle name="Note 3" xfId="515"/>
    <cellStyle name="output 2" xfId="64"/>
    <cellStyle name="Output 3" xfId="516"/>
    <cellStyle name="outputs" xfId="65"/>
    <cellStyle name="Percent" xfId="4" builtinId="5"/>
    <cellStyle name="Percent [0]" xfId="67"/>
    <cellStyle name="Percent [0] 2" xfId="222"/>
    <cellStyle name="Percent [00]" xfId="68"/>
    <cellStyle name="Percent [00] 2" xfId="223"/>
    <cellStyle name="Percent [2]" xfId="69"/>
    <cellStyle name="Percent [2] 2" xfId="224"/>
    <cellStyle name="Percent 10" xfId="85"/>
    <cellStyle name="Percent 10 2" xfId="227"/>
    <cellStyle name="Percent 11" xfId="136"/>
    <cellStyle name="Percent 11 2" xfId="278"/>
    <cellStyle name="Percent 12" xfId="133"/>
    <cellStyle name="Percent 12 2" xfId="275"/>
    <cellStyle name="Percent 13" xfId="139"/>
    <cellStyle name="Percent 13 2" xfId="281"/>
    <cellStyle name="Percent 14" xfId="143"/>
    <cellStyle name="Percent 14 2" xfId="285"/>
    <cellStyle name="Percent 15" xfId="148"/>
    <cellStyle name="Percent 15 2" xfId="290"/>
    <cellStyle name="Percent 16" xfId="158"/>
    <cellStyle name="Percent 16 2" xfId="300"/>
    <cellStyle name="Percent 17" xfId="154"/>
    <cellStyle name="Percent 17 2" xfId="296"/>
    <cellStyle name="Percent 18" xfId="160"/>
    <cellStyle name="Percent 18 2" xfId="302"/>
    <cellStyle name="Percent 19" xfId="162"/>
    <cellStyle name="Percent 19 2" xfId="304"/>
    <cellStyle name="Percent 2" xfId="66"/>
    <cellStyle name="Percent 2 2" xfId="221"/>
    <cellStyle name="Percent 20" xfId="168"/>
    <cellStyle name="Percent 20 2" xfId="310"/>
    <cellStyle name="Percent 21" xfId="170"/>
    <cellStyle name="Percent 21 2" xfId="312"/>
    <cellStyle name="Percent 22" xfId="176"/>
    <cellStyle name="Percent 22 2" xfId="318"/>
    <cellStyle name="Percent 23" xfId="178"/>
    <cellStyle name="Percent 23 2" xfId="320"/>
    <cellStyle name="Percent 24" xfId="183"/>
    <cellStyle name="Percent 24 2" xfId="325"/>
    <cellStyle name="Percent 25" xfId="187"/>
    <cellStyle name="Percent 25 2" xfId="329"/>
    <cellStyle name="Percent 26" xfId="191"/>
    <cellStyle name="Percent 26 2" xfId="333"/>
    <cellStyle name="Percent 27" xfId="195"/>
    <cellStyle name="Percent 27 2" xfId="337"/>
    <cellStyle name="Percent 28" xfId="390"/>
    <cellStyle name="Percent 3" xfId="122"/>
    <cellStyle name="Percent 3 2" xfId="264"/>
    <cellStyle name="Percent 3 2 2" xfId="430"/>
    <cellStyle name="Percent 3 3" xfId="431"/>
    <cellStyle name="Percent 3 4" xfId="432"/>
    <cellStyle name="Percent 4" xfId="91"/>
    <cellStyle name="Percent 4 2" xfId="233"/>
    <cellStyle name="Percent 4 2 2" xfId="434"/>
    <cellStyle name="Percent 4 3" xfId="433"/>
    <cellStyle name="Percent 5" xfId="124"/>
    <cellStyle name="Percent 5 2" xfId="266"/>
    <cellStyle name="Percent 6" xfId="92"/>
    <cellStyle name="Percent 6 2" xfId="234"/>
    <cellStyle name="Percent 7" xfId="126"/>
    <cellStyle name="Percent 7 2" xfId="268"/>
    <cellStyle name="Percent 8" xfId="88"/>
    <cellStyle name="Percent 8 2" xfId="230"/>
    <cellStyle name="Percent 9" xfId="129"/>
    <cellStyle name="Percent 9 2" xfId="271"/>
    <cellStyle name="PrePop Currency (0)" xfId="70"/>
    <cellStyle name="PrePop Currency (2)" xfId="71"/>
    <cellStyle name="PrePop Units (0)" xfId="72"/>
    <cellStyle name="PrePop Units (1)" xfId="73"/>
    <cellStyle name="PrePop Units (2)" xfId="74"/>
    <cellStyle name="Standard_Anpassen der Amortisation" xfId="75"/>
    <cellStyle name="Table Text" xfId="436"/>
    <cellStyle name="Text Indent A" xfId="76"/>
    <cellStyle name="Text Indent B" xfId="77"/>
    <cellStyle name="Text Indent C" xfId="78"/>
    <cellStyle name="Title 2" xfId="517"/>
    <cellStyle name="Title 3" xfId="518"/>
    <cellStyle name="Total 2" xfId="79"/>
    <cellStyle name="Total 2 2" xfId="225"/>
    <cellStyle name="Total 2 3" xfId="437"/>
    <cellStyle name="Total 3" xfId="438"/>
    <cellStyle name="Total 3 2" xfId="535"/>
    <cellStyle name="transfer" xfId="80"/>
    <cellStyle name="value" xfId="81"/>
    <cellStyle name="Währung [0]_Compiling Utility Macros" xfId="82"/>
    <cellStyle name="Währung_Compiling Utility Macros" xfId="83"/>
    <cellStyle name="Warning Text 2" xfId="519"/>
    <cellStyle name="Warning Text 3" xfId="520"/>
  </cellStyles>
  <dxfs count="12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font>
        <color theme="0"/>
      </font>
      <border>
        <top/>
        <vertical/>
        <horizontal/>
      </border>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
      <border>
        <bottom style="thin">
          <color auto="1"/>
        </bottom>
        <vertical/>
        <horizontal/>
      </border>
    </dxf>
    <dxf>
      <font>
        <color theme="0"/>
      </font>
      <border>
        <top/>
        <vertical/>
        <horizontal/>
      </border>
    </dxf>
    <dxf>
      <font>
        <b/>
        <i val="0"/>
        <color theme="1"/>
      </font>
    </dxf>
  </dxfs>
  <tableStyles count="0" defaultTableStyle="TableStyleMedium9" defaultPivotStyle="PivotStyleLight16"/>
  <colors>
    <mruColors>
      <color rgb="FF00FF00"/>
      <color rgb="FF0000CC"/>
      <color rgb="FF003399"/>
      <color rgb="FF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552450</xdr:colOff>
      <xdr:row>117</xdr:row>
      <xdr:rowOff>76200</xdr:rowOff>
    </xdr:to>
    <xdr:sp macro="" textlink="">
      <xdr:nvSpPr>
        <xdr:cNvPr id="2" name="TextBox 1"/>
        <xdr:cNvSpPr txBox="1"/>
      </xdr:nvSpPr>
      <xdr:spPr>
        <a:xfrm>
          <a:off x="0" y="0"/>
          <a:ext cx="12134850" cy="19021425"/>
        </a:xfrm>
        <a:prstGeom prst="rect">
          <a:avLst/>
        </a:prstGeom>
        <a:blipFill>
          <a:blip xmlns:r="http://schemas.openxmlformats.org/officeDocument/2006/relationships" r:embed="rId1"/>
          <a:tile tx="0" ty="0" sx="100000" sy="100000" flip="none" algn="tl"/>
        </a:bli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sz="1100"/>
        </a:p>
      </xdr:txBody>
    </xdr:sp>
    <xdr:clientData/>
  </xdr:twoCellAnchor>
  <xdr:oneCellAnchor>
    <xdr:from>
      <xdr:col>0</xdr:col>
      <xdr:colOff>514349</xdr:colOff>
      <xdr:row>1</xdr:row>
      <xdr:rowOff>19050</xdr:rowOff>
    </xdr:from>
    <xdr:ext cx="7924799" cy="1435602"/>
    <xdr:sp macro="" textlink="">
      <xdr:nvSpPr>
        <xdr:cNvPr id="3" name="Rectangle 2"/>
        <xdr:cNvSpPr/>
      </xdr:nvSpPr>
      <xdr:spPr>
        <a:xfrm>
          <a:off x="514349" y="180975"/>
          <a:ext cx="7924799" cy="1435602"/>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r>
            <a:rPr lang="en-US" sz="40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Division of Revenue Bill</a:t>
          </a:r>
        </a:p>
        <a:p>
          <a:pPr algn="ctr"/>
          <a:r>
            <a:rPr lang="en-US" sz="40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rPr>
            <a:t>Annexures</a:t>
          </a:r>
          <a:endParaRPr lang="en-US" sz="3200" b="1" cap="none" spc="50">
            <a:ln w="11430"/>
            <a:solidFill>
              <a:srgbClr val="0066FF"/>
            </a:solidFill>
            <a:effectLst>
              <a:glow rad="63500">
                <a:schemeClr val="accent1">
                  <a:satMod val="175000"/>
                  <a:alpha val="40000"/>
                </a:schemeClr>
              </a:glow>
              <a:outerShdw blurRad="76200" dist="50800" dir="5400000" algn="tl" rotWithShape="0">
                <a:srgbClr val="000000">
                  <a:alpha val="65000"/>
                </a:srgbClr>
              </a:outerShdw>
            </a:effectLst>
          </a:endParaRPr>
        </a:p>
      </xdr:txBody>
    </xdr:sp>
    <xdr:clientData/>
  </xdr:oneCellAnchor>
  <xdr:twoCellAnchor>
    <xdr:from>
      <xdr:col>2</xdr:col>
      <xdr:colOff>571497</xdr:colOff>
      <xdr:row>13</xdr:row>
      <xdr:rowOff>114299</xdr:rowOff>
    </xdr:from>
    <xdr:to>
      <xdr:col>11</xdr:col>
      <xdr:colOff>561972</xdr:colOff>
      <xdr:row>41</xdr:row>
      <xdr:rowOff>47625</xdr:rowOff>
    </xdr:to>
    <xdr:sp macro="" textlink="">
      <xdr:nvSpPr>
        <xdr:cNvPr id="4" name="TextBox 3"/>
        <xdr:cNvSpPr txBox="1"/>
      </xdr:nvSpPr>
      <xdr:spPr>
        <a:xfrm>
          <a:off x="1790697" y="2219324"/>
          <a:ext cx="5476875" cy="4467226"/>
        </a:xfrm>
        <a:prstGeom prst="rect">
          <a:avLst/>
        </a:prstGeom>
        <a:solidFill>
          <a:schemeClr val="lt1">
            <a:alpha val="4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ZA"/>
        </a:p>
      </xdr:txBody>
    </xdr:sp>
    <xdr:clientData/>
  </xdr:twoCellAnchor>
  <xdr:twoCellAnchor>
    <xdr:from>
      <xdr:col>6</xdr:col>
      <xdr:colOff>28572</xdr:colOff>
      <xdr:row>23</xdr:row>
      <xdr:rowOff>114299</xdr:rowOff>
    </xdr:from>
    <xdr:to>
      <xdr:col>9</xdr:col>
      <xdr:colOff>447671</xdr:colOff>
      <xdr:row>31</xdr:row>
      <xdr:rowOff>114299</xdr:rowOff>
    </xdr:to>
    <xdr:sp macro="" textlink="">
      <xdr:nvSpPr>
        <xdr:cNvPr id="5" name="Text Box 14"/>
        <xdr:cNvSpPr txBox="1">
          <a:spLocks noChangeArrowheads="1"/>
        </xdr:cNvSpPr>
      </xdr:nvSpPr>
      <xdr:spPr bwMode="auto">
        <a:xfrm>
          <a:off x="3686172" y="3838574"/>
          <a:ext cx="2247899" cy="1295400"/>
        </a:xfrm>
        <a:prstGeom prst="rect">
          <a:avLst/>
        </a:prstGeom>
        <a:noFill/>
        <a:ln>
          <a:noFill/>
        </a:ln>
        <a:scene3d>
          <a:camera prst="orthographicFront"/>
          <a:lightRig rig="balanced" dir="t"/>
        </a:scene3d>
        <a:extLst/>
      </xdr:spPr>
      <xdr:txBody>
        <a:bodyPr vertOverflow="clip" wrap="square" lIns="27432" tIns="27432" rIns="0" bIns="0" anchor="t" upright="1"/>
        <a:lstStyle/>
        <a:p>
          <a:pPr algn="l" rtl="0">
            <a:defRPr sz="1000"/>
          </a:pPr>
          <a:endParaRPr lang="en-ZA" sz="800" b="1" i="0" u="none" strike="noStrike" baseline="0">
            <a:solidFill>
              <a:srgbClr val="000000"/>
            </a:solidFill>
            <a:latin typeface="Arial Narrow"/>
          </a:endParaRPr>
        </a:p>
        <a:p>
          <a:pPr algn="l" rtl="0">
            <a:defRPr sz="1000"/>
          </a:pPr>
          <a:r>
            <a:rPr lang="en-ZA" sz="1000" b="1" i="0" u="none" strike="noStrike" baseline="0">
              <a:solidFill>
                <a:srgbClr val="000000"/>
              </a:solidFill>
              <a:latin typeface="Arial Narrow"/>
            </a:rPr>
            <a:t>Design:</a:t>
          </a:r>
        </a:p>
        <a:p>
          <a:pPr algn="l" rtl="0">
            <a:defRPr sz="1000"/>
          </a:pPr>
          <a:endParaRPr lang="en-ZA" sz="1000" b="0" i="0" u="none" strike="noStrike" baseline="0">
            <a:solidFill>
              <a:srgbClr val="000000"/>
            </a:solidFill>
            <a:latin typeface="Arial Narrow"/>
          </a:endParaRPr>
        </a:p>
        <a:p>
          <a:pPr algn="l" rtl="0">
            <a:defRPr sz="1000"/>
          </a:pPr>
          <a:endParaRPr lang="en-ZA" sz="800" b="0" i="0" u="none" strike="noStrike" baseline="0">
            <a:solidFill>
              <a:srgbClr val="000000"/>
            </a:solidFill>
            <a:latin typeface="Calibri"/>
            <a:cs typeface="Calibri"/>
          </a:endParaRPr>
        </a:p>
        <a:p>
          <a:pPr algn="l" rtl="0">
            <a:defRPr sz="1000"/>
          </a:pPr>
          <a:r>
            <a:rPr lang="en-ZA" sz="1000" b="0" i="0" u="none" strike="noStrike" baseline="0">
              <a:solidFill>
                <a:srgbClr val="000000"/>
              </a:solidFill>
              <a:latin typeface="Arial Narrow"/>
            </a:rPr>
            <a:t> Jonathan Benjamin</a:t>
          </a:r>
        </a:p>
        <a:p>
          <a:pPr algn="l" rtl="0">
            <a:defRPr sz="1000"/>
          </a:pPr>
          <a:r>
            <a:rPr lang="en-ZA" sz="1000" b="0" i="0" u="none" strike="noStrike" baseline="0">
              <a:solidFill>
                <a:srgbClr val="000000"/>
              </a:solidFill>
              <a:latin typeface="Arial Narrow"/>
            </a:rPr>
            <a:t> Tel: (012) 315-5965</a:t>
          </a:r>
        </a:p>
        <a:p>
          <a:pPr algn="l" rtl="0">
            <a:defRPr sz="1000"/>
          </a:pPr>
          <a:r>
            <a:rPr lang="en-ZA" sz="1000" b="0" i="0" u="none" strike="noStrike" baseline="0">
              <a:solidFill>
                <a:srgbClr val="000000"/>
              </a:solidFill>
              <a:latin typeface="Arial Narrow"/>
            </a:rPr>
            <a:t> E-mail: Jonathan.Benjamin@treasury.gov.za</a:t>
          </a:r>
        </a:p>
        <a:p>
          <a:pPr algn="l" rtl="0">
            <a:defRPr sz="1000"/>
          </a:pPr>
          <a:endParaRPr lang="en-ZA" sz="800" b="0" i="0" u="none" strike="noStrike" baseline="0">
            <a:solidFill>
              <a:srgbClr val="000000"/>
            </a:solidFill>
            <a:latin typeface="Arial Narrow"/>
          </a:endParaRPr>
        </a:p>
        <a:p>
          <a:pPr algn="l" rtl="0">
            <a:defRPr sz="1000"/>
          </a:pPr>
          <a:endParaRPr lang="en-ZA" sz="900" b="0" i="0" u="none" strike="noStrike" baseline="0">
            <a:solidFill>
              <a:srgbClr val="000000"/>
            </a:solidFill>
            <a:latin typeface="Arial"/>
            <a:cs typeface="Arial"/>
          </a:endParaRPr>
        </a:p>
        <a:p>
          <a:pPr algn="l" rtl="0">
            <a:defRPr sz="1000"/>
          </a:pPr>
          <a:endParaRPr lang="en-ZA" sz="900" b="0" i="0" u="none" strike="noStrike" baseline="0">
            <a:solidFill>
              <a:srgbClr val="000000"/>
            </a:solidFill>
            <a:latin typeface="Arial"/>
            <a:cs typeface="Arial"/>
          </a:endParaRPr>
        </a:p>
        <a:p>
          <a:pPr algn="l" rtl="0">
            <a:defRPr sz="1000"/>
          </a:pPr>
          <a:endParaRPr lang="en-ZA" sz="900" b="0" i="0" u="none" strike="noStrike" baseline="0">
            <a:solidFill>
              <a:srgbClr val="000000"/>
            </a:solidFill>
            <a:latin typeface="Arial"/>
            <a:cs typeface="Arial"/>
          </a:endParaRPr>
        </a:p>
      </xdr:txBody>
    </xdr:sp>
    <xdr:clientData/>
  </xdr:twoCellAnchor>
  <xdr:twoCellAnchor>
    <xdr:from>
      <xdr:col>5</xdr:col>
      <xdr:colOff>219072</xdr:colOff>
      <xdr:row>16</xdr:row>
      <xdr:rowOff>57149</xdr:rowOff>
    </xdr:from>
    <xdr:to>
      <xdr:col>9</xdr:col>
      <xdr:colOff>142872</xdr:colOff>
      <xdr:row>21</xdr:row>
      <xdr:rowOff>81480</xdr:rowOff>
    </xdr:to>
    <xdr:pic>
      <xdr:nvPicPr>
        <xdr:cNvPr id="6" name="Picture 17" descr="Letter Head"/>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lum bright="-12000" contrast="30000"/>
          <a:extLst>
            <a:ext uri="{28A0092B-C50C-407E-A947-70E740481C1C}">
              <a14:useLocalDpi xmlns:a14="http://schemas.microsoft.com/office/drawing/2010/main" val="0"/>
            </a:ext>
          </a:extLst>
        </a:blip>
        <a:srcRect l="8064" t="29109" r="4839" b="29453"/>
        <a:stretch>
          <a:fillRect/>
        </a:stretch>
      </xdr:blipFill>
      <xdr:spPr bwMode="auto">
        <a:xfrm>
          <a:off x="3267072" y="2647949"/>
          <a:ext cx="2362200" cy="833956"/>
        </a:xfrm>
        <a:prstGeom prst="rect">
          <a:avLst/>
        </a:prstGeom>
        <a:no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een%20Morulane\AppData\Local\Microsoft\Windows\Temporary%20Internet%20Files\Content.Outlook\YB85G2V2\ILIMALETSEM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B03\CD%20-%20INTERGOV.%20POLICY\2.%20%20Provincial%20issues\Conditional%20Grants\2016%20Conditional%20Grants\ALLOCATION%20TEMPLATES%20fOR%20CIRCULATION\FRAMEWORKS\ILIMALETSEMA.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ananzimail.co.za/B03/CD%20-%20LOCAL%20GOVERNMENT/Local%20Government%20Policy/Equitable%20Share/ES%202006%2007/Model/2007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03\CD%20-%20LOCAL%20GOVERNMENT\Local%20Government%20Policy\Equitable%20Share\ES%202006%2007\Model\2007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0DoR%20Bill%20Schedules%20-%20MTE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oR%20Bill%20Annexures%20-%20MT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
      <sheetName val="Supporting"/>
    </sheetNames>
    <sheetDataSet>
      <sheetData sheetId="0">
        <row r="11">
          <cell r="B11" t="str">
            <v>mailto:DoRA@treasury.gov.za</v>
          </cell>
        </row>
        <row r="12">
          <cell r="B12" t="str">
            <v>Kolisang Molukanele: 012 315-5263</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
      <sheetName val="Supporting"/>
    </sheetNames>
    <sheetDataSet>
      <sheetData sheetId="0">
        <row r="11">
          <cell r="B11" t="str">
            <v>mailto:DoRA@treasury.gov.za</v>
          </cell>
        </row>
        <row r="12">
          <cell r="B12" t="str">
            <v>Kolisang Molukanele: 012 315-5263</v>
          </cell>
        </row>
      </sheetData>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Data2"/>
      <sheetName val="Data3"/>
      <sheetName val="Allocations"/>
      <sheetName val="Year 2"/>
      <sheetName val="Year 3"/>
      <sheetName val="Schedule 3"/>
      <sheetName val="Councillors"/>
      <sheetName val="RSC Gran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ata"/>
      <sheetName val="Data2"/>
      <sheetName val="Data3"/>
      <sheetName val="Allocations"/>
      <sheetName val="Year 2"/>
      <sheetName val="Year 3"/>
      <sheetName val="Schedule 3"/>
      <sheetName val="Councillors"/>
      <sheetName val="RSC Grant"/>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Schedule 1 &amp; 2"/>
      <sheetName val="Schedule 3"/>
      <sheetName val="Schedule 4A"/>
      <sheetName val="Schedule 4B"/>
      <sheetName val="Schedule 5A"/>
      <sheetName val="Schedule 5B"/>
      <sheetName val="Schedule 6A"/>
      <sheetName val="Schedule 6B"/>
      <sheetName val="Schedule 7A &amp; 7B"/>
      <sheetName val="Summary"/>
      <sheetName val="EC"/>
      <sheetName val="FS"/>
      <sheetName val="GT"/>
      <sheetName val="KZN"/>
      <sheetName val="LIM"/>
      <sheetName val="MPU"/>
      <sheetName val="NC"/>
      <sheetName val="NW"/>
      <sheetName val="WC"/>
      <sheetName val="Unallocated"/>
    </sheetNames>
    <sheetDataSet>
      <sheetData sheetId="0">
        <row r="2">
          <cell r="AB2" t="str">
            <v>2016/17</v>
          </cell>
        </row>
        <row r="4">
          <cell r="AE4" t="str">
            <v>Comprehensive Agricultural Support Programme Grant</v>
          </cell>
          <cell r="AF4" t="str">
            <v>Agriculture, Forestry and Fisheries</v>
          </cell>
          <cell r="AG4">
            <v>24</v>
          </cell>
          <cell r="AH4">
            <v>1</v>
          </cell>
          <cell r="AI4">
            <v>1</v>
          </cell>
          <cell r="AJ4" t="str">
            <v>SCHEDULE 5, PART A</v>
          </cell>
          <cell r="AK4">
            <v>0</v>
          </cell>
          <cell r="AL4">
            <v>1</v>
          </cell>
          <cell r="AM4">
            <v>0</v>
          </cell>
          <cell r="AN4">
            <v>0</v>
          </cell>
          <cell r="AO4" t="str">
            <v>Conditional allocation</v>
          </cell>
          <cell r="AP4">
            <v>0</v>
          </cell>
          <cell r="AQ4">
            <v>0</v>
          </cell>
          <cell r="AR4">
            <v>0</v>
          </cell>
          <cell r="AS4">
            <v>0</v>
          </cell>
          <cell r="AT4">
            <v>0</v>
          </cell>
          <cell r="AU4" t="str">
            <v>RECURRENT GRANTS</v>
          </cell>
          <cell r="AV4" t="str">
            <v>Mass Participation and Sport Development Grant</v>
          </cell>
          <cell r="AW4" t="str">
            <v xml:space="preserve">Grant purpose </v>
          </cell>
          <cell r="AX4" t="str">
            <v>To facilitate sport and active recreation participation and empowerment in partnership with relevant stakeholders.</v>
          </cell>
          <cell r="AY4" t="str">
            <v>To facilitate sport and active recreation participation and empowerment in partnership with relevant stakeholders</v>
          </cell>
          <cell r="AZ4">
            <v>0</v>
          </cell>
          <cell r="BA4">
            <v>0</v>
          </cell>
          <cell r="BB4">
            <v>0</v>
          </cell>
        </row>
        <row r="5">
          <cell r="AE5" t="str">
            <v>Ilima/Letsema Projects Grant</v>
          </cell>
          <cell r="AF5" t="str">
            <v>Agriculture, Forestry and Fisheries</v>
          </cell>
          <cell r="AG5">
            <v>24</v>
          </cell>
          <cell r="AH5">
            <v>2</v>
          </cell>
          <cell r="AI5">
            <v>1</v>
          </cell>
          <cell r="AJ5" t="str">
            <v>SCHEDULE 5, PART A</v>
          </cell>
          <cell r="AK5">
            <v>0</v>
          </cell>
          <cell r="AL5">
            <v>2</v>
          </cell>
          <cell r="AM5">
            <v>0</v>
          </cell>
          <cell r="AN5">
            <v>0</v>
          </cell>
          <cell r="AO5" t="str">
            <v>Conditional allocation</v>
          </cell>
          <cell r="AP5">
            <v>0</v>
          </cell>
          <cell r="AQ5">
            <v>0</v>
          </cell>
          <cell r="AR5">
            <v>0</v>
          </cell>
          <cell r="AS5">
            <v>0</v>
          </cell>
          <cell r="AT5">
            <v>0</v>
          </cell>
          <cell r="AU5" t="str">
            <v>INFRASTRUCTURE GRANTS</v>
          </cell>
          <cell r="AV5" t="str">
            <v>Provincial Roads Maintenance Grant</v>
          </cell>
          <cell r="AW5" t="str">
            <v>Grant purpose</v>
          </cell>
          <cell r="AX5" t="str">
            <v>To supplement provincial investments for routine, periodic and special maintenance; to ensure all roads are classified as per Road Infrastructure Strategic Framework for South Africa and the Technical Recommendation for Highways 26 Road Classification and Access Management guidelines; to implement and maintain Road Asset Management Systems as per Technical Methods for Highways 22; to supplement provincial projects for the repair of roads and bridges damaged by declared natural disasters; to improve the state of the road network serving electricity generation infrastructure; to improve road safety with a special focus on pedestrian safety in rural areas.</v>
          </cell>
          <cell r="AY5" t="str">
            <v>To supplement provincial investments for routine, periodic and special maintenance; to ensure all roads are classified as per Road Infrastructure Strategic Framework for South Africa and the Technical Recommendation for Highways 26 Road Classification and Access Management guidelines</v>
          </cell>
          <cell r="AZ5" t="str">
            <v>to implement and maintain Road Asset Management Systems as per Technical Methods for Highways 22</v>
          </cell>
          <cell r="BA5" t="str">
            <v>to supplement provincial projects for the repair of roads and bridges damaged by declared natural disasters</v>
          </cell>
          <cell r="BB5" t="str">
            <v>to improve the state of the road network serving electricity generation infrastructure</v>
          </cell>
        </row>
        <row r="6">
          <cell r="AE6" t="str">
            <v>Land Care Programme Grant: Poverty Relief and Infrastructure Development</v>
          </cell>
          <cell r="AF6" t="str">
            <v>Agriculture, Forestry and Fisheries</v>
          </cell>
          <cell r="AG6">
            <v>24</v>
          </cell>
          <cell r="AH6">
            <v>3</v>
          </cell>
          <cell r="AI6">
            <v>1</v>
          </cell>
          <cell r="AJ6" t="str">
            <v>SCHEDULE 5, PART A</v>
          </cell>
          <cell r="AK6">
            <v>0</v>
          </cell>
          <cell r="AL6">
            <v>3</v>
          </cell>
          <cell r="AM6">
            <v>0</v>
          </cell>
          <cell r="AN6">
            <v>0</v>
          </cell>
          <cell r="AO6" t="str">
            <v>Conditional allocation</v>
          </cell>
          <cell r="AP6">
            <v>0</v>
          </cell>
          <cell r="AQ6">
            <v>0</v>
          </cell>
          <cell r="AR6">
            <v>0</v>
          </cell>
          <cell r="AS6">
            <v>0</v>
          </cell>
          <cell r="AT6">
            <v>0</v>
          </cell>
          <cell r="AV6" t="str">
            <v>Public Transport Operations Grant</v>
          </cell>
          <cell r="AW6" t="str">
            <v>Grant purpose</v>
          </cell>
          <cell r="AX6" t="str">
            <v>To provide supplementary funding towards public transport services provided by provincial departments of transport.</v>
          </cell>
          <cell r="AY6" t="str">
            <v>To provide supplementary funding towards public transport services provided by provincial departments of transport</v>
          </cell>
          <cell r="AZ6">
            <v>0</v>
          </cell>
          <cell r="BA6">
            <v>0</v>
          </cell>
          <cell r="BB6">
            <v>0</v>
          </cell>
        </row>
        <row r="7">
          <cell r="AE7" t="str">
            <v>Community Library Services Grant</v>
          </cell>
          <cell r="AF7" t="str">
            <v>Arts and Culture</v>
          </cell>
          <cell r="AG7">
            <v>37</v>
          </cell>
          <cell r="AH7">
            <v>1</v>
          </cell>
          <cell r="AI7">
            <v>2</v>
          </cell>
          <cell r="AJ7" t="str">
            <v>SCHEDULE 5, PART A</v>
          </cell>
          <cell r="AK7">
            <v>0</v>
          </cell>
          <cell r="AL7">
            <v>4</v>
          </cell>
          <cell r="AM7">
            <v>0</v>
          </cell>
          <cell r="AN7">
            <v>0</v>
          </cell>
          <cell r="AO7" t="str">
            <v>Conditional allocation</v>
          </cell>
          <cell r="AP7">
            <v>0</v>
          </cell>
          <cell r="AQ7">
            <v>0</v>
          </cell>
          <cell r="AR7">
            <v>0</v>
          </cell>
          <cell r="AS7">
            <v>0</v>
          </cell>
          <cell r="AT7">
            <v>0</v>
          </cell>
          <cell r="AV7" t="str">
            <v>Comprehensive Agricultural Support Programme Grant</v>
          </cell>
          <cell r="AW7" t="str">
            <v>Grant purpose</v>
          </cell>
          <cell r="AX7" t="str">
            <v>To provide effective agricultural support services, promote and facilitate agricultural development by targeting beneficiaries of land reform, restitution and redistribution, and other black producers who have acquired land through private means and are engaged in value-adding enterprises domestically, or the export market; to address damages to infrastructure caused by floods.</v>
          </cell>
          <cell r="AY7" t="str">
            <v>To provide effective agricultural support services, promote and facilitate agricultural development by targeting beneficiaries of land reform, restitution and redistribution, and other black producers who have acquired land through private means and are engaged in value-adding enterprises domestically, or the export market</v>
          </cell>
          <cell r="AZ7" t="str">
            <v>to address damages to infrastructure caused by floods</v>
          </cell>
          <cell r="BA7">
            <v>0</v>
          </cell>
          <cell r="BB7">
            <v>0</v>
          </cell>
        </row>
        <row r="8">
          <cell r="AE8" t="str">
            <v>Education Infrastructure Grant</v>
          </cell>
          <cell r="AF8" t="str">
            <v>Basic Education</v>
          </cell>
          <cell r="AG8">
            <v>14</v>
          </cell>
          <cell r="AH8">
            <v>1</v>
          </cell>
          <cell r="AI8">
            <v>3</v>
          </cell>
          <cell r="AJ8" t="str">
            <v>SCHEDULE 4, PART A</v>
          </cell>
          <cell r="AK8">
            <v>1</v>
          </cell>
          <cell r="AL8">
            <v>0</v>
          </cell>
          <cell r="AM8">
            <v>0</v>
          </cell>
          <cell r="AN8">
            <v>0</v>
          </cell>
          <cell r="AO8" t="str">
            <v>General conditional allocation to provinces</v>
          </cell>
          <cell r="AP8">
            <v>0</v>
          </cell>
          <cell r="AQ8">
            <v>0</v>
          </cell>
          <cell r="AR8">
            <v>0</v>
          </cell>
          <cell r="AS8">
            <v>0</v>
          </cell>
          <cell r="AT8">
            <v>0</v>
          </cell>
          <cell r="AV8" t="str">
            <v>Ilima/Letsema Projects Grant</v>
          </cell>
          <cell r="AW8" t="str">
            <v>Grant purpose</v>
          </cell>
          <cell r="AX8" t="str">
            <v>To assist vulnerable black South African farming communities to achieve an increase in agricultural production and invest in infrastructure that unlocks agricultural production.</v>
          </cell>
          <cell r="AY8" t="str">
            <v>To assist vulnerable black South African farming communities to achieve an increase in agricultural production and invest in infrastructure that unlocks agricultural production</v>
          </cell>
          <cell r="AZ8">
            <v>0</v>
          </cell>
          <cell r="BA8">
            <v>0</v>
          </cell>
          <cell r="BB8">
            <v>0</v>
          </cell>
        </row>
        <row r="9">
          <cell r="AE9" t="str">
            <v>HIV and AIDS (Life Skills Education) Grant</v>
          </cell>
          <cell r="AF9" t="str">
            <v>Basic Education</v>
          </cell>
          <cell r="AG9">
            <v>14</v>
          </cell>
          <cell r="AH9">
            <v>2</v>
          </cell>
          <cell r="AI9">
            <v>3</v>
          </cell>
          <cell r="AJ9" t="str">
            <v>SCHEDULE 5, PART A</v>
          </cell>
          <cell r="AK9">
            <v>0</v>
          </cell>
          <cell r="AL9">
            <v>5</v>
          </cell>
          <cell r="AM9">
            <v>0</v>
          </cell>
          <cell r="AN9">
            <v>0</v>
          </cell>
          <cell r="AO9" t="str">
            <v>Conditional allocation</v>
          </cell>
          <cell r="AP9">
            <v>0</v>
          </cell>
          <cell r="AQ9">
            <v>0</v>
          </cell>
          <cell r="AR9">
            <v>0</v>
          </cell>
          <cell r="AS9">
            <v>0</v>
          </cell>
          <cell r="AT9">
            <v>0</v>
          </cell>
          <cell r="AV9" t="str">
            <v>Land Care Programme Grant: Poverty Relief and Infrastructure Development</v>
          </cell>
          <cell r="AW9" t="str">
            <v>Grant purpose</v>
          </cell>
          <cell r="AX9" t="str">
            <v>To promote sustainable use and management of natural resources by engaging in community based initiatives that support the pillars of sustainability (social, economic and environmental), leading to greater productivity, food security, job creation and better well-being for all.</v>
          </cell>
          <cell r="AY9" t="str">
            <v>To promote sustainable use and management of natural resources by engaging in community based initiatives that support the pillars of sustainability (social, economic and environmental), leading to greater productivity, food security, job creation and better well-being for all</v>
          </cell>
          <cell r="AZ9">
            <v>0</v>
          </cell>
          <cell r="BA9">
            <v>0</v>
          </cell>
          <cell r="BB9">
            <v>0</v>
          </cell>
        </row>
        <row r="10">
          <cell r="AE10" t="str">
            <v>Learners With Profound Intellectual Disabilities Grant</v>
          </cell>
          <cell r="AF10" t="str">
            <v>Basic Education</v>
          </cell>
          <cell r="AG10">
            <v>14</v>
          </cell>
          <cell r="AH10">
            <v>3</v>
          </cell>
          <cell r="AI10">
            <v>3</v>
          </cell>
          <cell r="AJ10" t="str">
            <v>SCHEDULE 5, PART A</v>
          </cell>
          <cell r="AK10">
            <v>0</v>
          </cell>
          <cell r="AL10">
            <v>6</v>
          </cell>
          <cell r="AM10">
            <v>0</v>
          </cell>
          <cell r="AN10">
            <v>0</v>
          </cell>
          <cell r="AO10" t="str">
            <v>Conditional allocation</v>
          </cell>
          <cell r="AP10">
            <v>0</v>
          </cell>
          <cell r="AQ10">
            <v>0</v>
          </cell>
          <cell r="AR10">
            <v>0</v>
          </cell>
          <cell r="AS10">
            <v>0</v>
          </cell>
          <cell r="AT10">
            <v>0</v>
          </cell>
          <cell r="AV10" t="str">
            <v>Municipal Disaster Grant</v>
          </cell>
          <cell r="AW10" t="str">
            <v>Grant purpose</v>
          </cell>
          <cell r="AX10" t="str">
            <v>To provide for the immediate release of funds for disaster response .</v>
          </cell>
          <cell r="AY10" t="str">
            <v xml:space="preserve">To provide for the immediate release of funds for disaster response </v>
          </cell>
          <cell r="AZ10">
            <v>0</v>
          </cell>
          <cell r="BA10">
            <v>0</v>
          </cell>
          <cell r="BB10">
            <v>0</v>
          </cell>
        </row>
        <row r="11">
          <cell r="AE11" t="str">
            <v>Maths, Science and Technology Grant</v>
          </cell>
          <cell r="AF11" t="str">
            <v>Basic Education</v>
          </cell>
          <cell r="AG11">
            <v>14</v>
          </cell>
          <cell r="AH11">
            <v>4</v>
          </cell>
          <cell r="AI11">
            <v>3</v>
          </cell>
          <cell r="AJ11" t="str">
            <v>SCHEDULE 5, PART A</v>
          </cell>
          <cell r="AK11">
            <v>0</v>
          </cell>
          <cell r="AL11">
            <v>7</v>
          </cell>
          <cell r="AM11">
            <v>0</v>
          </cell>
          <cell r="AN11">
            <v>0</v>
          </cell>
          <cell r="AO11" t="str">
            <v>Conditional allocation</v>
          </cell>
          <cell r="AP11">
            <v>0</v>
          </cell>
          <cell r="AQ11">
            <v>0</v>
          </cell>
          <cell r="AR11">
            <v>0</v>
          </cell>
          <cell r="AS11">
            <v>0</v>
          </cell>
          <cell r="AT11">
            <v>0</v>
          </cell>
          <cell r="AV11" t="str">
            <v>Municipal Demarcation Transition Grant</v>
          </cell>
          <cell r="AW11" t="str">
            <v>Grant purpose</v>
          </cell>
          <cell r="AX11" t="str">
            <v>To subsidise the additional institutional and administrative costs arising from major boundary changes that took effect at the time of the 2016 local government elections.</v>
          </cell>
          <cell r="AY11" t="str">
            <v>To subsidise the additional institutional and administrative costs arising from major boundary changes that took effect at the time of the 2016 local government elections</v>
          </cell>
          <cell r="AZ11">
            <v>0</v>
          </cell>
          <cell r="BA11">
            <v>0</v>
          </cell>
          <cell r="BB11">
            <v>0</v>
          </cell>
        </row>
        <row r="12">
          <cell r="AE12" t="str">
            <v>National School Nutrition Programme Grant</v>
          </cell>
          <cell r="AF12" t="str">
            <v>Basic Education</v>
          </cell>
          <cell r="AG12">
            <v>14</v>
          </cell>
          <cell r="AH12">
            <v>5</v>
          </cell>
          <cell r="AI12">
            <v>3</v>
          </cell>
          <cell r="AJ12" t="str">
            <v>SCHEDULE 5, PART A</v>
          </cell>
          <cell r="AK12">
            <v>0</v>
          </cell>
          <cell r="AL12">
            <v>8</v>
          </cell>
          <cell r="AM12">
            <v>0</v>
          </cell>
          <cell r="AN12">
            <v>0</v>
          </cell>
          <cell r="AO12" t="str">
            <v>Conditional allocation</v>
          </cell>
          <cell r="AP12">
            <v>0</v>
          </cell>
          <cell r="AQ12">
            <v>0</v>
          </cell>
          <cell r="AR12">
            <v>0</v>
          </cell>
          <cell r="AS12">
            <v>0</v>
          </cell>
          <cell r="AT12">
            <v>0</v>
          </cell>
          <cell r="AV12" t="str">
            <v>Municipal Infrastructure Grant</v>
          </cell>
          <cell r="AW12" t="str">
            <v>Grant purpose</v>
          </cell>
          <cell r="AX12" t="str">
            <v>To provide specific capital finance for eradicating basic municipal infrastructure backlogs for poor households, microenterprises and social institutions servicing poor communities.</v>
          </cell>
          <cell r="AY12" t="str">
            <v>To provide specific capital finance for eradicating basic municipal infrastructure backlogs for poor households, microenterprises and social institutions servicing poor communities</v>
          </cell>
          <cell r="AZ12">
            <v>0</v>
          </cell>
          <cell r="BA12">
            <v>0</v>
          </cell>
          <cell r="BB12">
            <v>0</v>
          </cell>
        </row>
        <row r="13">
          <cell r="AE13" t="str">
            <v>Provincial Disaster Grant</v>
          </cell>
          <cell r="AF13" t="str">
            <v>Cooperative Governance and Traditional Affairs</v>
          </cell>
          <cell r="AG13">
            <v>4</v>
          </cell>
          <cell r="AH13">
            <v>1</v>
          </cell>
          <cell r="AI13">
            <v>4</v>
          </cell>
          <cell r="AJ13" t="str">
            <v>SCHEDULE 7, PART A</v>
          </cell>
          <cell r="AK13">
            <v>0</v>
          </cell>
          <cell r="AL13">
            <v>0</v>
          </cell>
          <cell r="AM13">
            <v>0</v>
          </cell>
          <cell r="AN13">
            <v>1</v>
          </cell>
          <cell r="AO13" t="str">
            <v>Nationally assigned function to provinces</v>
          </cell>
          <cell r="AP13">
            <v>0</v>
          </cell>
          <cell r="AQ13">
            <v>0</v>
          </cell>
          <cell r="AR13">
            <v>0</v>
          </cell>
          <cell r="AS13">
            <v>0</v>
          </cell>
          <cell r="AT13">
            <v>0</v>
          </cell>
          <cell r="AV13" t="str">
            <v>Municipal Systems Improvement Grant</v>
          </cell>
          <cell r="AW13" t="str">
            <v>Grant purpose</v>
          </cell>
          <cell r="AX13" t="str">
            <v>To assist municipalities to perform their functions and stabilise institutional and governance systems as required in the Municipal Systems Act and related local government legislation.</v>
          </cell>
          <cell r="AY13" t="str">
            <v>To assist municipalities to perform their functions and stabilise institutional and governance systems as required in the Municipal Systems Act and related local government legislation</v>
          </cell>
          <cell r="AZ13">
            <v>0</v>
          </cell>
          <cell r="BA13">
            <v>0</v>
          </cell>
          <cell r="BB13">
            <v>0</v>
          </cell>
        </row>
        <row r="14">
          <cell r="AE14" t="str">
            <v>Comprehensive HIV, AIDS and TB Grant</v>
          </cell>
          <cell r="AF14" t="str">
            <v>Health</v>
          </cell>
          <cell r="AG14">
            <v>16</v>
          </cell>
          <cell r="AH14">
            <v>1</v>
          </cell>
          <cell r="AI14">
            <v>5</v>
          </cell>
          <cell r="AJ14" t="str">
            <v>SCHEDULE 5, PART A</v>
          </cell>
          <cell r="AK14">
            <v>0</v>
          </cell>
          <cell r="AL14">
            <v>9</v>
          </cell>
          <cell r="AM14">
            <v>0</v>
          </cell>
          <cell r="AN14">
            <v>0</v>
          </cell>
          <cell r="AO14" t="str">
            <v>Conditional allocation</v>
          </cell>
          <cell r="AP14">
            <v>0</v>
          </cell>
          <cell r="AQ14">
            <v>0</v>
          </cell>
          <cell r="AR14">
            <v>0</v>
          </cell>
          <cell r="AS14">
            <v>0</v>
          </cell>
          <cell r="AT14">
            <v>0</v>
          </cell>
          <cell r="AV14" t="str">
            <v>Energy Efficiency and Demand Side Management Grant</v>
          </cell>
          <cell r="AW14" t="str">
            <v>Grant purpose</v>
          </cell>
          <cell r="AX14" t="str">
            <v>To provide subsidies to municipalities to implement energy efficiency and demand side management initiatives within municipal infrastructure in order to reduce electricity consumption and improve energy efficiency.</v>
          </cell>
          <cell r="AY14" t="str">
            <v>To provide subsidies to municipalities to implement energy efficiency and demand side management initiatives within municipal infrastructure in order to reduce electricity consumption and improve energy efficiency</v>
          </cell>
          <cell r="AZ14">
            <v>0</v>
          </cell>
          <cell r="BA14">
            <v>0</v>
          </cell>
          <cell r="BB14">
            <v>0</v>
          </cell>
        </row>
        <row r="15">
          <cell r="AE15" t="str">
            <v>Health Facility Revitalisation Grant</v>
          </cell>
          <cell r="AF15" t="str">
            <v>Health</v>
          </cell>
          <cell r="AG15">
            <v>16</v>
          </cell>
          <cell r="AH15">
            <v>2</v>
          </cell>
          <cell r="AI15">
            <v>5</v>
          </cell>
          <cell r="AJ15" t="str">
            <v>SCHEDULE 5, PART A</v>
          </cell>
          <cell r="AK15">
            <v>0</v>
          </cell>
          <cell r="AL15">
            <v>10</v>
          </cell>
          <cell r="AM15">
            <v>0</v>
          </cell>
          <cell r="AN15">
            <v>0</v>
          </cell>
          <cell r="AO15" t="str">
            <v>Conditional allocation</v>
          </cell>
          <cell r="AP15">
            <v>0</v>
          </cell>
          <cell r="AQ15">
            <v>0</v>
          </cell>
          <cell r="AR15">
            <v>0</v>
          </cell>
          <cell r="AS15">
            <v>0</v>
          </cell>
          <cell r="AT15">
            <v>0</v>
          </cell>
          <cell r="AV15" t="str">
            <v>Integrated National Electrification Programme (Municipal) Grant</v>
          </cell>
          <cell r="AW15" t="str">
            <v>Grant purpose</v>
          </cell>
          <cell r="AX15" t="str">
            <v>To implement the Integrated National Electrification Programme by providing capital subsidies to municipalities to address the electrification backlog of all existing and planned residential dwellings (including upgrade of informal settlements, new, and normalisation), and the installation of relevant bulk infrastructure.</v>
          </cell>
          <cell r="AY15" t="str">
            <v>To implement the Integrated National Electrification Programme by providing capital subsidies to municipalities to address the electrification backlog of all existing and planned residential dwellings (including upgrade of informal settlements, new, and normalisation), and the installation of relevant bulk infrastructure</v>
          </cell>
          <cell r="AZ15">
            <v>0</v>
          </cell>
          <cell r="BA15">
            <v>0</v>
          </cell>
          <cell r="BB15">
            <v>0</v>
          </cell>
        </row>
        <row r="16">
          <cell r="AE16" t="str">
            <v>Health Professions Training and Development Grant</v>
          </cell>
          <cell r="AF16" t="str">
            <v>Health</v>
          </cell>
          <cell r="AG16">
            <v>16</v>
          </cell>
          <cell r="AH16">
            <v>3</v>
          </cell>
          <cell r="AI16">
            <v>5</v>
          </cell>
          <cell r="AJ16" t="str">
            <v>SCHEDULE 4, PART A</v>
          </cell>
          <cell r="AK16">
            <v>2</v>
          </cell>
          <cell r="AL16">
            <v>0</v>
          </cell>
          <cell r="AM16">
            <v>0</v>
          </cell>
          <cell r="AN16">
            <v>0</v>
          </cell>
          <cell r="AO16" t="str">
            <v>Nationally assigned function to provinces</v>
          </cell>
          <cell r="AP16">
            <v>0</v>
          </cell>
          <cell r="AQ16">
            <v>0</v>
          </cell>
          <cell r="AR16">
            <v>0</v>
          </cell>
          <cell r="AS16">
            <v>0</v>
          </cell>
          <cell r="AT16">
            <v>0</v>
          </cell>
          <cell r="AV16" t="str">
            <v>Integrated National Electrification Programme (Eskom) Grant</v>
          </cell>
          <cell r="AW16" t="str">
            <v>Grant purpose</v>
          </cell>
          <cell r="AX16" t="str">
            <v>To implement the Integrated National Electrification Programme by providing capital subsidies to Eskom to address the electrification backlog of occupied residential dwellings, the installation of bulk infrastructure and rehabilitation and refurbishment of electricity infrastructure in order to improve quality of supply in Eskom licenced areas.</v>
          </cell>
          <cell r="AY16" t="str">
            <v>To implement the Integrated National Electrification Programme by providing capital subsidies to Eskom to address the electrification backlog of occupied residential dwellings, the installation of bulk infrastructure and rehabilitation and refurbishment of electricity infrastructure in order to improve quality of supply in Eskom licenced areas</v>
          </cell>
          <cell r="AZ16">
            <v>0</v>
          </cell>
          <cell r="BA16">
            <v>0</v>
          </cell>
          <cell r="BB16">
            <v>0</v>
          </cell>
        </row>
        <row r="17">
          <cell r="AE17" t="str">
            <v>Human Papillomavirus Vaccine Grant</v>
          </cell>
          <cell r="AF17" t="str">
            <v>Health</v>
          </cell>
          <cell r="AG17">
            <v>16</v>
          </cell>
          <cell r="AH17">
            <v>4</v>
          </cell>
          <cell r="AI17">
            <v>5</v>
          </cell>
          <cell r="AJ17" t="str">
            <v>SCHEDULE 5, PART A</v>
          </cell>
          <cell r="AK17">
            <v>0</v>
          </cell>
          <cell r="AL17">
            <v>11</v>
          </cell>
          <cell r="AM17">
            <v>0</v>
          </cell>
          <cell r="AN17">
            <v>0</v>
          </cell>
          <cell r="AO17" t="str">
            <v>Conditional allocation</v>
          </cell>
          <cell r="AP17">
            <v>0</v>
          </cell>
          <cell r="AQ17">
            <v>0</v>
          </cell>
          <cell r="AR17">
            <v>0</v>
          </cell>
          <cell r="AS17">
            <v>0</v>
          </cell>
          <cell r="AT17">
            <v>0</v>
          </cell>
          <cell r="AV17" t="str">
            <v>Urban Settlements Development Grant</v>
          </cell>
          <cell r="AW17" t="str">
            <v>Grant purpose</v>
          </cell>
          <cell r="AX17" t="str">
            <v>Supplements the capital revenues of metropolitan municipalities in order to support the national human settlements development programme, focusing on poor households.</v>
          </cell>
          <cell r="AY17" t="str">
            <v>Supplements the capital revenues of metropolitan municipalities in order to support the national human settlements development programme, focusing on poor households</v>
          </cell>
          <cell r="AZ17">
            <v>0</v>
          </cell>
          <cell r="BA17">
            <v>0</v>
          </cell>
          <cell r="BB17">
            <v>0</v>
          </cell>
        </row>
        <row r="18">
          <cell r="AE18" t="str">
            <v>National Tertiary Services Grant</v>
          </cell>
          <cell r="AF18" t="str">
            <v>Health</v>
          </cell>
          <cell r="AG18">
            <v>16</v>
          </cell>
          <cell r="AH18">
            <v>5</v>
          </cell>
          <cell r="AI18">
            <v>5</v>
          </cell>
          <cell r="AJ18" t="str">
            <v>SCHEDULE 4, PART A</v>
          </cell>
          <cell r="AK18">
            <v>3</v>
          </cell>
          <cell r="AL18">
            <v>0</v>
          </cell>
          <cell r="AM18">
            <v>0</v>
          </cell>
          <cell r="AN18">
            <v>0</v>
          </cell>
          <cell r="AO18" t="str">
            <v>Nationally assigned function to provinces</v>
          </cell>
          <cell r="AP18">
            <v>0</v>
          </cell>
          <cell r="AQ18">
            <v>0</v>
          </cell>
          <cell r="AR18">
            <v>0</v>
          </cell>
          <cell r="AS18">
            <v>0</v>
          </cell>
          <cell r="AT18">
            <v>0</v>
          </cell>
          <cell r="AV18" t="str">
            <v>Local Government Financial Management Grant</v>
          </cell>
          <cell r="AW18" t="str">
            <v>Grant purpose</v>
          </cell>
          <cell r="AX18" t="str">
            <v>To promote and support reforms in financial management by building capacity in municipalities to implement the Municipal Finance Management Act.</v>
          </cell>
          <cell r="AY18" t="str">
            <v>To promote and support reforms in financial management by building capacity in municipalities to implement the Municipal Finance Management Act</v>
          </cell>
          <cell r="AZ18">
            <v>0</v>
          </cell>
          <cell r="BA18">
            <v>0</v>
          </cell>
          <cell r="BB18">
            <v>0</v>
          </cell>
        </row>
        <row r="19">
          <cell r="AE19" t="str">
            <v>Human Settlements Development Grant</v>
          </cell>
          <cell r="AF19" t="str">
            <v>Human Settlements</v>
          </cell>
          <cell r="AG19">
            <v>38</v>
          </cell>
          <cell r="AH19">
            <v>1</v>
          </cell>
          <cell r="AI19">
            <v>6</v>
          </cell>
          <cell r="AJ19" t="str">
            <v>SCHEDULE 5, PART A</v>
          </cell>
          <cell r="AK19">
            <v>0</v>
          </cell>
          <cell r="AL19">
            <v>12</v>
          </cell>
          <cell r="AM19">
            <v>0</v>
          </cell>
          <cell r="AN19">
            <v>0</v>
          </cell>
          <cell r="AO19" t="str">
            <v>Conditional allocation</v>
          </cell>
          <cell r="AP19">
            <v>0</v>
          </cell>
          <cell r="AQ19">
            <v>0</v>
          </cell>
          <cell r="AR19">
            <v>0</v>
          </cell>
          <cell r="AS19">
            <v>0</v>
          </cell>
          <cell r="AT19">
            <v>0</v>
          </cell>
          <cell r="AV19" t="str">
            <v>Integrated City Development Grant</v>
          </cell>
          <cell r="AW19" t="str">
            <v xml:space="preserve">Grant purpose </v>
          </cell>
          <cell r="AX19" t="str">
            <v>To provide a financial incentive for metropolitan municipalities to achieve a more compact urban spatial form through integrating and focussing their use of available infrastructure investment and regulatory instruments.</v>
          </cell>
          <cell r="AY19" t="str">
            <v>To provide a financial incentive for metropolitan municipalities to achieve a more compact urban spatial form through integrating and focussing their use of available infrastructure investment and regulatory instruments</v>
          </cell>
          <cell r="AZ19">
            <v>0</v>
          </cell>
          <cell r="BA19">
            <v>0</v>
          </cell>
          <cell r="BB19">
            <v>0</v>
          </cell>
        </row>
        <row r="20">
          <cell r="AE20" t="str">
            <v>Expanded Public Works Programme Integrated Grant for Provinces</v>
          </cell>
          <cell r="AF20" t="str">
            <v>Public Works</v>
          </cell>
          <cell r="AG20">
            <v>11</v>
          </cell>
          <cell r="AH20">
            <v>1</v>
          </cell>
          <cell r="AI20">
            <v>7</v>
          </cell>
          <cell r="AJ20" t="str">
            <v>SCHEDULE 5, PART A</v>
          </cell>
          <cell r="AK20">
            <v>0</v>
          </cell>
          <cell r="AL20">
            <v>13</v>
          </cell>
          <cell r="AM20">
            <v>0</v>
          </cell>
          <cell r="AN20">
            <v>0</v>
          </cell>
          <cell r="AO20" t="str">
            <v>Conditional allocation</v>
          </cell>
          <cell r="AP20">
            <v>0</v>
          </cell>
          <cell r="AQ20">
            <v>0</v>
          </cell>
          <cell r="AR20">
            <v>0</v>
          </cell>
          <cell r="AS20">
            <v>0</v>
          </cell>
          <cell r="AT20">
            <v>0</v>
          </cell>
          <cell r="AV20" t="str">
            <v xml:space="preserve">Infrastructure Skills Development Grant </v>
          </cell>
          <cell r="AW20" t="str">
            <v>Grant purpose</v>
          </cell>
          <cell r="AX20" t="str">
            <v>To recruit unemployed graduates into municipalities to be trained and professionally developed, as per the requirements of the relevant statutory councils within the built environment.</v>
          </cell>
          <cell r="AY20" t="str">
            <v>To recruit unemployed graduates into municipalities to be trained and professionally developed, as per the requirements of the relevant statutory councils within the built environment</v>
          </cell>
          <cell r="AZ20">
            <v>0</v>
          </cell>
          <cell r="BA20">
            <v>0</v>
          </cell>
          <cell r="BB20">
            <v>0</v>
          </cell>
        </row>
        <row r="21">
          <cell r="AE21" t="str">
            <v>Social Sector Expanded Public Works Programme Incentive Grant for Provinces</v>
          </cell>
          <cell r="AF21" t="str">
            <v>Public Works</v>
          </cell>
          <cell r="AG21">
            <v>11</v>
          </cell>
          <cell r="AH21">
            <v>2</v>
          </cell>
          <cell r="AI21">
            <v>7</v>
          </cell>
          <cell r="AJ21" t="str">
            <v>SCHEDULE 5, PART A</v>
          </cell>
          <cell r="AK21">
            <v>0</v>
          </cell>
          <cell r="AL21">
            <v>14</v>
          </cell>
          <cell r="AM21">
            <v>0</v>
          </cell>
          <cell r="AN21">
            <v>0</v>
          </cell>
          <cell r="AO21" t="str">
            <v>Nationally assigned function to provinces</v>
          </cell>
          <cell r="AP21">
            <v>0</v>
          </cell>
          <cell r="AQ21">
            <v>0</v>
          </cell>
          <cell r="AR21">
            <v>0</v>
          </cell>
          <cell r="AS21">
            <v>0</v>
          </cell>
          <cell r="AT21">
            <v>0</v>
          </cell>
          <cell r="AV21" t="str">
            <v>Neighbourhood Development Partnership Grant</v>
          </cell>
          <cell r="AW21" t="str">
            <v>Grant purpose</v>
          </cell>
          <cell r="AX21" t="str">
            <v>To plan, catalyse, and invest in targeted locations in order to attract and sustain third party capital investments aimed at spatial transformation, that will improve the quality of life, and access to opportunities for residents in South Africa’s under-served neighbourhoods, generally townships.</v>
          </cell>
          <cell r="AY21" t="str">
            <v>To plan, catalyse, and invest in targeted locations in order to attract and sustain third party capital investments aimed at spatial transformation, that will improve the quality of life, and access to opportunities for residents in South Africa’s under-served neighbourhoods, generally townships</v>
          </cell>
          <cell r="AZ21">
            <v>0</v>
          </cell>
          <cell r="BA21">
            <v>0</v>
          </cell>
          <cell r="BB21">
            <v>0</v>
          </cell>
        </row>
        <row r="22">
          <cell r="AE22" t="str">
            <v>Early Childhood Development Grant</v>
          </cell>
          <cell r="AF22" t="str">
            <v>Social Development</v>
          </cell>
          <cell r="AG22">
            <v>17</v>
          </cell>
          <cell r="AH22">
            <v>1</v>
          </cell>
          <cell r="AI22">
            <v>8</v>
          </cell>
          <cell r="AJ22" t="str">
            <v>SCHEDULE 5, PART A</v>
          </cell>
          <cell r="AK22">
            <v>0</v>
          </cell>
          <cell r="AL22">
            <v>15</v>
          </cell>
          <cell r="AM22">
            <v>0</v>
          </cell>
          <cell r="AN22">
            <v>0</v>
          </cell>
          <cell r="AO22" t="str">
            <v>General conditional allocation to provinces</v>
          </cell>
          <cell r="AP22">
            <v>0</v>
          </cell>
          <cell r="AQ22">
            <v>0</v>
          </cell>
          <cell r="AR22">
            <v>0</v>
          </cell>
          <cell r="AS22">
            <v>0</v>
          </cell>
          <cell r="AT22">
            <v>0</v>
          </cell>
          <cell r="AV22" t="str">
            <v>Expanded Public Works Programme Integrated Grant for Municipalities</v>
          </cell>
          <cell r="AW22" t="str">
            <v>Grant purpose</v>
          </cell>
          <cell r="AX22" t="str">
            <v>To incentivise municipalities to expand work creation efforts through the use of labour intensive delivery methods in the following identified focus areas, in compliance with the Expanded Public Works Programme guidelines: road maintenance and the maintenance of building; slow traffic volume roads and rural roads; basic services infrastructure, including water and sanitation reticulation (excluding bulk infrastructure); other economic and social infrastructure; tourism and cultural industries; waste management; parks and beautification; sustainable land-based livelihoods; social services programmes; community safety programmes.</v>
          </cell>
          <cell r="AY22" t="str">
            <v>To incentivise municipalities to expand work creation efforts through the use of labour intensive delivery methods in the following identified focus areas, in compliance with the Expanded Public Works Programme guidelines: road maintenance and the maintenance of building; slow traffic volume roads and rural roads</v>
          </cell>
          <cell r="AZ22" t="str">
            <v>basic services infrastructure, including water and sanitation reticulation (excluding bulk infrastructure); other economic and social infrastructure</v>
          </cell>
          <cell r="BA22" t="str">
            <v>tourism and cultural industries; waste management</v>
          </cell>
          <cell r="BB22" t="str">
            <v>parks and beautification; sustainable land-based livelihoods</v>
          </cell>
        </row>
        <row r="23">
          <cell r="AE23" t="str">
            <v>Social Worker Employment Grant</v>
          </cell>
          <cell r="AF23" t="str">
            <v>Social Development</v>
          </cell>
          <cell r="AG23">
            <v>17</v>
          </cell>
          <cell r="AH23">
            <v>2</v>
          </cell>
          <cell r="AI23">
            <v>8</v>
          </cell>
          <cell r="AJ23" t="str">
            <v>SCHEDULE 4, PART A</v>
          </cell>
          <cell r="AK23">
            <v>4</v>
          </cell>
          <cell r="AL23">
            <v>0</v>
          </cell>
          <cell r="AM23">
            <v>0</v>
          </cell>
          <cell r="AN23">
            <v>0</v>
          </cell>
          <cell r="AO23" t="str">
            <v>General conditional allocation to provinces</v>
          </cell>
          <cell r="AP23">
            <v>0</v>
          </cell>
          <cell r="AQ23">
            <v>0</v>
          </cell>
          <cell r="AR23">
            <v>0</v>
          </cell>
          <cell r="AS23">
            <v>0</v>
          </cell>
          <cell r="AT23">
            <v>0</v>
          </cell>
          <cell r="AV23" t="str">
            <v>Public Transport Network Grant</v>
          </cell>
          <cell r="AW23" t="str">
            <v>Grant purpose</v>
          </cell>
          <cell r="AX23" t="str">
            <v>To provide funding for accelerated construction and improvement of public and non-motorised transport infrastructure that form part of a municipal integrated public transport network and to support the planning, regulation, control, management and operations of fiscally and financially sustainable municipal public transport network services.</v>
          </cell>
          <cell r="AY23" t="str">
            <v>To provide funding for accelerated construction and improvement of public and non-motorised transport infrastructure that form part of a municipal integrated public transport network and to support the planning, regulation, control, management and operations of fiscally and financially sustainable municipal public transport network services</v>
          </cell>
          <cell r="AZ23">
            <v>0</v>
          </cell>
          <cell r="BA23">
            <v>0</v>
          </cell>
          <cell r="BB23">
            <v>0</v>
          </cell>
        </row>
        <row r="24">
          <cell r="AE24" t="str">
            <v>Substance Abuse Treatment Grant</v>
          </cell>
          <cell r="AF24" t="str">
            <v>Social Development</v>
          </cell>
          <cell r="AG24">
            <v>17</v>
          </cell>
          <cell r="AH24">
            <v>3</v>
          </cell>
          <cell r="AI24">
            <v>8</v>
          </cell>
          <cell r="AJ24" t="str">
            <v>SCHEDULE 5, PART A</v>
          </cell>
          <cell r="AK24">
            <v>0</v>
          </cell>
          <cell r="AL24">
            <v>16</v>
          </cell>
          <cell r="AM24">
            <v>0</v>
          </cell>
          <cell r="AN24">
            <v>0</v>
          </cell>
          <cell r="AO24" t="str">
            <v>Conditional allocation</v>
          </cell>
          <cell r="AP24">
            <v>0</v>
          </cell>
          <cell r="AQ24">
            <v>0</v>
          </cell>
          <cell r="AR24">
            <v>0</v>
          </cell>
          <cell r="AS24">
            <v>0</v>
          </cell>
          <cell r="AT24">
            <v>0</v>
          </cell>
          <cell r="AV24" t="str">
            <v>Rural Roads Asset Management Systems Grant</v>
          </cell>
          <cell r="AW24" t="str">
            <v>Grant purpose</v>
          </cell>
          <cell r="AX24" t="str">
            <v>To assist rural district municipalities to set up rural Roads Asset Management Systems, and collect road, bridges and traffic data on municipal road networks in line with the Road Infrastructure Strategic Framework for South Africa.</v>
          </cell>
          <cell r="AY24" t="str">
            <v>To assist rural district municipalities to set up rural Roads Asset Management Systems, and collect road, bridges and traffic data on municipal road networks in line with the Road Infrastructure Strategic Framework for South Africa</v>
          </cell>
          <cell r="AZ24">
            <v>0</v>
          </cell>
          <cell r="BA24">
            <v>0</v>
          </cell>
          <cell r="BB24">
            <v>0</v>
          </cell>
        </row>
        <row r="25">
          <cell r="AE25" t="str">
            <v>Mass Participation and Sport Development Grant</v>
          </cell>
          <cell r="AF25" t="str">
            <v>Sport and Recreation South Africa</v>
          </cell>
          <cell r="AG25">
            <v>40</v>
          </cell>
          <cell r="AH25">
            <v>1</v>
          </cell>
          <cell r="AI25">
            <v>9</v>
          </cell>
          <cell r="AJ25" t="str">
            <v>SCHEDULE 5, PART A</v>
          </cell>
          <cell r="AK25">
            <v>0</v>
          </cell>
          <cell r="AL25">
            <v>17</v>
          </cell>
          <cell r="AM25">
            <v>0</v>
          </cell>
          <cell r="AN25">
            <v>0</v>
          </cell>
          <cell r="AO25" t="str">
            <v>Conditional allocation</v>
          </cell>
          <cell r="AP25">
            <v>0</v>
          </cell>
          <cell r="AQ25">
            <v>0</v>
          </cell>
          <cell r="AR25">
            <v>0</v>
          </cell>
          <cell r="AS25">
            <v>0</v>
          </cell>
          <cell r="AT25">
            <v>0</v>
          </cell>
          <cell r="AV25" t="str">
            <v>Regional Bulk Infrastructure Grant</v>
          </cell>
          <cell r="AW25" t="str">
            <v>Grant purpose</v>
          </cell>
          <cell r="AX25" t="str">
            <v>To develop new, refurbish, upgrade and replace ageing water and wastewater infrastructure of regional significance that connects water resources to infrastructure serving extensive areas across municipal boundaries or large regional bulk infrastructure serving numerous communities over a large area within a municipality; to pilot regional Water Conservation and Water Demand Management projects or facilitate and contribute to the implementation of local Water Conservation and Water Demand Management projects that will directly impact on bulk infrastructure requirements.</v>
          </cell>
          <cell r="AY25" t="str">
            <v>To develop new, refurbish, upgrade and replace ageing water and wastewater infrastructure of regional significance that connects water resources to infrastructure serving extensive areas across municipal boundaries or large regional bulk infrastructure serving numerous communities over a large area within a municipality</v>
          </cell>
          <cell r="AZ25" t="str">
            <v>to pilot regional Water Conservation and Water Demand Management projects or facilitate and contribute to the implementation of local Water Conservation and Water Demand Management projects that will directly impact on bulk infrastructure requirements</v>
          </cell>
          <cell r="BA25">
            <v>0</v>
          </cell>
          <cell r="BB25">
            <v>0</v>
          </cell>
        </row>
        <row r="26">
          <cell r="AE26" t="str">
            <v>Provincial Roads Maintenance Grant</v>
          </cell>
          <cell r="AF26" t="str">
            <v>Transport</v>
          </cell>
          <cell r="AG26">
            <v>35</v>
          </cell>
          <cell r="AH26">
            <v>1</v>
          </cell>
          <cell r="AI26">
            <v>10</v>
          </cell>
          <cell r="AJ26" t="str">
            <v>SCHEDULE 4, PART A</v>
          </cell>
          <cell r="AK26">
            <v>5</v>
          </cell>
          <cell r="AL26">
            <v>0</v>
          </cell>
          <cell r="AM26">
            <v>0</v>
          </cell>
          <cell r="AN26">
            <v>0</v>
          </cell>
          <cell r="AO26" t="str">
            <v>General conditional allocation to provinces</v>
          </cell>
          <cell r="AP26">
            <v>0</v>
          </cell>
          <cell r="AQ26">
            <v>0</v>
          </cell>
          <cell r="AR26">
            <v>0</v>
          </cell>
          <cell r="AS26">
            <v>0</v>
          </cell>
          <cell r="AT26">
            <v>0</v>
          </cell>
          <cell r="AV26" t="str">
            <v>Water Services Infrastructure Grant</v>
          </cell>
          <cell r="AW26" t="str">
            <v xml:space="preserve">Grant purpose </v>
          </cell>
          <cell r="AX26" t="str">
            <v>Facilitate the planning and implementation of various water and sanitation projects to accelerate backlog reduction and improve the sustainability of services in prioritised district municipalities, especially in rural municipalities; provide interim, intermediate water and sanitation supply that ensures provision of services to identified and prioritised communities, including through spring protection, drilling, testing and equipping of boreholes; provide on-site sanitation solutions; support the existing bucket eradication programme intervention in formal residential areas; support drought relief projects in affected municipalities.</v>
          </cell>
          <cell r="AY26" t="str">
            <v>Facilitate the planning and implementation of various water and sanitation projects to accelerate backlog reduction and improve the sustainability of services in prioritised district municipalities, especially in rural municipalities</v>
          </cell>
          <cell r="AZ26" t="str">
            <v>provide interim, intermediate water and sanitation supply that ensures provision of services to identified and prioritised communities, including through spring protection, drilling, testing and equipping of boreholes</v>
          </cell>
          <cell r="BA26" t="str">
            <v>provide on-site sanitation solutions</v>
          </cell>
          <cell r="BB26" t="str">
            <v>support the existing bucket eradication programme intervention in formal residential areas</v>
          </cell>
        </row>
        <row r="27">
          <cell r="AE27" t="str">
            <v>Public Transport Operations Grant</v>
          </cell>
          <cell r="AF27" t="str">
            <v>Transport</v>
          </cell>
          <cell r="AG27">
            <v>35</v>
          </cell>
          <cell r="AH27">
            <v>2</v>
          </cell>
          <cell r="AI27">
            <v>10</v>
          </cell>
          <cell r="AJ27" t="str">
            <v>SCHEDULE 4, PART A</v>
          </cell>
          <cell r="AK27">
            <v>6</v>
          </cell>
          <cell r="AL27">
            <v>0</v>
          </cell>
          <cell r="AM27">
            <v>0</v>
          </cell>
          <cell r="AN27">
            <v>0</v>
          </cell>
          <cell r="AO27" t="str">
            <v>Nationally assigned function to provinces</v>
          </cell>
          <cell r="AP27">
            <v>0</v>
          </cell>
          <cell r="AQ27">
            <v>0</v>
          </cell>
          <cell r="AR27">
            <v>0</v>
          </cell>
          <cell r="AS27">
            <v>0</v>
          </cell>
          <cell r="AT27">
            <v>0</v>
          </cell>
          <cell r="AV27" t="str">
            <v>Community Library Services Grant</v>
          </cell>
          <cell r="AW27" t="str">
            <v>Grant purpose</v>
          </cell>
          <cell r="AX27" t="str">
            <v>To transform urban and rural community library infrastructure, facilities and services (primarily targeting previously disadvantaged communities) through a recapitalised programme at provincial level in support of local government and national initiatives.</v>
          </cell>
          <cell r="AY27" t="str">
            <v>To transform urban and rural community library infrastructure, facilities and services (primarily targeting previously disadvantaged communities) through a recapitalised programme at provincial level in support of local government and national initiatives</v>
          </cell>
          <cell r="AZ27">
            <v>0</v>
          </cell>
          <cell r="BA27">
            <v>0</v>
          </cell>
          <cell r="BB27">
            <v>0</v>
          </cell>
        </row>
        <row r="28">
          <cell r="AE28" t="str">
            <v>School Infrastructure Backlogs Grant</v>
          </cell>
          <cell r="AF28" t="str">
            <v>Basic Education</v>
          </cell>
          <cell r="AG28">
            <v>14</v>
          </cell>
          <cell r="AH28">
            <v>1</v>
          </cell>
          <cell r="AI28">
            <v>3</v>
          </cell>
          <cell r="AJ28" t="str">
            <v>SCHEDULE 6, PART A</v>
          </cell>
          <cell r="AK28">
            <v>0</v>
          </cell>
          <cell r="AL28">
            <v>0</v>
          </cell>
          <cell r="AM28">
            <v>1</v>
          </cell>
          <cell r="AN28">
            <v>0</v>
          </cell>
          <cell r="AO28">
            <v>0</v>
          </cell>
          <cell r="AP28">
            <v>0</v>
          </cell>
          <cell r="AQ28">
            <v>0</v>
          </cell>
          <cell r="AR28">
            <v>0</v>
          </cell>
          <cell r="AS28">
            <v>0</v>
          </cell>
          <cell r="AT28">
            <v>0</v>
          </cell>
          <cell r="AU28">
            <v>0</v>
          </cell>
          <cell r="AV28" t="str">
            <v>Education Infrastructure Grant</v>
          </cell>
          <cell r="AW28" t="str">
            <v>Grant purpose</v>
          </cell>
          <cell r="AX28" t="str">
            <v>To help accelerate construction, maintenance, upgrading and rehabilitation of new and existing infrastructure in education including district and circuit accommodation; to enhance capacity to deliver infrastructure in education; to address damage to infrastructure; to address achievement of the targets set out in the minimum norms and standards for school infrastructure.</v>
          </cell>
          <cell r="AY28" t="str">
            <v>To help accelerate construction, maintenance, upgrading and rehabilitation of new and existing infrastructure in education including district and circuit accommodation</v>
          </cell>
          <cell r="AZ28" t="str">
            <v>to enhance capacity to deliver infrastructure in education</v>
          </cell>
          <cell r="BA28" t="str">
            <v>to address damage to infrastructure</v>
          </cell>
          <cell r="BB28" t="str">
            <v>to address achievement of the targets set out in the minimum norms and standards for school infrastructure</v>
          </cell>
        </row>
        <row r="29">
          <cell r="AE29" t="str">
            <v>Municipal Demarcation Transition Grant</v>
          </cell>
          <cell r="AF29" t="str">
            <v>Cooperative Governance and Traditional Affairs</v>
          </cell>
          <cell r="AG29">
            <v>4</v>
          </cell>
          <cell r="AH29">
            <v>1</v>
          </cell>
          <cell r="AI29">
            <v>4</v>
          </cell>
          <cell r="AJ29" t="str">
            <v>SCHEDULE 5, PART B</v>
          </cell>
          <cell r="AK29">
            <v>0</v>
          </cell>
          <cell r="AL29">
            <v>0</v>
          </cell>
          <cell r="AM29">
            <v>0</v>
          </cell>
          <cell r="AN29">
            <v>0</v>
          </cell>
          <cell r="AO29">
            <v>0</v>
          </cell>
          <cell r="AP29">
            <v>0</v>
          </cell>
          <cell r="AQ29">
            <v>1</v>
          </cell>
          <cell r="AR29">
            <v>0</v>
          </cell>
          <cell r="AS29">
            <v>0</v>
          </cell>
          <cell r="AT29" t="str">
            <v>RECURRENT GRANTS</v>
          </cell>
          <cell r="AU29">
            <v>0</v>
          </cell>
          <cell r="AV29" t="str">
            <v>HIV and AIDS (Life Skills Education) Grant</v>
          </cell>
          <cell r="AW29" t="str">
            <v xml:space="preserve">Grant purpose </v>
          </cell>
          <cell r="AX29" t="str">
            <v>To support South Africa’s HIV prevention strategy by providing comprehensive sexuality education and access to sexual and reproductive health services to learners and educators; to mitigate the impact of HIV and Tuberculosis by providing a caring, supportive and enabling environment for learners and educators; to reduce the vulnerability of children to HIV, Tuberculosis and sexually transmitted infections, with a particular focus on orphaned children and girls.</v>
          </cell>
          <cell r="AY29" t="str">
            <v>To support South Africa’s HIV prevention strategy by providing comprehensive sexuality education and access to sexual and reproductive health services to learners and educators</v>
          </cell>
          <cell r="AZ29" t="str">
            <v>to mitigate the impact of HIV and Tuberculosis by providing a caring, supportive and enabling environment for learners and educators</v>
          </cell>
          <cell r="BA29" t="str">
            <v>to reduce the vulnerability of children to HIV, Tuberculosis and sexually transmitted infections, with a particular focus on orphaned children and girls</v>
          </cell>
          <cell r="BB29">
            <v>0</v>
          </cell>
        </row>
        <row r="30">
          <cell r="AE30" t="str">
            <v>Municipal Demarcation Transition Grant</v>
          </cell>
          <cell r="AF30" t="str">
            <v>Cooperative Governance and Traditional Affairs</v>
          </cell>
          <cell r="AG30">
            <v>4</v>
          </cell>
          <cell r="AH30">
            <v>2</v>
          </cell>
          <cell r="AI30">
            <v>4</v>
          </cell>
          <cell r="AJ30" t="str">
            <v>SCHEDULE 6, PART B</v>
          </cell>
          <cell r="AK30">
            <v>0</v>
          </cell>
          <cell r="AL30">
            <v>0</v>
          </cell>
          <cell r="AM30">
            <v>0</v>
          </cell>
          <cell r="AN30">
            <v>0</v>
          </cell>
          <cell r="AO30">
            <v>0</v>
          </cell>
          <cell r="AP30">
            <v>0</v>
          </cell>
          <cell r="AQ30">
            <v>0</v>
          </cell>
          <cell r="AR30">
            <v>1</v>
          </cell>
          <cell r="AS30">
            <v>0</v>
          </cell>
          <cell r="AT30">
            <v>0</v>
          </cell>
          <cell r="AU30">
            <v>0</v>
          </cell>
          <cell r="AV30" t="str">
            <v>Learners with Profound Intellectual Disabilities Grant</v>
          </cell>
          <cell r="AW30" t="str">
            <v xml:space="preserve">Grant purpose </v>
          </cell>
          <cell r="AX30" t="str">
            <v>To provide the necessary support, resources and equipment to identified care centres and schools for the provision of education to children with severe to profound intellectual disabilities.</v>
          </cell>
          <cell r="AY30" t="str">
            <v>To provide the necessary support, resources and equipment to identified care centres and schools for the provision of education to children with severe to profound intellectual disabilities</v>
          </cell>
          <cell r="AZ30">
            <v>0</v>
          </cell>
          <cell r="BA30">
            <v>0</v>
          </cell>
          <cell r="BB30">
            <v>0</v>
          </cell>
        </row>
        <row r="31">
          <cell r="AE31" t="str">
            <v>Municipal Systems Improvement Grant</v>
          </cell>
          <cell r="AF31" t="str">
            <v>Cooperative Governance and Traditional Affairs</v>
          </cell>
          <cell r="AG31">
            <v>4</v>
          </cell>
          <cell r="AH31">
            <v>3</v>
          </cell>
          <cell r="AI31">
            <v>4</v>
          </cell>
          <cell r="AJ31" t="str">
            <v>SCHEDULE 5, PART B</v>
          </cell>
          <cell r="AK31">
            <v>0</v>
          </cell>
          <cell r="AL31">
            <v>0</v>
          </cell>
          <cell r="AM31">
            <v>0</v>
          </cell>
          <cell r="AN31">
            <v>0</v>
          </cell>
          <cell r="AO31">
            <v>0</v>
          </cell>
          <cell r="AP31">
            <v>0</v>
          </cell>
          <cell r="AQ31">
            <v>2</v>
          </cell>
          <cell r="AR31">
            <v>0</v>
          </cell>
          <cell r="AS31">
            <v>0</v>
          </cell>
          <cell r="AT31" t="str">
            <v>RECURRENT GRANTS</v>
          </cell>
          <cell r="AU31">
            <v>0</v>
          </cell>
          <cell r="AV31" t="str">
            <v>Maths, Science and Technology Grant</v>
          </cell>
          <cell r="AW31" t="str">
            <v>Grant Purpose</v>
          </cell>
          <cell r="AX31" t="str">
            <v>To provide support and resources to schools, teachers and learners in line with the Curriculum Assessment Policy Statements for the improvement of Maths, Science and Technology teaching and learning at selected public schools.</v>
          </cell>
          <cell r="AY31" t="str">
            <v>To provide support and resources to schools, teachers and learners in line with the Curriculum Assessment Policy Statements for the improvement of Maths, Science and Technology teaching and learning at selected public schools</v>
          </cell>
          <cell r="AZ31">
            <v>0</v>
          </cell>
          <cell r="BA31">
            <v>0</v>
          </cell>
          <cell r="BB31">
            <v>0</v>
          </cell>
        </row>
        <row r="32">
          <cell r="AE32" t="str">
            <v>Municipal Systems Improvement Grant</v>
          </cell>
          <cell r="AF32" t="str">
            <v>Cooperative Governance and Traditional Affairs</v>
          </cell>
          <cell r="AG32">
            <v>4</v>
          </cell>
          <cell r="AH32">
            <v>4</v>
          </cell>
          <cell r="AI32">
            <v>4</v>
          </cell>
          <cell r="AJ32" t="str">
            <v>SCHEDULE 6, PART B</v>
          </cell>
          <cell r="AK32">
            <v>0</v>
          </cell>
          <cell r="AL32">
            <v>0</v>
          </cell>
          <cell r="AM32">
            <v>0</v>
          </cell>
          <cell r="AN32">
            <v>0</v>
          </cell>
          <cell r="AO32">
            <v>0</v>
          </cell>
          <cell r="AP32">
            <v>0</v>
          </cell>
          <cell r="AQ32">
            <v>0</v>
          </cell>
          <cell r="AR32">
            <v>2</v>
          </cell>
          <cell r="AS32">
            <v>0</v>
          </cell>
          <cell r="AT32">
            <v>0</v>
          </cell>
          <cell r="AV32" t="str">
            <v>National School Nutrition Programme Grant</v>
          </cell>
          <cell r="AW32" t="str">
            <v>Grant purpose</v>
          </cell>
          <cell r="AX32" t="str">
            <v>To provide nutritious meals to targeted schools.</v>
          </cell>
          <cell r="AY32" t="str">
            <v>To provide nutritious meals to targeted schools</v>
          </cell>
          <cell r="AZ32">
            <v>0</v>
          </cell>
          <cell r="BA32">
            <v>0</v>
          </cell>
          <cell r="BB32">
            <v>0</v>
          </cell>
        </row>
        <row r="33">
          <cell r="AE33" t="str">
            <v>Municipal Infrastructure Grant</v>
          </cell>
          <cell r="AF33" t="str">
            <v>Cooperative Governance and Traditional Affairs</v>
          </cell>
          <cell r="AG33">
            <v>4</v>
          </cell>
          <cell r="AH33">
            <v>5</v>
          </cell>
          <cell r="AI33">
            <v>4</v>
          </cell>
          <cell r="AJ33" t="str">
            <v>SCHEDULE 5, PART B</v>
          </cell>
          <cell r="AK33">
            <v>0</v>
          </cell>
          <cell r="AL33">
            <v>0</v>
          </cell>
          <cell r="AM33">
            <v>0</v>
          </cell>
          <cell r="AN33">
            <v>0</v>
          </cell>
          <cell r="AO33">
            <v>0</v>
          </cell>
          <cell r="AP33">
            <v>0</v>
          </cell>
          <cell r="AQ33">
            <v>1</v>
          </cell>
          <cell r="AR33">
            <v>0</v>
          </cell>
          <cell r="AS33">
            <v>0</v>
          </cell>
          <cell r="AT33" t="str">
            <v>INFRASTRUCTURE GRANTS</v>
          </cell>
          <cell r="AV33" t="str">
            <v>School Infrastructure Backlogs Grant</v>
          </cell>
          <cell r="AW33" t="str">
            <v>Grant purpose</v>
          </cell>
          <cell r="AX33" t="str">
            <v>Eradication of all inappropriate school infrastructure; provision of water, sanitation and electricity to schools.</v>
          </cell>
          <cell r="AY33" t="str">
            <v>Eradication of all inappropriate school infrastructure</v>
          </cell>
          <cell r="AZ33" t="str">
            <v>provision of water, sanitation and electricity to schools</v>
          </cell>
          <cell r="BA33">
            <v>0</v>
          </cell>
          <cell r="BB33">
            <v>0</v>
          </cell>
        </row>
        <row r="34">
          <cell r="AE34" t="str">
            <v>Municipal Disaster Grant</v>
          </cell>
          <cell r="AF34" t="str">
            <v>Cooperative Governance and Traditional Affairs</v>
          </cell>
          <cell r="AG34">
            <v>4</v>
          </cell>
          <cell r="AH34">
            <v>6</v>
          </cell>
          <cell r="AI34">
            <v>4</v>
          </cell>
          <cell r="AJ34" t="str">
            <v>SCHEDULE 7, PART B</v>
          </cell>
          <cell r="AK34">
            <v>0</v>
          </cell>
          <cell r="AL34">
            <v>0</v>
          </cell>
          <cell r="AM34">
            <v>0</v>
          </cell>
          <cell r="AN34">
            <v>0</v>
          </cell>
          <cell r="AO34">
            <v>0</v>
          </cell>
          <cell r="AP34">
            <v>0</v>
          </cell>
          <cell r="AQ34">
            <v>0</v>
          </cell>
          <cell r="AR34">
            <v>0</v>
          </cell>
          <cell r="AS34">
            <v>1</v>
          </cell>
          <cell r="AT34">
            <v>0</v>
          </cell>
          <cell r="AV34" t="str">
            <v>Provincial Disaster Grant</v>
          </cell>
          <cell r="AW34" t="str">
            <v>Grant purpose</v>
          </cell>
          <cell r="AX34" t="str">
            <v>To provide for the immediate release of funds for disaster response.</v>
          </cell>
          <cell r="AY34" t="str">
            <v>To provide for the immediate release of funds for disaster response</v>
          </cell>
          <cell r="AZ34">
            <v>0</v>
          </cell>
          <cell r="BA34">
            <v>0</v>
          </cell>
          <cell r="BB34">
            <v>0</v>
          </cell>
        </row>
        <row r="35">
          <cell r="AE35" t="str">
            <v>Energy Efficiency and Demand Side Management Grant</v>
          </cell>
          <cell r="AF35" t="str">
            <v>Energy</v>
          </cell>
          <cell r="AG35">
            <v>26</v>
          </cell>
          <cell r="AH35">
            <v>1</v>
          </cell>
          <cell r="AI35">
            <v>12</v>
          </cell>
          <cell r="AJ35" t="str">
            <v>SCHEDULE 5, PART B</v>
          </cell>
          <cell r="AK35">
            <v>0</v>
          </cell>
          <cell r="AL35">
            <v>0</v>
          </cell>
          <cell r="AM35">
            <v>0</v>
          </cell>
          <cell r="AN35">
            <v>0</v>
          </cell>
          <cell r="AO35">
            <v>0</v>
          </cell>
          <cell r="AP35">
            <v>0</v>
          </cell>
          <cell r="AQ35">
            <v>3</v>
          </cell>
          <cell r="AR35">
            <v>0</v>
          </cell>
          <cell r="AS35">
            <v>0</v>
          </cell>
          <cell r="AT35" t="str">
            <v>RECURRENT GRANTS</v>
          </cell>
          <cell r="AV35" t="str">
            <v>Comprehensive HIV, AIDS and TB Grant</v>
          </cell>
          <cell r="AW35" t="str">
            <v>Grant purpose</v>
          </cell>
          <cell r="AX35" t="str">
            <v>To enable the health sector to develop and implement an effective response to HIV and AIDS and Tuberculosis.</v>
          </cell>
          <cell r="AY35" t="str">
            <v>To enable the health sector to develop and implement an effective response to HIV and AIDS and Tuberculosis</v>
          </cell>
          <cell r="AZ35">
            <v>0</v>
          </cell>
          <cell r="BA35">
            <v>0</v>
          </cell>
          <cell r="BB35">
            <v>0</v>
          </cell>
        </row>
        <row r="36">
          <cell r="AE36" t="str">
            <v>Integrated National Electrification Programme (Municipal) Grant</v>
          </cell>
          <cell r="AF36" t="str">
            <v>Energy</v>
          </cell>
          <cell r="AG36">
            <v>26</v>
          </cell>
          <cell r="AH36">
            <v>2</v>
          </cell>
          <cell r="AI36">
            <v>12</v>
          </cell>
          <cell r="AJ36" t="str">
            <v>SCHEDULE 5, PART B</v>
          </cell>
          <cell r="AK36">
            <v>0</v>
          </cell>
          <cell r="AL36">
            <v>0</v>
          </cell>
          <cell r="AM36">
            <v>0</v>
          </cell>
          <cell r="AN36">
            <v>0</v>
          </cell>
          <cell r="AO36">
            <v>0</v>
          </cell>
          <cell r="AP36">
            <v>0</v>
          </cell>
          <cell r="AQ36">
            <v>2</v>
          </cell>
          <cell r="AR36">
            <v>0</v>
          </cell>
          <cell r="AS36">
            <v>0</v>
          </cell>
          <cell r="AT36" t="str">
            <v>INFRASTRUCTURE GRANTS</v>
          </cell>
          <cell r="AV36" t="str">
            <v>Health Facility Revitalisation Grant</v>
          </cell>
          <cell r="AW36" t="str">
            <v xml:space="preserve">Grant purpose </v>
          </cell>
          <cell r="AX36" t="str">
            <v>To help accelerate construction, maintenance, upgrading and rehabilitation of new and existing infrastructure in health including, health technology, organisational development systems and quality assurance; to enhance capacity to deliver health infrastructure.</v>
          </cell>
          <cell r="AY36" t="str">
            <v>To help accelerate construction, maintenance, upgrading and rehabilitation of new and existing infrastructure in health including, health technology, organisational development systems and quality assurance</v>
          </cell>
          <cell r="AZ36" t="str">
            <v>to enhance capacity to deliver health infrastructure</v>
          </cell>
          <cell r="BA36">
            <v>0</v>
          </cell>
          <cell r="BB36">
            <v>0</v>
          </cell>
        </row>
        <row r="37">
          <cell r="AE37" t="str">
            <v>Integrated National Electrification Programme (Eskom) Grant</v>
          </cell>
          <cell r="AF37" t="str">
            <v>Energy</v>
          </cell>
          <cell r="AG37">
            <v>26</v>
          </cell>
          <cell r="AH37">
            <v>3</v>
          </cell>
          <cell r="AI37">
            <v>12</v>
          </cell>
          <cell r="AJ37" t="str">
            <v>SCHEDULE 6, PART B</v>
          </cell>
          <cell r="AK37">
            <v>0</v>
          </cell>
          <cell r="AL37">
            <v>0</v>
          </cell>
          <cell r="AM37">
            <v>0</v>
          </cell>
          <cell r="AN37">
            <v>0</v>
          </cell>
          <cell r="AO37">
            <v>0</v>
          </cell>
          <cell r="AP37">
            <v>0</v>
          </cell>
          <cell r="AQ37">
            <v>0</v>
          </cell>
          <cell r="AR37">
            <v>3</v>
          </cell>
          <cell r="AS37">
            <v>0</v>
          </cell>
          <cell r="AT37">
            <v>0</v>
          </cell>
          <cell r="AV37" t="str">
            <v>Health Professions Training and Development Grant</v>
          </cell>
          <cell r="AW37" t="str">
            <v>Grant purpose</v>
          </cell>
          <cell r="AX37" t="str">
            <v>Support provinces to fund service costs associated with clinical training and supervision of health science trainees on the public service platform.</v>
          </cell>
          <cell r="AY37" t="str">
            <v>Support provinces to fund service costs associated with clinical training and supervision of health science trainees on the public service platform</v>
          </cell>
          <cell r="AZ37">
            <v>0</v>
          </cell>
          <cell r="BA37">
            <v>0</v>
          </cell>
          <cell r="BB37">
            <v>0</v>
          </cell>
        </row>
        <row r="38">
          <cell r="AE38" t="str">
            <v>National Health Insurance Indirect Grant</v>
          </cell>
          <cell r="AF38" t="str">
            <v>Health</v>
          </cell>
          <cell r="AG38">
            <v>16</v>
          </cell>
          <cell r="AH38">
            <v>1</v>
          </cell>
          <cell r="AI38">
            <v>5</v>
          </cell>
          <cell r="AJ38" t="str">
            <v>SCHEDULE 6, PART A</v>
          </cell>
          <cell r="AK38">
            <v>0</v>
          </cell>
          <cell r="AL38">
            <v>0</v>
          </cell>
          <cell r="AM38">
            <v>2</v>
          </cell>
          <cell r="AN38">
            <v>0</v>
          </cell>
          <cell r="AO38">
            <v>0</v>
          </cell>
          <cell r="AP38">
            <v>0</v>
          </cell>
          <cell r="AQ38">
            <v>0</v>
          </cell>
          <cell r="AR38">
            <v>0</v>
          </cell>
          <cell r="AS38">
            <v>0</v>
          </cell>
          <cell r="AT38">
            <v>0</v>
          </cell>
          <cell r="AV38" t="str">
            <v>National Tertiary Services Grant</v>
          </cell>
          <cell r="AW38" t="str">
            <v>Grant purpose</v>
          </cell>
          <cell r="AX38" t="str">
            <v>Ensure provision of tertiary health services for all South African citizens (including documented foreign nationals); to compensate tertiary facilities for the additional costs associated with provision of these services.</v>
          </cell>
          <cell r="AY38" t="str">
            <v>Ensure provision of tertiary health services for all South African citizens (including documented foreign nationals)</v>
          </cell>
          <cell r="AZ38" t="str">
            <v>to compensate tertiary facilities for the additional costs associated with provision of these services</v>
          </cell>
          <cell r="BA38">
            <v>0</v>
          </cell>
          <cell r="BB38">
            <v>0</v>
          </cell>
        </row>
        <row r="39">
          <cell r="AE39" t="str">
            <v>Urban Settlements Development Grant</v>
          </cell>
          <cell r="AF39" t="str">
            <v>Human Settlements</v>
          </cell>
          <cell r="AG39">
            <v>38</v>
          </cell>
          <cell r="AH39">
            <v>1</v>
          </cell>
          <cell r="AI39">
            <v>6</v>
          </cell>
          <cell r="AJ39" t="str">
            <v>SCHEDULE 4, PART B</v>
          </cell>
          <cell r="AK39">
            <v>0</v>
          </cell>
          <cell r="AL39">
            <v>0</v>
          </cell>
          <cell r="AM39">
            <v>0</v>
          </cell>
          <cell r="AN39">
            <v>0</v>
          </cell>
          <cell r="AO39">
            <v>0</v>
          </cell>
          <cell r="AP39">
            <v>1</v>
          </cell>
          <cell r="AQ39">
            <v>0</v>
          </cell>
          <cell r="AR39">
            <v>0</v>
          </cell>
          <cell r="AS39">
            <v>0</v>
          </cell>
          <cell r="AT39">
            <v>0</v>
          </cell>
          <cell r="AV39" t="str">
            <v>National Health Insurance Indirect Grant</v>
          </cell>
          <cell r="AW39" t="str">
            <v>Grant purpose</v>
          </cell>
          <cell r="AX39" t="str">
            <v>To address capacity constraints in the provinces and to create an alternate track to speed up infrastructure delivery; to improve spending, performance, monitoring and evaluation on National Health Insurance pilots and infrastructure projects; to fund the introduction of the Human Papillomavirus vaccination programme in schools.</v>
          </cell>
          <cell r="AY39" t="str">
            <v>To address capacity constraints in the provinces and to create an alternate track to speed up infrastructure delivery</v>
          </cell>
          <cell r="AZ39" t="str">
            <v>to improve spending, performance, monitoring and evaluation on National Health Insurance pilots and infrastructure projects</v>
          </cell>
          <cell r="BA39" t="str">
            <v>to fund the introduction of the Human Papillomavirus vaccination programme in schools</v>
          </cell>
          <cell r="BB39">
            <v>0</v>
          </cell>
        </row>
        <row r="40">
          <cell r="AE40" t="str">
            <v>Integrated City Development Grant</v>
          </cell>
          <cell r="AF40" t="str">
            <v>National Treasury</v>
          </cell>
          <cell r="AG40">
            <v>7</v>
          </cell>
          <cell r="AH40">
            <v>1</v>
          </cell>
          <cell r="AI40">
            <v>11</v>
          </cell>
          <cell r="AJ40" t="str">
            <v>SCHEDULE 4, PART B</v>
          </cell>
          <cell r="AK40">
            <v>0</v>
          </cell>
          <cell r="AL40">
            <v>0</v>
          </cell>
          <cell r="AM40">
            <v>0</v>
          </cell>
          <cell r="AN40">
            <v>0</v>
          </cell>
          <cell r="AO40">
            <v>0</v>
          </cell>
          <cell r="AP40">
            <v>2</v>
          </cell>
          <cell r="AQ40">
            <v>0</v>
          </cell>
          <cell r="AR40">
            <v>0</v>
          </cell>
          <cell r="AS40">
            <v>0</v>
          </cell>
          <cell r="AT40">
            <v>0</v>
          </cell>
          <cell r="AV40" t="str">
            <v>National Health insurance Indirect Grant: Health Facility Revitalisation Component</v>
          </cell>
          <cell r="AW40" t="str">
            <v xml:space="preserve">Grant purpose </v>
          </cell>
          <cell r="AX40" t="str">
            <v>To create an alternative track to improve spending, performance, and monitoring and evaluation on infrastructure in preparation for National Health Insurance (NHI) ; to enhance capacity and capability to deliver infrastructure for national health insurance.</v>
          </cell>
          <cell r="AY40" t="str">
            <v xml:space="preserve">To create an alternative track to improve spending, performance, and monitoring and evaluation on infrastructure in preparation for National Health Insurance (NHI) </v>
          </cell>
          <cell r="AZ40" t="str">
            <v>to enhance capacity and capability to deliver infrastructure for national health insurance</v>
          </cell>
          <cell r="BA40">
            <v>0</v>
          </cell>
          <cell r="BB40">
            <v>0</v>
          </cell>
        </row>
        <row r="41">
          <cell r="AE41" t="str">
            <v xml:space="preserve">Infrastructure Skills Development Grant </v>
          </cell>
          <cell r="AF41" t="str">
            <v>National Treasury</v>
          </cell>
          <cell r="AG41">
            <v>7</v>
          </cell>
          <cell r="AH41">
            <v>2</v>
          </cell>
          <cell r="AI41">
            <v>11</v>
          </cell>
          <cell r="AJ41" t="str">
            <v>SCHEDULE 5, PART B</v>
          </cell>
          <cell r="AK41">
            <v>0</v>
          </cell>
          <cell r="AL41">
            <v>0</v>
          </cell>
          <cell r="AM41">
            <v>0</v>
          </cell>
          <cell r="AN41">
            <v>0</v>
          </cell>
          <cell r="AO41">
            <v>0</v>
          </cell>
          <cell r="AP41">
            <v>0</v>
          </cell>
          <cell r="AQ41">
            <v>4</v>
          </cell>
          <cell r="AR41">
            <v>0</v>
          </cell>
          <cell r="AS41">
            <v>0</v>
          </cell>
          <cell r="AT41" t="str">
            <v>RECURRENT GRANTS</v>
          </cell>
          <cell r="AV41" t="str">
            <v>National Health Insurance Indirect Grant: Health Professionals Contracting Component</v>
          </cell>
          <cell r="AW41" t="str">
            <v>Grant purpose</v>
          </cell>
          <cell r="AX41" t="str">
            <v>To develop and implement innovative models for purchasing services from health practitioners in the 10 national health insurance pilot sites; to develop and implement innovative models for the dispensing and distribution of chronic medication; a risk-based capitation model for the reimbursement of primary health care facilities developed.</v>
          </cell>
          <cell r="AY41" t="str">
            <v>To develop and implement innovative models for purchasing services from health practitioners in the 10 national health insurance pilot sites</v>
          </cell>
          <cell r="AZ41" t="str">
            <v>to develop and implement innovative models for the dispensing and distribution of chronic medication</v>
          </cell>
          <cell r="BA41" t="str">
            <v>a risk-based capitation model for the reimbursement of primary health care facilities developed</v>
          </cell>
          <cell r="BB41">
            <v>0</v>
          </cell>
        </row>
        <row r="42">
          <cell r="AE42" t="str">
            <v>Local Government Financial Management Grant</v>
          </cell>
          <cell r="AF42" t="str">
            <v>National Treasury</v>
          </cell>
          <cell r="AG42">
            <v>7</v>
          </cell>
          <cell r="AH42">
            <v>3</v>
          </cell>
          <cell r="AI42">
            <v>11</v>
          </cell>
          <cell r="AJ42" t="str">
            <v>SCHEDULE 5, PART B</v>
          </cell>
          <cell r="AK42">
            <v>0</v>
          </cell>
          <cell r="AL42">
            <v>0</v>
          </cell>
          <cell r="AM42">
            <v>0</v>
          </cell>
          <cell r="AN42">
            <v>0</v>
          </cell>
          <cell r="AO42">
            <v>0</v>
          </cell>
          <cell r="AP42">
            <v>0</v>
          </cell>
          <cell r="AQ42">
            <v>5</v>
          </cell>
          <cell r="AR42">
            <v>0</v>
          </cell>
          <cell r="AS42">
            <v>0</v>
          </cell>
          <cell r="AT42" t="str">
            <v>RECURRENT GRANTS</v>
          </cell>
          <cell r="AV42" t="str">
            <v>Human Papillomavirus Vaccine Grant</v>
          </cell>
          <cell r="AW42" t="str">
            <v>Grant purpose</v>
          </cell>
          <cell r="AX42" t="str">
            <v>To address capacity constraints in the provinces and to create an alternate track to speed up infrastructure delivery.</v>
          </cell>
          <cell r="AY42" t="str">
            <v>To address capacity constraints in the provinces and to create an alternate track to speed up infrastructure delivery</v>
          </cell>
          <cell r="AZ42">
            <v>0</v>
          </cell>
          <cell r="BA42">
            <v>0</v>
          </cell>
          <cell r="BB42">
            <v>0</v>
          </cell>
        </row>
        <row r="43">
          <cell r="AE43" t="str">
            <v>Neighbourhood Development Partnership Grant</v>
          </cell>
          <cell r="AF43" t="str">
            <v>National Treasury</v>
          </cell>
          <cell r="AG43">
            <v>7</v>
          </cell>
          <cell r="AH43">
            <v>4</v>
          </cell>
          <cell r="AI43">
            <v>11</v>
          </cell>
          <cell r="AJ43" t="str">
            <v>SCHEDULE 5, PART B</v>
          </cell>
          <cell r="AK43">
            <v>0</v>
          </cell>
          <cell r="AL43">
            <v>0</v>
          </cell>
          <cell r="AM43">
            <v>0</v>
          </cell>
          <cell r="AN43">
            <v>0</v>
          </cell>
          <cell r="AO43">
            <v>0</v>
          </cell>
          <cell r="AP43">
            <v>0</v>
          </cell>
          <cell r="AQ43">
            <v>3</v>
          </cell>
          <cell r="AR43">
            <v>0</v>
          </cell>
          <cell r="AS43">
            <v>0</v>
          </cell>
          <cell r="AT43" t="str">
            <v>INFRASTRUCTURE GRANTS</v>
          </cell>
          <cell r="AV43" t="str">
            <v>National Health Insurance Indirect Grant: Ideal Clinics Component</v>
          </cell>
          <cell r="AW43" t="str">
            <v>Grant purpose</v>
          </cell>
          <cell r="AX43" t="str">
            <v>To enable the health sector to address the deficiencies in the primary health care facilities systematically to yield fast results.</v>
          </cell>
          <cell r="AY43" t="str">
            <v>To enable the health sector to address the deficiencies in the primary health care facilities systematically to yield fast results</v>
          </cell>
          <cell r="AZ43">
            <v>0</v>
          </cell>
          <cell r="BA43">
            <v>0</v>
          </cell>
          <cell r="BB43">
            <v>0</v>
          </cell>
        </row>
        <row r="44">
          <cell r="AE44" t="str">
            <v>Neighbourhood Development Partnership Grant</v>
          </cell>
          <cell r="AF44" t="str">
            <v>National Treasury</v>
          </cell>
          <cell r="AG44">
            <v>7</v>
          </cell>
          <cell r="AH44">
            <v>5</v>
          </cell>
          <cell r="AI44">
            <v>11</v>
          </cell>
          <cell r="AJ44" t="str">
            <v>SCHEDULE 6, PART B</v>
          </cell>
          <cell r="AK44">
            <v>0</v>
          </cell>
          <cell r="AL44">
            <v>0</v>
          </cell>
          <cell r="AM44">
            <v>0</v>
          </cell>
          <cell r="AN44">
            <v>0</v>
          </cell>
          <cell r="AO44">
            <v>0</v>
          </cell>
          <cell r="AP44">
            <v>0</v>
          </cell>
          <cell r="AQ44">
            <v>0</v>
          </cell>
          <cell r="AR44">
            <v>4</v>
          </cell>
          <cell r="AS44">
            <v>0</v>
          </cell>
          <cell r="AT44">
            <v>0</v>
          </cell>
          <cell r="AV44" t="str">
            <v>National Health Insurance Indirect Grant: Health Information Systems Component</v>
          </cell>
          <cell r="AW44" t="str">
            <v>Grant purpose</v>
          </cell>
          <cell r="AX44" t="str">
            <v>To fund the development of and roll-out of new health information systems in preparation of national health insurance.</v>
          </cell>
          <cell r="AY44" t="str">
            <v>To fund the development of and roll-out of new health information systems in preparation of national health insurance</v>
          </cell>
          <cell r="AZ44">
            <v>0</v>
          </cell>
          <cell r="BA44">
            <v>0</v>
          </cell>
          <cell r="BB44">
            <v>0</v>
          </cell>
        </row>
        <row r="45">
          <cell r="AE45" t="str">
            <v>Expanded Public Works Programme Integrated Grant for Municipalities</v>
          </cell>
          <cell r="AF45" t="str">
            <v>Public Works</v>
          </cell>
          <cell r="AG45">
            <v>11</v>
          </cell>
          <cell r="AH45">
            <v>1</v>
          </cell>
          <cell r="AI45">
            <v>7</v>
          </cell>
          <cell r="AJ45" t="str">
            <v>SCHEDULE 5, PART B</v>
          </cell>
          <cell r="AK45">
            <v>0</v>
          </cell>
          <cell r="AL45">
            <v>0</v>
          </cell>
          <cell r="AM45">
            <v>0</v>
          </cell>
          <cell r="AN45">
            <v>0</v>
          </cell>
          <cell r="AO45">
            <v>0</v>
          </cell>
          <cell r="AP45">
            <v>0</v>
          </cell>
          <cell r="AQ45">
            <v>6</v>
          </cell>
          <cell r="AR45">
            <v>0</v>
          </cell>
          <cell r="AS45">
            <v>0</v>
          </cell>
          <cell r="AT45" t="str">
            <v>RECURRENT GRANTS</v>
          </cell>
          <cell r="AV45" t="str">
            <v>Human Settlements Development Grant</v>
          </cell>
          <cell r="AW45" t="str">
            <v>Grant purpose</v>
          </cell>
          <cell r="AX45" t="str">
            <v>To provide funding for the creation of sustainable and integrated human settlements.</v>
          </cell>
          <cell r="AY45" t="str">
            <v>To provide funding for the creation of sustainable and integrated human settlements</v>
          </cell>
          <cell r="AZ45">
            <v>0</v>
          </cell>
          <cell r="BA45">
            <v>0</v>
          </cell>
          <cell r="BB45">
            <v>0</v>
          </cell>
        </row>
        <row r="46">
          <cell r="AE46" t="str">
            <v>Public Transport Network Grant</v>
          </cell>
          <cell r="AF46" t="str">
            <v>Transport</v>
          </cell>
          <cell r="AG46">
            <v>35</v>
          </cell>
          <cell r="AH46">
            <v>1</v>
          </cell>
          <cell r="AI46">
            <v>10</v>
          </cell>
          <cell r="AJ46" t="str">
            <v>SCHEDULE 5, PART B</v>
          </cell>
          <cell r="AK46">
            <v>0</v>
          </cell>
          <cell r="AL46">
            <v>0</v>
          </cell>
          <cell r="AM46">
            <v>0</v>
          </cell>
          <cell r="AN46">
            <v>0</v>
          </cell>
          <cell r="AO46">
            <v>0</v>
          </cell>
          <cell r="AP46">
            <v>0</v>
          </cell>
          <cell r="AQ46">
            <v>4</v>
          </cell>
          <cell r="AR46">
            <v>0</v>
          </cell>
          <cell r="AS46">
            <v>0</v>
          </cell>
          <cell r="AT46" t="str">
            <v>INFRASTRUCTURE GRANTS</v>
          </cell>
          <cell r="AV46" t="str">
            <v>Expanded Public Works Programme Integrated Grant for Provinces</v>
          </cell>
          <cell r="AW46" t="str">
            <v>Grant purpose</v>
          </cell>
          <cell r="AX46" t="str">
            <v>To incentivise provincial departments to expand work creation efforts through the use of labour intensive delivery methods in the following identified focus areas, in compliance with the Expanded Public Works Programme guidelines: road maintenance and the maintenance of buildings; low traffic volume roads and rural roads; other economic and social infrastructure; tourism and cultural industries; sustainable land based livelihoods; waste management.</v>
          </cell>
          <cell r="AY46" t="str">
            <v>To incentivise provincial departments to expand work creation efforts through the use of labour intensive delivery methods in the following identified focus areas, in compliance with the Expanded Public Works Programme guidelines: road maintenance and the maintenance of buildings</v>
          </cell>
          <cell r="AZ46" t="str">
            <v>low traffic volume roads and rural roads; other economic and social infrastructure</v>
          </cell>
          <cell r="BA46" t="str">
            <v>tourism and cultural industries</v>
          </cell>
          <cell r="BB46" t="str">
            <v>sustainable land based livelihoods</v>
          </cell>
        </row>
        <row r="47">
          <cell r="AE47" t="str">
            <v>Rural Roads Asset Management Systems Grant</v>
          </cell>
          <cell r="AF47" t="str">
            <v>Transport</v>
          </cell>
          <cell r="AG47">
            <v>35</v>
          </cell>
          <cell r="AH47">
            <v>2</v>
          </cell>
          <cell r="AI47">
            <v>10</v>
          </cell>
          <cell r="AJ47" t="str">
            <v>SCHEDULE 5, PART B</v>
          </cell>
          <cell r="AK47">
            <v>0</v>
          </cell>
          <cell r="AL47">
            <v>0</v>
          </cell>
          <cell r="AM47">
            <v>0</v>
          </cell>
          <cell r="AN47">
            <v>0</v>
          </cell>
          <cell r="AO47">
            <v>0</v>
          </cell>
          <cell r="AP47">
            <v>0</v>
          </cell>
          <cell r="AQ47">
            <v>5</v>
          </cell>
          <cell r="AR47">
            <v>0</v>
          </cell>
          <cell r="AS47">
            <v>0</v>
          </cell>
          <cell r="AT47" t="str">
            <v>INFRASTRUCTURE GRANTS</v>
          </cell>
          <cell r="AV47" t="str">
            <v>Social Sector Expanded Public Works Programme Incentive Grant for Provinces</v>
          </cell>
          <cell r="AW47" t="str">
            <v>Grant purpose</v>
          </cell>
          <cell r="AX47" t="str">
            <v>To incentivise provincial social sector departments, identified in the 2016 social sector Expanded Public Works Programme log-frame to increase job creation by focusing on the strengthening and expansion of social sector programmes that have employment potential.</v>
          </cell>
          <cell r="AY47" t="str">
            <v>To incentivise provincial social sector departments, identified in the 2016 social sector Expanded Public Works Programme log-frame to increase job creation by focusing on the strengthening and expansion of social sector programmes that have employment potential</v>
          </cell>
          <cell r="AZ47">
            <v>0</v>
          </cell>
          <cell r="BA47">
            <v>0</v>
          </cell>
          <cell r="BB47">
            <v>0</v>
          </cell>
        </row>
        <row r="48">
          <cell r="AE48" t="str">
            <v>Water Services Infrastructure Grant</v>
          </cell>
          <cell r="AF48" t="str">
            <v>Water and Sanitation</v>
          </cell>
          <cell r="AG48">
            <v>36</v>
          </cell>
          <cell r="AH48">
            <v>1</v>
          </cell>
          <cell r="AI48">
            <v>13</v>
          </cell>
          <cell r="AJ48" t="str">
            <v>SCHEDULE 5, PART B</v>
          </cell>
          <cell r="AK48">
            <v>0</v>
          </cell>
          <cell r="AL48">
            <v>0</v>
          </cell>
          <cell r="AM48">
            <v>0</v>
          </cell>
          <cell r="AN48">
            <v>0</v>
          </cell>
          <cell r="AO48">
            <v>0</v>
          </cell>
          <cell r="AP48">
            <v>0</v>
          </cell>
          <cell r="AQ48">
            <v>6</v>
          </cell>
          <cell r="AR48">
            <v>0</v>
          </cell>
          <cell r="AS48">
            <v>0</v>
          </cell>
          <cell r="AT48" t="str">
            <v>INFRASTRUCTURE GRANTS</v>
          </cell>
          <cell r="AV48" t="str">
            <v>Early Childhood Development Grant</v>
          </cell>
          <cell r="AW48" t="str">
            <v>Grant purpose</v>
          </cell>
          <cell r="AX48" t="str">
            <v>To increase the number of poor children accessing subsidised early childhood development services through partial care facilities; to assist existing conditionally registered partial care facilities providing an early childhood development programme to meet basic requirements in order to attain full registration.</v>
          </cell>
          <cell r="AY48" t="str">
            <v>To increase the number of poor children accessing subsidised early childhood development services through partial care facilities</v>
          </cell>
          <cell r="AZ48" t="str">
            <v>to assist existing conditionally registered partial care facilities providing an early childhood development programme to meet basic requirements in order to attain full registration</v>
          </cell>
          <cell r="BA48">
            <v>0</v>
          </cell>
          <cell r="BB48">
            <v>0</v>
          </cell>
        </row>
        <row r="49">
          <cell r="AE49" t="str">
            <v>Regional Bulk Infrastructure Grant</v>
          </cell>
          <cell r="AF49" t="str">
            <v>Water and Sanitation</v>
          </cell>
          <cell r="AG49">
            <v>36</v>
          </cell>
          <cell r="AH49">
            <v>2</v>
          </cell>
          <cell r="AI49">
            <v>13</v>
          </cell>
          <cell r="AJ49" t="str">
            <v>SCHEDULE 5, PART B</v>
          </cell>
          <cell r="AK49">
            <v>0</v>
          </cell>
          <cell r="AL49">
            <v>0</v>
          </cell>
          <cell r="AM49">
            <v>0</v>
          </cell>
          <cell r="AN49">
            <v>0</v>
          </cell>
          <cell r="AO49">
            <v>0</v>
          </cell>
          <cell r="AP49">
            <v>0</v>
          </cell>
          <cell r="AQ49">
            <v>7</v>
          </cell>
          <cell r="AR49">
            <v>0</v>
          </cell>
          <cell r="AS49">
            <v>0</v>
          </cell>
          <cell r="AT49" t="str">
            <v>INFRASTRUCTURE GRANTS</v>
          </cell>
          <cell r="AV49" t="str">
            <v>Social Worker Employment Grant</v>
          </cell>
          <cell r="AW49" t="str">
            <v>Grant purpose</v>
          </cell>
          <cell r="AX49" t="str">
            <v>To reduce the backlog in the number of social worker graduates that remain unemployed.</v>
          </cell>
          <cell r="AY49" t="str">
            <v>To reduce the backlog in the number of social worker graduates that remain unemployed</v>
          </cell>
          <cell r="AZ49">
            <v>0</v>
          </cell>
          <cell r="BA49">
            <v>0</v>
          </cell>
          <cell r="BB49">
            <v>0</v>
          </cell>
        </row>
        <row r="50">
          <cell r="AE50" t="str">
            <v>Water Services Infrastructure Grant</v>
          </cell>
          <cell r="AF50" t="str">
            <v>Water and Sanitation</v>
          </cell>
          <cell r="AG50">
            <v>36</v>
          </cell>
          <cell r="AH50">
            <v>3</v>
          </cell>
          <cell r="AI50">
            <v>13</v>
          </cell>
          <cell r="AJ50" t="str">
            <v>SCHEDULE 6, PART B</v>
          </cell>
          <cell r="AK50">
            <v>0</v>
          </cell>
          <cell r="AL50">
            <v>0</v>
          </cell>
          <cell r="AM50">
            <v>0</v>
          </cell>
          <cell r="AN50">
            <v>0</v>
          </cell>
          <cell r="AO50">
            <v>0</v>
          </cell>
          <cell r="AP50">
            <v>0</v>
          </cell>
          <cell r="AQ50">
            <v>0</v>
          </cell>
          <cell r="AR50">
            <v>5</v>
          </cell>
          <cell r="AS50">
            <v>0</v>
          </cell>
          <cell r="AT50">
            <v>0</v>
          </cell>
          <cell r="AV50" t="str">
            <v>Substance Abuse Treatment Grant</v>
          </cell>
          <cell r="AW50" t="str">
            <v>Grant purpose</v>
          </cell>
          <cell r="AX50" t="str">
            <v>To provide funding for the operationalisation (including the purchasing of equipment) of substance dependency treatment facilities in the provinces of Eastern Cape, Free State, Northern Cape and North West.</v>
          </cell>
          <cell r="AY50" t="str">
            <v>To provide funding for the operationalisation (including the purchasing of equipment) of substance dependency treatment facilities in the provinces of Eastern Cape, Free State, Northern Cape and North West</v>
          </cell>
          <cell r="AZ50">
            <v>0</v>
          </cell>
          <cell r="BA50">
            <v>0</v>
          </cell>
          <cell r="BB50">
            <v>0</v>
          </cell>
        </row>
        <row r="51">
          <cell r="AE51" t="str">
            <v>Regional Bulk Infrastructure Grant</v>
          </cell>
          <cell r="AF51" t="str">
            <v>Water and Sanitation</v>
          </cell>
          <cell r="AG51">
            <v>36</v>
          </cell>
          <cell r="AH51">
            <v>4</v>
          </cell>
          <cell r="AI51">
            <v>13</v>
          </cell>
          <cell r="AJ51" t="str">
            <v>SCHEDULE 6, PART B</v>
          </cell>
          <cell r="AK51">
            <v>0</v>
          </cell>
          <cell r="AL51">
            <v>0</v>
          </cell>
          <cell r="AM51">
            <v>0</v>
          </cell>
          <cell r="AN51">
            <v>0</v>
          </cell>
          <cell r="AO51">
            <v>0</v>
          </cell>
          <cell r="AP51">
            <v>0</v>
          </cell>
          <cell r="AQ51">
            <v>0</v>
          </cell>
          <cell r="AR51">
            <v>6</v>
          </cell>
          <cell r="AS51">
            <v>0</v>
          </cell>
          <cell r="AT51">
            <v>0</v>
          </cell>
          <cell r="AY51">
            <v>0</v>
          </cell>
          <cell r="AZ51">
            <v>0</v>
          </cell>
          <cell r="BA51">
            <v>0</v>
          </cell>
          <cell r="BB51">
            <v>0</v>
          </cell>
        </row>
        <row r="52">
          <cell r="AF52">
            <v>0</v>
          </cell>
          <cell r="AY52">
            <v>0</v>
          </cell>
          <cell r="AZ52">
            <v>0</v>
          </cell>
          <cell r="BA52">
            <v>0</v>
          </cell>
          <cell r="BB52">
            <v>0</v>
          </cell>
        </row>
        <row r="53">
          <cell r="AH53" t="str">
            <v/>
          </cell>
          <cell r="AI53" t="str">
            <v/>
          </cell>
          <cell r="AY53">
            <v>0</v>
          </cell>
          <cell r="AZ53">
            <v>0</v>
          </cell>
          <cell r="BA53">
            <v>0</v>
          </cell>
          <cell r="BB53">
            <v>0</v>
          </cell>
        </row>
        <row r="54">
          <cell r="AH54" t="str">
            <v/>
          </cell>
          <cell r="AI54" t="str">
            <v/>
          </cell>
          <cell r="AY54">
            <v>0</v>
          </cell>
          <cell r="AZ54">
            <v>0</v>
          </cell>
          <cell r="BA54">
            <v>0</v>
          </cell>
          <cell r="BB54">
            <v>0</v>
          </cell>
        </row>
        <row r="55">
          <cell r="AH55" t="str">
            <v/>
          </cell>
          <cell r="AI55" t="str">
            <v/>
          </cell>
          <cell r="AY55">
            <v>0</v>
          </cell>
          <cell r="AZ55">
            <v>0</v>
          </cell>
          <cell r="BA55">
            <v>0</v>
          </cell>
          <cell r="BB55">
            <v>0</v>
          </cell>
        </row>
        <row r="56">
          <cell r="AH56" t="str">
            <v/>
          </cell>
          <cell r="AI56" t="str">
            <v/>
          </cell>
        </row>
        <row r="57">
          <cell r="AH57" t="str">
            <v/>
          </cell>
          <cell r="AI57" t="str">
            <v/>
          </cell>
        </row>
        <row r="58">
          <cell r="AH58" t="str">
            <v/>
          </cell>
          <cell r="AI58" t="str">
            <v/>
          </cell>
        </row>
        <row r="59">
          <cell r="AH59" t="str">
            <v/>
          </cell>
          <cell r="AI59" t="str">
            <v/>
          </cell>
        </row>
        <row r="60">
          <cell r="AH60" t="str">
            <v/>
          </cell>
          <cell r="AI60" t="str">
            <v/>
          </cell>
        </row>
        <row r="61">
          <cell r="AH61" t="str">
            <v/>
          </cell>
          <cell r="AI61" t="str">
            <v/>
          </cell>
        </row>
        <row r="62">
          <cell r="AH62" t="str">
            <v/>
          </cell>
          <cell r="AI62" t="str">
            <v/>
          </cell>
        </row>
        <row r="63">
          <cell r="AH63" t="str">
            <v/>
          </cell>
          <cell r="AI63" t="str">
            <v/>
          </cell>
        </row>
        <row r="64">
          <cell r="AH64" t="str">
            <v/>
          </cell>
          <cell r="AI64" t="str">
            <v/>
          </cell>
        </row>
        <row r="65">
          <cell r="AH65" t="str">
            <v/>
          </cell>
          <cell r="AI65" t="str">
            <v/>
          </cell>
        </row>
        <row r="66">
          <cell r="AH66" t="str">
            <v/>
          </cell>
          <cell r="AI66" t="str">
            <v/>
          </cell>
        </row>
        <row r="67">
          <cell r="AH67" t="str">
            <v/>
          </cell>
          <cell r="AI67" t="str">
            <v/>
          </cell>
        </row>
        <row r="68">
          <cell r="AH68" t="str">
            <v/>
          </cell>
          <cell r="AI68" t="str">
            <v/>
          </cell>
        </row>
        <row r="69">
          <cell r="AH69" t="str">
            <v/>
          </cell>
          <cell r="AI69" t="str">
            <v/>
          </cell>
        </row>
        <row r="70">
          <cell r="AH70" t="str">
            <v/>
          </cell>
          <cell r="AI70" t="str">
            <v/>
          </cell>
        </row>
        <row r="71">
          <cell r="AH71" t="str">
            <v/>
          </cell>
          <cell r="AI71" t="str">
            <v/>
          </cell>
        </row>
        <row r="72">
          <cell r="AH72" t="str">
            <v/>
          </cell>
          <cell r="AI72" t="str">
            <v/>
          </cell>
        </row>
        <row r="73">
          <cell r="AH73" t="str">
            <v/>
          </cell>
          <cell r="AI73" t="str">
            <v/>
          </cell>
        </row>
        <row r="74">
          <cell r="AH74" t="str">
            <v/>
          </cell>
          <cell r="AI74" t="str">
            <v/>
          </cell>
        </row>
        <row r="75">
          <cell r="AH75" t="str">
            <v/>
          </cell>
          <cell r="AI75" t="str">
            <v/>
          </cell>
        </row>
        <row r="76">
          <cell r="AH76" t="str">
            <v/>
          </cell>
          <cell r="AI76" t="str">
            <v/>
          </cell>
        </row>
        <row r="77">
          <cell r="AH77" t="str">
            <v/>
          </cell>
          <cell r="AI77" t="str">
            <v/>
          </cell>
        </row>
        <row r="78">
          <cell r="AH78" t="str">
            <v/>
          </cell>
          <cell r="AI78" t="str">
            <v/>
          </cell>
        </row>
        <row r="79">
          <cell r="AH79" t="str">
            <v/>
          </cell>
          <cell r="AI79" t="str">
            <v/>
          </cell>
        </row>
        <row r="80">
          <cell r="AH80" t="str">
            <v/>
          </cell>
          <cell r="AI80" t="str">
            <v/>
          </cell>
        </row>
        <row r="81">
          <cell r="AH81" t="str">
            <v/>
          </cell>
          <cell r="AI81" t="str">
            <v/>
          </cell>
        </row>
        <row r="82">
          <cell r="AH82" t="str">
            <v/>
          </cell>
          <cell r="AI82" t="str">
            <v/>
          </cell>
        </row>
        <row r="83">
          <cell r="AH83" t="str">
            <v/>
          </cell>
          <cell r="AI83" t="str">
            <v/>
          </cell>
        </row>
        <row r="84">
          <cell r="AH84" t="str">
            <v/>
          </cell>
          <cell r="AI84" t="str">
            <v/>
          </cell>
        </row>
        <row r="85">
          <cell r="AH85" t="str">
            <v/>
          </cell>
          <cell r="AI85" t="str">
            <v/>
          </cell>
        </row>
        <row r="86">
          <cell r="AH86" t="str">
            <v/>
          </cell>
          <cell r="AI86" t="str">
            <v/>
          </cell>
        </row>
        <row r="87">
          <cell r="AH87" t="str">
            <v/>
          </cell>
          <cell r="AI87" t="str">
            <v/>
          </cell>
        </row>
        <row r="88">
          <cell r="AH88" t="str">
            <v/>
          </cell>
          <cell r="AI88" t="str">
            <v/>
          </cell>
        </row>
        <row r="89">
          <cell r="AH89" t="str">
            <v/>
          </cell>
          <cell r="AI89" t="str">
            <v/>
          </cell>
        </row>
        <row r="90">
          <cell r="AH90" t="str">
            <v/>
          </cell>
          <cell r="AI90" t="str">
            <v/>
          </cell>
        </row>
        <row r="91">
          <cell r="AH91" t="str">
            <v/>
          </cell>
          <cell r="AI91" t="str">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E9">
            <v>0</v>
          </cell>
          <cell r="F9">
            <v>0</v>
          </cell>
          <cell r="G9">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AN-W4 Cover Page"/>
      <sheetName val="Current"/>
      <sheetName val="AN-W5 Cover Page"/>
      <sheetName val="Infrastructure 1 of 2"/>
      <sheetName val="Infrastructure 2 of 2"/>
      <sheetName val="AN-W6 Cover Page "/>
      <sheetName val="Allocations in Kind"/>
      <sheetName val="AN-W7 Cover Page"/>
      <sheetName val="ES and Grants Total"/>
      <sheetName val="AP-W1 Cover Page"/>
      <sheetName val="ES Breakdown"/>
      <sheetName val="AP-W2 Cover Page"/>
      <sheetName val="MIG and MWIG Breakdown "/>
      <sheetName val="AP-W3 Cover Page "/>
      <sheetName val="MIG (Sports Component)_"/>
      <sheetName val="AP-W4 Cover Page"/>
      <sheetName val="EPWP Municipalities"/>
      <sheetName val="AP-W5 Cover Page"/>
      <sheetName val="Regional Bulk Project per LM "/>
      <sheetName val="AP-W6 Cover Page"/>
      <sheetName val="EPWP Integrated"/>
      <sheetName val="AP-W7 Cover Page"/>
      <sheetName val="Social Sector EPWP"/>
      <sheetName val="AP-W8 Cover Page"/>
      <sheetName val="NHIG"/>
      <sheetName val="AP-W9 Cover Page"/>
      <sheetName val="SIBG"/>
      <sheetName val="AP-W10 Cover Page"/>
      <sheetName val="Disaster Allocations"/>
      <sheetName val="AP-W11 Cover Page"/>
      <sheetName val="ECD"/>
    </sheetNames>
    <sheetDataSet>
      <sheetData sheetId="0">
        <row r="2">
          <cell r="U2" t="str">
            <v>2017/18</v>
          </cell>
        </row>
        <row r="9">
          <cell r="U9" t="str">
            <v>EASTERN CAPE</v>
          </cell>
        </row>
        <row r="10">
          <cell r="U10">
            <v>0</v>
          </cell>
          <cell r="V10">
            <v>0</v>
          </cell>
          <cell r="W10">
            <v>0</v>
          </cell>
        </row>
        <row r="11">
          <cell r="U11" t="str">
            <v>A</v>
          </cell>
          <cell r="V11" t="str">
            <v>BUF</v>
          </cell>
          <cell r="W11" t="str">
            <v xml:space="preserve"> Buffalo City</v>
          </cell>
        </row>
        <row r="12">
          <cell r="U12" t="str">
            <v>A</v>
          </cell>
          <cell r="V12" t="str">
            <v>NMA</v>
          </cell>
          <cell r="W12" t="str">
            <v xml:space="preserve"> Nelson Mandela Bay</v>
          </cell>
        </row>
        <row r="14">
          <cell r="U14" t="str">
            <v>B</v>
          </cell>
          <cell r="V14" t="str">
            <v>EC11</v>
          </cell>
          <cell r="W14" t="str">
            <v xml:space="preserve"> Dr Beyers Naude</v>
          </cell>
        </row>
        <row r="15">
          <cell r="U15" t="str">
            <v>B</v>
          </cell>
          <cell r="V15" t="str">
            <v>EC12</v>
          </cell>
          <cell r="W15" t="str">
            <v xml:space="preserve"> Blue Crane Route</v>
          </cell>
        </row>
        <row r="16">
          <cell r="U16" t="str">
            <v>B</v>
          </cell>
          <cell r="V16" t="str">
            <v>EC14</v>
          </cell>
          <cell r="W16" t="str">
            <v xml:space="preserve"> Makana</v>
          </cell>
        </row>
        <row r="17">
          <cell r="U17" t="str">
            <v>B</v>
          </cell>
          <cell r="V17" t="str">
            <v>EC15</v>
          </cell>
          <cell r="W17" t="str">
            <v xml:space="preserve"> Ndlambe</v>
          </cell>
        </row>
        <row r="18">
          <cell r="U18" t="str">
            <v>B</v>
          </cell>
          <cell r="V18" t="str">
            <v>EC16</v>
          </cell>
          <cell r="W18" t="str">
            <v xml:space="preserve"> Sundays River Valley</v>
          </cell>
        </row>
        <row r="19">
          <cell r="U19" t="str">
            <v>B</v>
          </cell>
          <cell r="V19" t="str">
            <v>EC18</v>
          </cell>
          <cell r="W19" t="str">
            <v xml:space="preserve"> Kouga</v>
          </cell>
        </row>
        <row r="20">
          <cell r="U20" t="str">
            <v>B</v>
          </cell>
          <cell r="V20" t="str">
            <v>EC19</v>
          </cell>
          <cell r="W20" t="str">
            <v xml:space="preserve"> Kou-Kamma</v>
          </cell>
        </row>
        <row r="21">
          <cell r="U21" t="str">
            <v>C</v>
          </cell>
          <cell r="V21" t="str">
            <v>DC1</v>
          </cell>
          <cell r="W21" t="str">
            <v xml:space="preserve"> Cacadu District Municipality</v>
          </cell>
        </row>
        <row r="22">
          <cell r="U22" t="str">
            <v>Total: Cacadu Municipalities</v>
          </cell>
        </row>
        <row r="24">
          <cell r="U24" t="str">
            <v>B</v>
          </cell>
          <cell r="V24" t="str">
            <v>EC121</v>
          </cell>
          <cell r="W24" t="str">
            <v xml:space="preserve"> Mbhashe</v>
          </cell>
        </row>
        <row r="25">
          <cell r="U25" t="str">
            <v>B</v>
          </cell>
          <cell r="V25" t="str">
            <v>EC122</v>
          </cell>
          <cell r="W25" t="str">
            <v xml:space="preserve"> Mnquma</v>
          </cell>
        </row>
        <row r="26">
          <cell r="U26" t="str">
            <v>B</v>
          </cell>
          <cell r="V26" t="str">
            <v>EC123</v>
          </cell>
          <cell r="W26" t="str">
            <v xml:space="preserve"> Great Kei</v>
          </cell>
        </row>
        <row r="27">
          <cell r="U27" t="str">
            <v>B</v>
          </cell>
          <cell r="V27" t="str">
            <v>EC124</v>
          </cell>
          <cell r="W27" t="str">
            <v xml:space="preserve"> Amahlathi</v>
          </cell>
        </row>
        <row r="28">
          <cell r="U28" t="str">
            <v>B</v>
          </cell>
          <cell r="V28" t="str">
            <v>EC126</v>
          </cell>
          <cell r="W28" t="str">
            <v xml:space="preserve"> Ngqushwa</v>
          </cell>
        </row>
        <row r="29">
          <cell r="U29" t="str">
            <v>B</v>
          </cell>
          <cell r="V29" t="str">
            <v>EC129</v>
          </cell>
          <cell r="W29" t="str">
            <v xml:space="preserve"> Raymond Mhlaba</v>
          </cell>
        </row>
        <row r="30">
          <cell r="U30" t="str">
            <v>C</v>
          </cell>
          <cell r="V30" t="str">
            <v>DC12</v>
          </cell>
          <cell r="W30" t="str">
            <v xml:space="preserve"> Amathole District Municipality</v>
          </cell>
        </row>
        <row r="31">
          <cell r="U31" t="str">
            <v>Total: Amathole Municipalities</v>
          </cell>
        </row>
        <row r="33">
          <cell r="U33" t="str">
            <v>B</v>
          </cell>
          <cell r="V33" t="str">
            <v>EC131</v>
          </cell>
          <cell r="W33" t="str">
            <v xml:space="preserve"> Inxuba Yethemba</v>
          </cell>
        </row>
        <row r="34">
          <cell r="U34" t="str">
            <v>B</v>
          </cell>
          <cell r="V34" t="str">
            <v>EC135</v>
          </cell>
          <cell r="W34" t="str">
            <v xml:space="preserve"> Intsika Yethu</v>
          </cell>
        </row>
        <row r="35">
          <cell r="U35" t="str">
            <v>B</v>
          </cell>
          <cell r="V35" t="str">
            <v>EC136</v>
          </cell>
          <cell r="W35" t="str">
            <v xml:space="preserve"> Emalahleni</v>
          </cell>
        </row>
        <row r="36">
          <cell r="U36" t="str">
            <v>B</v>
          </cell>
          <cell r="V36" t="str">
            <v>EC137</v>
          </cell>
          <cell r="W36" t="str">
            <v xml:space="preserve"> Engcobo</v>
          </cell>
        </row>
        <row r="37">
          <cell r="U37" t="str">
            <v>B</v>
          </cell>
          <cell r="V37" t="str">
            <v>EC138</v>
          </cell>
          <cell r="W37" t="str">
            <v xml:space="preserve"> Sakhisizwe</v>
          </cell>
        </row>
        <row r="38">
          <cell r="U38" t="str">
            <v>B</v>
          </cell>
          <cell r="V38" t="str">
            <v>EC139</v>
          </cell>
          <cell r="W38" t="str">
            <v xml:space="preserve"> Enoch Mgijima</v>
          </cell>
        </row>
        <row r="39">
          <cell r="U39" t="str">
            <v>C</v>
          </cell>
          <cell r="V39" t="str">
            <v>DC13</v>
          </cell>
          <cell r="W39" t="str">
            <v xml:space="preserve"> Chris Hani District Municipality</v>
          </cell>
        </row>
        <row r="40">
          <cell r="U40" t="str">
            <v>Total: Chris Hani Municipalities</v>
          </cell>
        </row>
        <row r="42">
          <cell r="U42" t="str">
            <v>B</v>
          </cell>
          <cell r="V42" t="str">
            <v>EC141</v>
          </cell>
          <cell r="W42" t="str">
            <v xml:space="preserve"> Elundini</v>
          </cell>
        </row>
        <row r="43">
          <cell r="U43" t="str">
            <v>B</v>
          </cell>
          <cell r="V43" t="str">
            <v>EC142</v>
          </cell>
          <cell r="W43" t="str">
            <v xml:space="preserve"> Senqu</v>
          </cell>
        </row>
        <row r="44">
          <cell r="U44" t="str">
            <v>B</v>
          </cell>
          <cell r="V44" t="str">
            <v>EC145</v>
          </cell>
          <cell r="W44" t="str">
            <v xml:space="preserve"> Walter Sisulu</v>
          </cell>
        </row>
        <row r="45">
          <cell r="U45" t="str">
            <v>C</v>
          </cell>
          <cell r="V45" t="str">
            <v>DC14</v>
          </cell>
          <cell r="W45" t="str">
            <v xml:space="preserve"> Joe Gqabi District Municipality</v>
          </cell>
        </row>
        <row r="46">
          <cell r="U46" t="str">
            <v>Total: Joe Gqabi Municipalities</v>
          </cell>
        </row>
        <row r="48">
          <cell r="U48" t="str">
            <v>B</v>
          </cell>
          <cell r="V48" t="str">
            <v>EC153</v>
          </cell>
          <cell r="W48" t="str">
            <v xml:space="preserve"> Ngquza Hill</v>
          </cell>
        </row>
        <row r="49">
          <cell r="U49" t="str">
            <v>B</v>
          </cell>
          <cell r="V49" t="str">
            <v>EC154</v>
          </cell>
          <cell r="W49" t="str">
            <v xml:space="preserve"> Port St Johns</v>
          </cell>
        </row>
        <row r="50">
          <cell r="U50" t="str">
            <v>B</v>
          </cell>
          <cell r="V50" t="str">
            <v>EC155</v>
          </cell>
          <cell r="W50" t="str">
            <v xml:space="preserve"> Nyandeni</v>
          </cell>
        </row>
        <row r="51">
          <cell r="U51" t="str">
            <v>B</v>
          </cell>
          <cell r="V51" t="str">
            <v>EC156</v>
          </cell>
          <cell r="W51" t="str">
            <v xml:space="preserve"> Mhlontlo</v>
          </cell>
        </row>
        <row r="52">
          <cell r="U52" t="str">
            <v>B</v>
          </cell>
          <cell r="V52" t="str">
            <v>EC157</v>
          </cell>
          <cell r="W52" t="str">
            <v xml:space="preserve"> King Sabata Dalindyebo</v>
          </cell>
        </row>
        <row r="53">
          <cell r="U53" t="str">
            <v>C</v>
          </cell>
          <cell r="V53" t="str">
            <v>DC15</v>
          </cell>
          <cell r="W53" t="str">
            <v xml:space="preserve"> O.R. Tambo District Municipality</v>
          </cell>
        </row>
        <row r="54">
          <cell r="U54" t="str">
            <v>Total: O.R.Tambo Municipalities</v>
          </cell>
        </row>
        <row r="56">
          <cell r="U56" t="str">
            <v>B</v>
          </cell>
          <cell r="V56" t="str">
            <v>EC441</v>
          </cell>
          <cell r="W56" t="str">
            <v xml:space="preserve"> Matatiele</v>
          </cell>
        </row>
        <row r="57">
          <cell r="U57" t="str">
            <v>B</v>
          </cell>
          <cell r="V57" t="str">
            <v>EC442</v>
          </cell>
          <cell r="W57" t="str">
            <v xml:space="preserve"> Umzimvubu</v>
          </cell>
        </row>
        <row r="58">
          <cell r="U58" t="str">
            <v>B</v>
          </cell>
          <cell r="V58" t="str">
            <v>EC443</v>
          </cell>
          <cell r="W58" t="str">
            <v xml:space="preserve"> Mbizana</v>
          </cell>
        </row>
        <row r="59">
          <cell r="U59" t="str">
            <v>B</v>
          </cell>
          <cell r="V59" t="str">
            <v>EC444</v>
          </cell>
          <cell r="W59" t="str">
            <v xml:space="preserve"> Ntabankulu</v>
          </cell>
        </row>
        <row r="60">
          <cell r="U60" t="str">
            <v>C</v>
          </cell>
          <cell r="V60" t="str">
            <v>DC44</v>
          </cell>
          <cell r="W60" t="str">
            <v xml:space="preserve"> Alfred Nzo District Municipality</v>
          </cell>
        </row>
        <row r="61">
          <cell r="U61" t="str">
            <v>Total: Alfred Nzo Municipalities</v>
          </cell>
        </row>
        <row r="64">
          <cell r="U64" t="str">
            <v>Total: Eastern Cape Municipalities</v>
          </cell>
        </row>
        <row r="66">
          <cell r="U66" t="str">
            <v>FREE STATE</v>
          </cell>
        </row>
        <row r="68">
          <cell r="U68" t="str">
            <v>A</v>
          </cell>
          <cell r="V68" t="str">
            <v>MAN</v>
          </cell>
          <cell r="W68" t="str">
            <v xml:space="preserve">Mangaung </v>
          </cell>
        </row>
        <row r="70">
          <cell r="U70" t="str">
            <v>B</v>
          </cell>
          <cell r="V70" t="str">
            <v>FS161</v>
          </cell>
          <cell r="W70" t="str">
            <v xml:space="preserve"> Letsemeng</v>
          </cell>
        </row>
        <row r="71">
          <cell r="U71" t="str">
            <v>B</v>
          </cell>
          <cell r="V71" t="str">
            <v>FS162</v>
          </cell>
          <cell r="W71" t="str">
            <v xml:space="preserve"> Kopanong</v>
          </cell>
        </row>
        <row r="72">
          <cell r="U72" t="str">
            <v>B</v>
          </cell>
          <cell r="V72" t="str">
            <v>FS163</v>
          </cell>
          <cell r="W72" t="str">
            <v xml:space="preserve"> Mohokare</v>
          </cell>
        </row>
        <row r="73">
          <cell r="U73" t="str">
            <v>C</v>
          </cell>
          <cell r="V73" t="str">
            <v>DC16</v>
          </cell>
          <cell r="W73" t="str">
            <v xml:space="preserve"> Xhariep District Municipality</v>
          </cell>
        </row>
        <row r="74">
          <cell r="U74" t="str">
            <v>Total: Xhariep Municipalities</v>
          </cell>
        </row>
        <row r="76">
          <cell r="U76" t="str">
            <v>B</v>
          </cell>
          <cell r="V76" t="str">
            <v>FS181</v>
          </cell>
          <cell r="W76" t="str">
            <v xml:space="preserve"> Masilonyana</v>
          </cell>
        </row>
        <row r="77">
          <cell r="U77" t="str">
            <v>B</v>
          </cell>
          <cell r="V77" t="str">
            <v>FS182</v>
          </cell>
          <cell r="W77" t="str">
            <v xml:space="preserve"> Tokologo</v>
          </cell>
        </row>
        <row r="78">
          <cell r="U78" t="str">
            <v>B</v>
          </cell>
          <cell r="V78" t="str">
            <v>FS183</v>
          </cell>
          <cell r="W78" t="str">
            <v xml:space="preserve"> Tswelopele</v>
          </cell>
        </row>
        <row r="79">
          <cell r="U79" t="str">
            <v>B</v>
          </cell>
          <cell r="V79" t="str">
            <v>FS184</v>
          </cell>
          <cell r="W79" t="str">
            <v xml:space="preserve"> Matjhabeng</v>
          </cell>
        </row>
        <row r="80">
          <cell r="U80" t="str">
            <v>B</v>
          </cell>
          <cell r="V80" t="str">
            <v>FS185</v>
          </cell>
          <cell r="W80" t="str">
            <v xml:space="preserve"> Nala</v>
          </cell>
        </row>
        <row r="81">
          <cell r="U81" t="str">
            <v>C</v>
          </cell>
          <cell r="V81" t="str">
            <v>DC18</v>
          </cell>
          <cell r="W81" t="str">
            <v xml:space="preserve"> Lejweleputswa District Municipality</v>
          </cell>
        </row>
        <row r="82">
          <cell r="U82" t="str">
            <v>Total: Lejweleputswa Municipalities</v>
          </cell>
        </row>
        <row r="84">
          <cell r="U84" t="str">
            <v>B</v>
          </cell>
          <cell r="V84" t="str">
            <v>FS191</v>
          </cell>
          <cell r="W84" t="str">
            <v xml:space="preserve"> Setsoto</v>
          </cell>
        </row>
        <row r="85">
          <cell r="U85" t="str">
            <v>B</v>
          </cell>
          <cell r="V85" t="str">
            <v>FS192</v>
          </cell>
          <cell r="W85" t="str">
            <v xml:space="preserve"> Dihlabeng</v>
          </cell>
        </row>
        <row r="86">
          <cell r="U86" t="str">
            <v>B</v>
          </cell>
          <cell r="V86" t="str">
            <v>FS193</v>
          </cell>
          <cell r="W86" t="str">
            <v xml:space="preserve"> Nketoana</v>
          </cell>
        </row>
        <row r="87">
          <cell r="U87" t="str">
            <v>B</v>
          </cell>
          <cell r="V87" t="str">
            <v>FS194</v>
          </cell>
          <cell r="W87" t="str">
            <v xml:space="preserve"> Maluti-a-Phofung</v>
          </cell>
        </row>
        <row r="88">
          <cell r="U88" t="str">
            <v>B</v>
          </cell>
          <cell r="V88" t="str">
            <v>FS195</v>
          </cell>
          <cell r="W88" t="str">
            <v xml:space="preserve"> Phumelela</v>
          </cell>
        </row>
        <row r="89">
          <cell r="U89" t="str">
            <v>B</v>
          </cell>
          <cell r="V89" t="str">
            <v>FS196</v>
          </cell>
          <cell r="W89" t="str">
            <v xml:space="preserve"> Mantsopa</v>
          </cell>
        </row>
        <row r="90">
          <cell r="U90" t="str">
            <v>C</v>
          </cell>
          <cell r="V90" t="str">
            <v>DC19</v>
          </cell>
          <cell r="W90" t="str">
            <v xml:space="preserve"> Thabo Mofutsanyana District Municipality</v>
          </cell>
        </row>
        <row r="91">
          <cell r="U91" t="str">
            <v>Total: Thabo Mofutsanyana Municipalities</v>
          </cell>
        </row>
        <row r="93">
          <cell r="U93" t="str">
            <v>B</v>
          </cell>
          <cell r="V93" t="str">
            <v>FS21</v>
          </cell>
          <cell r="W93" t="str">
            <v xml:space="preserve"> Moqhaka</v>
          </cell>
        </row>
        <row r="94">
          <cell r="U94" t="str">
            <v>B</v>
          </cell>
          <cell r="V94" t="str">
            <v>FS23</v>
          </cell>
          <cell r="W94" t="str">
            <v xml:space="preserve"> Ngwathe</v>
          </cell>
        </row>
        <row r="95">
          <cell r="U95" t="str">
            <v>B</v>
          </cell>
          <cell r="V95" t="str">
            <v>FS24</v>
          </cell>
          <cell r="W95" t="str">
            <v xml:space="preserve"> Metsimaholo</v>
          </cell>
        </row>
        <row r="96">
          <cell r="U96" t="str">
            <v>B</v>
          </cell>
          <cell r="V96" t="str">
            <v>FS25</v>
          </cell>
          <cell r="W96" t="str">
            <v xml:space="preserve"> Mafube</v>
          </cell>
        </row>
        <row r="97">
          <cell r="U97" t="str">
            <v>C</v>
          </cell>
          <cell r="V97" t="str">
            <v>DC2</v>
          </cell>
          <cell r="W97" t="str">
            <v xml:space="preserve"> Fezile Dabi District Municipality</v>
          </cell>
        </row>
        <row r="98">
          <cell r="U98" t="str">
            <v>Total: Fezile Dabi Municipalities</v>
          </cell>
        </row>
        <row r="101">
          <cell r="U101" t="str">
            <v>Total: Free State Municipalities</v>
          </cell>
        </row>
        <row r="103">
          <cell r="U103" t="str">
            <v>GAUTENG</v>
          </cell>
        </row>
        <row r="105">
          <cell r="U105" t="str">
            <v>A</v>
          </cell>
          <cell r="V105" t="str">
            <v>EKU</v>
          </cell>
          <cell r="W105" t="str">
            <v>Ekurhuleni</v>
          </cell>
        </row>
        <row r="106">
          <cell r="U106" t="str">
            <v>A</v>
          </cell>
          <cell r="V106" t="str">
            <v>JHB</v>
          </cell>
          <cell r="W106" t="str">
            <v>City of Johannesburg</v>
          </cell>
        </row>
        <row r="107">
          <cell r="U107" t="str">
            <v>A</v>
          </cell>
          <cell r="V107" t="str">
            <v>TSH</v>
          </cell>
          <cell r="W107" t="str">
            <v>City of Tshwane</v>
          </cell>
        </row>
        <row r="109">
          <cell r="U109" t="str">
            <v>B</v>
          </cell>
          <cell r="V109" t="str">
            <v>GT421</v>
          </cell>
          <cell r="W109" t="str">
            <v xml:space="preserve"> Emfuleni</v>
          </cell>
        </row>
        <row r="110">
          <cell r="U110" t="str">
            <v>B</v>
          </cell>
          <cell r="V110" t="str">
            <v>GT422</v>
          </cell>
          <cell r="W110" t="str">
            <v xml:space="preserve"> Midvaal</v>
          </cell>
        </row>
        <row r="111">
          <cell r="U111" t="str">
            <v>B</v>
          </cell>
          <cell r="V111" t="str">
            <v>GT423</v>
          </cell>
          <cell r="W111" t="str">
            <v xml:space="preserve"> Lesedi</v>
          </cell>
        </row>
        <row r="112">
          <cell r="U112" t="str">
            <v>C</v>
          </cell>
          <cell r="V112" t="str">
            <v>DC42</v>
          </cell>
          <cell r="W112" t="str">
            <v xml:space="preserve"> Sedibeng District Municipality</v>
          </cell>
        </row>
        <row r="113">
          <cell r="U113" t="str">
            <v>Total: Sedibeng Municipalities</v>
          </cell>
        </row>
        <row r="115">
          <cell r="U115" t="str">
            <v>B</v>
          </cell>
          <cell r="V115" t="str">
            <v>GT481</v>
          </cell>
          <cell r="W115" t="str">
            <v xml:space="preserve"> Mogale City</v>
          </cell>
        </row>
        <row r="116">
          <cell r="U116" t="str">
            <v>B</v>
          </cell>
          <cell r="V116" t="str">
            <v>GT484</v>
          </cell>
          <cell r="W116" t="str">
            <v xml:space="preserve"> Merafong City</v>
          </cell>
        </row>
        <row r="117">
          <cell r="U117" t="str">
            <v>B</v>
          </cell>
          <cell r="V117" t="str">
            <v>GT485</v>
          </cell>
          <cell r="W117" t="str">
            <v xml:space="preserve"> Rand West City</v>
          </cell>
        </row>
        <row r="118">
          <cell r="U118" t="str">
            <v>C</v>
          </cell>
          <cell r="V118" t="str">
            <v>DC48</v>
          </cell>
          <cell r="W118" t="str">
            <v xml:space="preserve"> West Rand District Municipality</v>
          </cell>
        </row>
        <row r="119">
          <cell r="U119" t="str">
            <v>Total: West Rand Municipalities</v>
          </cell>
        </row>
        <row r="122">
          <cell r="U122" t="str">
            <v>Total: Gauteng Municipalities</v>
          </cell>
        </row>
        <row r="124">
          <cell r="U124" t="str">
            <v>KWAZULU-NATAL</v>
          </cell>
        </row>
        <row r="126">
          <cell r="U126" t="str">
            <v>A</v>
          </cell>
          <cell r="V126" t="str">
            <v>ETH</v>
          </cell>
          <cell r="W126" t="str">
            <v>eThekwini</v>
          </cell>
        </row>
        <row r="128">
          <cell r="U128" t="str">
            <v>B</v>
          </cell>
          <cell r="V128" t="str">
            <v>KZN212</v>
          </cell>
          <cell r="W128" t="str">
            <v>uMdoni</v>
          </cell>
        </row>
        <row r="129">
          <cell r="U129" t="str">
            <v>B</v>
          </cell>
          <cell r="V129" t="str">
            <v>KZN213</v>
          </cell>
          <cell r="W129" t="str">
            <v>uMzumbe</v>
          </cell>
        </row>
        <row r="130">
          <cell r="U130" t="str">
            <v>B</v>
          </cell>
          <cell r="V130" t="str">
            <v>KZN214</v>
          </cell>
          <cell r="W130" t="str">
            <v>uMuziwabantu</v>
          </cell>
        </row>
        <row r="131">
          <cell r="U131" t="str">
            <v>B</v>
          </cell>
          <cell r="V131" t="str">
            <v>KZN216</v>
          </cell>
          <cell r="W131" t="str">
            <v>Ray Nkonyeni</v>
          </cell>
        </row>
        <row r="132">
          <cell r="U132" t="str">
            <v>C</v>
          </cell>
          <cell r="V132" t="str">
            <v>DC21</v>
          </cell>
          <cell r="W132" t="str">
            <v>Ugu District Municipality</v>
          </cell>
        </row>
        <row r="133">
          <cell r="U133" t="str">
            <v>Total: Ugu Municipalities</v>
          </cell>
        </row>
        <row r="135">
          <cell r="U135" t="str">
            <v>B</v>
          </cell>
          <cell r="V135" t="str">
            <v>KZN221</v>
          </cell>
          <cell r="W135" t="str">
            <v xml:space="preserve"> uMshwathi</v>
          </cell>
        </row>
        <row r="136">
          <cell r="U136" t="str">
            <v>B</v>
          </cell>
          <cell r="V136" t="str">
            <v>KZN222</v>
          </cell>
          <cell r="W136" t="str">
            <v xml:space="preserve"> uMngeni</v>
          </cell>
        </row>
        <row r="137">
          <cell r="U137" t="str">
            <v>B</v>
          </cell>
          <cell r="V137" t="str">
            <v>KZN223</v>
          </cell>
          <cell r="W137" t="str">
            <v xml:space="preserve"> Mpofana</v>
          </cell>
        </row>
        <row r="138">
          <cell r="U138" t="str">
            <v>B</v>
          </cell>
          <cell r="V138" t="str">
            <v>KZN224</v>
          </cell>
          <cell r="W138" t="str">
            <v xml:space="preserve"> iMpendle</v>
          </cell>
        </row>
        <row r="139">
          <cell r="U139" t="str">
            <v>B</v>
          </cell>
          <cell r="V139" t="str">
            <v>KZN225</v>
          </cell>
          <cell r="W139" t="str">
            <v xml:space="preserve"> Msunduzi</v>
          </cell>
        </row>
        <row r="140">
          <cell r="U140" t="str">
            <v>B</v>
          </cell>
          <cell r="V140" t="str">
            <v>KZN226</v>
          </cell>
          <cell r="W140" t="str">
            <v xml:space="preserve"> Mkhambathini</v>
          </cell>
        </row>
        <row r="141">
          <cell r="U141" t="str">
            <v>B</v>
          </cell>
          <cell r="V141" t="str">
            <v>KZN227</v>
          </cell>
          <cell r="W141" t="str">
            <v xml:space="preserve"> Richmond</v>
          </cell>
        </row>
        <row r="142">
          <cell r="U142" t="str">
            <v>C</v>
          </cell>
          <cell r="V142" t="str">
            <v>DC22</v>
          </cell>
          <cell r="W142" t="str">
            <v xml:space="preserve"> uMgungundlovu District Municipality</v>
          </cell>
        </row>
        <row r="143">
          <cell r="U143" t="str">
            <v>Total: uMgungundlovu Municipalities</v>
          </cell>
        </row>
        <row r="145">
          <cell r="U145" t="str">
            <v>B</v>
          </cell>
          <cell r="V145" t="str">
            <v>KZN235</v>
          </cell>
          <cell r="W145" t="str">
            <v xml:space="preserve"> Okhahlamba</v>
          </cell>
        </row>
        <row r="146">
          <cell r="U146" t="str">
            <v>B</v>
          </cell>
          <cell r="V146" t="str">
            <v>KZN237</v>
          </cell>
          <cell r="W146" t="str">
            <v xml:space="preserve"> iNkosi Langalibalele </v>
          </cell>
        </row>
        <row r="147">
          <cell r="U147" t="str">
            <v>B</v>
          </cell>
          <cell r="V147" t="str">
            <v>KZN238</v>
          </cell>
          <cell r="W147" t="str">
            <v xml:space="preserve"> Alfred Duma</v>
          </cell>
        </row>
        <row r="148">
          <cell r="U148" t="str">
            <v>C</v>
          </cell>
          <cell r="V148" t="str">
            <v>DC23</v>
          </cell>
          <cell r="W148" t="str">
            <v xml:space="preserve"> uThukela District Municipality</v>
          </cell>
        </row>
        <row r="149">
          <cell r="U149" t="str">
            <v>Total: uThukela Municipalities</v>
          </cell>
        </row>
        <row r="151">
          <cell r="U151" t="str">
            <v>B</v>
          </cell>
          <cell r="V151" t="str">
            <v>KZN241</v>
          </cell>
          <cell r="W151" t="str">
            <v xml:space="preserve"> eNdumeni</v>
          </cell>
        </row>
        <row r="152">
          <cell r="U152" t="str">
            <v>B</v>
          </cell>
          <cell r="V152" t="str">
            <v>KZN242</v>
          </cell>
          <cell r="W152" t="str">
            <v xml:space="preserve"> Nquthu</v>
          </cell>
        </row>
        <row r="153">
          <cell r="U153" t="str">
            <v>B</v>
          </cell>
          <cell r="V153" t="str">
            <v>KZN244</v>
          </cell>
          <cell r="W153" t="str">
            <v xml:space="preserve"> uMsinga</v>
          </cell>
        </row>
        <row r="154">
          <cell r="U154" t="str">
            <v>B</v>
          </cell>
          <cell r="V154" t="str">
            <v>KZN245</v>
          </cell>
          <cell r="W154" t="str">
            <v xml:space="preserve"> uMvoti</v>
          </cell>
        </row>
        <row r="155">
          <cell r="U155" t="str">
            <v>C</v>
          </cell>
          <cell r="V155" t="str">
            <v>DC24</v>
          </cell>
          <cell r="W155" t="str">
            <v xml:space="preserve"> uMzinyathi District Municipality</v>
          </cell>
        </row>
        <row r="156">
          <cell r="U156" t="str">
            <v>Total: uMzinyathi Municipalities</v>
          </cell>
        </row>
        <row r="158">
          <cell r="U158" t="str">
            <v>B</v>
          </cell>
          <cell r="V158" t="str">
            <v>KZN252</v>
          </cell>
          <cell r="W158" t="str">
            <v xml:space="preserve"> Newcastle</v>
          </cell>
        </row>
        <row r="159">
          <cell r="U159" t="str">
            <v>B</v>
          </cell>
          <cell r="V159" t="str">
            <v>KZN253</v>
          </cell>
          <cell r="W159" t="str">
            <v xml:space="preserve"> eMadlangeni</v>
          </cell>
        </row>
        <row r="160">
          <cell r="U160" t="str">
            <v>B</v>
          </cell>
          <cell r="V160" t="str">
            <v>KZN254</v>
          </cell>
          <cell r="W160" t="str">
            <v xml:space="preserve"> Dannhauser</v>
          </cell>
        </row>
        <row r="161">
          <cell r="U161" t="str">
            <v>C</v>
          </cell>
          <cell r="V161" t="str">
            <v>DC25</v>
          </cell>
          <cell r="W161" t="str">
            <v xml:space="preserve"> Amajuba District Municipality</v>
          </cell>
        </row>
        <row r="162">
          <cell r="U162" t="str">
            <v>Total: Amajuba Municipalities</v>
          </cell>
        </row>
        <row r="164">
          <cell r="U164" t="str">
            <v>B</v>
          </cell>
          <cell r="V164" t="str">
            <v>KZN261</v>
          </cell>
          <cell r="W164" t="str">
            <v xml:space="preserve"> eDumbe</v>
          </cell>
        </row>
        <row r="165">
          <cell r="U165" t="str">
            <v>B</v>
          </cell>
          <cell r="V165" t="str">
            <v>KZN262</v>
          </cell>
          <cell r="W165" t="str">
            <v xml:space="preserve"> uPhongolo</v>
          </cell>
        </row>
        <row r="166">
          <cell r="U166" t="str">
            <v>B</v>
          </cell>
          <cell r="V166" t="str">
            <v>KZN263</v>
          </cell>
          <cell r="W166" t="str">
            <v xml:space="preserve"> AbaQulusi</v>
          </cell>
        </row>
        <row r="167">
          <cell r="U167" t="str">
            <v>B</v>
          </cell>
          <cell r="V167" t="str">
            <v>KZN265</v>
          </cell>
          <cell r="W167" t="str">
            <v xml:space="preserve"> Nongoma</v>
          </cell>
        </row>
        <row r="168">
          <cell r="U168" t="str">
            <v>B</v>
          </cell>
          <cell r="V168" t="str">
            <v>KZN266</v>
          </cell>
          <cell r="W168" t="str">
            <v xml:space="preserve"> Ulundi</v>
          </cell>
        </row>
        <row r="169">
          <cell r="U169" t="str">
            <v>C</v>
          </cell>
          <cell r="V169" t="str">
            <v>DC26</v>
          </cell>
          <cell r="W169" t="str">
            <v xml:space="preserve"> Zululand District Municipality</v>
          </cell>
        </row>
        <row r="170">
          <cell r="U170" t="str">
            <v>Total: Zululand Municipalities</v>
          </cell>
        </row>
        <row r="172">
          <cell r="U172" t="str">
            <v>B</v>
          </cell>
          <cell r="V172" t="str">
            <v>KZN271</v>
          </cell>
          <cell r="W172" t="str">
            <v xml:space="preserve"> uMhlabuyalingana</v>
          </cell>
        </row>
        <row r="173">
          <cell r="U173" t="str">
            <v>B</v>
          </cell>
          <cell r="V173" t="str">
            <v>KZN272</v>
          </cell>
          <cell r="W173" t="str">
            <v xml:space="preserve"> Jozini</v>
          </cell>
        </row>
        <row r="174">
          <cell r="U174" t="str">
            <v>B</v>
          </cell>
          <cell r="V174" t="str">
            <v>KZN275</v>
          </cell>
          <cell r="W174" t="str">
            <v xml:space="preserve"> Mtubatuba</v>
          </cell>
        </row>
        <row r="175">
          <cell r="U175" t="str">
            <v>B</v>
          </cell>
          <cell r="V175" t="str">
            <v>KZN276</v>
          </cell>
          <cell r="W175" t="str">
            <v xml:space="preserve"> Big Five Hlabisa</v>
          </cell>
        </row>
        <row r="176">
          <cell r="U176" t="str">
            <v>C</v>
          </cell>
          <cell r="V176" t="str">
            <v>DC27</v>
          </cell>
          <cell r="W176" t="str">
            <v xml:space="preserve"> uMkhanyakude District Municipality</v>
          </cell>
        </row>
        <row r="177">
          <cell r="U177" t="str">
            <v>Total: uMkhanyakude Municipalities</v>
          </cell>
        </row>
        <row r="179">
          <cell r="U179" t="str">
            <v>B</v>
          </cell>
          <cell r="V179" t="str">
            <v>KZN281</v>
          </cell>
          <cell r="W179" t="str">
            <v xml:space="preserve"> uMfolozi</v>
          </cell>
        </row>
        <row r="180">
          <cell r="U180" t="str">
            <v>B</v>
          </cell>
          <cell r="V180" t="str">
            <v>KZN282</v>
          </cell>
          <cell r="W180" t="str">
            <v xml:space="preserve"> uMhlathuze</v>
          </cell>
        </row>
        <row r="181">
          <cell r="U181" t="str">
            <v>B</v>
          </cell>
          <cell r="V181" t="str">
            <v>KZN284</v>
          </cell>
          <cell r="W181" t="str">
            <v xml:space="preserve"> uMlalazi</v>
          </cell>
        </row>
        <row r="182">
          <cell r="U182" t="str">
            <v>B</v>
          </cell>
          <cell r="V182" t="str">
            <v>KZN285</v>
          </cell>
          <cell r="W182" t="str">
            <v xml:space="preserve"> Mthonjaneni</v>
          </cell>
        </row>
        <row r="183">
          <cell r="U183" t="str">
            <v>B</v>
          </cell>
          <cell r="V183" t="str">
            <v>KZN286</v>
          </cell>
          <cell r="W183" t="str">
            <v xml:space="preserve"> Nkandla</v>
          </cell>
        </row>
        <row r="184">
          <cell r="U184" t="str">
            <v>C</v>
          </cell>
          <cell r="V184" t="str">
            <v>DC28</v>
          </cell>
          <cell r="W184" t="str">
            <v xml:space="preserve"> King Cetshwayo District Municipality</v>
          </cell>
        </row>
        <row r="185">
          <cell r="U185" t="str">
            <v>Total: King Cetshwayo Municipalities</v>
          </cell>
        </row>
        <row r="187">
          <cell r="U187" t="str">
            <v>B</v>
          </cell>
          <cell r="V187" t="str">
            <v>KZN291</v>
          </cell>
          <cell r="W187" t="str">
            <v xml:space="preserve"> Mandeni</v>
          </cell>
        </row>
        <row r="188">
          <cell r="U188" t="str">
            <v>B</v>
          </cell>
          <cell r="V188" t="str">
            <v>KZN292</v>
          </cell>
          <cell r="W188" t="str">
            <v xml:space="preserve"> KwaDukuza</v>
          </cell>
        </row>
        <row r="189">
          <cell r="U189" t="str">
            <v>B</v>
          </cell>
          <cell r="V189" t="str">
            <v>KZN293</v>
          </cell>
          <cell r="W189" t="str">
            <v xml:space="preserve"> Ndwedwe</v>
          </cell>
        </row>
        <row r="190">
          <cell r="U190" t="str">
            <v>B</v>
          </cell>
          <cell r="V190" t="str">
            <v>KZN294</v>
          </cell>
          <cell r="W190" t="str">
            <v xml:space="preserve"> Maphumulo</v>
          </cell>
        </row>
        <row r="191">
          <cell r="U191" t="str">
            <v>C</v>
          </cell>
          <cell r="V191" t="str">
            <v>DC29</v>
          </cell>
          <cell r="W191" t="str">
            <v xml:space="preserve"> iLembe District Municipality</v>
          </cell>
        </row>
        <row r="192">
          <cell r="U192" t="str">
            <v>Total: iLembe Municipalities</v>
          </cell>
        </row>
        <row r="194">
          <cell r="U194" t="str">
            <v>B</v>
          </cell>
          <cell r="V194" t="str">
            <v>KZN433</v>
          </cell>
          <cell r="W194" t="str">
            <v xml:space="preserve"> Greater Kokstad</v>
          </cell>
        </row>
        <row r="195">
          <cell r="U195" t="str">
            <v>B</v>
          </cell>
          <cell r="V195" t="str">
            <v>KZN434</v>
          </cell>
          <cell r="W195" t="str">
            <v xml:space="preserve"> uBuhlebezwe</v>
          </cell>
        </row>
        <row r="196">
          <cell r="U196" t="str">
            <v>B</v>
          </cell>
          <cell r="V196" t="str">
            <v>KZN435</v>
          </cell>
          <cell r="W196" t="str">
            <v xml:space="preserve"> uMzimkhulu</v>
          </cell>
        </row>
        <row r="197">
          <cell r="U197" t="str">
            <v>B</v>
          </cell>
          <cell r="V197" t="str">
            <v>KZN436</v>
          </cell>
          <cell r="W197" t="str">
            <v xml:space="preserve"> Dr Nkosazana Dlamini Zuma</v>
          </cell>
        </row>
        <row r="198">
          <cell r="U198" t="str">
            <v>C</v>
          </cell>
          <cell r="V198" t="str">
            <v>DC43</v>
          </cell>
          <cell r="W198" t="str">
            <v xml:space="preserve"> Harry Gwala District Municipality</v>
          </cell>
        </row>
        <row r="199">
          <cell r="U199" t="str">
            <v>Total: Harry Gwala Municipalities</v>
          </cell>
        </row>
        <row r="202">
          <cell r="U202" t="str">
            <v>Total: KwaZulu-Natal  Municipalities</v>
          </cell>
        </row>
        <row r="204">
          <cell r="U204" t="str">
            <v>LIMPOPO</v>
          </cell>
        </row>
        <row r="206">
          <cell r="U206" t="str">
            <v>B</v>
          </cell>
          <cell r="V206" t="str">
            <v>LIM331</v>
          </cell>
          <cell r="W206" t="str">
            <v xml:space="preserve"> Greater Giyani</v>
          </cell>
        </row>
        <row r="207">
          <cell r="U207" t="str">
            <v>B</v>
          </cell>
          <cell r="V207" t="str">
            <v>LIM332</v>
          </cell>
          <cell r="W207" t="str">
            <v xml:space="preserve"> Greater Letaba</v>
          </cell>
        </row>
        <row r="208">
          <cell r="U208" t="str">
            <v>B</v>
          </cell>
          <cell r="V208" t="str">
            <v>LIM333</v>
          </cell>
          <cell r="W208" t="str">
            <v xml:space="preserve"> Greater Tzaneen</v>
          </cell>
        </row>
        <row r="209">
          <cell r="U209" t="str">
            <v>B</v>
          </cell>
          <cell r="V209" t="str">
            <v>LIM334</v>
          </cell>
          <cell r="W209" t="str">
            <v xml:space="preserve"> Ba-Phalaborwa</v>
          </cell>
        </row>
        <row r="210">
          <cell r="U210" t="str">
            <v>B</v>
          </cell>
          <cell r="V210" t="str">
            <v>LIM335</v>
          </cell>
          <cell r="W210" t="str">
            <v xml:space="preserve"> Maruleng</v>
          </cell>
        </row>
        <row r="211">
          <cell r="U211" t="str">
            <v>C</v>
          </cell>
          <cell r="V211" t="str">
            <v>DC33</v>
          </cell>
          <cell r="W211" t="str">
            <v xml:space="preserve"> Mopani District Municipality</v>
          </cell>
        </row>
        <row r="212">
          <cell r="U212" t="str">
            <v>Total: Mopani Municipalities</v>
          </cell>
        </row>
        <row r="214">
          <cell r="U214" t="str">
            <v>B</v>
          </cell>
          <cell r="V214" t="str">
            <v>LIM341</v>
          </cell>
          <cell r="W214" t="str">
            <v>LIM341</v>
          </cell>
        </row>
        <row r="215">
          <cell r="U215" t="str">
            <v>B</v>
          </cell>
          <cell r="V215" t="str">
            <v>LIM343</v>
          </cell>
          <cell r="W215" t="str">
            <v>LIM343</v>
          </cell>
        </row>
        <row r="216">
          <cell r="U216" t="str">
            <v>B</v>
          </cell>
          <cell r="V216" t="str">
            <v>LIM344</v>
          </cell>
          <cell r="W216" t="str">
            <v>Makhado</v>
          </cell>
        </row>
        <row r="217">
          <cell r="U217" t="str">
            <v>B</v>
          </cell>
          <cell r="V217" t="str">
            <v>LIM345</v>
          </cell>
          <cell r="W217" t="str">
            <v>LIM 345</v>
          </cell>
        </row>
        <row r="218">
          <cell r="U218" t="str">
            <v>C</v>
          </cell>
          <cell r="V218" t="str">
            <v>DC34</v>
          </cell>
          <cell r="W218" t="str">
            <v>Vhembe District Municipality</v>
          </cell>
        </row>
        <row r="219">
          <cell r="U219" t="str">
            <v>Total: Vhembe Municipalities</v>
          </cell>
        </row>
        <row r="221">
          <cell r="U221" t="str">
            <v>B</v>
          </cell>
          <cell r="V221" t="str">
            <v>LIM351</v>
          </cell>
          <cell r="W221" t="str">
            <v xml:space="preserve">Blouberg </v>
          </cell>
        </row>
        <row r="222">
          <cell r="U222" t="str">
            <v>B</v>
          </cell>
          <cell r="V222" t="str">
            <v>LIM353</v>
          </cell>
          <cell r="W222" t="str">
            <v>Molemole</v>
          </cell>
        </row>
        <row r="223">
          <cell r="U223" t="str">
            <v>B</v>
          </cell>
          <cell r="V223" t="str">
            <v>LIM354</v>
          </cell>
          <cell r="W223" t="str">
            <v xml:space="preserve">Polokwane </v>
          </cell>
        </row>
        <row r="224">
          <cell r="U224" t="str">
            <v>B</v>
          </cell>
          <cell r="V224" t="str">
            <v>LIM355</v>
          </cell>
          <cell r="W224" t="str">
            <v>Lepele-Nkumpi</v>
          </cell>
        </row>
        <row r="225">
          <cell r="U225" t="str">
            <v>C</v>
          </cell>
          <cell r="V225" t="str">
            <v>DC35</v>
          </cell>
          <cell r="W225" t="str">
            <v>Capricorn District Municipality</v>
          </cell>
        </row>
        <row r="226">
          <cell r="U226" t="str">
            <v>Total: Capricorn Municipalities</v>
          </cell>
        </row>
        <row r="228">
          <cell r="U228" t="str">
            <v>B</v>
          </cell>
          <cell r="V228" t="str">
            <v>LIM361</v>
          </cell>
          <cell r="W228" t="str">
            <v xml:space="preserve"> Thabazimbi</v>
          </cell>
        </row>
        <row r="229">
          <cell r="U229" t="str">
            <v>B</v>
          </cell>
          <cell r="V229" t="str">
            <v>LIM362</v>
          </cell>
          <cell r="W229" t="str">
            <v xml:space="preserve"> Lephalale</v>
          </cell>
        </row>
        <row r="230">
          <cell r="U230" t="str">
            <v>B</v>
          </cell>
          <cell r="V230" t="str">
            <v>LIM366</v>
          </cell>
          <cell r="W230" t="str">
            <v xml:space="preserve"> Bela-Bela</v>
          </cell>
        </row>
        <row r="231">
          <cell r="U231" t="str">
            <v>B</v>
          </cell>
          <cell r="V231" t="str">
            <v>LIM367</v>
          </cell>
          <cell r="W231" t="str">
            <v xml:space="preserve"> Mogalakwena</v>
          </cell>
        </row>
        <row r="232">
          <cell r="U232" t="str">
            <v>B</v>
          </cell>
          <cell r="V232" t="str">
            <v>LIM368</v>
          </cell>
          <cell r="W232" t="str">
            <v xml:space="preserve"> LIM 368</v>
          </cell>
        </row>
        <row r="233">
          <cell r="U233" t="str">
            <v>C</v>
          </cell>
          <cell r="V233" t="str">
            <v>DC36</v>
          </cell>
          <cell r="W233" t="str">
            <v xml:space="preserve"> Waterberg District Municipality</v>
          </cell>
        </row>
        <row r="234">
          <cell r="U234" t="str">
            <v>Total: Waterberg Municipalities</v>
          </cell>
        </row>
        <row r="236">
          <cell r="U236" t="str">
            <v>B</v>
          </cell>
          <cell r="V236" t="str">
            <v>LIM471</v>
          </cell>
          <cell r="W236" t="str">
            <v xml:space="preserve"> Ephraim Mogale</v>
          </cell>
        </row>
        <row r="237">
          <cell r="U237" t="str">
            <v>B</v>
          </cell>
          <cell r="V237" t="str">
            <v>LIM472</v>
          </cell>
          <cell r="W237" t="str">
            <v xml:space="preserve"> Elias Motsoaledi</v>
          </cell>
        </row>
        <row r="238">
          <cell r="U238" t="str">
            <v>B</v>
          </cell>
          <cell r="V238" t="str">
            <v>LIM473</v>
          </cell>
          <cell r="W238" t="str">
            <v xml:space="preserve"> Makhuduthamaga</v>
          </cell>
        </row>
        <row r="239">
          <cell r="U239" t="str">
            <v>B</v>
          </cell>
          <cell r="V239" t="str">
            <v>LIM476</v>
          </cell>
          <cell r="W239" t="str">
            <v xml:space="preserve"> LIM 476</v>
          </cell>
        </row>
        <row r="240">
          <cell r="U240" t="str">
            <v>C</v>
          </cell>
          <cell r="V240" t="str">
            <v>DC47</v>
          </cell>
          <cell r="W240" t="str">
            <v xml:space="preserve"> Sekhukhune District Municipality</v>
          </cell>
        </row>
        <row r="241">
          <cell r="U241" t="str">
            <v>Total: Sekhukhune Municipalities</v>
          </cell>
        </row>
        <row r="244">
          <cell r="U244" t="str">
            <v>Total: Limpopo Municipalities</v>
          </cell>
        </row>
        <row r="246">
          <cell r="U246" t="str">
            <v>MPUMALANGA</v>
          </cell>
        </row>
        <row r="248">
          <cell r="U248" t="str">
            <v>B</v>
          </cell>
          <cell r="V248" t="str">
            <v>MP31</v>
          </cell>
          <cell r="W248" t="str">
            <v>Albert Luthuli</v>
          </cell>
        </row>
        <row r="249">
          <cell r="U249" t="str">
            <v>B</v>
          </cell>
          <cell r="V249" t="str">
            <v>MP32</v>
          </cell>
          <cell r="W249" t="str">
            <v>Msukaligwa</v>
          </cell>
        </row>
        <row r="250">
          <cell r="U250" t="str">
            <v>B</v>
          </cell>
          <cell r="V250" t="str">
            <v>MP33</v>
          </cell>
          <cell r="W250" t="str">
            <v>Mkhondo</v>
          </cell>
        </row>
        <row r="251">
          <cell r="U251" t="str">
            <v>B</v>
          </cell>
          <cell r="V251" t="str">
            <v>MP34</v>
          </cell>
          <cell r="W251" t="str">
            <v>Pixley Ka Seme</v>
          </cell>
        </row>
        <row r="252">
          <cell r="U252" t="str">
            <v>B</v>
          </cell>
          <cell r="V252" t="str">
            <v>MP35</v>
          </cell>
          <cell r="W252" t="str">
            <v>Lekwa</v>
          </cell>
        </row>
        <row r="253">
          <cell r="U253" t="str">
            <v>B</v>
          </cell>
          <cell r="V253" t="str">
            <v>MP36</v>
          </cell>
          <cell r="W253" t="str">
            <v>Dipaleseng</v>
          </cell>
        </row>
        <row r="254">
          <cell r="U254" t="str">
            <v>B</v>
          </cell>
          <cell r="V254" t="str">
            <v>MP37</v>
          </cell>
          <cell r="W254" t="str">
            <v>Govan Mbeki</v>
          </cell>
        </row>
        <row r="255">
          <cell r="U255" t="str">
            <v>C</v>
          </cell>
          <cell r="V255" t="str">
            <v>DC3</v>
          </cell>
          <cell r="W255" t="str">
            <v>Gert Sibande District Municipality</v>
          </cell>
        </row>
        <row r="256">
          <cell r="U256" t="str">
            <v>Total: Gert Sibande Municipalities</v>
          </cell>
        </row>
        <row r="258">
          <cell r="U258" t="str">
            <v>B</v>
          </cell>
          <cell r="V258" t="str">
            <v>MP311</v>
          </cell>
          <cell r="W258" t="str">
            <v>Victor Khanye</v>
          </cell>
        </row>
        <row r="259">
          <cell r="U259" t="str">
            <v>B</v>
          </cell>
          <cell r="V259" t="str">
            <v>MP312</v>
          </cell>
          <cell r="W259" t="str">
            <v>Emalahleni</v>
          </cell>
        </row>
        <row r="260">
          <cell r="U260" t="str">
            <v>B</v>
          </cell>
          <cell r="V260" t="str">
            <v>MP313</v>
          </cell>
          <cell r="W260" t="str">
            <v>Steve Tshwete</v>
          </cell>
        </row>
        <row r="261">
          <cell r="U261" t="str">
            <v>B</v>
          </cell>
          <cell r="V261" t="str">
            <v>MP314</v>
          </cell>
          <cell r="W261" t="str">
            <v>Emakhazeni</v>
          </cell>
        </row>
        <row r="262">
          <cell r="U262" t="str">
            <v>B</v>
          </cell>
          <cell r="V262" t="str">
            <v>MP315</v>
          </cell>
          <cell r="W262" t="str">
            <v>Thembisile Hani</v>
          </cell>
        </row>
        <row r="263">
          <cell r="U263" t="str">
            <v>B</v>
          </cell>
          <cell r="V263" t="str">
            <v>MP316</v>
          </cell>
          <cell r="W263" t="str">
            <v>Dr JS Moroka</v>
          </cell>
        </row>
        <row r="264">
          <cell r="U264" t="str">
            <v>C</v>
          </cell>
          <cell r="V264" t="str">
            <v>DC31</v>
          </cell>
          <cell r="W264" t="str">
            <v>Nkangala District Municipality</v>
          </cell>
        </row>
        <row r="265">
          <cell r="U265" t="str">
            <v>Total: Nkangala Municipalities</v>
          </cell>
        </row>
        <row r="267">
          <cell r="U267" t="str">
            <v>B</v>
          </cell>
          <cell r="V267" t="str">
            <v>MP321</v>
          </cell>
          <cell r="W267" t="str">
            <v>Thaba Chweu</v>
          </cell>
        </row>
        <row r="268">
          <cell r="U268" t="str">
            <v>B</v>
          </cell>
          <cell r="V268" t="str">
            <v>MP324</v>
          </cell>
          <cell r="W268" t="str">
            <v>Nkomazi</v>
          </cell>
        </row>
        <row r="269">
          <cell r="U269" t="str">
            <v>B</v>
          </cell>
          <cell r="V269" t="str">
            <v>MP325</v>
          </cell>
          <cell r="W269" t="str">
            <v>Bushbuckridge</v>
          </cell>
        </row>
        <row r="270">
          <cell r="U270" t="str">
            <v>B</v>
          </cell>
          <cell r="V270" t="str">
            <v>MP326</v>
          </cell>
          <cell r="W270" t="str">
            <v>City of Mbombela</v>
          </cell>
        </row>
        <row r="271">
          <cell r="U271" t="str">
            <v>C</v>
          </cell>
          <cell r="V271" t="str">
            <v>DC32</v>
          </cell>
          <cell r="W271" t="str">
            <v>Ehlanzeni District Municipality</v>
          </cell>
        </row>
        <row r="272">
          <cell r="U272" t="str">
            <v>Total: Ehlanzeni Municipalities</v>
          </cell>
        </row>
        <row r="275">
          <cell r="U275" t="str">
            <v>Total: Mpumalanga Municipalities</v>
          </cell>
        </row>
        <row r="277">
          <cell r="U277" t="str">
            <v>NORTHERN CAPE</v>
          </cell>
        </row>
        <row r="279">
          <cell r="U279" t="str">
            <v>B</v>
          </cell>
          <cell r="V279" t="str">
            <v>NC61</v>
          </cell>
          <cell r="W279" t="str">
            <v xml:space="preserve"> Richtersveld</v>
          </cell>
        </row>
        <row r="280">
          <cell r="U280" t="str">
            <v>B</v>
          </cell>
          <cell r="V280" t="str">
            <v>NC62</v>
          </cell>
          <cell r="W280" t="str">
            <v xml:space="preserve"> Nama Khoi</v>
          </cell>
        </row>
        <row r="281">
          <cell r="U281" t="str">
            <v>B</v>
          </cell>
          <cell r="V281" t="str">
            <v>NC64</v>
          </cell>
          <cell r="W281" t="str">
            <v xml:space="preserve"> Kamiesberg</v>
          </cell>
        </row>
        <row r="282">
          <cell r="U282" t="str">
            <v>B</v>
          </cell>
          <cell r="V282" t="str">
            <v>NC65</v>
          </cell>
          <cell r="W282" t="str">
            <v xml:space="preserve"> Hantam</v>
          </cell>
        </row>
        <row r="283">
          <cell r="U283" t="str">
            <v>B</v>
          </cell>
          <cell r="V283" t="str">
            <v>NC66</v>
          </cell>
          <cell r="W283" t="str">
            <v xml:space="preserve"> Karoo Hoogland</v>
          </cell>
        </row>
        <row r="284">
          <cell r="U284" t="str">
            <v>B</v>
          </cell>
          <cell r="V284" t="str">
            <v>NC67</v>
          </cell>
          <cell r="W284" t="str">
            <v xml:space="preserve"> Khâi-Ma</v>
          </cell>
        </row>
        <row r="285">
          <cell r="U285" t="str">
            <v>C</v>
          </cell>
          <cell r="V285" t="str">
            <v>DC6</v>
          </cell>
          <cell r="W285" t="str">
            <v xml:space="preserve"> Namakwa District Municipality</v>
          </cell>
        </row>
        <row r="286">
          <cell r="U286" t="str">
            <v>Total: Namakwa Municipalities</v>
          </cell>
        </row>
        <row r="288">
          <cell r="U288" t="str">
            <v>B</v>
          </cell>
          <cell r="V288" t="str">
            <v>NC71</v>
          </cell>
          <cell r="W288" t="str">
            <v xml:space="preserve"> Ubuntu</v>
          </cell>
        </row>
        <row r="289">
          <cell r="U289" t="str">
            <v>B</v>
          </cell>
          <cell r="V289" t="str">
            <v>NC72</v>
          </cell>
          <cell r="W289" t="str">
            <v xml:space="preserve"> Umsobomvu</v>
          </cell>
        </row>
        <row r="290">
          <cell r="U290" t="str">
            <v>B</v>
          </cell>
          <cell r="V290" t="str">
            <v>NC73</v>
          </cell>
          <cell r="W290" t="str">
            <v xml:space="preserve"> Emthanjeni</v>
          </cell>
        </row>
        <row r="291">
          <cell r="U291" t="str">
            <v>B</v>
          </cell>
          <cell r="V291" t="str">
            <v>NC74</v>
          </cell>
          <cell r="W291" t="str">
            <v xml:space="preserve"> Kareeberg</v>
          </cell>
        </row>
        <row r="292">
          <cell r="U292" t="str">
            <v>B</v>
          </cell>
          <cell r="V292" t="str">
            <v>NC75</v>
          </cell>
          <cell r="W292" t="str">
            <v xml:space="preserve"> Renosterberg</v>
          </cell>
        </row>
        <row r="293">
          <cell r="U293" t="str">
            <v>B</v>
          </cell>
          <cell r="V293" t="str">
            <v>NC76</v>
          </cell>
          <cell r="W293" t="str">
            <v xml:space="preserve"> Thembelihle</v>
          </cell>
        </row>
        <row r="294">
          <cell r="U294" t="str">
            <v>B</v>
          </cell>
          <cell r="V294" t="str">
            <v>NC77</v>
          </cell>
          <cell r="W294" t="str">
            <v xml:space="preserve"> Siyathemba</v>
          </cell>
        </row>
        <row r="295">
          <cell r="U295" t="str">
            <v>B</v>
          </cell>
          <cell r="V295" t="str">
            <v>NC78</v>
          </cell>
          <cell r="W295" t="str">
            <v xml:space="preserve"> Siyancuma</v>
          </cell>
        </row>
        <row r="296">
          <cell r="U296" t="str">
            <v>C</v>
          </cell>
          <cell r="V296" t="str">
            <v>DC7</v>
          </cell>
          <cell r="W296" t="str">
            <v xml:space="preserve"> Pixley Ka Seme District Municipality</v>
          </cell>
        </row>
        <row r="297">
          <cell r="U297" t="str">
            <v>Total: Pixley Ka Seme Municipalities</v>
          </cell>
        </row>
        <row r="299">
          <cell r="U299" t="str">
            <v>B</v>
          </cell>
          <cell r="V299" t="str">
            <v>NC82</v>
          </cell>
          <cell r="W299" t="str">
            <v xml:space="preserve"> !Kai !Garib</v>
          </cell>
        </row>
        <row r="300">
          <cell r="U300" t="str">
            <v>B</v>
          </cell>
          <cell r="V300" t="str">
            <v>NC84</v>
          </cell>
          <cell r="W300" t="str">
            <v xml:space="preserve"> !Kheis</v>
          </cell>
        </row>
        <row r="301">
          <cell r="U301" t="str">
            <v>B</v>
          </cell>
          <cell r="V301" t="str">
            <v>NC85</v>
          </cell>
          <cell r="W301" t="str">
            <v xml:space="preserve"> Tsantsabane</v>
          </cell>
        </row>
        <row r="302">
          <cell r="U302" t="str">
            <v>B</v>
          </cell>
          <cell r="V302" t="str">
            <v>NC86</v>
          </cell>
          <cell r="W302" t="str">
            <v xml:space="preserve"> Kgatelopele</v>
          </cell>
        </row>
        <row r="303">
          <cell r="U303" t="str">
            <v>B</v>
          </cell>
          <cell r="V303" t="str">
            <v>NC87</v>
          </cell>
          <cell r="W303" t="str">
            <v xml:space="preserve"> Dawid Kruiper</v>
          </cell>
        </row>
        <row r="304">
          <cell r="U304" t="str">
            <v>C</v>
          </cell>
          <cell r="V304" t="str">
            <v>DC8</v>
          </cell>
          <cell r="W304" t="str">
            <v xml:space="preserve"> Siyanda District Municipality</v>
          </cell>
        </row>
        <row r="305">
          <cell r="U305" t="str">
            <v>Total: Siyanda Municipalities</v>
          </cell>
        </row>
        <row r="307">
          <cell r="U307" t="str">
            <v>B</v>
          </cell>
          <cell r="V307" t="str">
            <v>NC91</v>
          </cell>
          <cell r="W307" t="str">
            <v xml:space="preserve"> Sol Plaatjie</v>
          </cell>
        </row>
        <row r="308">
          <cell r="U308" t="str">
            <v>B</v>
          </cell>
          <cell r="V308" t="str">
            <v>NC92</v>
          </cell>
          <cell r="W308" t="str">
            <v xml:space="preserve"> Dikgatlong</v>
          </cell>
        </row>
        <row r="309">
          <cell r="U309" t="str">
            <v>B</v>
          </cell>
          <cell r="V309" t="str">
            <v>NC93</v>
          </cell>
          <cell r="W309" t="str">
            <v xml:space="preserve"> Magareng</v>
          </cell>
        </row>
        <row r="310">
          <cell r="U310" t="str">
            <v>B</v>
          </cell>
          <cell r="V310" t="str">
            <v>NC94</v>
          </cell>
          <cell r="W310" t="str">
            <v xml:space="preserve"> Phokwane</v>
          </cell>
        </row>
        <row r="311">
          <cell r="U311" t="str">
            <v>C</v>
          </cell>
          <cell r="V311" t="str">
            <v>DC9</v>
          </cell>
          <cell r="W311" t="str">
            <v xml:space="preserve"> Frances Baard District Municipality</v>
          </cell>
        </row>
        <row r="312">
          <cell r="U312" t="str">
            <v>Total: Frances Baard Municipalities</v>
          </cell>
        </row>
        <row r="314">
          <cell r="U314" t="str">
            <v>B</v>
          </cell>
          <cell r="V314" t="str">
            <v>NC451</v>
          </cell>
          <cell r="W314" t="str">
            <v xml:space="preserve"> Joe Morolong</v>
          </cell>
        </row>
        <row r="315">
          <cell r="U315" t="str">
            <v>B</v>
          </cell>
          <cell r="V315" t="str">
            <v>NC452</v>
          </cell>
          <cell r="W315" t="str">
            <v xml:space="preserve"> Ga-Segonyana</v>
          </cell>
        </row>
        <row r="316">
          <cell r="U316" t="str">
            <v>B</v>
          </cell>
          <cell r="V316" t="str">
            <v>NC453</v>
          </cell>
          <cell r="W316" t="str">
            <v xml:space="preserve"> Gamagara</v>
          </cell>
        </row>
        <row r="317">
          <cell r="U317" t="str">
            <v>C</v>
          </cell>
          <cell r="V317" t="str">
            <v>DC45</v>
          </cell>
          <cell r="W317" t="str">
            <v xml:space="preserve"> John Taolo Gaetsewe District Municipality</v>
          </cell>
        </row>
        <row r="318">
          <cell r="U318" t="str">
            <v>Total: John Taolo Gaetsewe Municipalities</v>
          </cell>
        </row>
        <row r="321">
          <cell r="U321" t="str">
            <v>Total: Northern Cape Municipalities</v>
          </cell>
        </row>
        <row r="323">
          <cell r="U323" t="str">
            <v>NORTH WEST</v>
          </cell>
        </row>
        <row r="325">
          <cell r="U325" t="str">
            <v>B</v>
          </cell>
          <cell r="V325" t="str">
            <v>NW371</v>
          </cell>
          <cell r="W325" t="str">
            <v xml:space="preserve"> Moretele</v>
          </cell>
        </row>
        <row r="326">
          <cell r="U326" t="str">
            <v>B</v>
          </cell>
          <cell r="V326" t="str">
            <v>NW372</v>
          </cell>
          <cell r="W326" t="str">
            <v xml:space="preserve"> Madibeng</v>
          </cell>
        </row>
        <row r="327">
          <cell r="U327" t="str">
            <v>B</v>
          </cell>
          <cell r="V327" t="str">
            <v>NW373</v>
          </cell>
          <cell r="W327" t="str">
            <v xml:space="preserve"> Rustenburg</v>
          </cell>
        </row>
        <row r="328">
          <cell r="U328" t="str">
            <v>B</v>
          </cell>
          <cell r="V328" t="str">
            <v>NW374</v>
          </cell>
          <cell r="W328" t="str">
            <v xml:space="preserve"> Kgetlengrivier</v>
          </cell>
        </row>
        <row r="329">
          <cell r="U329" t="str">
            <v>B</v>
          </cell>
          <cell r="V329" t="str">
            <v>NW375</v>
          </cell>
          <cell r="W329" t="str">
            <v xml:space="preserve"> Moses Kotane</v>
          </cell>
        </row>
        <row r="330">
          <cell r="U330" t="str">
            <v>C</v>
          </cell>
          <cell r="V330" t="str">
            <v>DC37</v>
          </cell>
          <cell r="W330" t="str">
            <v xml:space="preserve"> Bojanala Platinum District Municipality</v>
          </cell>
        </row>
        <row r="331">
          <cell r="U331" t="str">
            <v>Total: Bojanala Platinum Municipalities</v>
          </cell>
        </row>
        <row r="333">
          <cell r="U333" t="str">
            <v>B</v>
          </cell>
          <cell r="V333" t="str">
            <v>NW381</v>
          </cell>
          <cell r="W333" t="str">
            <v xml:space="preserve"> Ratlou</v>
          </cell>
        </row>
        <row r="334">
          <cell r="U334" t="str">
            <v>B</v>
          </cell>
          <cell r="V334" t="str">
            <v>NW382</v>
          </cell>
          <cell r="W334" t="str">
            <v xml:space="preserve"> Tswaing</v>
          </cell>
        </row>
        <row r="335">
          <cell r="U335" t="str">
            <v>B</v>
          </cell>
          <cell r="V335" t="str">
            <v>NW383</v>
          </cell>
          <cell r="W335" t="str">
            <v xml:space="preserve"> Mafikeng</v>
          </cell>
        </row>
        <row r="336">
          <cell r="U336" t="str">
            <v>B</v>
          </cell>
          <cell r="V336" t="str">
            <v>NW384</v>
          </cell>
          <cell r="W336" t="str">
            <v xml:space="preserve"> Ditsobotla</v>
          </cell>
        </row>
        <row r="337">
          <cell r="U337" t="str">
            <v>B</v>
          </cell>
          <cell r="V337" t="str">
            <v>NW385</v>
          </cell>
          <cell r="W337" t="str">
            <v xml:space="preserve"> Ramotshere Moiloa</v>
          </cell>
        </row>
        <row r="338">
          <cell r="U338" t="str">
            <v>C</v>
          </cell>
          <cell r="V338" t="str">
            <v>DC38</v>
          </cell>
          <cell r="W338" t="str">
            <v xml:space="preserve"> Ngaka Modiri Molema District Municipality</v>
          </cell>
        </row>
        <row r="339">
          <cell r="U339" t="str">
            <v>Total: Ngaka Modiri Molema Municipalities</v>
          </cell>
        </row>
        <row r="341">
          <cell r="U341" t="str">
            <v>B</v>
          </cell>
          <cell r="V341" t="str">
            <v>NW392</v>
          </cell>
          <cell r="W341" t="str">
            <v xml:space="preserve"> Naledi</v>
          </cell>
        </row>
        <row r="342">
          <cell r="U342" t="str">
            <v>B</v>
          </cell>
          <cell r="V342" t="str">
            <v>NW393</v>
          </cell>
          <cell r="W342" t="str">
            <v xml:space="preserve"> Mamusa</v>
          </cell>
        </row>
        <row r="343">
          <cell r="U343" t="str">
            <v>B</v>
          </cell>
          <cell r="V343" t="str">
            <v>NW394</v>
          </cell>
          <cell r="W343" t="str">
            <v xml:space="preserve"> Greater Taung</v>
          </cell>
        </row>
        <row r="344">
          <cell r="U344" t="str">
            <v>B</v>
          </cell>
          <cell r="V344" t="str">
            <v>NW396</v>
          </cell>
          <cell r="W344" t="str">
            <v xml:space="preserve"> Lekwa-Teemane</v>
          </cell>
        </row>
        <row r="345">
          <cell r="U345" t="str">
            <v>B</v>
          </cell>
          <cell r="V345" t="str">
            <v>NW397</v>
          </cell>
          <cell r="W345" t="str">
            <v>Kagisano-Molopo</v>
          </cell>
        </row>
        <row r="346">
          <cell r="U346" t="str">
            <v>C</v>
          </cell>
          <cell r="V346" t="str">
            <v>DC39</v>
          </cell>
          <cell r="W346" t="str">
            <v>Dr Ruth Segomotsi Mompati District Municipality</v>
          </cell>
        </row>
        <row r="347">
          <cell r="U347" t="str">
            <v>Total: Dr Ruth Segomotsi Mompati Municipalities</v>
          </cell>
        </row>
        <row r="349">
          <cell r="U349" t="str">
            <v>B</v>
          </cell>
          <cell r="V349" t="str">
            <v>NW43</v>
          </cell>
          <cell r="W349" t="str">
            <v xml:space="preserve"> City of Matlosana</v>
          </cell>
        </row>
        <row r="350">
          <cell r="U350" t="str">
            <v>B</v>
          </cell>
          <cell r="V350" t="str">
            <v>NW44</v>
          </cell>
          <cell r="W350" t="str">
            <v xml:space="preserve"> Maquassi Hills</v>
          </cell>
        </row>
        <row r="351">
          <cell r="U351" t="str">
            <v>b</v>
          </cell>
          <cell r="V351" t="str">
            <v>NW45</v>
          </cell>
          <cell r="W351" t="str">
            <v xml:space="preserve"> Ventersdorp/Tlokwe</v>
          </cell>
        </row>
        <row r="352">
          <cell r="U352" t="str">
            <v>C</v>
          </cell>
          <cell r="V352" t="str">
            <v>DC4</v>
          </cell>
          <cell r="W352" t="str">
            <v xml:space="preserve"> Dr Kenneth Kaunda District Municipality</v>
          </cell>
        </row>
        <row r="353">
          <cell r="U353" t="str">
            <v>Total: Dr Kenneth Kaunda Municipalities</v>
          </cell>
        </row>
        <row r="356">
          <cell r="U356" t="str">
            <v>Total: North West Municipalities</v>
          </cell>
        </row>
        <row r="358">
          <cell r="U358" t="str">
            <v>WESTERN CAPE</v>
          </cell>
        </row>
        <row r="360">
          <cell r="U360" t="str">
            <v>A</v>
          </cell>
          <cell r="V360" t="str">
            <v>CPT</v>
          </cell>
          <cell r="W360" t="str">
            <v>City of Cape Town</v>
          </cell>
        </row>
        <row r="362">
          <cell r="U362" t="str">
            <v>B</v>
          </cell>
          <cell r="V362" t="str">
            <v>WC11</v>
          </cell>
          <cell r="W362" t="str">
            <v xml:space="preserve"> Matzikama</v>
          </cell>
        </row>
        <row r="363">
          <cell r="U363" t="str">
            <v>B</v>
          </cell>
          <cell r="V363" t="str">
            <v>WC12</v>
          </cell>
          <cell r="W363" t="str">
            <v xml:space="preserve"> Cederberg</v>
          </cell>
        </row>
        <row r="364">
          <cell r="U364" t="str">
            <v>B</v>
          </cell>
          <cell r="V364" t="str">
            <v>WC13</v>
          </cell>
          <cell r="W364" t="str">
            <v xml:space="preserve"> Bergrivier</v>
          </cell>
        </row>
        <row r="365">
          <cell r="U365" t="str">
            <v>B</v>
          </cell>
          <cell r="V365" t="str">
            <v>WC14</v>
          </cell>
          <cell r="W365" t="str">
            <v xml:space="preserve"> Saldanha Bay</v>
          </cell>
        </row>
        <row r="366">
          <cell r="U366" t="str">
            <v>B</v>
          </cell>
          <cell r="V366" t="str">
            <v>WC15</v>
          </cell>
          <cell r="W366" t="str">
            <v xml:space="preserve"> Swartland</v>
          </cell>
        </row>
        <row r="367">
          <cell r="U367" t="str">
            <v>C</v>
          </cell>
          <cell r="V367" t="str">
            <v>DC1</v>
          </cell>
          <cell r="W367" t="str">
            <v xml:space="preserve"> West Coast District Municipality</v>
          </cell>
        </row>
        <row r="368">
          <cell r="U368" t="str">
            <v>Total: West Coast Municipalities</v>
          </cell>
        </row>
        <row r="370">
          <cell r="U370" t="str">
            <v>B</v>
          </cell>
          <cell r="V370" t="str">
            <v>WC22</v>
          </cell>
          <cell r="W370" t="str">
            <v xml:space="preserve"> Witzenberg</v>
          </cell>
        </row>
        <row r="371">
          <cell r="U371" t="str">
            <v>B</v>
          </cell>
          <cell r="V371" t="str">
            <v>WC23</v>
          </cell>
          <cell r="W371" t="str">
            <v xml:space="preserve"> Drakenstein</v>
          </cell>
        </row>
        <row r="372">
          <cell r="U372" t="str">
            <v>B</v>
          </cell>
          <cell r="V372" t="str">
            <v>WC24</v>
          </cell>
          <cell r="W372" t="str">
            <v xml:space="preserve"> Stellenbosch</v>
          </cell>
        </row>
        <row r="373">
          <cell r="U373" t="str">
            <v>B</v>
          </cell>
          <cell r="V373" t="str">
            <v>WC25</v>
          </cell>
          <cell r="W373" t="str">
            <v xml:space="preserve"> Breede Valley</v>
          </cell>
        </row>
        <row r="374">
          <cell r="U374" t="str">
            <v>B</v>
          </cell>
          <cell r="V374" t="str">
            <v>WC26</v>
          </cell>
          <cell r="W374" t="str">
            <v xml:space="preserve"> Langeberg</v>
          </cell>
        </row>
        <row r="375">
          <cell r="U375" t="str">
            <v>C</v>
          </cell>
          <cell r="V375" t="str">
            <v>DC2</v>
          </cell>
          <cell r="W375" t="str">
            <v xml:space="preserve"> Cape Winelands District Municipality</v>
          </cell>
        </row>
        <row r="376">
          <cell r="U376" t="str">
            <v>Total: Cape Winelands Municipalities</v>
          </cell>
        </row>
        <row r="378">
          <cell r="U378" t="str">
            <v>B</v>
          </cell>
          <cell r="V378" t="str">
            <v>WC31</v>
          </cell>
          <cell r="W378" t="str">
            <v xml:space="preserve"> Theewaterskloof</v>
          </cell>
        </row>
        <row r="379">
          <cell r="U379" t="str">
            <v>B</v>
          </cell>
          <cell r="V379" t="str">
            <v>WC32</v>
          </cell>
          <cell r="W379" t="str">
            <v xml:space="preserve"> Overstrand</v>
          </cell>
        </row>
        <row r="380">
          <cell r="U380" t="str">
            <v>B</v>
          </cell>
          <cell r="V380" t="str">
            <v>WC33</v>
          </cell>
          <cell r="W380" t="str">
            <v xml:space="preserve"> Cape Agulhas</v>
          </cell>
        </row>
        <row r="381">
          <cell r="U381" t="str">
            <v>B</v>
          </cell>
          <cell r="V381" t="str">
            <v>WC34</v>
          </cell>
          <cell r="W381" t="str">
            <v xml:space="preserve"> Swellendam</v>
          </cell>
        </row>
        <row r="382">
          <cell r="U382" t="str">
            <v>C</v>
          </cell>
          <cell r="V382" t="str">
            <v>DC3</v>
          </cell>
          <cell r="W382" t="str">
            <v xml:space="preserve"> Overberg District Municipality</v>
          </cell>
        </row>
        <row r="383">
          <cell r="U383" t="str">
            <v>Total: Overberg Municipalities</v>
          </cell>
        </row>
        <row r="385">
          <cell r="U385" t="str">
            <v>B</v>
          </cell>
          <cell r="V385" t="str">
            <v>WC41</v>
          </cell>
          <cell r="W385" t="str">
            <v xml:space="preserve"> Kannaland</v>
          </cell>
        </row>
        <row r="386">
          <cell r="U386" t="str">
            <v>B</v>
          </cell>
          <cell r="V386" t="str">
            <v>WC42</v>
          </cell>
          <cell r="W386" t="str">
            <v xml:space="preserve"> Hessequa</v>
          </cell>
        </row>
        <row r="387">
          <cell r="U387" t="str">
            <v>B</v>
          </cell>
          <cell r="V387" t="str">
            <v>WC43</v>
          </cell>
          <cell r="W387" t="str">
            <v xml:space="preserve"> Mossel Bay</v>
          </cell>
        </row>
        <row r="388">
          <cell r="U388" t="str">
            <v>B</v>
          </cell>
          <cell r="V388" t="str">
            <v>WC44</v>
          </cell>
          <cell r="W388" t="str">
            <v xml:space="preserve"> George</v>
          </cell>
        </row>
        <row r="389">
          <cell r="U389" t="str">
            <v>B</v>
          </cell>
          <cell r="V389" t="str">
            <v>WC45</v>
          </cell>
          <cell r="W389" t="str">
            <v xml:space="preserve"> Oudtshoorn</v>
          </cell>
        </row>
        <row r="390">
          <cell r="U390" t="str">
            <v>B</v>
          </cell>
          <cell r="V390" t="str">
            <v>WC47</v>
          </cell>
          <cell r="W390" t="str">
            <v xml:space="preserve"> Bitou</v>
          </cell>
        </row>
        <row r="391">
          <cell r="U391" t="str">
            <v>B</v>
          </cell>
          <cell r="V391" t="str">
            <v>WC48</v>
          </cell>
          <cell r="W391" t="str">
            <v xml:space="preserve"> Knysna</v>
          </cell>
        </row>
        <row r="392">
          <cell r="U392" t="str">
            <v>C</v>
          </cell>
          <cell r="V392" t="str">
            <v>DC4</v>
          </cell>
          <cell r="W392" t="str">
            <v xml:space="preserve"> Eden District Municipality</v>
          </cell>
        </row>
        <row r="393">
          <cell r="U393" t="str">
            <v>Total: Eden Municipalities</v>
          </cell>
        </row>
        <row r="395">
          <cell r="U395" t="str">
            <v>B</v>
          </cell>
          <cell r="V395" t="str">
            <v>WC51</v>
          </cell>
          <cell r="W395" t="str">
            <v xml:space="preserve"> Laingsburg</v>
          </cell>
        </row>
        <row r="396">
          <cell r="U396" t="str">
            <v>B</v>
          </cell>
          <cell r="V396" t="str">
            <v>WC52</v>
          </cell>
          <cell r="W396" t="str">
            <v xml:space="preserve"> Prince Albert</v>
          </cell>
        </row>
        <row r="397">
          <cell r="U397" t="str">
            <v>B</v>
          </cell>
          <cell r="V397" t="str">
            <v>WC53</v>
          </cell>
          <cell r="W397" t="str">
            <v xml:space="preserve"> Beaufort West</v>
          </cell>
        </row>
        <row r="398">
          <cell r="U398" t="str">
            <v>C</v>
          </cell>
          <cell r="V398" t="str">
            <v>DC5</v>
          </cell>
          <cell r="W398" t="str">
            <v xml:space="preserve"> Central Karoo District Municipality</v>
          </cell>
        </row>
        <row r="399">
          <cell r="U399" t="str">
            <v>Total: Central Karoo  Municipalities</v>
          </cell>
        </row>
        <row r="402">
          <cell r="U402" t="str">
            <v>Total: Western Cape Municipalities</v>
          </cell>
        </row>
        <row r="404">
          <cell r="U404" t="str">
            <v xml:space="preserve">Unallocated </v>
          </cell>
        </row>
        <row r="406">
          <cell r="U406" t="str">
            <v>National Total</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FF00"/>
  </sheetPr>
  <dimension ref="U2:W406"/>
  <sheetViews>
    <sheetView topLeftCell="F1" workbookViewId="0">
      <selection activeCell="W5" sqref="W5"/>
    </sheetView>
  </sheetViews>
  <sheetFormatPr defaultRowHeight="12.75" x14ac:dyDescent="0.2"/>
  <cols>
    <col min="23" max="23" width="40.28515625" bestFit="1" customWidth="1"/>
  </cols>
  <sheetData>
    <row r="2" spans="21:23" x14ac:dyDescent="0.2">
      <c r="U2" s="322" t="s">
        <v>717</v>
      </c>
    </row>
    <row r="9" spans="21:23" x14ac:dyDescent="0.2">
      <c r="U9" s="254" t="s">
        <v>1</v>
      </c>
      <c r="V9" s="19"/>
      <c r="W9" s="229"/>
    </row>
    <row r="10" spans="21:23" x14ac:dyDescent="0.2">
      <c r="U10" s="254">
        <v>0</v>
      </c>
      <c r="V10" s="243">
        <v>0</v>
      </c>
      <c r="W10" s="244">
        <v>0</v>
      </c>
    </row>
    <row r="11" spans="21:23" x14ac:dyDescent="0.2">
      <c r="U11" s="20" t="s">
        <v>2</v>
      </c>
      <c r="V11" s="19" t="s">
        <v>268</v>
      </c>
      <c r="W11" s="229" t="s">
        <v>313</v>
      </c>
    </row>
    <row r="12" spans="21:23" x14ac:dyDescent="0.2">
      <c r="U12" s="255" t="s">
        <v>2</v>
      </c>
      <c r="V12" s="21" t="s">
        <v>259</v>
      </c>
      <c r="W12" s="65" t="s">
        <v>314</v>
      </c>
    </row>
    <row r="13" spans="21:23" x14ac:dyDescent="0.2">
      <c r="U13" s="256"/>
      <c r="V13" s="243"/>
      <c r="W13" s="246"/>
    </row>
    <row r="14" spans="21:23" x14ac:dyDescent="0.2">
      <c r="U14" s="20" t="s">
        <v>3</v>
      </c>
      <c r="V14" s="19" t="s">
        <v>1185</v>
      </c>
      <c r="W14" s="253" t="s">
        <v>572</v>
      </c>
    </row>
    <row r="15" spans="21:23" x14ac:dyDescent="0.2">
      <c r="U15" s="20" t="s">
        <v>3</v>
      </c>
      <c r="V15" s="19" t="s">
        <v>1186</v>
      </c>
      <c r="W15" s="229" t="s">
        <v>315</v>
      </c>
    </row>
    <row r="16" spans="21:23" x14ac:dyDescent="0.2">
      <c r="U16" s="20" t="s">
        <v>3</v>
      </c>
      <c r="V16" s="19" t="s">
        <v>1187</v>
      </c>
      <c r="W16" s="229" t="s">
        <v>316</v>
      </c>
    </row>
    <row r="17" spans="21:23" x14ac:dyDescent="0.2">
      <c r="U17" s="20" t="s">
        <v>3</v>
      </c>
      <c r="V17" s="19" t="s">
        <v>1188</v>
      </c>
      <c r="W17" s="229" t="s">
        <v>317</v>
      </c>
    </row>
    <row r="18" spans="21:23" x14ac:dyDescent="0.2">
      <c r="U18" s="20" t="s">
        <v>3</v>
      </c>
      <c r="V18" s="19" t="s">
        <v>1189</v>
      </c>
      <c r="W18" s="229" t="s">
        <v>318</v>
      </c>
    </row>
    <row r="19" spans="21:23" x14ac:dyDescent="0.2">
      <c r="U19" s="20" t="s">
        <v>3</v>
      </c>
      <c r="V19" s="19" t="s">
        <v>1190</v>
      </c>
      <c r="W19" s="229" t="s">
        <v>319</v>
      </c>
    </row>
    <row r="20" spans="21:23" x14ac:dyDescent="0.2">
      <c r="U20" s="20" t="s">
        <v>3</v>
      </c>
      <c r="V20" s="19" t="s">
        <v>1191</v>
      </c>
      <c r="W20" s="229" t="s">
        <v>320</v>
      </c>
    </row>
    <row r="21" spans="21:23" x14ac:dyDescent="0.2">
      <c r="U21" s="20" t="s">
        <v>9</v>
      </c>
      <c r="V21" s="19" t="s">
        <v>176</v>
      </c>
      <c r="W21" s="229" t="s">
        <v>1161</v>
      </c>
    </row>
    <row r="22" spans="21:23" x14ac:dyDescent="0.2">
      <c r="U22" s="22" t="s">
        <v>551</v>
      </c>
      <c r="V22" s="247"/>
      <c r="W22" s="248"/>
    </row>
    <row r="23" spans="21:23" x14ac:dyDescent="0.2">
      <c r="U23" s="256"/>
      <c r="V23" s="245"/>
      <c r="W23" s="246"/>
    </row>
    <row r="24" spans="21:23" x14ac:dyDescent="0.2">
      <c r="U24" s="20" t="s">
        <v>3</v>
      </c>
      <c r="V24" s="19" t="s">
        <v>10</v>
      </c>
      <c r="W24" s="229" t="s">
        <v>321</v>
      </c>
    </row>
    <row r="25" spans="21:23" x14ac:dyDescent="0.2">
      <c r="U25" s="20" t="s">
        <v>3</v>
      </c>
      <c r="V25" s="19" t="s">
        <v>11</v>
      </c>
      <c r="W25" s="229" t="s">
        <v>322</v>
      </c>
    </row>
    <row r="26" spans="21:23" x14ac:dyDescent="0.2">
      <c r="U26" s="20" t="s">
        <v>3</v>
      </c>
      <c r="V26" s="19" t="s">
        <v>12</v>
      </c>
      <c r="W26" s="229" t="s">
        <v>323</v>
      </c>
    </row>
    <row r="27" spans="21:23" x14ac:dyDescent="0.2">
      <c r="U27" s="20" t="s">
        <v>3</v>
      </c>
      <c r="V27" s="19" t="s">
        <v>13</v>
      </c>
      <c r="W27" s="229" t="s">
        <v>324</v>
      </c>
    </row>
    <row r="28" spans="21:23" x14ac:dyDescent="0.2">
      <c r="U28" s="20" t="s">
        <v>3</v>
      </c>
      <c r="V28" s="19" t="s">
        <v>14</v>
      </c>
      <c r="W28" s="229" t="s">
        <v>325</v>
      </c>
    </row>
    <row r="29" spans="21:23" x14ac:dyDescent="0.2">
      <c r="U29" s="20" t="s">
        <v>3</v>
      </c>
      <c r="V29" s="19" t="s">
        <v>513</v>
      </c>
      <c r="W29" s="229" t="s">
        <v>573</v>
      </c>
    </row>
    <row r="30" spans="21:23" x14ac:dyDescent="0.2">
      <c r="U30" s="20" t="s">
        <v>9</v>
      </c>
      <c r="V30" s="19" t="s">
        <v>15</v>
      </c>
      <c r="W30" s="229" t="s">
        <v>495</v>
      </c>
    </row>
    <row r="31" spans="21:23" x14ac:dyDescent="0.2">
      <c r="U31" s="22" t="s">
        <v>270</v>
      </c>
      <c r="V31" s="23"/>
      <c r="W31" s="249"/>
    </row>
    <row r="32" spans="21:23" x14ac:dyDescent="0.2">
      <c r="U32" s="254"/>
      <c r="V32" s="243"/>
      <c r="W32" s="244"/>
    </row>
    <row r="33" spans="21:23" x14ac:dyDescent="0.2">
      <c r="U33" s="20" t="s">
        <v>3</v>
      </c>
      <c r="V33" s="19" t="s">
        <v>16</v>
      </c>
      <c r="W33" s="229" t="s">
        <v>326</v>
      </c>
    </row>
    <row r="34" spans="21:23" x14ac:dyDescent="0.2">
      <c r="U34" s="20" t="s">
        <v>3</v>
      </c>
      <c r="V34" s="19" t="s">
        <v>17</v>
      </c>
      <c r="W34" s="229" t="s">
        <v>327</v>
      </c>
    </row>
    <row r="35" spans="21:23" x14ac:dyDescent="0.2">
      <c r="U35" s="20" t="s">
        <v>3</v>
      </c>
      <c r="V35" s="19" t="s">
        <v>18</v>
      </c>
      <c r="W35" s="229" t="s">
        <v>328</v>
      </c>
    </row>
    <row r="36" spans="21:23" x14ac:dyDescent="0.2">
      <c r="U36" s="20" t="s">
        <v>3</v>
      </c>
      <c r="V36" s="19" t="s">
        <v>19</v>
      </c>
      <c r="W36" s="229" t="s">
        <v>329</v>
      </c>
    </row>
    <row r="37" spans="21:23" x14ac:dyDescent="0.2">
      <c r="U37" s="20" t="s">
        <v>3</v>
      </c>
      <c r="V37" s="19" t="s">
        <v>20</v>
      </c>
      <c r="W37" s="229" t="s">
        <v>574</v>
      </c>
    </row>
    <row r="38" spans="21:23" x14ac:dyDescent="0.2">
      <c r="U38" s="20" t="s">
        <v>3</v>
      </c>
      <c r="V38" s="19" t="s">
        <v>514</v>
      </c>
      <c r="W38" s="229" t="s">
        <v>552</v>
      </c>
    </row>
    <row r="39" spans="21:23" x14ac:dyDescent="0.2">
      <c r="U39" s="20" t="s">
        <v>9</v>
      </c>
      <c r="V39" s="19" t="s">
        <v>21</v>
      </c>
      <c r="W39" s="229" t="s">
        <v>494</v>
      </c>
    </row>
    <row r="40" spans="21:23" x14ac:dyDescent="0.2">
      <c r="U40" s="22" t="s">
        <v>22</v>
      </c>
      <c r="V40" s="23"/>
      <c r="W40" s="249"/>
    </row>
    <row r="41" spans="21:23" x14ac:dyDescent="0.2">
      <c r="U41" s="254"/>
      <c r="V41" s="243"/>
      <c r="W41" s="244"/>
    </row>
    <row r="42" spans="21:23" x14ac:dyDescent="0.2">
      <c r="U42" s="20" t="s">
        <v>3</v>
      </c>
      <c r="V42" s="19" t="s">
        <v>23</v>
      </c>
      <c r="W42" s="229" t="s">
        <v>330</v>
      </c>
    </row>
    <row r="43" spans="21:23" x14ac:dyDescent="0.2">
      <c r="U43" s="20" t="s">
        <v>3</v>
      </c>
      <c r="V43" s="19" t="s">
        <v>24</v>
      </c>
      <c r="W43" s="229" t="s">
        <v>331</v>
      </c>
    </row>
    <row r="44" spans="21:23" x14ac:dyDescent="0.2">
      <c r="U44" s="20" t="s">
        <v>3</v>
      </c>
      <c r="V44" s="19" t="s">
        <v>515</v>
      </c>
      <c r="W44" s="229" t="s">
        <v>553</v>
      </c>
    </row>
    <row r="45" spans="21:23" x14ac:dyDescent="0.2">
      <c r="U45" s="20" t="s">
        <v>9</v>
      </c>
      <c r="V45" s="19" t="s">
        <v>25</v>
      </c>
      <c r="W45" s="229" t="s">
        <v>493</v>
      </c>
    </row>
    <row r="46" spans="21:23" x14ac:dyDescent="0.2">
      <c r="U46" s="22" t="s">
        <v>275</v>
      </c>
      <c r="V46" s="23"/>
      <c r="W46" s="249"/>
    </row>
    <row r="47" spans="21:23" x14ac:dyDescent="0.2">
      <c r="U47" s="254"/>
      <c r="V47" s="243"/>
      <c r="W47" s="244"/>
    </row>
    <row r="48" spans="21:23" x14ac:dyDescent="0.2">
      <c r="U48" s="20" t="s">
        <v>3</v>
      </c>
      <c r="V48" s="19" t="s">
        <v>26</v>
      </c>
      <c r="W48" s="229" t="s">
        <v>332</v>
      </c>
    </row>
    <row r="49" spans="21:23" x14ac:dyDescent="0.2">
      <c r="U49" s="20" t="s">
        <v>3</v>
      </c>
      <c r="V49" s="19" t="s">
        <v>27</v>
      </c>
      <c r="W49" s="229" t="s">
        <v>333</v>
      </c>
    </row>
    <row r="50" spans="21:23" x14ac:dyDescent="0.2">
      <c r="U50" s="20" t="s">
        <v>3</v>
      </c>
      <c r="V50" s="19" t="s">
        <v>28</v>
      </c>
      <c r="W50" s="229" t="s">
        <v>334</v>
      </c>
    </row>
    <row r="51" spans="21:23" x14ac:dyDescent="0.2">
      <c r="U51" s="20" t="s">
        <v>3</v>
      </c>
      <c r="V51" s="19" t="s">
        <v>29</v>
      </c>
      <c r="W51" s="229" t="s">
        <v>335</v>
      </c>
    </row>
    <row r="52" spans="21:23" x14ac:dyDescent="0.2">
      <c r="U52" s="20" t="s">
        <v>3</v>
      </c>
      <c r="V52" s="19" t="s">
        <v>30</v>
      </c>
      <c r="W52" s="229" t="s">
        <v>336</v>
      </c>
    </row>
    <row r="53" spans="21:23" x14ac:dyDescent="0.2">
      <c r="U53" s="20" t="s">
        <v>9</v>
      </c>
      <c r="V53" s="19" t="s">
        <v>31</v>
      </c>
      <c r="W53" s="229" t="s">
        <v>1162</v>
      </c>
    </row>
    <row r="54" spans="21:23" x14ac:dyDescent="0.2">
      <c r="U54" s="22" t="s">
        <v>265</v>
      </c>
      <c r="V54" s="23"/>
      <c r="W54" s="249"/>
    </row>
    <row r="55" spans="21:23" x14ac:dyDescent="0.2">
      <c r="U55" s="256"/>
      <c r="V55" s="243"/>
      <c r="W55" s="136"/>
    </row>
    <row r="56" spans="21:23" x14ac:dyDescent="0.2">
      <c r="U56" s="20" t="s">
        <v>3</v>
      </c>
      <c r="V56" s="19" t="s">
        <v>261</v>
      </c>
      <c r="W56" s="229" t="s">
        <v>337</v>
      </c>
    </row>
    <row r="57" spans="21:23" x14ac:dyDescent="0.2">
      <c r="U57" s="20" t="s">
        <v>3</v>
      </c>
      <c r="V57" s="19" t="s">
        <v>260</v>
      </c>
      <c r="W57" s="229" t="s">
        <v>338</v>
      </c>
    </row>
    <row r="58" spans="21:23" x14ac:dyDescent="0.2">
      <c r="U58" s="20" t="s">
        <v>3</v>
      </c>
      <c r="V58" s="19" t="s">
        <v>271</v>
      </c>
      <c r="W58" s="229" t="s">
        <v>339</v>
      </c>
    </row>
    <row r="59" spans="21:23" x14ac:dyDescent="0.2">
      <c r="U59" s="20" t="s">
        <v>3</v>
      </c>
      <c r="V59" s="19" t="s">
        <v>466</v>
      </c>
      <c r="W59" s="229" t="s">
        <v>340</v>
      </c>
    </row>
    <row r="60" spans="21:23" x14ac:dyDescent="0.2">
      <c r="U60" s="20" t="s">
        <v>9</v>
      </c>
      <c r="V60" s="19" t="s">
        <v>32</v>
      </c>
      <c r="W60" s="229" t="s">
        <v>492</v>
      </c>
    </row>
    <row r="61" spans="21:23" x14ac:dyDescent="0.2">
      <c r="U61" s="22" t="s">
        <v>33</v>
      </c>
      <c r="V61" s="23"/>
      <c r="W61" s="249"/>
    </row>
    <row r="62" spans="21:23" x14ac:dyDescent="0.2">
      <c r="U62" s="254"/>
      <c r="V62" s="19"/>
      <c r="W62" s="229"/>
    </row>
    <row r="63" spans="21:23" x14ac:dyDescent="0.2">
      <c r="U63" s="254"/>
      <c r="V63" s="25"/>
      <c r="W63" s="229"/>
    </row>
    <row r="64" spans="21:23" x14ac:dyDescent="0.2">
      <c r="U64" s="22" t="s">
        <v>34</v>
      </c>
      <c r="V64" s="23"/>
      <c r="W64" s="249"/>
    </row>
    <row r="65" spans="21:23" x14ac:dyDescent="0.2">
      <c r="U65" s="254"/>
      <c r="V65" s="26"/>
      <c r="W65" s="229"/>
    </row>
    <row r="66" spans="21:23" x14ac:dyDescent="0.2">
      <c r="U66" s="257" t="s">
        <v>35</v>
      </c>
      <c r="V66" s="26"/>
      <c r="W66" s="229"/>
    </row>
    <row r="67" spans="21:23" x14ac:dyDescent="0.2">
      <c r="U67" s="254"/>
      <c r="V67" s="19"/>
      <c r="W67" s="229"/>
    </row>
    <row r="68" spans="21:23" x14ac:dyDescent="0.2">
      <c r="U68" s="255" t="s">
        <v>2</v>
      </c>
      <c r="V68" s="21" t="s">
        <v>269</v>
      </c>
      <c r="W68" s="65" t="s">
        <v>530</v>
      </c>
    </row>
    <row r="69" spans="21:23" x14ac:dyDescent="0.2">
      <c r="U69" s="254"/>
      <c r="V69" s="19"/>
      <c r="W69" s="229"/>
    </row>
    <row r="70" spans="21:23" x14ac:dyDescent="0.2">
      <c r="U70" s="20" t="s">
        <v>3</v>
      </c>
      <c r="V70" s="19" t="s">
        <v>36</v>
      </c>
      <c r="W70" s="229" t="s">
        <v>341</v>
      </c>
    </row>
    <row r="71" spans="21:23" x14ac:dyDescent="0.2">
      <c r="U71" s="20" t="s">
        <v>3</v>
      </c>
      <c r="V71" s="19" t="s">
        <v>37</v>
      </c>
      <c r="W71" s="229" t="s">
        <v>342</v>
      </c>
    </row>
    <row r="72" spans="21:23" x14ac:dyDescent="0.2">
      <c r="U72" s="20" t="s">
        <v>3</v>
      </c>
      <c r="V72" s="19" t="s">
        <v>38</v>
      </c>
      <c r="W72" s="229" t="s">
        <v>343</v>
      </c>
    </row>
    <row r="73" spans="21:23" x14ac:dyDescent="0.2">
      <c r="U73" s="20" t="s">
        <v>9</v>
      </c>
      <c r="V73" s="19" t="s">
        <v>39</v>
      </c>
      <c r="W73" s="229" t="s">
        <v>491</v>
      </c>
    </row>
    <row r="74" spans="21:23" x14ac:dyDescent="0.2">
      <c r="U74" s="22" t="s">
        <v>40</v>
      </c>
      <c r="V74" s="23"/>
      <c r="W74" s="249"/>
    </row>
    <row r="75" spans="21:23" x14ac:dyDescent="0.2">
      <c r="U75" s="254"/>
      <c r="V75" s="19"/>
      <c r="W75" s="229"/>
    </row>
    <row r="76" spans="21:23" x14ac:dyDescent="0.2">
      <c r="U76" s="20" t="s">
        <v>3</v>
      </c>
      <c r="V76" s="19" t="s">
        <v>41</v>
      </c>
      <c r="W76" s="229" t="s">
        <v>345</v>
      </c>
    </row>
    <row r="77" spans="21:23" x14ac:dyDescent="0.2">
      <c r="U77" s="20" t="s">
        <v>3</v>
      </c>
      <c r="V77" s="19" t="s">
        <v>42</v>
      </c>
      <c r="W77" s="229" t="s">
        <v>346</v>
      </c>
    </row>
    <row r="78" spans="21:23" x14ac:dyDescent="0.2">
      <c r="U78" s="20" t="s">
        <v>3</v>
      </c>
      <c r="V78" s="19" t="s">
        <v>43</v>
      </c>
      <c r="W78" s="229" t="s">
        <v>347</v>
      </c>
    </row>
    <row r="79" spans="21:23" x14ac:dyDescent="0.2">
      <c r="U79" s="20" t="s">
        <v>3</v>
      </c>
      <c r="V79" s="19" t="s">
        <v>44</v>
      </c>
      <c r="W79" s="229" t="s">
        <v>348</v>
      </c>
    </row>
    <row r="80" spans="21:23" x14ac:dyDescent="0.2">
      <c r="U80" s="20" t="s">
        <v>3</v>
      </c>
      <c r="V80" s="19" t="s">
        <v>45</v>
      </c>
      <c r="W80" s="229" t="s">
        <v>349</v>
      </c>
    </row>
    <row r="81" spans="21:23" x14ac:dyDescent="0.2">
      <c r="U81" s="20" t="s">
        <v>9</v>
      </c>
      <c r="V81" s="19" t="s">
        <v>46</v>
      </c>
      <c r="W81" s="229" t="s">
        <v>490</v>
      </c>
    </row>
    <row r="82" spans="21:23" x14ac:dyDescent="0.2">
      <c r="U82" s="22" t="s">
        <v>47</v>
      </c>
      <c r="V82" s="23"/>
      <c r="W82" s="249"/>
    </row>
    <row r="83" spans="21:23" x14ac:dyDescent="0.2">
      <c r="U83" s="254"/>
      <c r="V83" s="19"/>
      <c r="W83" s="229"/>
    </row>
    <row r="84" spans="21:23" x14ac:dyDescent="0.2">
      <c r="U84" s="20" t="s">
        <v>3</v>
      </c>
      <c r="V84" s="19" t="s">
        <v>48</v>
      </c>
      <c r="W84" s="229" t="s">
        <v>350</v>
      </c>
    </row>
    <row r="85" spans="21:23" x14ac:dyDescent="0.2">
      <c r="U85" s="20" t="s">
        <v>3</v>
      </c>
      <c r="V85" s="19" t="s">
        <v>49</v>
      </c>
      <c r="W85" s="229" t="s">
        <v>351</v>
      </c>
    </row>
    <row r="86" spans="21:23" x14ac:dyDescent="0.2">
      <c r="U86" s="20" t="s">
        <v>3</v>
      </c>
      <c r="V86" s="19" t="s">
        <v>50</v>
      </c>
      <c r="W86" s="229" t="s">
        <v>352</v>
      </c>
    </row>
    <row r="87" spans="21:23" x14ac:dyDescent="0.2">
      <c r="U87" s="20" t="s">
        <v>3</v>
      </c>
      <c r="V87" s="19" t="s">
        <v>51</v>
      </c>
      <c r="W87" s="229" t="s">
        <v>461</v>
      </c>
    </row>
    <row r="88" spans="21:23" x14ac:dyDescent="0.2">
      <c r="U88" s="20" t="s">
        <v>3</v>
      </c>
      <c r="V88" s="19" t="s">
        <v>52</v>
      </c>
      <c r="W88" s="229" t="s">
        <v>353</v>
      </c>
    </row>
    <row r="89" spans="21:23" x14ac:dyDescent="0.2">
      <c r="U89" s="20" t="s">
        <v>3</v>
      </c>
      <c r="V89" s="19" t="s">
        <v>272</v>
      </c>
      <c r="W89" s="229" t="s">
        <v>354</v>
      </c>
    </row>
    <row r="90" spans="21:23" x14ac:dyDescent="0.2">
      <c r="U90" s="20" t="s">
        <v>9</v>
      </c>
      <c r="V90" s="19" t="s">
        <v>53</v>
      </c>
      <c r="W90" s="229" t="s">
        <v>489</v>
      </c>
    </row>
    <row r="91" spans="21:23" x14ac:dyDescent="0.2">
      <c r="U91" s="22" t="s">
        <v>54</v>
      </c>
      <c r="V91" s="23"/>
      <c r="W91" s="249"/>
    </row>
    <row r="92" spans="21:23" x14ac:dyDescent="0.2">
      <c r="U92" s="254"/>
      <c r="V92" s="19"/>
      <c r="W92" s="229"/>
    </row>
    <row r="93" spans="21:23" x14ac:dyDescent="0.2">
      <c r="U93" s="20" t="s">
        <v>3</v>
      </c>
      <c r="V93" s="19" t="s">
        <v>1192</v>
      </c>
      <c r="W93" s="229" t="s">
        <v>355</v>
      </c>
    </row>
    <row r="94" spans="21:23" x14ac:dyDescent="0.2">
      <c r="U94" s="20" t="s">
        <v>3</v>
      </c>
      <c r="V94" s="19" t="s">
        <v>1193</v>
      </c>
      <c r="W94" s="229" t="s">
        <v>356</v>
      </c>
    </row>
    <row r="95" spans="21:23" x14ac:dyDescent="0.2">
      <c r="U95" s="20" t="s">
        <v>3</v>
      </c>
      <c r="V95" s="19" t="s">
        <v>1194</v>
      </c>
      <c r="W95" s="229" t="s">
        <v>357</v>
      </c>
    </row>
    <row r="96" spans="21:23" x14ac:dyDescent="0.2">
      <c r="U96" s="20" t="s">
        <v>3</v>
      </c>
      <c r="V96" s="19" t="s">
        <v>1195</v>
      </c>
      <c r="W96" s="229" t="s">
        <v>358</v>
      </c>
    </row>
    <row r="97" spans="21:23" x14ac:dyDescent="0.2">
      <c r="U97" s="20" t="s">
        <v>9</v>
      </c>
      <c r="V97" s="19" t="s">
        <v>181</v>
      </c>
      <c r="W97" s="229" t="s">
        <v>488</v>
      </c>
    </row>
    <row r="98" spans="21:23" x14ac:dyDescent="0.2">
      <c r="U98" s="22" t="s">
        <v>59</v>
      </c>
      <c r="V98" s="23"/>
      <c r="W98" s="249"/>
    </row>
    <row r="99" spans="21:23" x14ac:dyDescent="0.2">
      <c r="U99" s="254"/>
      <c r="V99" s="19"/>
      <c r="W99" s="229"/>
    </row>
    <row r="100" spans="21:23" x14ac:dyDescent="0.2">
      <c r="U100" s="254"/>
      <c r="V100" s="25"/>
      <c r="W100" s="229"/>
    </row>
    <row r="101" spans="21:23" x14ac:dyDescent="0.2">
      <c r="U101" s="22" t="s">
        <v>60</v>
      </c>
      <c r="V101" s="23"/>
      <c r="W101" s="249"/>
    </row>
    <row r="102" spans="21:23" x14ac:dyDescent="0.2">
      <c r="U102" s="254"/>
      <c r="V102" s="19"/>
      <c r="W102" s="229"/>
    </row>
    <row r="103" spans="21:23" x14ac:dyDescent="0.2">
      <c r="U103" s="254" t="s">
        <v>61</v>
      </c>
      <c r="V103" s="19"/>
      <c r="W103" s="229"/>
    </row>
    <row r="104" spans="21:23" x14ac:dyDescent="0.2">
      <c r="U104" s="254"/>
      <c r="V104" s="19"/>
      <c r="W104" s="229"/>
    </row>
    <row r="105" spans="21:23" x14ac:dyDescent="0.2">
      <c r="U105" s="20" t="s">
        <v>2</v>
      </c>
      <c r="V105" s="19" t="s">
        <v>235</v>
      </c>
      <c r="W105" s="229" t="s">
        <v>62</v>
      </c>
    </row>
    <row r="106" spans="21:23" x14ac:dyDescent="0.2">
      <c r="U106" s="20" t="s">
        <v>2</v>
      </c>
      <c r="V106" s="19" t="s">
        <v>237</v>
      </c>
      <c r="W106" s="229" t="s">
        <v>63</v>
      </c>
    </row>
    <row r="107" spans="21:23" x14ac:dyDescent="0.2">
      <c r="U107" s="255" t="s">
        <v>2</v>
      </c>
      <c r="V107" s="21" t="s">
        <v>236</v>
      </c>
      <c r="W107" s="65" t="s">
        <v>64</v>
      </c>
    </row>
    <row r="108" spans="21:23" x14ac:dyDescent="0.2">
      <c r="U108" s="254"/>
      <c r="V108" s="19"/>
      <c r="W108" s="229"/>
    </row>
    <row r="109" spans="21:23" x14ac:dyDescent="0.2">
      <c r="U109" s="20" t="s">
        <v>3</v>
      </c>
      <c r="V109" s="19" t="s">
        <v>65</v>
      </c>
      <c r="W109" s="229" t="s">
        <v>359</v>
      </c>
    </row>
    <row r="110" spans="21:23" x14ac:dyDescent="0.2">
      <c r="U110" s="20" t="s">
        <v>3</v>
      </c>
      <c r="V110" s="19" t="s">
        <v>66</v>
      </c>
      <c r="W110" s="229" t="s">
        <v>360</v>
      </c>
    </row>
    <row r="111" spans="21:23" x14ac:dyDescent="0.2">
      <c r="U111" s="20" t="s">
        <v>3</v>
      </c>
      <c r="V111" s="19" t="s">
        <v>67</v>
      </c>
      <c r="W111" s="229" t="s">
        <v>361</v>
      </c>
    </row>
    <row r="112" spans="21:23" x14ac:dyDescent="0.2">
      <c r="U112" s="20" t="s">
        <v>9</v>
      </c>
      <c r="V112" s="19" t="s">
        <v>68</v>
      </c>
      <c r="W112" s="229" t="s">
        <v>487</v>
      </c>
    </row>
    <row r="113" spans="21:23" x14ac:dyDescent="0.2">
      <c r="U113" s="22" t="s">
        <v>69</v>
      </c>
      <c r="V113" s="23"/>
      <c r="W113" s="249"/>
    </row>
    <row r="114" spans="21:23" x14ac:dyDescent="0.2">
      <c r="U114" s="254"/>
      <c r="V114" s="19"/>
      <c r="W114" s="229"/>
    </row>
    <row r="115" spans="21:23" x14ac:dyDescent="0.2">
      <c r="U115" s="20" t="s">
        <v>3</v>
      </c>
      <c r="V115" s="19" t="s">
        <v>70</v>
      </c>
      <c r="W115" s="229" t="s">
        <v>362</v>
      </c>
    </row>
    <row r="116" spans="21:23" x14ac:dyDescent="0.2">
      <c r="U116" s="20" t="s">
        <v>3</v>
      </c>
      <c r="V116" s="19" t="s">
        <v>273</v>
      </c>
      <c r="W116" s="229" t="s">
        <v>363</v>
      </c>
    </row>
    <row r="117" spans="21:23" x14ac:dyDescent="0.2">
      <c r="U117" s="20" t="s">
        <v>3</v>
      </c>
      <c r="V117" s="19" t="s">
        <v>516</v>
      </c>
      <c r="W117" s="229" t="s">
        <v>575</v>
      </c>
    </row>
    <row r="118" spans="21:23" x14ac:dyDescent="0.2">
      <c r="U118" s="20" t="s">
        <v>9</v>
      </c>
      <c r="V118" s="19" t="s">
        <v>71</v>
      </c>
      <c r="W118" s="229" t="s">
        <v>486</v>
      </c>
    </row>
    <row r="119" spans="21:23" x14ac:dyDescent="0.2">
      <c r="U119" s="22" t="s">
        <v>72</v>
      </c>
      <c r="V119" s="23"/>
      <c r="W119" s="249"/>
    </row>
    <row r="120" spans="21:23" x14ac:dyDescent="0.2">
      <c r="U120" s="254"/>
      <c r="V120" s="19"/>
      <c r="W120" s="229"/>
    </row>
    <row r="121" spans="21:23" x14ac:dyDescent="0.2">
      <c r="U121" s="254"/>
      <c r="V121" s="25"/>
      <c r="W121" s="229"/>
    </row>
    <row r="122" spans="21:23" x14ac:dyDescent="0.2">
      <c r="U122" s="22" t="s">
        <v>73</v>
      </c>
      <c r="V122" s="23"/>
      <c r="W122" s="249"/>
    </row>
    <row r="123" spans="21:23" x14ac:dyDescent="0.2">
      <c r="U123" s="254"/>
      <c r="V123" s="19"/>
      <c r="W123" s="229"/>
    </row>
    <row r="124" spans="21:23" x14ac:dyDescent="0.2">
      <c r="U124" s="257" t="s">
        <v>74</v>
      </c>
      <c r="V124" s="19"/>
      <c r="W124" s="229"/>
    </row>
    <row r="125" spans="21:23" x14ac:dyDescent="0.2">
      <c r="U125" s="254"/>
      <c r="V125" s="19"/>
      <c r="W125" s="229"/>
    </row>
    <row r="126" spans="21:23" x14ac:dyDescent="0.2">
      <c r="U126" s="255" t="s">
        <v>2</v>
      </c>
      <c r="V126" s="21" t="s">
        <v>234</v>
      </c>
      <c r="W126" s="65" t="s">
        <v>496</v>
      </c>
    </row>
    <row r="127" spans="21:23" x14ac:dyDescent="0.2">
      <c r="U127" s="254"/>
      <c r="V127" s="19"/>
      <c r="W127" s="229"/>
    </row>
    <row r="128" spans="21:23" x14ac:dyDescent="0.2">
      <c r="U128" s="20" t="s">
        <v>3</v>
      </c>
      <c r="V128" s="19" t="s">
        <v>197</v>
      </c>
      <c r="W128" s="229" t="s">
        <v>554</v>
      </c>
    </row>
    <row r="129" spans="21:23" x14ac:dyDescent="0.2">
      <c r="U129" s="20" t="s">
        <v>3</v>
      </c>
      <c r="V129" s="19" t="s">
        <v>198</v>
      </c>
      <c r="W129" s="229" t="s">
        <v>578</v>
      </c>
    </row>
    <row r="130" spans="21:23" x14ac:dyDescent="0.2">
      <c r="U130" s="20" t="s">
        <v>3</v>
      </c>
      <c r="V130" s="19" t="s">
        <v>199</v>
      </c>
      <c r="W130" s="229" t="s">
        <v>555</v>
      </c>
    </row>
    <row r="131" spans="21:23" x14ac:dyDescent="0.2">
      <c r="U131" s="20" t="s">
        <v>3</v>
      </c>
      <c r="V131" s="19" t="s">
        <v>196</v>
      </c>
      <c r="W131" s="229" t="s">
        <v>556</v>
      </c>
    </row>
    <row r="132" spans="21:23" x14ac:dyDescent="0.2">
      <c r="U132" s="20" t="s">
        <v>9</v>
      </c>
      <c r="V132" s="19" t="s">
        <v>75</v>
      </c>
      <c r="W132" s="229" t="s">
        <v>539</v>
      </c>
    </row>
    <row r="133" spans="21:23" x14ac:dyDescent="0.2">
      <c r="U133" s="22" t="s">
        <v>76</v>
      </c>
      <c r="V133" s="23"/>
      <c r="W133" s="249"/>
    </row>
    <row r="134" spans="21:23" x14ac:dyDescent="0.2">
      <c r="U134" s="254"/>
      <c r="V134" s="19"/>
      <c r="W134" s="229"/>
    </row>
    <row r="135" spans="21:23" x14ac:dyDescent="0.2">
      <c r="U135" s="20" t="s">
        <v>3</v>
      </c>
      <c r="V135" s="19" t="s">
        <v>200</v>
      </c>
      <c r="W135" s="229" t="s">
        <v>364</v>
      </c>
    </row>
    <row r="136" spans="21:23" x14ac:dyDescent="0.2">
      <c r="U136" s="20" t="s">
        <v>3</v>
      </c>
      <c r="V136" s="19" t="s">
        <v>201</v>
      </c>
      <c r="W136" s="229" t="s">
        <v>365</v>
      </c>
    </row>
    <row r="137" spans="21:23" x14ac:dyDescent="0.2">
      <c r="U137" s="20" t="s">
        <v>3</v>
      </c>
      <c r="V137" s="19" t="s">
        <v>202</v>
      </c>
      <c r="W137" s="229" t="s">
        <v>548</v>
      </c>
    </row>
    <row r="138" spans="21:23" x14ac:dyDescent="0.2">
      <c r="U138" s="20" t="s">
        <v>3</v>
      </c>
      <c r="V138" s="19" t="s">
        <v>203</v>
      </c>
      <c r="W138" s="229" t="s">
        <v>1253</v>
      </c>
    </row>
    <row r="139" spans="21:23" x14ac:dyDescent="0.2">
      <c r="U139" s="20" t="s">
        <v>3</v>
      </c>
      <c r="V139" s="19" t="s">
        <v>204</v>
      </c>
      <c r="W139" s="229" t="s">
        <v>464</v>
      </c>
    </row>
    <row r="140" spans="21:23" x14ac:dyDescent="0.2">
      <c r="U140" s="20" t="s">
        <v>3</v>
      </c>
      <c r="V140" s="19" t="s">
        <v>205</v>
      </c>
      <c r="W140" s="229" t="s">
        <v>366</v>
      </c>
    </row>
    <row r="141" spans="21:23" x14ac:dyDescent="0.2">
      <c r="U141" s="20" t="s">
        <v>3</v>
      </c>
      <c r="V141" s="19" t="s">
        <v>206</v>
      </c>
      <c r="W141" s="229" t="s">
        <v>367</v>
      </c>
    </row>
    <row r="142" spans="21:23" x14ac:dyDescent="0.2">
      <c r="U142" s="20" t="s">
        <v>9</v>
      </c>
      <c r="V142" s="19" t="s">
        <v>77</v>
      </c>
      <c r="W142" s="229" t="s">
        <v>579</v>
      </c>
    </row>
    <row r="143" spans="21:23" x14ac:dyDescent="0.2">
      <c r="U143" s="22" t="s">
        <v>1163</v>
      </c>
      <c r="V143" s="23"/>
      <c r="W143" s="249"/>
    </row>
    <row r="144" spans="21:23" x14ac:dyDescent="0.2">
      <c r="U144" s="254"/>
      <c r="V144" s="19"/>
      <c r="W144" s="229"/>
    </row>
    <row r="145" spans="21:23" x14ac:dyDescent="0.2">
      <c r="U145" s="20" t="s">
        <v>3</v>
      </c>
      <c r="V145" s="19" t="s">
        <v>238</v>
      </c>
      <c r="W145" s="229" t="s">
        <v>368</v>
      </c>
    </row>
    <row r="146" spans="21:23" x14ac:dyDescent="0.2">
      <c r="U146" s="20" t="s">
        <v>3</v>
      </c>
      <c r="V146" s="19" t="s">
        <v>517</v>
      </c>
      <c r="W146" s="229" t="s">
        <v>557</v>
      </c>
    </row>
    <row r="147" spans="21:23" x14ac:dyDescent="0.2">
      <c r="U147" s="20" t="s">
        <v>3</v>
      </c>
      <c r="V147" s="19" t="s">
        <v>518</v>
      </c>
      <c r="W147" s="229" t="s">
        <v>576</v>
      </c>
    </row>
    <row r="148" spans="21:23" x14ac:dyDescent="0.2">
      <c r="U148" s="20" t="s">
        <v>9</v>
      </c>
      <c r="V148" s="19" t="s">
        <v>78</v>
      </c>
      <c r="W148" s="229" t="s">
        <v>580</v>
      </c>
    </row>
    <row r="149" spans="21:23" x14ac:dyDescent="0.2">
      <c r="U149" s="22" t="s">
        <v>1164</v>
      </c>
      <c r="V149" s="23"/>
      <c r="W149" s="249"/>
    </row>
    <row r="150" spans="21:23" x14ac:dyDescent="0.2">
      <c r="U150" s="254"/>
      <c r="V150" s="19"/>
      <c r="W150" s="229"/>
    </row>
    <row r="151" spans="21:23" x14ac:dyDescent="0.2">
      <c r="U151" s="20" t="s">
        <v>3</v>
      </c>
      <c r="V151" s="19" t="s">
        <v>207</v>
      </c>
      <c r="W151" s="229" t="s">
        <v>581</v>
      </c>
    </row>
    <row r="152" spans="21:23" x14ac:dyDescent="0.2">
      <c r="U152" s="20" t="s">
        <v>3</v>
      </c>
      <c r="V152" s="19" t="s">
        <v>208</v>
      </c>
      <c r="W152" s="229" t="s">
        <v>743</v>
      </c>
    </row>
    <row r="153" spans="21:23" x14ac:dyDescent="0.2">
      <c r="U153" s="20" t="s">
        <v>3</v>
      </c>
      <c r="V153" s="19" t="s">
        <v>209</v>
      </c>
      <c r="W153" s="229" t="s">
        <v>582</v>
      </c>
    </row>
    <row r="154" spans="21:23" x14ac:dyDescent="0.2">
      <c r="U154" s="20" t="s">
        <v>3</v>
      </c>
      <c r="V154" s="19" t="s">
        <v>210</v>
      </c>
      <c r="W154" s="229" t="s">
        <v>558</v>
      </c>
    </row>
    <row r="155" spans="21:23" x14ac:dyDescent="0.2">
      <c r="U155" s="20" t="s">
        <v>9</v>
      </c>
      <c r="V155" s="19" t="s">
        <v>80</v>
      </c>
      <c r="W155" s="229" t="s">
        <v>583</v>
      </c>
    </row>
    <row r="156" spans="21:23" x14ac:dyDescent="0.2">
      <c r="U156" s="22" t="s">
        <v>1165</v>
      </c>
      <c r="V156" s="23"/>
      <c r="W156" s="249"/>
    </row>
    <row r="157" spans="21:23" x14ac:dyDescent="0.2">
      <c r="U157" s="254"/>
      <c r="V157" s="19"/>
      <c r="W157" s="229"/>
    </row>
    <row r="158" spans="21:23" x14ac:dyDescent="0.2">
      <c r="U158" s="20" t="s">
        <v>3</v>
      </c>
      <c r="V158" s="19" t="s">
        <v>211</v>
      </c>
      <c r="W158" s="229" t="s">
        <v>369</v>
      </c>
    </row>
    <row r="159" spans="21:23" x14ac:dyDescent="0.2">
      <c r="U159" s="20" t="s">
        <v>3</v>
      </c>
      <c r="V159" s="19" t="s">
        <v>212</v>
      </c>
      <c r="W159" s="229" t="s">
        <v>584</v>
      </c>
    </row>
    <row r="160" spans="21:23" x14ac:dyDescent="0.2">
      <c r="U160" s="20" t="s">
        <v>3</v>
      </c>
      <c r="V160" s="19" t="s">
        <v>213</v>
      </c>
      <c r="W160" s="229" t="s">
        <v>370</v>
      </c>
    </row>
    <row r="161" spans="21:23" x14ac:dyDescent="0.2">
      <c r="U161" s="20" t="s">
        <v>9</v>
      </c>
      <c r="V161" s="19" t="s">
        <v>82</v>
      </c>
      <c r="W161" s="229" t="s">
        <v>485</v>
      </c>
    </row>
    <row r="162" spans="21:23" x14ac:dyDescent="0.2">
      <c r="U162" s="22" t="s">
        <v>83</v>
      </c>
      <c r="V162" s="23"/>
      <c r="W162" s="249"/>
    </row>
    <row r="163" spans="21:23" x14ac:dyDescent="0.2">
      <c r="U163" s="254"/>
      <c r="V163" s="26"/>
      <c r="W163" s="250"/>
    </row>
    <row r="164" spans="21:23" x14ac:dyDescent="0.2">
      <c r="U164" s="20" t="s">
        <v>3</v>
      </c>
      <c r="V164" s="19" t="s">
        <v>214</v>
      </c>
      <c r="W164" s="229" t="s">
        <v>371</v>
      </c>
    </row>
    <row r="165" spans="21:23" x14ac:dyDescent="0.2">
      <c r="U165" s="20" t="s">
        <v>3</v>
      </c>
      <c r="V165" s="19" t="s">
        <v>215</v>
      </c>
      <c r="W165" s="229" t="s">
        <v>462</v>
      </c>
    </row>
    <row r="166" spans="21:23" x14ac:dyDescent="0.2">
      <c r="U166" s="20" t="s">
        <v>3</v>
      </c>
      <c r="V166" s="19" t="s">
        <v>216</v>
      </c>
      <c r="W166" s="229" t="s">
        <v>585</v>
      </c>
    </row>
    <row r="167" spans="21:23" x14ac:dyDescent="0.2">
      <c r="U167" s="20" t="s">
        <v>3</v>
      </c>
      <c r="V167" s="19" t="s">
        <v>217</v>
      </c>
      <c r="W167" s="229" t="s">
        <v>372</v>
      </c>
    </row>
    <row r="168" spans="21:23" x14ac:dyDescent="0.2">
      <c r="U168" s="20" t="s">
        <v>3</v>
      </c>
      <c r="V168" s="19" t="s">
        <v>218</v>
      </c>
      <c r="W168" s="229" t="s">
        <v>373</v>
      </c>
    </row>
    <row r="169" spans="21:23" x14ac:dyDescent="0.2">
      <c r="U169" s="20" t="s">
        <v>9</v>
      </c>
      <c r="V169" s="19" t="s">
        <v>84</v>
      </c>
      <c r="W169" s="229" t="s">
        <v>484</v>
      </c>
    </row>
    <row r="170" spans="21:23" x14ac:dyDescent="0.2">
      <c r="U170" s="22" t="s">
        <v>85</v>
      </c>
      <c r="V170" s="23"/>
      <c r="W170" s="249"/>
    </row>
    <row r="171" spans="21:23" x14ac:dyDescent="0.2">
      <c r="U171" s="254"/>
      <c r="V171" s="19"/>
      <c r="W171" s="229"/>
    </row>
    <row r="172" spans="21:23" x14ac:dyDescent="0.2">
      <c r="U172" s="20" t="s">
        <v>3</v>
      </c>
      <c r="V172" s="19" t="s">
        <v>219</v>
      </c>
      <c r="W172" s="229" t="s">
        <v>586</v>
      </c>
    </row>
    <row r="173" spans="21:23" x14ac:dyDescent="0.2">
      <c r="U173" s="20" t="s">
        <v>3</v>
      </c>
      <c r="V173" s="19" t="s">
        <v>220</v>
      </c>
      <c r="W173" s="229" t="s">
        <v>374</v>
      </c>
    </row>
    <row r="174" spans="21:23" x14ac:dyDescent="0.2">
      <c r="U174" s="20" t="s">
        <v>3</v>
      </c>
      <c r="V174" s="19" t="s">
        <v>221</v>
      </c>
      <c r="W174" s="229" t="s">
        <v>375</v>
      </c>
    </row>
    <row r="175" spans="21:23" x14ac:dyDescent="0.2">
      <c r="U175" s="20" t="s">
        <v>3</v>
      </c>
      <c r="V175" s="19" t="s">
        <v>519</v>
      </c>
      <c r="W175" s="229" t="s">
        <v>559</v>
      </c>
    </row>
    <row r="176" spans="21:23" x14ac:dyDescent="0.2">
      <c r="U176" s="20" t="s">
        <v>9</v>
      </c>
      <c r="V176" s="19" t="s">
        <v>86</v>
      </c>
      <c r="W176" s="229" t="s">
        <v>744</v>
      </c>
    </row>
    <row r="177" spans="21:23" x14ac:dyDescent="0.2">
      <c r="U177" s="22" t="s">
        <v>1160</v>
      </c>
      <c r="V177" s="23"/>
      <c r="W177" s="249"/>
    </row>
    <row r="178" spans="21:23" x14ac:dyDescent="0.2">
      <c r="U178" s="254"/>
      <c r="V178" s="19"/>
      <c r="W178" s="229"/>
    </row>
    <row r="179" spans="21:23" x14ac:dyDescent="0.2">
      <c r="U179" s="20" t="s">
        <v>3</v>
      </c>
      <c r="V179" s="19" t="s">
        <v>222</v>
      </c>
      <c r="W179" s="229" t="s">
        <v>587</v>
      </c>
    </row>
    <row r="180" spans="21:23" x14ac:dyDescent="0.2">
      <c r="U180" s="20" t="s">
        <v>3</v>
      </c>
      <c r="V180" s="19" t="s">
        <v>223</v>
      </c>
      <c r="W180" s="229" t="s">
        <v>560</v>
      </c>
    </row>
    <row r="181" spans="21:23" x14ac:dyDescent="0.2">
      <c r="U181" s="20" t="s">
        <v>3</v>
      </c>
      <c r="V181" s="19" t="s">
        <v>224</v>
      </c>
      <c r="W181" s="229" t="s">
        <v>376</v>
      </c>
    </row>
    <row r="182" spans="21:23" x14ac:dyDescent="0.2">
      <c r="U182" s="20" t="s">
        <v>3</v>
      </c>
      <c r="V182" s="19" t="s">
        <v>225</v>
      </c>
      <c r="W182" s="229" t="s">
        <v>561</v>
      </c>
    </row>
    <row r="183" spans="21:23" x14ac:dyDescent="0.2">
      <c r="U183" s="20" t="s">
        <v>3</v>
      </c>
      <c r="V183" s="19" t="s">
        <v>226</v>
      </c>
      <c r="W183" s="229" t="s">
        <v>377</v>
      </c>
    </row>
    <row r="184" spans="21:23" x14ac:dyDescent="0.2">
      <c r="U184" s="20" t="s">
        <v>9</v>
      </c>
      <c r="V184" s="19" t="s">
        <v>88</v>
      </c>
      <c r="W184" s="229" t="s">
        <v>742</v>
      </c>
    </row>
    <row r="185" spans="21:23" x14ac:dyDescent="0.2">
      <c r="U185" s="22" t="s">
        <v>945</v>
      </c>
      <c r="V185" s="23"/>
      <c r="W185" s="249"/>
    </row>
    <row r="186" spans="21:23" x14ac:dyDescent="0.2">
      <c r="U186" s="254"/>
      <c r="V186" s="19"/>
      <c r="W186" s="229"/>
    </row>
    <row r="187" spans="21:23" x14ac:dyDescent="0.2">
      <c r="U187" s="20" t="s">
        <v>3</v>
      </c>
      <c r="V187" s="19" t="s">
        <v>227</v>
      </c>
      <c r="W187" s="229" t="s">
        <v>378</v>
      </c>
    </row>
    <row r="188" spans="21:23" x14ac:dyDescent="0.2">
      <c r="U188" s="20" t="s">
        <v>3</v>
      </c>
      <c r="V188" s="19" t="s">
        <v>228</v>
      </c>
      <c r="W188" s="229" t="s">
        <v>379</v>
      </c>
    </row>
    <row r="189" spans="21:23" x14ac:dyDescent="0.2">
      <c r="U189" s="20" t="s">
        <v>3</v>
      </c>
      <c r="V189" s="19" t="s">
        <v>229</v>
      </c>
      <c r="W189" s="229" t="s">
        <v>380</v>
      </c>
    </row>
    <row r="190" spans="21:23" x14ac:dyDescent="0.2">
      <c r="U190" s="20" t="s">
        <v>3</v>
      </c>
      <c r="V190" s="19" t="s">
        <v>230</v>
      </c>
      <c r="W190" s="229" t="s">
        <v>381</v>
      </c>
    </row>
    <row r="191" spans="21:23" x14ac:dyDescent="0.2">
      <c r="U191" s="20" t="s">
        <v>9</v>
      </c>
      <c r="V191" s="19" t="s">
        <v>89</v>
      </c>
      <c r="W191" s="229" t="s">
        <v>483</v>
      </c>
    </row>
    <row r="192" spans="21:23" x14ac:dyDescent="0.2">
      <c r="U192" s="22" t="s">
        <v>90</v>
      </c>
      <c r="V192" s="23"/>
      <c r="W192" s="249"/>
    </row>
    <row r="193" spans="21:23" x14ac:dyDescent="0.2">
      <c r="U193" s="254"/>
      <c r="V193" s="19"/>
      <c r="W193" s="229"/>
    </row>
    <row r="194" spans="21:23" x14ac:dyDescent="0.2">
      <c r="U194" s="20" t="s">
        <v>3</v>
      </c>
      <c r="V194" s="19" t="s">
        <v>231</v>
      </c>
      <c r="W194" s="229" t="s">
        <v>382</v>
      </c>
    </row>
    <row r="195" spans="21:23" x14ac:dyDescent="0.2">
      <c r="U195" s="20" t="s">
        <v>3</v>
      </c>
      <c r="V195" s="19" t="s">
        <v>232</v>
      </c>
      <c r="W195" s="229" t="s">
        <v>589</v>
      </c>
    </row>
    <row r="196" spans="21:23" x14ac:dyDescent="0.2">
      <c r="U196" s="20" t="s">
        <v>3</v>
      </c>
      <c r="V196" s="19" t="s">
        <v>233</v>
      </c>
      <c r="W196" s="229" t="s">
        <v>588</v>
      </c>
    </row>
    <row r="197" spans="21:23" x14ac:dyDescent="0.2">
      <c r="U197" s="20" t="s">
        <v>3</v>
      </c>
      <c r="V197" s="19" t="s">
        <v>520</v>
      </c>
      <c r="W197" s="229" t="s">
        <v>562</v>
      </c>
    </row>
    <row r="198" spans="21:23" x14ac:dyDescent="0.2">
      <c r="U198" s="20" t="s">
        <v>9</v>
      </c>
      <c r="V198" s="19" t="s">
        <v>91</v>
      </c>
      <c r="W198" s="229" t="s">
        <v>590</v>
      </c>
    </row>
    <row r="199" spans="21:23" x14ac:dyDescent="0.2">
      <c r="U199" s="22" t="s">
        <v>1166</v>
      </c>
      <c r="V199" s="23"/>
      <c r="W199" s="249"/>
    </row>
    <row r="200" spans="21:23" x14ac:dyDescent="0.2">
      <c r="U200" s="254"/>
      <c r="V200" s="19"/>
      <c r="W200" s="229"/>
    </row>
    <row r="201" spans="21:23" x14ac:dyDescent="0.2">
      <c r="U201" s="254"/>
      <c r="V201" s="25"/>
      <c r="W201" s="229"/>
    </row>
    <row r="202" spans="21:23" x14ac:dyDescent="0.2">
      <c r="U202" s="22" t="s">
        <v>92</v>
      </c>
      <c r="V202" s="23"/>
      <c r="W202" s="249"/>
    </row>
    <row r="203" spans="21:23" x14ac:dyDescent="0.2">
      <c r="U203" s="254"/>
      <c r="V203" s="19"/>
      <c r="W203" s="229"/>
    </row>
    <row r="204" spans="21:23" x14ac:dyDescent="0.2">
      <c r="U204" s="257" t="s">
        <v>93</v>
      </c>
      <c r="V204" s="26"/>
      <c r="W204" s="229"/>
    </row>
    <row r="205" spans="21:23" x14ac:dyDescent="0.2">
      <c r="U205" s="257"/>
      <c r="V205" s="26"/>
      <c r="W205" s="229"/>
    </row>
    <row r="206" spans="21:23" x14ac:dyDescent="0.2">
      <c r="U206" s="20" t="s">
        <v>3</v>
      </c>
      <c r="V206" s="19" t="s">
        <v>239</v>
      </c>
      <c r="W206" s="229" t="s">
        <v>383</v>
      </c>
    </row>
    <row r="207" spans="21:23" x14ac:dyDescent="0.2">
      <c r="U207" s="20" t="s">
        <v>3</v>
      </c>
      <c r="V207" s="19" t="s">
        <v>240</v>
      </c>
      <c r="W207" s="229" t="s">
        <v>384</v>
      </c>
    </row>
    <row r="208" spans="21:23" x14ac:dyDescent="0.2">
      <c r="U208" s="20" t="s">
        <v>3</v>
      </c>
      <c r="V208" s="19" t="s">
        <v>241</v>
      </c>
      <c r="W208" s="229" t="s">
        <v>385</v>
      </c>
    </row>
    <row r="209" spans="21:23" x14ac:dyDescent="0.2">
      <c r="U209" s="20" t="s">
        <v>3</v>
      </c>
      <c r="V209" s="19" t="s">
        <v>242</v>
      </c>
      <c r="W209" s="229" t="s">
        <v>386</v>
      </c>
    </row>
    <row r="210" spans="21:23" x14ac:dyDescent="0.2">
      <c r="U210" s="20" t="s">
        <v>3</v>
      </c>
      <c r="V210" s="19" t="s">
        <v>243</v>
      </c>
      <c r="W210" s="229" t="s">
        <v>387</v>
      </c>
    </row>
    <row r="211" spans="21:23" x14ac:dyDescent="0.2">
      <c r="U211" s="20" t="s">
        <v>9</v>
      </c>
      <c r="V211" s="19" t="s">
        <v>95</v>
      </c>
      <c r="W211" s="229" t="s">
        <v>482</v>
      </c>
    </row>
    <row r="212" spans="21:23" x14ac:dyDescent="0.2">
      <c r="U212" s="22" t="s">
        <v>96</v>
      </c>
      <c r="V212" s="23"/>
      <c r="W212" s="249"/>
    </row>
    <row r="213" spans="21:23" x14ac:dyDescent="0.2">
      <c r="U213" s="254"/>
      <c r="V213" s="19"/>
      <c r="W213" s="229"/>
    </row>
    <row r="214" spans="21:23" x14ac:dyDescent="0.2">
      <c r="U214" s="20" t="s">
        <v>3</v>
      </c>
      <c r="V214" s="19" t="s">
        <v>244</v>
      </c>
      <c r="W214" s="229" t="s">
        <v>244</v>
      </c>
    </row>
    <row r="215" spans="21:23" x14ac:dyDescent="0.2">
      <c r="U215" s="20" t="s">
        <v>3</v>
      </c>
      <c r="V215" s="19" t="s">
        <v>245</v>
      </c>
      <c r="W215" s="229" t="s">
        <v>245</v>
      </c>
    </row>
    <row r="216" spans="21:23" x14ac:dyDescent="0.2">
      <c r="U216" s="20" t="s">
        <v>3</v>
      </c>
      <c r="V216" s="19" t="s">
        <v>246</v>
      </c>
      <c r="W216" s="229" t="s">
        <v>529</v>
      </c>
    </row>
    <row r="217" spans="21:23" x14ac:dyDescent="0.2">
      <c r="U217" s="20" t="s">
        <v>3</v>
      </c>
      <c r="V217" s="19" t="s">
        <v>526</v>
      </c>
      <c r="W217" s="229" t="s">
        <v>564</v>
      </c>
    </row>
    <row r="218" spans="21:23" x14ac:dyDescent="0.2">
      <c r="U218" s="20" t="s">
        <v>9</v>
      </c>
      <c r="V218" s="19" t="s">
        <v>97</v>
      </c>
      <c r="W218" s="229" t="s">
        <v>98</v>
      </c>
    </row>
    <row r="219" spans="21:23" x14ac:dyDescent="0.2">
      <c r="U219" s="22" t="s">
        <v>99</v>
      </c>
      <c r="V219" s="23"/>
      <c r="W219" s="249"/>
    </row>
    <row r="220" spans="21:23" x14ac:dyDescent="0.2">
      <c r="U220" s="254"/>
      <c r="V220" s="19"/>
      <c r="W220" s="229"/>
    </row>
    <row r="221" spans="21:23" x14ac:dyDescent="0.2">
      <c r="U221" s="20" t="s">
        <v>3</v>
      </c>
      <c r="V221" s="19" t="s">
        <v>247</v>
      </c>
      <c r="W221" s="229" t="s">
        <v>565</v>
      </c>
    </row>
    <row r="222" spans="21:23" x14ac:dyDescent="0.2">
      <c r="U222" s="20" t="s">
        <v>3</v>
      </c>
      <c r="V222" s="19" t="s">
        <v>248</v>
      </c>
      <c r="W222" s="229" t="s">
        <v>566</v>
      </c>
    </row>
    <row r="223" spans="21:23" x14ac:dyDescent="0.2">
      <c r="U223" s="20" t="s">
        <v>3</v>
      </c>
      <c r="V223" s="19" t="s">
        <v>249</v>
      </c>
      <c r="W223" s="229" t="s">
        <v>567</v>
      </c>
    </row>
    <row r="224" spans="21:23" x14ac:dyDescent="0.2">
      <c r="U224" s="20" t="s">
        <v>3</v>
      </c>
      <c r="V224" s="19" t="s">
        <v>250</v>
      </c>
      <c r="W224" s="229" t="s">
        <v>577</v>
      </c>
    </row>
    <row r="225" spans="21:23" x14ac:dyDescent="0.2">
      <c r="U225" s="20" t="s">
        <v>9</v>
      </c>
      <c r="V225" s="19" t="s">
        <v>100</v>
      </c>
      <c r="W225" s="229" t="s">
        <v>536</v>
      </c>
    </row>
    <row r="226" spans="21:23" x14ac:dyDescent="0.2">
      <c r="U226" s="22" t="s">
        <v>101</v>
      </c>
      <c r="V226" s="23"/>
      <c r="W226" s="249"/>
    </row>
    <row r="227" spans="21:23" x14ac:dyDescent="0.2">
      <c r="U227" s="254"/>
      <c r="V227" s="19"/>
      <c r="W227" s="229"/>
    </row>
    <row r="228" spans="21:23" x14ac:dyDescent="0.2">
      <c r="U228" s="20" t="s">
        <v>3</v>
      </c>
      <c r="V228" s="19" t="s">
        <v>251</v>
      </c>
      <c r="W228" s="229" t="s">
        <v>388</v>
      </c>
    </row>
    <row r="229" spans="21:23" x14ac:dyDescent="0.2">
      <c r="U229" s="20" t="s">
        <v>3</v>
      </c>
      <c r="V229" s="19" t="s">
        <v>252</v>
      </c>
      <c r="W229" s="229" t="s">
        <v>389</v>
      </c>
    </row>
    <row r="230" spans="21:23" x14ac:dyDescent="0.2">
      <c r="U230" s="20" t="s">
        <v>3</v>
      </c>
      <c r="V230" s="19" t="s">
        <v>253</v>
      </c>
      <c r="W230" s="229" t="s">
        <v>390</v>
      </c>
    </row>
    <row r="231" spans="21:23" x14ac:dyDescent="0.2">
      <c r="U231" s="20" t="s">
        <v>3</v>
      </c>
      <c r="V231" s="19" t="s">
        <v>254</v>
      </c>
      <c r="W231" s="229" t="s">
        <v>391</v>
      </c>
    </row>
    <row r="232" spans="21:23" x14ac:dyDescent="0.2">
      <c r="U232" s="20" t="s">
        <v>3</v>
      </c>
      <c r="V232" s="19" t="s">
        <v>525</v>
      </c>
      <c r="W232" s="229" t="s">
        <v>568</v>
      </c>
    </row>
    <row r="233" spans="21:23" x14ac:dyDescent="0.2">
      <c r="U233" s="20" t="s">
        <v>9</v>
      </c>
      <c r="V233" s="19" t="s">
        <v>102</v>
      </c>
      <c r="W233" s="229" t="s">
        <v>481</v>
      </c>
    </row>
    <row r="234" spans="21:23" x14ac:dyDescent="0.2">
      <c r="U234" s="22" t="s">
        <v>103</v>
      </c>
      <c r="V234" s="23"/>
      <c r="W234" s="249"/>
    </row>
    <row r="235" spans="21:23" x14ac:dyDescent="0.2">
      <c r="U235" s="254"/>
      <c r="V235" s="19"/>
      <c r="W235" s="229"/>
    </row>
    <row r="236" spans="21:23" x14ac:dyDescent="0.2">
      <c r="U236" s="20" t="s">
        <v>3</v>
      </c>
      <c r="V236" s="19" t="s">
        <v>255</v>
      </c>
      <c r="W236" s="229" t="s">
        <v>392</v>
      </c>
    </row>
    <row r="237" spans="21:23" x14ac:dyDescent="0.2">
      <c r="U237" s="20" t="s">
        <v>3</v>
      </c>
      <c r="V237" s="19" t="s">
        <v>256</v>
      </c>
      <c r="W237" s="229" t="s">
        <v>393</v>
      </c>
    </row>
    <row r="238" spans="21:23" x14ac:dyDescent="0.2">
      <c r="U238" s="20" t="s">
        <v>3</v>
      </c>
      <c r="V238" s="19" t="s">
        <v>257</v>
      </c>
      <c r="W238" s="229" t="s">
        <v>394</v>
      </c>
    </row>
    <row r="239" spans="21:23" x14ac:dyDescent="0.2">
      <c r="U239" s="20" t="s">
        <v>3</v>
      </c>
      <c r="V239" s="19" t="s">
        <v>524</v>
      </c>
      <c r="W239" s="229" t="s">
        <v>569</v>
      </c>
    </row>
    <row r="240" spans="21:23" x14ac:dyDescent="0.2">
      <c r="U240" s="20" t="s">
        <v>9</v>
      </c>
      <c r="V240" s="19" t="s">
        <v>94</v>
      </c>
      <c r="W240" s="229" t="s">
        <v>480</v>
      </c>
    </row>
    <row r="241" spans="21:23" x14ac:dyDescent="0.2">
      <c r="U241" s="22" t="s">
        <v>276</v>
      </c>
      <c r="V241" s="23"/>
      <c r="W241" s="249"/>
    </row>
    <row r="242" spans="21:23" x14ac:dyDescent="0.2">
      <c r="U242" s="254"/>
      <c r="V242" s="39"/>
      <c r="W242" s="136"/>
    </row>
    <row r="243" spans="21:23" x14ac:dyDescent="0.2">
      <c r="U243" s="254"/>
      <c r="V243" s="25"/>
      <c r="W243" s="229"/>
    </row>
    <row r="244" spans="21:23" x14ac:dyDescent="0.2">
      <c r="U244" s="22" t="s">
        <v>104</v>
      </c>
      <c r="V244" s="23"/>
      <c r="W244" s="249"/>
    </row>
    <row r="245" spans="21:23" x14ac:dyDescent="0.2">
      <c r="U245" s="254"/>
      <c r="V245" s="19"/>
      <c r="W245" s="229"/>
    </row>
    <row r="246" spans="21:23" x14ac:dyDescent="0.2">
      <c r="U246" s="257" t="s">
        <v>105</v>
      </c>
      <c r="V246" s="19"/>
      <c r="W246" s="229"/>
    </row>
    <row r="247" spans="21:23" x14ac:dyDescent="0.2">
      <c r="U247" s="254"/>
      <c r="V247" s="19"/>
      <c r="W247" s="229"/>
    </row>
    <row r="248" spans="21:23" x14ac:dyDescent="0.2">
      <c r="U248" s="20" t="s">
        <v>3</v>
      </c>
      <c r="V248" s="19" t="s">
        <v>1196</v>
      </c>
      <c r="W248" s="229" t="s">
        <v>1167</v>
      </c>
    </row>
    <row r="249" spans="21:23" x14ac:dyDescent="0.2">
      <c r="U249" s="20" t="s">
        <v>3</v>
      </c>
      <c r="V249" s="19" t="s">
        <v>1197</v>
      </c>
      <c r="W249" s="229" t="s">
        <v>1168</v>
      </c>
    </row>
    <row r="250" spans="21:23" x14ac:dyDescent="0.2">
      <c r="U250" s="20" t="s">
        <v>3</v>
      </c>
      <c r="V250" s="19" t="s">
        <v>1198</v>
      </c>
      <c r="W250" s="229" t="s">
        <v>1169</v>
      </c>
    </row>
    <row r="251" spans="21:23" x14ac:dyDescent="0.2">
      <c r="U251" s="20" t="s">
        <v>3</v>
      </c>
      <c r="V251" s="19" t="s">
        <v>1199</v>
      </c>
      <c r="W251" s="229" t="s">
        <v>1170</v>
      </c>
    </row>
    <row r="252" spans="21:23" x14ac:dyDescent="0.2">
      <c r="U252" s="20" t="s">
        <v>3</v>
      </c>
      <c r="V252" s="19" t="s">
        <v>1200</v>
      </c>
      <c r="W252" s="229" t="s">
        <v>1171</v>
      </c>
    </row>
    <row r="253" spans="21:23" x14ac:dyDescent="0.2">
      <c r="U253" s="20" t="s">
        <v>3</v>
      </c>
      <c r="V253" s="19" t="s">
        <v>1201</v>
      </c>
      <c r="W253" s="229" t="s">
        <v>1172</v>
      </c>
    </row>
    <row r="254" spans="21:23" x14ac:dyDescent="0.2">
      <c r="U254" s="20" t="s">
        <v>3</v>
      </c>
      <c r="V254" s="19" t="s">
        <v>1202</v>
      </c>
      <c r="W254" s="229" t="s">
        <v>1173</v>
      </c>
    </row>
    <row r="255" spans="21:23" x14ac:dyDescent="0.2">
      <c r="U255" s="20" t="s">
        <v>9</v>
      </c>
      <c r="V255" s="19" t="s">
        <v>184</v>
      </c>
      <c r="W255" s="229" t="s">
        <v>1174</v>
      </c>
    </row>
    <row r="256" spans="21:23" x14ac:dyDescent="0.2">
      <c r="U256" s="22" t="s">
        <v>107</v>
      </c>
      <c r="V256" s="23"/>
      <c r="W256" s="249"/>
    </row>
    <row r="257" spans="21:23" x14ac:dyDescent="0.2">
      <c r="U257" s="254"/>
      <c r="V257" s="19"/>
      <c r="W257" s="229"/>
    </row>
    <row r="258" spans="21:23" x14ac:dyDescent="0.2">
      <c r="U258" s="20" t="s">
        <v>3</v>
      </c>
      <c r="V258" s="19" t="s">
        <v>108</v>
      </c>
      <c r="W258" s="229" t="s">
        <v>1175</v>
      </c>
    </row>
    <row r="259" spans="21:23" x14ac:dyDescent="0.2">
      <c r="U259" s="20" t="s">
        <v>3</v>
      </c>
      <c r="V259" s="19" t="s">
        <v>109</v>
      </c>
      <c r="W259" s="229" t="s">
        <v>1176</v>
      </c>
    </row>
    <row r="260" spans="21:23" x14ac:dyDescent="0.2">
      <c r="U260" s="20" t="s">
        <v>3</v>
      </c>
      <c r="V260" s="19" t="s">
        <v>110</v>
      </c>
      <c r="W260" s="229" t="s">
        <v>1177</v>
      </c>
    </row>
    <row r="261" spans="21:23" x14ac:dyDescent="0.2">
      <c r="U261" s="20" t="s">
        <v>3</v>
      </c>
      <c r="V261" s="19" t="s">
        <v>111</v>
      </c>
      <c r="W261" s="229" t="s">
        <v>1178</v>
      </c>
    </row>
    <row r="262" spans="21:23" x14ac:dyDescent="0.2">
      <c r="U262" s="20" t="s">
        <v>3</v>
      </c>
      <c r="V262" s="19" t="s">
        <v>112</v>
      </c>
      <c r="W262" s="229" t="s">
        <v>1179</v>
      </c>
    </row>
    <row r="263" spans="21:23" x14ac:dyDescent="0.2">
      <c r="U263" s="20" t="s">
        <v>3</v>
      </c>
      <c r="V263" s="19" t="s">
        <v>113</v>
      </c>
      <c r="W263" s="229" t="s">
        <v>1180</v>
      </c>
    </row>
    <row r="264" spans="21:23" x14ac:dyDescent="0.2">
      <c r="U264" s="20" t="s">
        <v>9</v>
      </c>
      <c r="V264" s="19" t="s">
        <v>114</v>
      </c>
      <c r="W264" s="229" t="s">
        <v>1181</v>
      </c>
    </row>
    <row r="265" spans="21:23" x14ac:dyDescent="0.2">
      <c r="U265" s="22" t="s">
        <v>115</v>
      </c>
      <c r="V265" s="23"/>
      <c r="W265" s="249"/>
    </row>
    <row r="266" spans="21:23" x14ac:dyDescent="0.2">
      <c r="U266" s="254"/>
      <c r="V266" s="19"/>
      <c r="W266" s="229"/>
    </row>
    <row r="267" spans="21:23" x14ac:dyDescent="0.2">
      <c r="U267" s="20" t="s">
        <v>3</v>
      </c>
      <c r="V267" s="19" t="s">
        <v>116</v>
      </c>
      <c r="W267" s="229" t="s">
        <v>117</v>
      </c>
    </row>
    <row r="268" spans="21:23" x14ac:dyDescent="0.2">
      <c r="U268" s="20" t="s">
        <v>3</v>
      </c>
      <c r="V268" s="19" t="s">
        <v>118</v>
      </c>
      <c r="W268" s="229" t="s">
        <v>119</v>
      </c>
    </row>
    <row r="269" spans="21:23" x14ac:dyDescent="0.2">
      <c r="U269" s="20" t="s">
        <v>3</v>
      </c>
      <c r="V269" s="19" t="s">
        <v>120</v>
      </c>
      <c r="W269" s="229" t="s">
        <v>121</v>
      </c>
    </row>
    <row r="270" spans="21:23" x14ac:dyDescent="0.2">
      <c r="U270" s="20" t="s">
        <v>3</v>
      </c>
      <c r="V270" s="19" t="s">
        <v>523</v>
      </c>
      <c r="W270" s="229" t="s">
        <v>570</v>
      </c>
    </row>
    <row r="271" spans="21:23" x14ac:dyDescent="0.2">
      <c r="U271" s="20" t="s">
        <v>9</v>
      </c>
      <c r="V271" s="19" t="s">
        <v>122</v>
      </c>
      <c r="W271" s="229" t="s">
        <v>123</v>
      </c>
    </row>
    <row r="272" spans="21:23" x14ac:dyDescent="0.2">
      <c r="U272" s="22" t="s">
        <v>124</v>
      </c>
      <c r="V272" s="23"/>
      <c r="W272" s="249"/>
    </row>
    <row r="273" spans="21:23" x14ac:dyDescent="0.2">
      <c r="U273" s="254"/>
      <c r="V273" s="19"/>
      <c r="W273" s="229"/>
    </row>
    <row r="274" spans="21:23" x14ac:dyDescent="0.2">
      <c r="U274" s="254"/>
      <c r="V274" s="25"/>
      <c r="W274" s="229"/>
    </row>
    <row r="275" spans="21:23" x14ac:dyDescent="0.2">
      <c r="U275" s="22" t="s">
        <v>125</v>
      </c>
      <c r="V275" s="23"/>
      <c r="W275" s="249"/>
    </row>
    <row r="276" spans="21:23" x14ac:dyDescent="0.2">
      <c r="U276" s="254"/>
      <c r="V276" s="19"/>
      <c r="W276" s="229"/>
    </row>
    <row r="277" spans="21:23" x14ac:dyDescent="0.2">
      <c r="U277" s="257" t="s">
        <v>126</v>
      </c>
      <c r="V277" s="19"/>
      <c r="W277" s="229"/>
    </row>
    <row r="278" spans="21:23" x14ac:dyDescent="0.2">
      <c r="U278" s="254"/>
      <c r="V278" s="19"/>
      <c r="W278" s="229"/>
    </row>
    <row r="279" spans="21:23" x14ac:dyDescent="0.2">
      <c r="U279" s="20" t="s">
        <v>3</v>
      </c>
      <c r="V279" s="19" t="s">
        <v>1203</v>
      </c>
      <c r="W279" s="229" t="s">
        <v>395</v>
      </c>
    </row>
    <row r="280" spans="21:23" x14ac:dyDescent="0.2">
      <c r="U280" s="20" t="s">
        <v>3</v>
      </c>
      <c r="V280" s="19" t="s">
        <v>1204</v>
      </c>
      <c r="W280" s="229" t="s">
        <v>396</v>
      </c>
    </row>
    <row r="281" spans="21:23" x14ac:dyDescent="0.2">
      <c r="U281" s="20" t="s">
        <v>3</v>
      </c>
      <c r="V281" s="19" t="s">
        <v>1205</v>
      </c>
      <c r="W281" s="229" t="s">
        <v>397</v>
      </c>
    </row>
    <row r="282" spans="21:23" x14ac:dyDescent="0.2">
      <c r="U282" s="20" t="s">
        <v>3</v>
      </c>
      <c r="V282" s="19" t="s">
        <v>1206</v>
      </c>
      <c r="W282" s="229" t="s">
        <v>398</v>
      </c>
    </row>
    <row r="283" spans="21:23" x14ac:dyDescent="0.2">
      <c r="U283" s="20" t="s">
        <v>3</v>
      </c>
      <c r="V283" s="19" t="s">
        <v>1207</v>
      </c>
      <c r="W283" s="229" t="s">
        <v>399</v>
      </c>
    </row>
    <row r="284" spans="21:23" x14ac:dyDescent="0.2">
      <c r="U284" s="20" t="s">
        <v>3</v>
      </c>
      <c r="V284" s="19" t="s">
        <v>1208</v>
      </c>
      <c r="W284" s="229" t="s">
        <v>400</v>
      </c>
    </row>
    <row r="285" spans="21:23" x14ac:dyDescent="0.2">
      <c r="U285" s="20" t="s">
        <v>9</v>
      </c>
      <c r="V285" s="19" t="s">
        <v>134</v>
      </c>
      <c r="W285" s="229" t="s">
        <v>467</v>
      </c>
    </row>
    <row r="286" spans="21:23" x14ac:dyDescent="0.2">
      <c r="U286" s="22" t="s">
        <v>135</v>
      </c>
      <c r="V286" s="23"/>
      <c r="W286" s="249"/>
    </row>
    <row r="287" spans="21:23" x14ac:dyDescent="0.2">
      <c r="U287" s="254"/>
      <c r="V287" s="19"/>
      <c r="W287" s="229"/>
    </row>
    <row r="288" spans="21:23" x14ac:dyDescent="0.2">
      <c r="U288" s="20" t="s">
        <v>3</v>
      </c>
      <c r="V288" s="19" t="s">
        <v>1209</v>
      </c>
      <c r="W288" s="229" t="s">
        <v>401</v>
      </c>
    </row>
    <row r="289" spans="21:23" x14ac:dyDescent="0.2">
      <c r="U289" s="20" t="s">
        <v>3</v>
      </c>
      <c r="V289" s="19" t="s">
        <v>1210</v>
      </c>
      <c r="W289" s="229" t="s">
        <v>402</v>
      </c>
    </row>
    <row r="290" spans="21:23" x14ac:dyDescent="0.2">
      <c r="U290" s="20" t="s">
        <v>3</v>
      </c>
      <c r="V290" s="19" t="s">
        <v>1211</v>
      </c>
      <c r="W290" s="229" t="s">
        <v>403</v>
      </c>
    </row>
    <row r="291" spans="21:23" x14ac:dyDescent="0.2">
      <c r="U291" s="20" t="s">
        <v>3</v>
      </c>
      <c r="V291" s="19" t="s">
        <v>1212</v>
      </c>
      <c r="W291" s="229" t="s">
        <v>404</v>
      </c>
    </row>
    <row r="292" spans="21:23" x14ac:dyDescent="0.2">
      <c r="U292" s="20" t="s">
        <v>3</v>
      </c>
      <c r="V292" s="19" t="s">
        <v>1213</v>
      </c>
      <c r="W292" s="229" t="s">
        <v>405</v>
      </c>
    </row>
    <row r="293" spans="21:23" x14ac:dyDescent="0.2">
      <c r="U293" s="20" t="s">
        <v>3</v>
      </c>
      <c r="V293" s="19" t="s">
        <v>1214</v>
      </c>
      <c r="W293" s="229" t="s">
        <v>406</v>
      </c>
    </row>
    <row r="294" spans="21:23" x14ac:dyDescent="0.2">
      <c r="U294" s="20" t="s">
        <v>3</v>
      </c>
      <c r="V294" s="19" t="s">
        <v>1215</v>
      </c>
      <c r="W294" s="229" t="s">
        <v>407</v>
      </c>
    </row>
    <row r="295" spans="21:23" x14ac:dyDescent="0.2">
      <c r="U295" s="20" t="s">
        <v>3</v>
      </c>
      <c r="V295" s="19" t="s">
        <v>1216</v>
      </c>
      <c r="W295" s="229" t="s">
        <v>408</v>
      </c>
    </row>
    <row r="296" spans="21:23" x14ac:dyDescent="0.2">
      <c r="U296" s="20" t="s">
        <v>9</v>
      </c>
      <c r="V296" s="19" t="s">
        <v>140</v>
      </c>
      <c r="W296" s="229" t="s">
        <v>470</v>
      </c>
    </row>
    <row r="297" spans="21:23" x14ac:dyDescent="0.2">
      <c r="U297" s="22" t="s">
        <v>266</v>
      </c>
      <c r="V297" s="23"/>
      <c r="W297" s="249"/>
    </row>
    <row r="298" spans="21:23" x14ac:dyDescent="0.2">
      <c r="U298" s="254"/>
      <c r="V298" s="19"/>
      <c r="W298" s="229"/>
    </row>
    <row r="299" spans="21:23" x14ac:dyDescent="0.2">
      <c r="U299" s="20" t="s">
        <v>3</v>
      </c>
      <c r="V299" s="19" t="s">
        <v>1217</v>
      </c>
      <c r="W299" s="229" t="s">
        <v>463</v>
      </c>
    </row>
    <row r="300" spans="21:23" x14ac:dyDescent="0.2">
      <c r="U300" s="20" t="s">
        <v>3</v>
      </c>
      <c r="V300" s="19" t="s">
        <v>1218</v>
      </c>
      <c r="W300" s="229" t="s">
        <v>409</v>
      </c>
    </row>
    <row r="301" spans="21:23" x14ac:dyDescent="0.2">
      <c r="U301" s="20" t="s">
        <v>3</v>
      </c>
      <c r="V301" s="19" t="s">
        <v>1219</v>
      </c>
      <c r="W301" s="229" t="s">
        <v>410</v>
      </c>
    </row>
    <row r="302" spans="21:23" x14ac:dyDescent="0.2">
      <c r="U302" s="20" t="s">
        <v>3</v>
      </c>
      <c r="V302" s="19" t="s">
        <v>1220</v>
      </c>
      <c r="W302" s="229" t="s">
        <v>411</v>
      </c>
    </row>
    <row r="303" spans="21:23" x14ac:dyDescent="0.2">
      <c r="U303" s="20" t="s">
        <v>3</v>
      </c>
      <c r="V303" s="19" t="s">
        <v>1221</v>
      </c>
      <c r="W303" s="229" t="s">
        <v>713</v>
      </c>
    </row>
    <row r="304" spans="21:23" x14ac:dyDescent="0.2">
      <c r="U304" s="20" t="s">
        <v>9</v>
      </c>
      <c r="V304" s="19" t="s">
        <v>143</v>
      </c>
      <c r="W304" s="229" t="s">
        <v>1182</v>
      </c>
    </row>
    <row r="305" spans="21:23" x14ac:dyDescent="0.2">
      <c r="U305" s="22" t="s">
        <v>144</v>
      </c>
      <c r="V305" s="23"/>
      <c r="W305" s="249"/>
    </row>
    <row r="306" spans="21:23" x14ac:dyDescent="0.2">
      <c r="U306" s="254"/>
      <c r="V306" s="19"/>
      <c r="W306" s="229"/>
    </row>
    <row r="307" spans="21:23" x14ac:dyDescent="0.2">
      <c r="U307" s="20" t="s">
        <v>3</v>
      </c>
      <c r="V307" s="19" t="s">
        <v>1222</v>
      </c>
      <c r="W307" s="229" t="s">
        <v>412</v>
      </c>
    </row>
    <row r="308" spans="21:23" x14ac:dyDescent="0.2">
      <c r="U308" s="20" t="s">
        <v>3</v>
      </c>
      <c r="V308" s="19" t="s">
        <v>1223</v>
      </c>
      <c r="W308" s="229" t="s">
        <v>413</v>
      </c>
    </row>
    <row r="309" spans="21:23" x14ac:dyDescent="0.2">
      <c r="U309" s="20" t="s">
        <v>3</v>
      </c>
      <c r="V309" s="19" t="s">
        <v>1224</v>
      </c>
      <c r="W309" s="229" t="s">
        <v>414</v>
      </c>
    </row>
    <row r="310" spans="21:23" x14ac:dyDescent="0.2">
      <c r="U310" s="20" t="s">
        <v>3</v>
      </c>
      <c r="V310" s="19" t="s">
        <v>1225</v>
      </c>
      <c r="W310" s="229" t="s">
        <v>415</v>
      </c>
    </row>
    <row r="311" spans="21:23" x14ac:dyDescent="0.2">
      <c r="U311" s="20" t="s">
        <v>9</v>
      </c>
      <c r="V311" s="19" t="s">
        <v>148</v>
      </c>
      <c r="W311" s="229" t="s">
        <v>468</v>
      </c>
    </row>
    <row r="312" spans="21:23" x14ac:dyDescent="0.2">
      <c r="U312" s="22" t="s">
        <v>149</v>
      </c>
      <c r="V312" s="23"/>
      <c r="W312" s="249"/>
    </row>
    <row r="313" spans="21:23" x14ac:dyDescent="0.2">
      <c r="U313" s="254"/>
      <c r="V313" s="19"/>
      <c r="W313" s="229"/>
    </row>
    <row r="314" spans="21:23" x14ac:dyDescent="0.2">
      <c r="U314" s="20" t="s">
        <v>3</v>
      </c>
      <c r="V314" s="19" t="s">
        <v>127</v>
      </c>
      <c r="W314" s="229" t="s">
        <v>416</v>
      </c>
    </row>
    <row r="315" spans="21:23" x14ac:dyDescent="0.2">
      <c r="U315" s="20" t="s">
        <v>3</v>
      </c>
      <c r="V315" s="19" t="s">
        <v>128</v>
      </c>
      <c r="W315" s="229" t="s">
        <v>417</v>
      </c>
    </row>
    <row r="316" spans="21:23" x14ac:dyDescent="0.2">
      <c r="U316" s="20" t="s">
        <v>3</v>
      </c>
      <c r="V316" s="19" t="s">
        <v>129</v>
      </c>
      <c r="W316" s="229" t="s">
        <v>418</v>
      </c>
    </row>
    <row r="317" spans="21:23" x14ac:dyDescent="0.2">
      <c r="U317" s="20" t="s">
        <v>9</v>
      </c>
      <c r="V317" s="19" t="s">
        <v>130</v>
      </c>
      <c r="W317" s="251" t="s">
        <v>469</v>
      </c>
    </row>
    <row r="318" spans="21:23" x14ac:dyDescent="0.2">
      <c r="U318" s="22" t="s">
        <v>264</v>
      </c>
      <c r="V318" s="23"/>
      <c r="W318" s="249"/>
    </row>
    <row r="319" spans="21:23" x14ac:dyDescent="0.2">
      <c r="U319" s="254"/>
      <c r="V319" s="19"/>
      <c r="W319" s="229"/>
    </row>
    <row r="320" spans="21:23" x14ac:dyDescent="0.2">
      <c r="U320" s="254"/>
      <c r="V320" s="25"/>
      <c r="W320" s="229"/>
    </row>
    <row r="321" spans="21:23" x14ac:dyDescent="0.2">
      <c r="U321" s="22" t="s">
        <v>150</v>
      </c>
      <c r="V321" s="23"/>
      <c r="W321" s="249"/>
    </row>
    <row r="322" spans="21:23" x14ac:dyDescent="0.2">
      <c r="U322" s="254"/>
      <c r="V322" s="19"/>
      <c r="W322" s="229"/>
    </row>
    <row r="323" spans="21:23" x14ac:dyDescent="0.2">
      <c r="U323" s="257" t="s">
        <v>151</v>
      </c>
      <c r="V323" s="19"/>
      <c r="W323" s="229"/>
    </row>
    <row r="324" spans="21:23" x14ac:dyDescent="0.2">
      <c r="U324" s="254"/>
      <c r="V324" s="19"/>
      <c r="W324" s="229"/>
    </row>
    <row r="325" spans="21:23" x14ac:dyDescent="0.2">
      <c r="U325" s="20" t="s">
        <v>3</v>
      </c>
      <c r="V325" s="19" t="s">
        <v>152</v>
      </c>
      <c r="W325" s="229" t="s">
        <v>419</v>
      </c>
    </row>
    <row r="326" spans="21:23" x14ac:dyDescent="0.2">
      <c r="U326" s="20" t="s">
        <v>3</v>
      </c>
      <c r="V326" s="19" t="s">
        <v>153</v>
      </c>
      <c r="W326" s="229" t="s">
        <v>420</v>
      </c>
    </row>
    <row r="327" spans="21:23" x14ac:dyDescent="0.2">
      <c r="U327" s="20" t="s">
        <v>3</v>
      </c>
      <c r="V327" s="19" t="s">
        <v>154</v>
      </c>
      <c r="W327" s="229" t="s">
        <v>421</v>
      </c>
    </row>
    <row r="328" spans="21:23" x14ac:dyDescent="0.2">
      <c r="U328" s="20" t="s">
        <v>3</v>
      </c>
      <c r="V328" s="19" t="s">
        <v>155</v>
      </c>
      <c r="W328" s="229" t="s">
        <v>422</v>
      </c>
    </row>
    <row r="329" spans="21:23" x14ac:dyDescent="0.2">
      <c r="U329" s="20" t="s">
        <v>3</v>
      </c>
      <c r="V329" s="19" t="s">
        <v>156</v>
      </c>
      <c r="W329" s="229" t="s">
        <v>423</v>
      </c>
    </row>
    <row r="330" spans="21:23" x14ac:dyDescent="0.2">
      <c r="U330" s="20" t="s">
        <v>9</v>
      </c>
      <c r="V330" s="19" t="s">
        <v>157</v>
      </c>
      <c r="W330" s="229" t="s">
        <v>471</v>
      </c>
    </row>
    <row r="331" spans="21:23" x14ac:dyDescent="0.2">
      <c r="U331" s="22" t="s">
        <v>158</v>
      </c>
      <c r="V331" s="23"/>
      <c r="W331" s="249"/>
    </row>
    <row r="332" spans="21:23" x14ac:dyDescent="0.2">
      <c r="U332" s="254"/>
      <c r="V332" s="19"/>
      <c r="W332" s="229"/>
    </row>
    <row r="333" spans="21:23" x14ac:dyDescent="0.2">
      <c r="U333" s="20" t="s">
        <v>3</v>
      </c>
      <c r="V333" s="19" t="s">
        <v>159</v>
      </c>
      <c r="W333" s="229" t="s">
        <v>424</v>
      </c>
    </row>
    <row r="334" spans="21:23" x14ac:dyDescent="0.2">
      <c r="U334" s="20" t="s">
        <v>3</v>
      </c>
      <c r="V334" s="19" t="s">
        <v>160</v>
      </c>
      <c r="W334" s="229" t="s">
        <v>425</v>
      </c>
    </row>
    <row r="335" spans="21:23" x14ac:dyDescent="0.2">
      <c r="U335" s="20" t="s">
        <v>3</v>
      </c>
      <c r="V335" s="19" t="s">
        <v>161</v>
      </c>
      <c r="W335" s="229" t="s">
        <v>426</v>
      </c>
    </row>
    <row r="336" spans="21:23" x14ac:dyDescent="0.2">
      <c r="U336" s="20" t="s">
        <v>3</v>
      </c>
      <c r="V336" s="19" t="s">
        <v>162</v>
      </c>
      <c r="W336" s="229" t="s">
        <v>427</v>
      </c>
    </row>
    <row r="337" spans="21:23" x14ac:dyDescent="0.2">
      <c r="U337" s="20" t="s">
        <v>3</v>
      </c>
      <c r="V337" s="19" t="s">
        <v>163</v>
      </c>
      <c r="W337" s="229" t="s">
        <v>428</v>
      </c>
    </row>
    <row r="338" spans="21:23" x14ac:dyDescent="0.2">
      <c r="U338" s="20" t="s">
        <v>9</v>
      </c>
      <c r="V338" s="19" t="s">
        <v>164</v>
      </c>
      <c r="W338" s="229" t="s">
        <v>472</v>
      </c>
    </row>
    <row r="339" spans="21:23" x14ac:dyDescent="0.2">
      <c r="U339" s="22" t="s">
        <v>267</v>
      </c>
      <c r="V339" s="23"/>
      <c r="W339" s="249"/>
    </row>
    <row r="340" spans="21:23" x14ac:dyDescent="0.2">
      <c r="U340" s="254"/>
      <c r="V340" s="19"/>
      <c r="W340" s="229"/>
    </row>
    <row r="341" spans="21:23" x14ac:dyDescent="0.2">
      <c r="U341" s="20" t="s">
        <v>3</v>
      </c>
      <c r="V341" s="19" t="s">
        <v>165</v>
      </c>
      <c r="W341" s="229" t="s">
        <v>344</v>
      </c>
    </row>
    <row r="342" spans="21:23" x14ac:dyDescent="0.2">
      <c r="U342" s="20" t="s">
        <v>3</v>
      </c>
      <c r="V342" s="19" t="s">
        <v>166</v>
      </c>
      <c r="W342" s="229" t="s">
        <v>429</v>
      </c>
    </row>
    <row r="343" spans="21:23" x14ac:dyDescent="0.2">
      <c r="U343" s="20" t="s">
        <v>3</v>
      </c>
      <c r="V343" s="19" t="s">
        <v>167</v>
      </c>
      <c r="W343" s="229" t="s">
        <v>430</v>
      </c>
    </row>
    <row r="344" spans="21:23" x14ac:dyDescent="0.2">
      <c r="U344" s="20" t="s">
        <v>3</v>
      </c>
      <c r="V344" s="19" t="s">
        <v>168</v>
      </c>
      <c r="W344" s="229" t="s">
        <v>431</v>
      </c>
    </row>
    <row r="345" spans="21:23" x14ac:dyDescent="0.2">
      <c r="U345" s="20" t="s">
        <v>3</v>
      </c>
      <c r="V345" s="19" t="s">
        <v>274</v>
      </c>
      <c r="W345" s="229" t="s">
        <v>1183</v>
      </c>
    </row>
    <row r="346" spans="21:23" x14ac:dyDescent="0.2">
      <c r="U346" s="20" t="s">
        <v>9</v>
      </c>
      <c r="V346" s="19" t="s">
        <v>169</v>
      </c>
      <c r="W346" s="229" t="s">
        <v>1099</v>
      </c>
    </row>
    <row r="347" spans="21:23" x14ac:dyDescent="0.2">
      <c r="U347" s="22" t="s">
        <v>262</v>
      </c>
      <c r="V347" s="23"/>
      <c r="W347" s="249"/>
    </row>
    <row r="348" spans="21:23" x14ac:dyDescent="0.2">
      <c r="U348" s="254"/>
      <c r="V348" s="19"/>
      <c r="W348" s="229"/>
    </row>
    <row r="349" spans="21:23" x14ac:dyDescent="0.2">
      <c r="U349" s="20" t="s">
        <v>3</v>
      </c>
      <c r="V349" s="19" t="s">
        <v>1226</v>
      </c>
      <c r="W349" s="229" t="s">
        <v>432</v>
      </c>
    </row>
    <row r="350" spans="21:23" x14ac:dyDescent="0.2">
      <c r="U350" s="20" t="s">
        <v>3</v>
      </c>
      <c r="V350" s="19" t="s">
        <v>1227</v>
      </c>
      <c r="W350" s="229" t="s">
        <v>433</v>
      </c>
    </row>
    <row r="351" spans="21:23" x14ac:dyDescent="0.2">
      <c r="U351" s="20" t="s">
        <v>571</v>
      </c>
      <c r="V351" s="19" t="s">
        <v>1228</v>
      </c>
      <c r="W351" s="229" t="s">
        <v>1184</v>
      </c>
    </row>
    <row r="352" spans="21:23" x14ac:dyDescent="0.2">
      <c r="U352" s="20" t="s">
        <v>9</v>
      </c>
      <c r="V352" s="19" t="s">
        <v>188</v>
      </c>
      <c r="W352" s="229" t="s">
        <v>473</v>
      </c>
    </row>
    <row r="353" spans="21:23" x14ac:dyDescent="0.2">
      <c r="U353" s="22" t="s">
        <v>263</v>
      </c>
      <c r="V353" s="23"/>
      <c r="W353" s="249"/>
    </row>
    <row r="354" spans="21:23" x14ac:dyDescent="0.2">
      <c r="U354" s="254"/>
      <c r="V354" s="19"/>
      <c r="W354" s="229"/>
    </row>
    <row r="355" spans="21:23" x14ac:dyDescent="0.2">
      <c r="U355" s="254"/>
      <c r="V355" s="25"/>
      <c r="W355" s="229"/>
    </row>
    <row r="356" spans="21:23" x14ac:dyDescent="0.2">
      <c r="U356" s="22" t="s">
        <v>171</v>
      </c>
      <c r="V356" s="23"/>
      <c r="W356" s="249"/>
    </row>
    <row r="357" spans="21:23" x14ac:dyDescent="0.2">
      <c r="U357" s="254"/>
      <c r="V357" s="125"/>
      <c r="W357" s="252"/>
    </row>
    <row r="358" spans="21:23" x14ac:dyDescent="0.2">
      <c r="U358" s="257" t="s">
        <v>172</v>
      </c>
      <c r="V358" s="19"/>
      <c r="W358" s="229"/>
    </row>
    <row r="359" spans="21:23" x14ac:dyDescent="0.2">
      <c r="U359" s="254"/>
      <c r="V359" s="19"/>
      <c r="W359" s="229"/>
    </row>
    <row r="360" spans="21:23" x14ac:dyDescent="0.2">
      <c r="U360" s="255" t="s">
        <v>2</v>
      </c>
      <c r="V360" s="21" t="s">
        <v>258</v>
      </c>
      <c r="W360" s="65" t="s">
        <v>173</v>
      </c>
    </row>
    <row r="361" spans="21:23" x14ac:dyDescent="0.2">
      <c r="U361" s="254"/>
      <c r="V361" s="19"/>
      <c r="W361" s="229"/>
    </row>
    <row r="362" spans="21:23" x14ac:dyDescent="0.2">
      <c r="U362" s="20" t="s">
        <v>3</v>
      </c>
      <c r="V362" s="19" t="s">
        <v>1229</v>
      </c>
      <c r="W362" s="229" t="s">
        <v>434</v>
      </c>
    </row>
    <row r="363" spans="21:23" x14ac:dyDescent="0.2">
      <c r="U363" s="20" t="s">
        <v>3</v>
      </c>
      <c r="V363" s="19" t="s">
        <v>1230</v>
      </c>
      <c r="W363" s="229" t="s">
        <v>435</v>
      </c>
    </row>
    <row r="364" spans="21:23" x14ac:dyDescent="0.2">
      <c r="U364" s="20" t="s">
        <v>3</v>
      </c>
      <c r="V364" s="19" t="s">
        <v>1231</v>
      </c>
      <c r="W364" s="229" t="s">
        <v>436</v>
      </c>
    </row>
    <row r="365" spans="21:23" x14ac:dyDescent="0.2">
      <c r="U365" s="20" t="s">
        <v>3</v>
      </c>
      <c r="V365" s="19" t="s">
        <v>1232</v>
      </c>
      <c r="W365" s="229" t="s">
        <v>437</v>
      </c>
    </row>
    <row r="366" spans="21:23" x14ac:dyDescent="0.2">
      <c r="U366" s="20" t="s">
        <v>3</v>
      </c>
      <c r="V366" s="19" t="s">
        <v>1233</v>
      </c>
      <c r="W366" s="229" t="s">
        <v>438</v>
      </c>
    </row>
    <row r="367" spans="21:23" x14ac:dyDescent="0.2">
      <c r="U367" s="20" t="s">
        <v>9</v>
      </c>
      <c r="V367" s="19" t="s">
        <v>176</v>
      </c>
      <c r="W367" s="229" t="s">
        <v>474</v>
      </c>
    </row>
    <row r="368" spans="21:23" x14ac:dyDescent="0.2">
      <c r="U368" s="22" t="s">
        <v>177</v>
      </c>
      <c r="V368" s="23"/>
      <c r="W368" s="249"/>
    </row>
    <row r="369" spans="21:23" x14ac:dyDescent="0.2">
      <c r="U369" s="254"/>
      <c r="V369" s="19"/>
      <c r="W369" s="229"/>
    </row>
    <row r="370" spans="21:23" x14ac:dyDescent="0.2">
      <c r="U370" s="20" t="s">
        <v>3</v>
      </c>
      <c r="V370" s="19" t="s">
        <v>1234</v>
      </c>
      <c r="W370" s="229" t="s">
        <v>439</v>
      </c>
    </row>
    <row r="371" spans="21:23" x14ac:dyDescent="0.2">
      <c r="U371" s="20" t="s">
        <v>3</v>
      </c>
      <c r="V371" s="19" t="s">
        <v>1235</v>
      </c>
      <c r="W371" s="229" t="s">
        <v>440</v>
      </c>
    </row>
    <row r="372" spans="21:23" x14ac:dyDescent="0.2">
      <c r="U372" s="20" t="s">
        <v>3</v>
      </c>
      <c r="V372" s="19" t="s">
        <v>1236</v>
      </c>
      <c r="W372" s="229" t="s">
        <v>441</v>
      </c>
    </row>
    <row r="373" spans="21:23" x14ac:dyDescent="0.2">
      <c r="U373" s="20" t="s">
        <v>3</v>
      </c>
      <c r="V373" s="19" t="s">
        <v>1237</v>
      </c>
      <c r="W373" s="229" t="s">
        <v>442</v>
      </c>
    </row>
    <row r="374" spans="21:23" x14ac:dyDescent="0.2">
      <c r="U374" s="20" t="s">
        <v>3</v>
      </c>
      <c r="V374" s="19" t="s">
        <v>1238</v>
      </c>
      <c r="W374" s="229" t="s">
        <v>443</v>
      </c>
    </row>
    <row r="375" spans="21:23" x14ac:dyDescent="0.2">
      <c r="U375" s="20" t="s">
        <v>9</v>
      </c>
      <c r="V375" s="19" t="s">
        <v>181</v>
      </c>
      <c r="W375" s="229" t="s">
        <v>475</v>
      </c>
    </row>
    <row r="376" spans="21:23" x14ac:dyDescent="0.2">
      <c r="U376" s="22" t="s">
        <v>182</v>
      </c>
      <c r="V376" s="23"/>
      <c r="W376" s="249"/>
    </row>
    <row r="377" spans="21:23" x14ac:dyDescent="0.2">
      <c r="U377" s="254"/>
      <c r="V377" s="26"/>
      <c r="W377" s="229"/>
    </row>
    <row r="378" spans="21:23" x14ac:dyDescent="0.2">
      <c r="U378" s="20" t="s">
        <v>3</v>
      </c>
      <c r="V378" s="19" t="s">
        <v>1239</v>
      </c>
      <c r="W378" s="229" t="s">
        <v>444</v>
      </c>
    </row>
    <row r="379" spans="21:23" x14ac:dyDescent="0.2">
      <c r="U379" s="20" t="s">
        <v>3</v>
      </c>
      <c r="V379" s="19" t="s">
        <v>1240</v>
      </c>
      <c r="W379" s="229" t="s">
        <v>445</v>
      </c>
    </row>
    <row r="380" spans="21:23" x14ac:dyDescent="0.2">
      <c r="U380" s="20" t="s">
        <v>3</v>
      </c>
      <c r="V380" s="19" t="s">
        <v>1241</v>
      </c>
      <c r="W380" s="229" t="s">
        <v>446</v>
      </c>
    </row>
    <row r="381" spans="21:23" x14ac:dyDescent="0.2">
      <c r="U381" s="20" t="s">
        <v>3</v>
      </c>
      <c r="V381" s="19" t="s">
        <v>1242</v>
      </c>
      <c r="W381" s="229" t="s">
        <v>447</v>
      </c>
    </row>
    <row r="382" spans="21:23" x14ac:dyDescent="0.2">
      <c r="U382" s="20" t="s">
        <v>9</v>
      </c>
      <c r="V382" s="19" t="s">
        <v>184</v>
      </c>
      <c r="W382" s="229" t="s">
        <v>476</v>
      </c>
    </row>
    <row r="383" spans="21:23" x14ac:dyDescent="0.2">
      <c r="U383" s="22" t="s">
        <v>185</v>
      </c>
      <c r="V383" s="23"/>
      <c r="W383" s="249"/>
    </row>
    <row r="384" spans="21:23" x14ac:dyDescent="0.2">
      <c r="U384" s="254"/>
      <c r="V384" s="19"/>
      <c r="W384" s="229"/>
    </row>
    <row r="385" spans="21:23" x14ac:dyDescent="0.2">
      <c r="U385" s="20" t="s">
        <v>3</v>
      </c>
      <c r="V385" s="19" t="s">
        <v>1243</v>
      </c>
      <c r="W385" s="229" t="s">
        <v>448</v>
      </c>
    </row>
    <row r="386" spans="21:23" x14ac:dyDescent="0.2">
      <c r="U386" s="20" t="s">
        <v>3</v>
      </c>
      <c r="V386" s="19" t="s">
        <v>1244</v>
      </c>
      <c r="W386" s="229" t="s">
        <v>449</v>
      </c>
    </row>
    <row r="387" spans="21:23" x14ac:dyDescent="0.2">
      <c r="U387" s="20" t="s">
        <v>3</v>
      </c>
      <c r="V387" s="19" t="s">
        <v>1245</v>
      </c>
      <c r="W387" s="229" t="s">
        <v>450</v>
      </c>
    </row>
    <row r="388" spans="21:23" x14ac:dyDescent="0.2">
      <c r="U388" s="20" t="s">
        <v>3</v>
      </c>
      <c r="V388" s="19" t="s">
        <v>1246</v>
      </c>
      <c r="W388" s="229" t="s">
        <v>451</v>
      </c>
    </row>
    <row r="389" spans="21:23" x14ac:dyDescent="0.2">
      <c r="U389" s="20" t="s">
        <v>3</v>
      </c>
      <c r="V389" s="19" t="s">
        <v>1247</v>
      </c>
      <c r="W389" s="229" t="s">
        <v>452</v>
      </c>
    </row>
    <row r="390" spans="21:23" x14ac:dyDescent="0.2">
      <c r="U390" s="20" t="s">
        <v>3</v>
      </c>
      <c r="V390" s="19" t="s">
        <v>1248</v>
      </c>
      <c r="W390" s="229" t="s">
        <v>453</v>
      </c>
    </row>
    <row r="391" spans="21:23" x14ac:dyDescent="0.2">
      <c r="U391" s="20" t="s">
        <v>3</v>
      </c>
      <c r="V391" s="19" t="s">
        <v>1249</v>
      </c>
      <c r="W391" s="229" t="s">
        <v>454</v>
      </c>
    </row>
    <row r="392" spans="21:23" x14ac:dyDescent="0.2">
      <c r="U392" s="20" t="s">
        <v>9</v>
      </c>
      <c r="V392" s="19" t="s">
        <v>188</v>
      </c>
      <c r="W392" s="229" t="s">
        <v>477</v>
      </c>
    </row>
    <row r="393" spans="21:23" x14ac:dyDescent="0.2">
      <c r="U393" s="22" t="s">
        <v>189</v>
      </c>
      <c r="V393" s="23"/>
      <c r="W393" s="249"/>
    </row>
    <row r="394" spans="21:23" x14ac:dyDescent="0.2">
      <c r="U394" s="254"/>
      <c r="V394" s="19"/>
      <c r="W394" s="229"/>
    </row>
    <row r="395" spans="21:23" x14ac:dyDescent="0.2">
      <c r="U395" s="20" t="s">
        <v>3</v>
      </c>
      <c r="V395" s="19" t="s">
        <v>1250</v>
      </c>
      <c r="W395" s="229" t="s">
        <v>455</v>
      </c>
    </row>
    <row r="396" spans="21:23" x14ac:dyDescent="0.2">
      <c r="U396" s="20" t="s">
        <v>3</v>
      </c>
      <c r="V396" s="19" t="s">
        <v>1251</v>
      </c>
      <c r="W396" s="229" t="s">
        <v>456</v>
      </c>
    </row>
    <row r="397" spans="21:23" x14ac:dyDescent="0.2">
      <c r="U397" s="20" t="s">
        <v>3</v>
      </c>
      <c r="V397" s="19" t="s">
        <v>1252</v>
      </c>
      <c r="W397" s="229" t="s">
        <v>457</v>
      </c>
    </row>
    <row r="398" spans="21:23" x14ac:dyDescent="0.2">
      <c r="U398" s="20" t="s">
        <v>9</v>
      </c>
      <c r="V398" s="19" t="s">
        <v>191</v>
      </c>
      <c r="W398" s="229" t="s">
        <v>478</v>
      </c>
    </row>
    <row r="399" spans="21:23" x14ac:dyDescent="0.2">
      <c r="U399" s="22" t="s">
        <v>192</v>
      </c>
      <c r="V399" s="23"/>
      <c r="W399" s="249"/>
    </row>
    <row r="400" spans="21:23" x14ac:dyDescent="0.2">
      <c r="U400" s="254"/>
      <c r="V400" s="19"/>
      <c r="W400" s="229"/>
    </row>
    <row r="401" spans="21:23" x14ac:dyDescent="0.2">
      <c r="U401" s="254"/>
      <c r="V401" s="25"/>
      <c r="W401" s="229"/>
    </row>
    <row r="402" spans="21:23" x14ac:dyDescent="0.2">
      <c r="U402" s="22" t="s">
        <v>193</v>
      </c>
      <c r="V402" s="23"/>
      <c r="W402" s="249"/>
    </row>
    <row r="403" spans="21:23" x14ac:dyDescent="0.2">
      <c r="U403" s="30"/>
      <c r="V403" s="39"/>
      <c r="W403" s="39"/>
    </row>
    <row r="404" spans="21:23" x14ac:dyDescent="0.2">
      <c r="U404" s="18" t="s">
        <v>458</v>
      </c>
      <c r="V404" s="26"/>
      <c r="W404" s="31"/>
    </row>
    <row r="405" spans="21:23" x14ac:dyDescent="0.2">
      <c r="U405" s="32"/>
      <c r="V405" s="26"/>
      <c r="W405" s="31"/>
    </row>
    <row r="406" spans="21:23" x14ac:dyDescent="0.2">
      <c r="U406" s="22" t="s">
        <v>194</v>
      </c>
      <c r="V406" s="23"/>
      <c r="W406" s="24"/>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S210"/>
  <sheetViews>
    <sheetView showGridLines="0" zoomScaleNormal="100" zoomScaleSheetLayoutView="100" workbookViewId="0">
      <selection activeCell="J10" sqref="J10"/>
    </sheetView>
  </sheetViews>
  <sheetFormatPr defaultColWidth="9.28515625" defaultRowHeight="12.75" x14ac:dyDescent="0.2"/>
  <cols>
    <col min="1" max="1" width="9.28515625" style="707"/>
    <col min="2" max="2" width="2.7109375" style="16" customWidth="1"/>
    <col min="3" max="3" width="20.7109375" style="66" customWidth="1"/>
    <col min="4" max="4" width="32" style="16" customWidth="1"/>
    <col min="5" max="5" width="50.7109375" style="16" customWidth="1"/>
    <col min="6" max="6" width="25.7109375" style="16" hidden="1" customWidth="1"/>
    <col min="7" max="7" width="25.85546875" style="16" customWidth="1"/>
    <col min="8" max="10" width="13.42578125" style="16" customWidth="1"/>
    <col min="11" max="11" width="2.7109375" style="16" customWidth="1"/>
    <col min="12" max="12" width="9.28515625" style="16"/>
    <col min="13" max="14" width="9.28515625" customWidth="1"/>
    <col min="15" max="15" width="9.42578125" customWidth="1"/>
    <col min="16" max="19" width="9.28515625" style="16" customWidth="1"/>
    <col min="20" max="16384" width="9.28515625" style="16"/>
  </cols>
  <sheetData>
    <row r="1" spans="1:19" s="702" customFormat="1" ht="15" customHeight="1" x14ac:dyDescent="0.25">
      <c r="A1" s="701"/>
      <c r="C1" s="12" t="s">
        <v>1429</v>
      </c>
      <c r="D1" s="12"/>
      <c r="E1" s="12"/>
      <c r="F1" s="12"/>
      <c r="G1" s="12"/>
      <c r="H1" s="12"/>
      <c r="I1" s="12"/>
      <c r="J1" s="12"/>
      <c r="M1"/>
      <c r="N1"/>
      <c r="O1"/>
    </row>
    <row r="2" spans="1:19" s="702" customFormat="1" ht="15" customHeight="1" x14ac:dyDescent="0.25">
      <c r="A2" s="701"/>
      <c r="M2"/>
      <c r="N2"/>
      <c r="O2"/>
    </row>
    <row r="3" spans="1:19" s="702" customFormat="1" ht="15" customHeight="1" x14ac:dyDescent="0.25">
      <c r="A3" s="701"/>
      <c r="C3" s="12" t="s">
        <v>1430</v>
      </c>
      <c r="D3" s="12"/>
      <c r="E3" s="12"/>
      <c r="F3" s="12"/>
      <c r="G3" s="12"/>
      <c r="H3" s="12"/>
      <c r="I3" s="12"/>
      <c r="J3" s="12"/>
      <c r="M3"/>
      <c r="N3"/>
      <c r="O3"/>
    </row>
    <row r="4" spans="1:19" s="702" customFormat="1" ht="15" customHeight="1" x14ac:dyDescent="0.25">
      <c r="A4" s="701"/>
      <c r="M4"/>
      <c r="N4"/>
      <c r="O4"/>
    </row>
    <row r="5" spans="1:19" s="66" customFormat="1" ht="18" customHeight="1" x14ac:dyDescent="0.2">
      <c r="A5" s="703"/>
      <c r="C5" s="803" t="s">
        <v>1321</v>
      </c>
      <c r="D5" s="806" t="s">
        <v>1322</v>
      </c>
      <c r="E5" s="803" t="s">
        <v>1323</v>
      </c>
      <c r="F5" s="819"/>
      <c r="G5" s="813"/>
      <c r="H5" s="704" t="s">
        <v>1263</v>
      </c>
      <c r="I5" s="705" t="s">
        <v>1264</v>
      </c>
      <c r="J5" s="706"/>
      <c r="M5"/>
      <c r="N5"/>
      <c r="O5"/>
    </row>
    <row r="6" spans="1:19" s="66" customFormat="1" ht="18" customHeight="1" x14ac:dyDescent="0.2">
      <c r="A6" s="703"/>
      <c r="C6" s="804"/>
      <c r="D6" s="807"/>
      <c r="E6" s="804"/>
      <c r="F6" s="820"/>
      <c r="G6" s="814"/>
      <c r="H6" s="785" t="str">
        <f>LEFT([5]Settings!$AB$2,4)+1 &amp; "/" &amp; RIGHT([5]Settings!$AB$2,2)+1</f>
        <v>2017/18</v>
      </c>
      <c r="I6" s="626" t="s">
        <v>1265</v>
      </c>
      <c r="J6" s="626"/>
      <c r="M6"/>
      <c r="N6"/>
      <c r="O6"/>
    </row>
    <row r="7" spans="1:19" s="66" customFormat="1" ht="18" customHeight="1" x14ac:dyDescent="0.2">
      <c r="A7" s="703"/>
      <c r="C7" s="805"/>
      <c r="D7" s="808"/>
      <c r="E7" s="805"/>
      <c r="F7" s="821"/>
      <c r="G7" s="815"/>
      <c r="H7" s="787"/>
      <c r="I7" s="627" t="str">
        <f>LEFT([5]Settings!$AB$2,4)+2 &amp; "/" &amp; RIGHT([5]Settings!$AB$2,2)+2</f>
        <v>2018/19</v>
      </c>
      <c r="J7" s="627" t="str">
        <f>LEFT([5]Settings!$AB$2,4)+3 &amp; "/" &amp; RIGHT([5]Settings!$AB$2,2)+3</f>
        <v>2019/20</v>
      </c>
      <c r="M7"/>
      <c r="N7"/>
      <c r="O7"/>
    </row>
    <row r="8" spans="1:19" x14ac:dyDescent="0.2">
      <c r="C8" s="708"/>
      <c r="D8" s="709"/>
      <c r="E8" s="736"/>
      <c r="F8" s="718"/>
      <c r="G8" s="737"/>
      <c r="H8" s="710" t="s">
        <v>1266</v>
      </c>
      <c r="I8" s="710" t="s">
        <v>1266</v>
      </c>
      <c r="J8" s="710" t="s">
        <v>1266</v>
      </c>
    </row>
    <row r="9" spans="1:19" x14ac:dyDescent="0.2">
      <c r="C9" s="356"/>
      <c r="D9" s="711"/>
      <c r="E9" s="350"/>
      <c r="F9" s="366"/>
      <c r="G9" s="738"/>
      <c r="H9" s="729"/>
      <c r="I9" s="729"/>
      <c r="J9" s="729"/>
      <c r="M9" s="731"/>
      <c r="N9" s="16"/>
      <c r="O9" s="732"/>
    </row>
    <row r="10" spans="1:19" ht="45" customHeight="1" x14ac:dyDescent="0.2">
      <c r="A10" s="707">
        <v>1</v>
      </c>
      <c r="C10" s="733" t="s">
        <v>1395</v>
      </c>
      <c r="D10" s="739" t="s">
        <v>1431</v>
      </c>
      <c r="E10" s="823" t="s">
        <v>1432</v>
      </c>
      <c r="F10" s="824"/>
      <c r="G10" s="825"/>
      <c r="H10" s="735">
        <v>123432</v>
      </c>
      <c r="I10" s="735">
        <v>130591</v>
      </c>
      <c r="J10" s="735">
        <v>137904</v>
      </c>
      <c r="Q10" s="731"/>
      <c r="R10" s="731"/>
      <c r="S10" s="731"/>
    </row>
    <row r="11" spans="1:19" s="707" customFormat="1" x14ac:dyDescent="0.2">
      <c r="B11" s="16"/>
      <c r="C11" s="66"/>
      <c r="D11" s="16"/>
      <c r="E11" s="16"/>
      <c r="F11" s="16"/>
      <c r="G11" s="727" t="s">
        <v>1270</v>
      </c>
      <c r="H11" s="678">
        <f>SUM(H10:H10)</f>
        <v>123432</v>
      </c>
      <c r="I11" s="678">
        <f>SUM(I10:I10)</f>
        <v>130591</v>
      </c>
      <c r="J11" s="678">
        <f>SUM(J10:J10)</f>
        <v>137904</v>
      </c>
      <c r="K11" s="16"/>
      <c r="L11" s="16"/>
      <c r="M11"/>
      <c r="N11"/>
      <c r="O11"/>
      <c r="Q11" s="731"/>
      <c r="R11" s="731"/>
      <c r="S11" s="731"/>
    </row>
    <row r="12" spans="1:19" s="707" customFormat="1" x14ac:dyDescent="0.2">
      <c r="B12" s="16"/>
      <c r="C12" s="66"/>
      <c r="D12" s="16"/>
      <c r="E12" s="16"/>
      <c r="F12" s="16"/>
      <c r="G12" s="16"/>
      <c r="H12" s="16"/>
      <c r="I12" s="16"/>
      <c r="J12" s="16"/>
      <c r="K12" s="16"/>
      <c r="L12" s="16"/>
      <c r="M12"/>
      <c r="N12"/>
      <c r="O12"/>
      <c r="Q12" s="731"/>
      <c r="R12" s="731"/>
      <c r="S12" s="731"/>
    </row>
    <row r="13" spans="1:19" s="707" customFormat="1" x14ac:dyDescent="0.2">
      <c r="B13" s="16"/>
      <c r="C13" s="66"/>
      <c r="D13" s="16"/>
      <c r="E13" s="16"/>
      <c r="F13" s="16"/>
      <c r="G13" s="16"/>
      <c r="H13" s="16"/>
      <c r="I13" s="16"/>
      <c r="J13" s="16"/>
      <c r="K13" s="16"/>
      <c r="L13" s="16"/>
      <c r="M13"/>
      <c r="N13"/>
      <c r="O13"/>
      <c r="Q13" s="731"/>
      <c r="R13" s="731"/>
      <c r="S13" s="731"/>
    </row>
    <row r="14" spans="1:19" s="702" customFormat="1" ht="15.75" x14ac:dyDescent="0.25">
      <c r="A14" s="701"/>
      <c r="C14" s="12" t="s">
        <v>1433</v>
      </c>
      <c r="D14" s="12"/>
      <c r="E14" s="12"/>
      <c r="F14" s="12"/>
      <c r="G14" s="12"/>
      <c r="H14" s="12"/>
      <c r="I14" s="12"/>
      <c r="J14" s="12"/>
      <c r="M14"/>
      <c r="N14"/>
      <c r="O14"/>
      <c r="Q14" s="731"/>
      <c r="R14" s="731"/>
      <c r="S14" s="731"/>
    </row>
    <row r="15" spans="1:19" s="702" customFormat="1" ht="15.75" x14ac:dyDescent="0.25">
      <c r="A15" s="701"/>
      <c r="M15"/>
      <c r="N15"/>
      <c r="O15"/>
      <c r="Q15" s="731"/>
      <c r="R15" s="731"/>
      <c r="S15" s="731"/>
    </row>
    <row r="16" spans="1:19" s="702" customFormat="1" ht="15.75" x14ac:dyDescent="0.25">
      <c r="A16" s="701"/>
      <c r="C16" s="12" t="s">
        <v>1434</v>
      </c>
      <c r="D16" s="12"/>
      <c r="E16" s="12"/>
      <c r="F16" s="12"/>
      <c r="G16" s="12"/>
      <c r="H16" s="12"/>
      <c r="I16" s="12"/>
      <c r="J16" s="12"/>
      <c r="M16"/>
      <c r="N16"/>
      <c r="O16"/>
      <c r="Q16" s="731"/>
      <c r="R16" s="731"/>
      <c r="S16" s="731"/>
    </row>
    <row r="17" spans="1:19" s="702" customFormat="1" ht="15.75" x14ac:dyDescent="0.25">
      <c r="A17" s="701"/>
      <c r="M17"/>
      <c r="N17"/>
      <c r="O17"/>
      <c r="Q17" s="731"/>
      <c r="R17" s="731"/>
      <c r="S17" s="731"/>
    </row>
    <row r="18" spans="1:19" s="66" customFormat="1" x14ac:dyDescent="0.2">
      <c r="A18" s="703"/>
      <c r="C18" s="803" t="s">
        <v>1321</v>
      </c>
      <c r="D18" s="806" t="s">
        <v>1322</v>
      </c>
      <c r="E18" s="803" t="s">
        <v>1323</v>
      </c>
      <c r="F18" s="819"/>
      <c r="G18" s="813"/>
      <c r="H18" s="704" t="s">
        <v>1263</v>
      </c>
      <c r="I18" s="705" t="s">
        <v>1264</v>
      </c>
      <c r="J18" s="706"/>
      <c r="M18"/>
      <c r="N18"/>
      <c r="O18"/>
      <c r="Q18" s="731"/>
      <c r="R18" s="731"/>
      <c r="S18" s="731"/>
    </row>
    <row r="19" spans="1:19" s="66" customFormat="1" x14ac:dyDescent="0.2">
      <c r="A19" s="703"/>
      <c r="C19" s="804"/>
      <c r="D19" s="807"/>
      <c r="E19" s="804"/>
      <c r="F19" s="820"/>
      <c r="G19" s="814"/>
      <c r="H19" s="785" t="str">
        <f>LEFT([5]Settings!$AB$2,4)+1 &amp; "/" &amp; RIGHT([5]Settings!$AB$2,2)+1</f>
        <v>2017/18</v>
      </c>
      <c r="I19" s="626" t="s">
        <v>1265</v>
      </c>
      <c r="J19" s="626"/>
      <c r="M19"/>
      <c r="N19"/>
      <c r="O19"/>
      <c r="Q19" s="731"/>
      <c r="R19" s="731"/>
      <c r="S19" s="731"/>
    </row>
    <row r="20" spans="1:19" s="66" customFormat="1" x14ac:dyDescent="0.2">
      <c r="A20" s="703"/>
      <c r="C20" s="805"/>
      <c r="D20" s="808"/>
      <c r="E20" s="805"/>
      <c r="F20" s="821"/>
      <c r="G20" s="815"/>
      <c r="H20" s="787"/>
      <c r="I20" s="627" t="str">
        <f>LEFT([5]Settings!$AB$2,4)+2 &amp; "/" &amp; RIGHT([5]Settings!$AB$2,2)+2</f>
        <v>2018/19</v>
      </c>
      <c r="J20" s="627" t="str">
        <f>LEFT([5]Settings!$AB$2,4)+3 &amp; "/" &amp; RIGHT([5]Settings!$AB$2,2)+3</f>
        <v>2019/20</v>
      </c>
      <c r="M20"/>
      <c r="N20"/>
      <c r="O20"/>
      <c r="Q20" s="731"/>
      <c r="R20" s="731"/>
      <c r="S20" s="731"/>
    </row>
    <row r="21" spans="1:19" x14ac:dyDescent="0.2">
      <c r="C21" s="708"/>
      <c r="D21" s="709"/>
      <c r="E21" s="736"/>
      <c r="F21" s="718"/>
      <c r="G21" s="737"/>
      <c r="H21" s="710" t="s">
        <v>1266</v>
      </c>
      <c r="I21" s="710" t="s">
        <v>1266</v>
      </c>
      <c r="J21" s="710" t="s">
        <v>1266</v>
      </c>
    </row>
    <row r="22" spans="1:19" ht="45" customHeight="1" x14ac:dyDescent="0.2">
      <c r="A22" s="707">
        <v>1</v>
      </c>
      <c r="C22" s="733" t="s">
        <v>1395</v>
      </c>
      <c r="D22" s="739" t="s">
        <v>738</v>
      </c>
      <c r="E22" s="823" t="s">
        <v>1435</v>
      </c>
      <c r="F22" s="824"/>
      <c r="G22" s="825"/>
      <c r="H22" s="735">
        <v>300281</v>
      </c>
      <c r="I22" s="735">
        <v>370597</v>
      </c>
      <c r="J22" s="735">
        <v>335488</v>
      </c>
      <c r="Q22" s="731"/>
      <c r="R22" s="731"/>
      <c r="S22" s="731"/>
    </row>
    <row r="23" spans="1:19" s="707" customFormat="1" x14ac:dyDescent="0.2">
      <c r="B23" s="16"/>
      <c r="C23" s="66"/>
      <c r="D23" s="740"/>
      <c r="E23" s="740"/>
      <c r="F23" s="740"/>
      <c r="G23" s="727" t="s">
        <v>1270</v>
      </c>
      <c r="H23" s="678">
        <f>SUM(H22:H22)</f>
        <v>300281</v>
      </c>
      <c r="I23" s="678">
        <f>SUM(I22:I22)</f>
        <v>370597</v>
      </c>
      <c r="J23" s="678">
        <f>SUM(J22:J22)</f>
        <v>335488</v>
      </c>
      <c r="K23" s="16"/>
      <c r="L23" s="16"/>
      <c r="M23"/>
      <c r="N23"/>
      <c r="O23"/>
    </row>
    <row r="24" spans="1:19" s="707" customFormat="1" x14ac:dyDescent="0.2">
      <c r="B24" s="16"/>
      <c r="C24" s="66"/>
      <c r="D24" s="16"/>
      <c r="E24" s="16"/>
      <c r="F24" s="16"/>
      <c r="G24" s="16"/>
      <c r="H24" s="16"/>
      <c r="I24" s="16"/>
      <c r="J24" s="16"/>
      <c r="K24" s="16"/>
      <c r="L24" s="16"/>
      <c r="M24"/>
      <c r="N24"/>
      <c r="O24"/>
    </row>
    <row r="25" spans="1:19" s="707" customFormat="1" x14ac:dyDescent="0.2">
      <c r="B25" s="16"/>
      <c r="C25" s="66"/>
      <c r="D25" s="16"/>
      <c r="E25" s="16"/>
      <c r="F25" s="16"/>
      <c r="G25" s="16"/>
      <c r="H25" s="16"/>
      <c r="I25" s="16"/>
      <c r="J25" s="16"/>
      <c r="K25" s="16"/>
      <c r="L25" s="16"/>
      <c r="M25"/>
      <c r="N25"/>
      <c r="O25"/>
    </row>
    <row r="26" spans="1:19" s="707" customFormat="1" x14ac:dyDescent="0.2">
      <c r="B26" s="16"/>
      <c r="C26" s="66"/>
      <c r="D26" s="16"/>
      <c r="E26" s="16"/>
      <c r="F26" s="16"/>
      <c r="G26" s="16"/>
      <c r="H26" s="16"/>
      <c r="I26" s="16"/>
      <c r="J26" s="16"/>
      <c r="K26" s="16"/>
      <c r="L26" s="16"/>
      <c r="M26"/>
      <c r="N26"/>
      <c r="O26"/>
    </row>
    <row r="27" spans="1:19" s="707" customFormat="1" x14ac:dyDescent="0.2">
      <c r="B27" s="16"/>
      <c r="C27" s="66"/>
      <c r="D27" s="16"/>
      <c r="E27" s="16"/>
      <c r="F27" s="16"/>
      <c r="G27" s="16"/>
      <c r="H27" s="16"/>
      <c r="I27" s="16"/>
      <c r="J27" s="16"/>
      <c r="K27" s="16"/>
      <c r="L27" s="16"/>
      <c r="M27"/>
      <c r="N27"/>
      <c r="O27"/>
    </row>
    <row r="28" spans="1:19" s="707" customFormat="1" x14ac:dyDescent="0.2">
      <c r="B28" s="16"/>
      <c r="C28" s="66"/>
      <c r="D28" s="16"/>
      <c r="E28" s="16"/>
      <c r="F28" s="16"/>
      <c r="G28" s="16"/>
      <c r="H28" s="16"/>
      <c r="I28" s="16"/>
      <c r="J28" s="16"/>
      <c r="K28" s="16"/>
      <c r="L28" s="16"/>
      <c r="M28"/>
      <c r="N28"/>
      <c r="O28"/>
    </row>
    <row r="29" spans="1:19" s="707" customFormat="1" x14ac:dyDescent="0.2">
      <c r="B29" s="16"/>
      <c r="C29" s="66"/>
      <c r="D29" s="16"/>
      <c r="E29" s="16"/>
      <c r="F29" s="16"/>
      <c r="G29" s="16"/>
      <c r="H29" s="16"/>
      <c r="I29" s="16"/>
      <c r="J29" s="16"/>
      <c r="K29" s="16"/>
      <c r="L29" s="16"/>
      <c r="M29"/>
      <c r="N29"/>
      <c r="O29"/>
    </row>
    <row r="30" spans="1:19" s="707" customFormat="1" x14ac:dyDescent="0.2">
      <c r="B30" s="16"/>
      <c r="C30" s="66"/>
      <c r="D30" s="16"/>
      <c r="E30" s="16"/>
      <c r="F30" s="16"/>
      <c r="G30" s="16"/>
      <c r="H30" s="16"/>
      <c r="I30" s="16"/>
      <c r="J30" s="16"/>
      <c r="K30" s="16"/>
      <c r="L30" s="16"/>
      <c r="M30"/>
      <c r="N30"/>
      <c r="O30"/>
    </row>
    <row r="31" spans="1:19" s="707" customFormat="1" x14ac:dyDescent="0.2">
      <c r="B31" s="16"/>
      <c r="C31" s="66"/>
      <c r="D31" s="16"/>
      <c r="E31" s="16"/>
      <c r="F31" s="16"/>
      <c r="G31" s="16"/>
      <c r="H31" s="16"/>
      <c r="I31" s="16"/>
      <c r="J31" s="16"/>
      <c r="K31" s="16"/>
      <c r="L31" s="16"/>
      <c r="M31"/>
      <c r="N31"/>
      <c r="O31"/>
    </row>
    <row r="32" spans="1:19" s="707" customFormat="1" x14ac:dyDescent="0.2">
      <c r="B32" s="16"/>
      <c r="C32" s="66"/>
      <c r="D32" s="16"/>
      <c r="E32" s="16"/>
      <c r="F32" s="16"/>
      <c r="G32" s="16"/>
      <c r="H32" s="16"/>
      <c r="I32" s="16"/>
      <c r="J32" s="16"/>
      <c r="K32" s="16"/>
      <c r="L32" s="16"/>
      <c r="M32"/>
      <c r="N32"/>
      <c r="O32"/>
    </row>
    <row r="33" spans="2:15" s="707" customFormat="1" x14ac:dyDescent="0.2">
      <c r="B33" s="16"/>
      <c r="C33" s="66"/>
      <c r="D33" s="16"/>
      <c r="E33" s="16"/>
      <c r="F33" s="16"/>
      <c r="G33" s="16"/>
      <c r="H33" s="16"/>
      <c r="I33" s="16"/>
      <c r="J33" s="16"/>
      <c r="K33" s="16"/>
      <c r="L33" s="16"/>
      <c r="M33"/>
      <c r="N33"/>
      <c r="O33"/>
    </row>
    <row r="34" spans="2:15" s="707" customFormat="1" x14ac:dyDescent="0.2">
      <c r="B34" s="16"/>
      <c r="C34" s="66"/>
      <c r="D34" s="16"/>
      <c r="E34" s="16"/>
      <c r="F34" s="16"/>
      <c r="G34" s="16"/>
      <c r="H34" s="16"/>
      <c r="I34" s="16"/>
      <c r="J34" s="16"/>
      <c r="K34" s="16"/>
      <c r="L34" s="16"/>
      <c r="M34"/>
      <c r="N34"/>
      <c r="O34"/>
    </row>
    <row r="35" spans="2:15" s="707" customFormat="1" x14ac:dyDescent="0.2">
      <c r="B35" s="16"/>
      <c r="C35" s="66"/>
      <c r="D35" s="16"/>
      <c r="E35" s="16"/>
      <c r="F35" s="16"/>
      <c r="G35" s="16"/>
      <c r="H35" s="16"/>
      <c r="I35" s="16"/>
      <c r="J35" s="16"/>
      <c r="K35" s="16"/>
      <c r="L35" s="16"/>
      <c r="M35"/>
      <c r="N35"/>
      <c r="O35"/>
    </row>
    <row r="36" spans="2:15" s="707" customFormat="1" x14ac:dyDescent="0.2">
      <c r="B36" s="16"/>
      <c r="C36" s="66"/>
      <c r="D36" s="16"/>
      <c r="E36" s="16"/>
      <c r="F36" s="16"/>
      <c r="G36" s="16"/>
      <c r="H36" s="16"/>
      <c r="I36" s="16"/>
      <c r="J36" s="16"/>
      <c r="K36" s="16"/>
      <c r="L36" s="16"/>
      <c r="M36"/>
      <c r="N36"/>
      <c r="O36"/>
    </row>
    <row r="37" spans="2:15" s="707" customFormat="1" x14ac:dyDescent="0.2">
      <c r="B37" s="16"/>
      <c r="C37" s="66"/>
      <c r="D37" s="16"/>
      <c r="E37" s="16"/>
      <c r="F37" s="16"/>
      <c r="G37" s="16"/>
      <c r="H37" s="16"/>
      <c r="I37" s="16"/>
      <c r="J37" s="16"/>
      <c r="K37" s="16"/>
      <c r="L37" s="16"/>
      <c r="M37"/>
      <c r="N37"/>
      <c r="O37"/>
    </row>
    <row r="38" spans="2:15" s="707" customFormat="1" x14ac:dyDescent="0.2">
      <c r="B38" s="16"/>
      <c r="C38" s="66"/>
      <c r="D38" s="16"/>
      <c r="E38" s="16"/>
      <c r="F38" s="16"/>
      <c r="G38" s="16"/>
      <c r="H38" s="16"/>
      <c r="I38" s="16"/>
      <c r="J38" s="16"/>
      <c r="K38" s="16"/>
      <c r="L38" s="16"/>
      <c r="M38"/>
      <c r="N38"/>
      <c r="O38"/>
    </row>
    <row r="39" spans="2:15" s="707" customFormat="1" x14ac:dyDescent="0.2">
      <c r="B39" s="16"/>
      <c r="C39" s="66"/>
      <c r="D39" s="16"/>
      <c r="E39" s="16"/>
      <c r="F39" s="16"/>
      <c r="G39" s="16"/>
      <c r="H39" s="16"/>
      <c r="I39" s="16"/>
      <c r="J39" s="16"/>
      <c r="K39" s="16"/>
      <c r="L39" s="16"/>
      <c r="M39"/>
      <c r="N39"/>
      <c r="O39"/>
    </row>
    <row r="40" spans="2:15" s="707" customFormat="1" x14ac:dyDescent="0.2">
      <c r="B40" s="16"/>
      <c r="C40" s="66"/>
      <c r="D40" s="16"/>
      <c r="E40" s="16"/>
      <c r="F40" s="16"/>
      <c r="G40" s="16"/>
      <c r="H40" s="16"/>
      <c r="I40" s="16"/>
      <c r="J40" s="16"/>
      <c r="K40" s="16"/>
      <c r="L40" s="16"/>
      <c r="M40"/>
      <c r="N40"/>
      <c r="O40"/>
    </row>
    <row r="41" spans="2:15" s="707" customFormat="1" x14ac:dyDescent="0.2">
      <c r="B41" s="16"/>
      <c r="C41" s="66"/>
      <c r="D41" s="16"/>
      <c r="E41" s="16"/>
      <c r="F41" s="16"/>
      <c r="G41" s="16"/>
      <c r="H41" s="16"/>
      <c r="I41" s="16"/>
      <c r="J41" s="16"/>
      <c r="K41" s="16"/>
      <c r="L41" s="16"/>
      <c r="M41"/>
      <c r="N41"/>
      <c r="O41"/>
    </row>
    <row r="42" spans="2:15" s="707" customFormat="1" x14ac:dyDescent="0.2">
      <c r="B42" s="16"/>
      <c r="C42" s="66"/>
      <c r="D42" s="16"/>
      <c r="E42" s="16"/>
      <c r="F42" s="16"/>
      <c r="G42" s="16"/>
      <c r="H42" s="16"/>
      <c r="I42" s="16"/>
      <c r="J42" s="16"/>
      <c r="K42" s="16"/>
      <c r="L42" s="16"/>
      <c r="M42"/>
      <c r="N42"/>
      <c r="O42"/>
    </row>
    <row r="43" spans="2:15" s="707" customFormat="1" x14ac:dyDescent="0.2">
      <c r="B43" s="16"/>
      <c r="C43" s="66"/>
      <c r="D43" s="16"/>
      <c r="E43" s="16"/>
      <c r="F43" s="16"/>
      <c r="G43" s="16"/>
      <c r="H43" s="16"/>
      <c r="I43" s="16"/>
      <c r="J43" s="16"/>
      <c r="K43" s="16"/>
      <c r="L43" s="16"/>
      <c r="M43"/>
      <c r="N43"/>
      <c r="O43"/>
    </row>
    <row r="44" spans="2:15" s="707" customFormat="1" x14ac:dyDescent="0.2">
      <c r="B44" s="16"/>
      <c r="C44" s="66"/>
      <c r="D44" s="16"/>
      <c r="E44" s="16"/>
      <c r="F44" s="16"/>
      <c r="G44" s="16"/>
      <c r="H44" s="16"/>
      <c r="I44" s="16"/>
      <c r="J44" s="16"/>
      <c r="K44" s="16"/>
      <c r="L44" s="16"/>
      <c r="M44"/>
      <c r="N44"/>
      <c r="O44"/>
    </row>
    <row r="45" spans="2:15" s="707" customFormat="1" x14ac:dyDescent="0.2">
      <c r="B45" s="16"/>
      <c r="C45" s="66"/>
      <c r="D45" s="16"/>
      <c r="E45" s="16"/>
      <c r="F45" s="16"/>
      <c r="G45" s="16"/>
      <c r="H45" s="16"/>
      <c r="I45" s="16"/>
      <c r="J45" s="16"/>
      <c r="K45" s="16"/>
      <c r="L45" s="16"/>
      <c r="M45"/>
      <c r="N45"/>
      <c r="O45"/>
    </row>
    <row r="46" spans="2:15" s="707" customFormat="1" x14ac:dyDescent="0.2">
      <c r="B46" s="16"/>
      <c r="C46" s="66"/>
      <c r="D46" s="16"/>
      <c r="E46" s="16"/>
      <c r="F46" s="16"/>
      <c r="G46" s="16"/>
      <c r="H46" s="16"/>
      <c r="I46" s="16"/>
      <c r="J46" s="16"/>
      <c r="K46" s="16"/>
      <c r="L46" s="16"/>
      <c r="M46"/>
      <c r="N46"/>
      <c r="O46"/>
    </row>
    <row r="47" spans="2:15" s="707" customFormat="1" x14ac:dyDescent="0.2">
      <c r="B47" s="16"/>
      <c r="C47" s="66"/>
      <c r="D47" s="16"/>
      <c r="E47" s="16"/>
      <c r="F47" s="16"/>
      <c r="G47" s="16"/>
      <c r="H47" s="16"/>
      <c r="I47" s="16"/>
      <c r="J47" s="16"/>
      <c r="K47" s="16"/>
      <c r="L47" s="16"/>
      <c r="M47"/>
      <c r="N47"/>
      <c r="O47"/>
    </row>
    <row r="48" spans="2:15" s="707" customFormat="1" x14ac:dyDescent="0.2">
      <c r="B48" s="16"/>
      <c r="C48" s="66"/>
      <c r="D48" s="16"/>
      <c r="E48" s="16"/>
      <c r="F48" s="16"/>
      <c r="G48" s="16"/>
      <c r="H48" s="16"/>
      <c r="I48" s="16"/>
      <c r="J48" s="16"/>
      <c r="K48" s="16"/>
      <c r="L48" s="16"/>
      <c r="M48"/>
      <c r="N48"/>
      <c r="O48"/>
    </row>
    <row r="49" spans="2:15" s="707" customFormat="1" x14ac:dyDescent="0.2">
      <c r="B49" s="16"/>
      <c r="C49" s="66"/>
      <c r="D49" s="16"/>
      <c r="E49" s="16"/>
      <c r="F49" s="16"/>
      <c r="G49" s="16"/>
      <c r="H49" s="16"/>
      <c r="I49" s="16"/>
      <c r="J49" s="16"/>
      <c r="K49" s="16"/>
      <c r="L49" s="16"/>
      <c r="M49"/>
      <c r="N49"/>
      <c r="O49"/>
    </row>
    <row r="50" spans="2:15" s="707" customFormat="1" x14ac:dyDescent="0.2">
      <c r="B50" s="16"/>
      <c r="C50" s="66"/>
      <c r="D50" s="16"/>
      <c r="E50" s="16"/>
      <c r="F50" s="16"/>
      <c r="G50" s="16"/>
      <c r="H50" s="16"/>
      <c r="I50" s="16"/>
      <c r="J50" s="16"/>
      <c r="K50" s="16"/>
      <c r="L50" s="16"/>
      <c r="M50"/>
      <c r="N50"/>
      <c r="O50"/>
    </row>
    <row r="51" spans="2:15" s="707" customFormat="1" x14ac:dyDescent="0.2">
      <c r="B51" s="16"/>
      <c r="C51" s="66"/>
      <c r="D51" s="16"/>
      <c r="E51" s="16"/>
      <c r="F51" s="16"/>
      <c r="G51" s="16"/>
      <c r="H51" s="16"/>
      <c r="I51" s="16"/>
      <c r="J51" s="16"/>
      <c r="K51" s="16"/>
      <c r="L51" s="16"/>
      <c r="M51"/>
      <c r="N51"/>
      <c r="O51"/>
    </row>
    <row r="52" spans="2:15" s="707" customFormat="1" x14ac:dyDescent="0.2">
      <c r="B52" s="16"/>
      <c r="C52" s="66"/>
      <c r="D52" s="16"/>
      <c r="E52" s="16"/>
      <c r="F52" s="16"/>
      <c r="G52" s="16"/>
      <c r="H52" s="16"/>
      <c r="I52" s="16"/>
      <c r="J52" s="16"/>
      <c r="K52" s="16"/>
      <c r="L52" s="16"/>
      <c r="M52"/>
      <c r="N52"/>
      <c r="O52"/>
    </row>
    <row r="53" spans="2:15" s="707" customFormat="1" x14ac:dyDescent="0.2">
      <c r="B53" s="16"/>
      <c r="C53" s="66"/>
      <c r="D53" s="16"/>
      <c r="E53" s="16"/>
      <c r="F53" s="16"/>
      <c r="G53" s="16"/>
      <c r="H53" s="16"/>
      <c r="I53" s="16"/>
      <c r="J53" s="16"/>
      <c r="K53" s="16"/>
      <c r="L53" s="16"/>
      <c r="M53"/>
      <c r="N53"/>
      <c r="O53"/>
    </row>
    <row r="54" spans="2:15" s="707" customFormat="1" x14ac:dyDescent="0.2">
      <c r="B54" s="16"/>
      <c r="C54" s="66"/>
      <c r="D54" s="16"/>
      <c r="E54" s="16"/>
      <c r="F54" s="16"/>
      <c r="G54" s="16"/>
      <c r="H54" s="16"/>
      <c r="I54" s="16"/>
      <c r="J54" s="16"/>
      <c r="K54" s="16"/>
      <c r="L54" s="16"/>
      <c r="M54"/>
      <c r="N54"/>
      <c r="O54"/>
    </row>
    <row r="55" spans="2:15" s="707" customFormat="1" x14ac:dyDescent="0.2">
      <c r="B55" s="16"/>
      <c r="C55" s="66"/>
      <c r="D55" s="16"/>
      <c r="E55" s="16"/>
      <c r="F55" s="16"/>
      <c r="G55" s="16"/>
      <c r="H55" s="16"/>
      <c r="I55" s="16"/>
      <c r="J55" s="16"/>
      <c r="K55" s="16"/>
      <c r="L55" s="16"/>
      <c r="M55"/>
      <c r="N55"/>
      <c r="O55"/>
    </row>
    <row r="56" spans="2:15" s="707" customFormat="1" x14ac:dyDescent="0.2">
      <c r="B56" s="16"/>
      <c r="C56" s="66"/>
      <c r="D56" s="16"/>
      <c r="E56" s="16"/>
      <c r="F56" s="16"/>
      <c r="G56" s="16"/>
      <c r="H56" s="16"/>
      <c r="I56" s="16"/>
      <c r="J56" s="16"/>
      <c r="K56" s="16"/>
      <c r="L56" s="16"/>
      <c r="M56"/>
      <c r="N56"/>
      <c r="O56"/>
    </row>
    <row r="57" spans="2:15" s="707" customFormat="1" x14ac:dyDescent="0.2">
      <c r="B57" s="16"/>
      <c r="C57" s="66"/>
      <c r="D57" s="16"/>
      <c r="E57" s="16"/>
      <c r="F57" s="16"/>
      <c r="G57" s="16"/>
      <c r="H57" s="16"/>
      <c r="I57" s="16"/>
      <c r="J57" s="16"/>
      <c r="K57" s="16"/>
      <c r="L57" s="16"/>
      <c r="M57"/>
      <c r="N57"/>
      <c r="O57"/>
    </row>
    <row r="58" spans="2:15" s="707" customFormat="1" x14ac:dyDescent="0.2">
      <c r="B58" s="16"/>
      <c r="C58" s="66"/>
      <c r="D58" s="16"/>
      <c r="E58" s="16"/>
      <c r="F58" s="16"/>
      <c r="G58" s="16"/>
      <c r="H58" s="16"/>
      <c r="I58" s="16"/>
      <c r="J58" s="16"/>
      <c r="K58" s="16"/>
      <c r="L58" s="16"/>
      <c r="M58"/>
      <c r="N58"/>
      <c r="O58"/>
    </row>
    <row r="59" spans="2:15" s="707" customFormat="1" x14ac:dyDescent="0.2">
      <c r="B59" s="16"/>
      <c r="C59" s="66"/>
      <c r="D59" s="16"/>
      <c r="E59" s="16"/>
      <c r="F59" s="16"/>
      <c r="G59" s="16"/>
      <c r="H59" s="16"/>
      <c r="I59" s="16"/>
      <c r="J59" s="16"/>
      <c r="K59" s="16"/>
      <c r="L59" s="16"/>
      <c r="M59"/>
      <c r="N59"/>
      <c r="O59"/>
    </row>
    <row r="60" spans="2:15" s="707" customFormat="1" x14ac:dyDescent="0.2">
      <c r="B60" s="16"/>
      <c r="C60" s="66"/>
      <c r="D60" s="16"/>
      <c r="E60" s="16"/>
      <c r="F60" s="16"/>
      <c r="G60" s="16"/>
      <c r="H60" s="16"/>
      <c r="I60" s="16"/>
      <c r="J60" s="16"/>
      <c r="K60" s="16"/>
      <c r="L60" s="16"/>
      <c r="M60"/>
      <c r="N60"/>
      <c r="O60"/>
    </row>
    <row r="61" spans="2:15" s="707" customFormat="1" x14ac:dyDescent="0.2">
      <c r="B61" s="16"/>
      <c r="C61" s="66"/>
      <c r="D61" s="16"/>
      <c r="E61" s="16"/>
      <c r="F61" s="16"/>
      <c r="G61" s="16"/>
      <c r="H61" s="16"/>
      <c r="I61" s="16"/>
      <c r="J61" s="16"/>
      <c r="K61" s="16"/>
      <c r="L61" s="16"/>
      <c r="M61"/>
      <c r="N61"/>
      <c r="O61"/>
    </row>
    <row r="62" spans="2:15" s="707" customFormat="1" x14ac:dyDescent="0.2">
      <c r="B62" s="16"/>
      <c r="C62" s="66"/>
      <c r="D62" s="16"/>
      <c r="E62" s="16"/>
      <c r="F62" s="16"/>
      <c r="G62" s="16"/>
      <c r="H62" s="16"/>
      <c r="I62" s="16"/>
      <c r="J62" s="16"/>
      <c r="K62" s="16"/>
      <c r="L62" s="16"/>
      <c r="M62"/>
      <c r="N62"/>
      <c r="O62"/>
    </row>
    <row r="63" spans="2:15" s="707" customFormat="1" x14ac:dyDescent="0.2">
      <c r="B63" s="16"/>
      <c r="C63" s="66"/>
      <c r="D63" s="16"/>
      <c r="E63" s="16"/>
      <c r="F63" s="16"/>
      <c r="G63" s="16"/>
      <c r="H63" s="16"/>
      <c r="I63" s="16"/>
      <c r="J63" s="16"/>
      <c r="K63" s="16"/>
      <c r="L63" s="16"/>
      <c r="M63"/>
      <c r="N63"/>
      <c r="O63"/>
    </row>
    <row r="64" spans="2:15" s="707" customFormat="1" x14ac:dyDescent="0.2">
      <c r="B64" s="16"/>
      <c r="C64" s="66"/>
      <c r="D64" s="16"/>
      <c r="E64" s="16"/>
      <c r="F64" s="16"/>
      <c r="G64" s="16"/>
      <c r="H64" s="16"/>
      <c r="I64" s="16"/>
      <c r="J64" s="16"/>
      <c r="K64" s="16"/>
      <c r="L64" s="16"/>
      <c r="M64"/>
      <c r="N64"/>
      <c r="O64"/>
    </row>
    <row r="65" spans="2:15" s="707" customFormat="1" x14ac:dyDescent="0.2">
      <c r="B65" s="16"/>
      <c r="C65" s="66"/>
      <c r="D65" s="16"/>
      <c r="E65" s="16"/>
      <c r="F65" s="16"/>
      <c r="G65" s="16"/>
      <c r="H65" s="16"/>
      <c r="I65" s="16"/>
      <c r="J65" s="16"/>
      <c r="K65" s="16"/>
      <c r="L65" s="16"/>
      <c r="M65"/>
      <c r="N65"/>
      <c r="O65"/>
    </row>
    <row r="66" spans="2:15" s="707" customFormat="1" x14ac:dyDescent="0.2">
      <c r="B66" s="16"/>
      <c r="C66" s="66"/>
      <c r="D66" s="16"/>
      <c r="E66" s="16"/>
      <c r="F66" s="16"/>
      <c r="G66" s="16"/>
      <c r="H66" s="16"/>
      <c r="I66" s="16"/>
      <c r="J66" s="16"/>
      <c r="K66" s="16"/>
      <c r="L66" s="16"/>
      <c r="M66"/>
      <c r="N66"/>
      <c r="O66"/>
    </row>
    <row r="67" spans="2:15" s="707" customFormat="1" x14ac:dyDescent="0.2">
      <c r="B67" s="16"/>
      <c r="C67" s="66"/>
      <c r="D67" s="16"/>
      <c r="E67" s="16"/>
      <c r="F67" s="16"/>
      <c r="G67" s="16"/>
      <c r="H67" s="16"/>
      <c r="I67" s="16"/>
      <c r="J67" s="16"/>
      <c r="K67" s="16"/>
      <c r="L67" s="16"/>
      <c r="M67"/>
      <c r="N67"/>
      <c r="O67"/>
    </row>
    <row r="68" spans="2:15" s="707" customFormat="1" x14ac:dyDescent="0.2">
      <c r="B68" s="16"/>
      <c r="C68" s="66"/>
      <c r="D68" s="16"/>
      <c r="E68" s="16"/>
      <c r="F68" s="16"/>
      <c r="G68" s="16"/>
      <c r="H68" s="16"/>
      <c r="I68" s="16"/>
      <c r="J68" s="16"/>
      <c r="K68" s="16"/>
      <c r="L68" s="16"/>
      <c r="M68"/>
      <c r="N68"/>
      <c r="O68"/>
    </row>
    <row r="69" spans="2:15" s="707" customFormat="1" x14ac:dyDescent="0.2">
      <c r="B69" s="16"/>
      <c r="C69" s="66"/>
      <c r="D69" s="16"/>
      <c r="E69" s="16"/>
      <c r="F69" s="16"/>
      <c r="G69" s="16"/>
      <c r="H69" s="16"/>
      <c r="I69" s="16"/>
      <c r="J69" s="16"/>
      <c r="K69" s="16"/>
      <c r="L69" s="16"/>
      <c r="M69"/>
      <c r="N69"/>
      <c r="O69"/>
    </row>
    <row r="70" spans="2:15" s="707" customFormat="1" x14ac:dyDescent="0.2">
      <c r="B70" s="16"/>
      <c r="C70" s="66"/>
      <c r="D70" s="16"/>
      <c r="E70" s="16"/>
      <c r="F70" s="16"/>
      <c r="G70" s="16"/>
      <c r="H70" s="16"/>
      <c r="I70" s="16"/>
      <c r="J70" s="16"/>
      <c r="K70" s="16"/>
      <c r="L70" s="16"/>
      <c r="M70"/>
      <c r="N70"/>
      <c r="O70"/>
    </row>
    <row r="71" spans="2:15" s="707" customFormat="1" x14ac:dyDescent="0.2">
      <c r="B71" s="16"/>
      <c r="C71" s="66"/>
      <c r="D71" s="16"/>
      <c r="E71" s="16"/>
      <c r="F71" s="16"/>
      <c r="G71" s="16"/>
      <c r="H71" s="16"/>
      <c r="I71" s="16"/>
      <c r="J71" s="16"/>
      <c r="K71" s="16"/>
      <c r="L71" s="16"/>
      <c r="M71"/>
      <c r="N71"/>
      <c r="O71"/>
    </row>
    <row r="72" spans="2:15" s="707" customFormat="1" x14ac:dyDescent="0.2">
      <c r="B72" s="16"/>
      <c r="C72" s="66"/>
      <c r="D72" s="16"/>
      <c r="E72" s="16"/>
      <c r="F72" s="16"/>
      <c r="G72" s="16"/>
      <c r="H72" s="16"/>
      <c r="I72" s="16"/>
      <c r="J72" s="16"/>
      <c r="K72" s="16"/>
      <c r="L72" s="16"/>
      <c r="M72"/>
      <c r="N72"/>
      <c r="O72"/>
    </row>
    <row r="73" spans="2:15" s="707" customFormat="1" x14ac:dyDescent="0.2">
      <c r="B73" s="16"/>
      <c r="C73" s="66"/>
      <c r="D73" s="16"/>
      <c r="E73" s="16"/>
      <c r="F73" s="16"/>
      <c r="G73" s="16"/>
      <c r="H73" s="16"/>
      <c r="I73" s="16"/>
      <c r="J73" s="16"/>
      <c r="K73" s="16"/>
      <c r="L73" s="16"/>
      <c r="M73"/>
      <c r="N73"/>
      <c r="O73"/>
    </row>
    <row r="74" spans="2:15" s="707" customFormat="1" x14ac:dyDescent="0.2">
      <c r="B74" s="16"/>
      <c r="C74" s="66"/>
      <c r="D74" s="16"/>
      <c r="E74" s="16"/>
      <c r="F74" s="16"/>
      <c r="G74" s="16"/>
      <c r="H74" s="16"/>
      <c r="I74" s="16"/>
      <c r="J74" s="16"/>
      <c r="K74" s="16"/>
      <c r="L74" s="16"/>
      <c r="M74"/>
      <c r="N74"/>
      <c r="O74"/>
    </row>
    <row r="75" spans="2:15" s="707" customFormat="1" x14ac:dyDescent="0.2">
      <c r="B75" s="16"/>
      <c r="C75" s="66"/>
      <c r="D75" s="16"/>
      <c r="E75" s="16"/>
      <c r="F75" s="16"/>
      <c r="G75" s="16"/>
      <c r="H75" s="16"/>
      <c r="I75" s="16"/>
      <c r="J75" s="16"/>
      <c r="K75" s="16"/>
      <c r="L75" s="16"/>
      <c r="M75"/>
      <c r="N75"/>
      <c r="O75"/>
    </row>
    <row r="76" spans="2:15" s="707" customFormat="1" x14ac:dyDescent="0.2">
      <c r="B76" s="16"/>
      <c r="C76" s="66"/>
      <c r="D76" s="16"/>
      <c r="E76" s="16"/>
      <c r="F76" s="16"/>
      <c r="G76" s="16"/>
      <c r="H76" s="16"/>
      <c r="I76" s="16"/>
      <c r="J76" s="16"/>
      <c r="K76" s="16"/>
      <c r="L76" s="16"/>
      <c r="M76"/>
      <c r="N76"/>
      <c r="O76"/>
    </row>
    <row r="77" spans="2:15" s="707" customFormat="1" x14ac:dyDescent="0.2">
      <c r="B77" s="16"/>
      <c r="C77" s="66"/>
      <c r="D77" s="16"/>
      <c r="E77" s="16"/>
      <c r="F77" s="16"/>
      <c r="G77" s="16"/>
      <c r="H77" s="16"/>
      <c r="I77" s="16"/>
      <c r="J77" s="16"/>
      <c r="K77" s="16"/>
      <c r="L77" s="16"/>
      <c r="M77"/>
      <c r="N77"/>
      <c r="O77"/>
    </row>
    <row r="78" spans="2:15" s="707" customFormat="1" x14ac:dyDescent="0.2">
      <c r="B78" s="16"/>
      <c r="C78" s="66"/>
      <c r="D78" s="16"/>
      <c r="E78" s="16"/>
      <c r="F78" s="16"/>
      <c r="G78" s="16"/>
      <c r="H78" s="16"/>
      <c r="I78" s="16"/>
      <c r="J78" s="16"/>
      <c r="K78" s="16"/>
      <c r="L78" s="16"/>
      <c r="M78"/>
      <c r="N78"/>
      <c r="O78"/>
    </row>
    <row r="79" spans="2:15" s="707" customFormat="1" x14ac:dyDescent="0.2">
      <c r="B79" s="16"/>
      <c r="C79" s="66"/>
      <c r="D79" s="16"/>
      <c r="E79" s="16"/>
      <c r="F79" s="16"/>
      <c r="G79" s="16"/>
      <c r="H79" s="16"/>
      <c r="I79" s="16"/>
      <c r="J79" s="16"/>
      <c r="K79" s="16"/>
      <c r="L79" s="16"/>
      <c r="M79"/>
      <c r="N79"/>
      <c r="O79"/>
    </row>
    <row r="80" spans="2:15" s="707" customFormat="1" x14ac:dyDescent="0.2">
      <c r="B80" s="16"/>
      <c r="C80" s="66"/>
      <c r="D80" s="16"/>
      <c r="E80" s="16"/>
      <c r="F80" s="16"/>
      <c r="G80" s="16"/>
      <c r="H80" s="16"/>
      <c r="I80" s="16"/>
      <c r="J80" s="16"/>
      <c r="K80" s="16"/>
      <c r="L80" s="16"/>
      <c r="M80"/>
      <c r="N80"/>
      <c r="O80"/>
    </row>
    <row r="81" spans="2:15" s="707" customFormat="1" x14ac:dyDescent="0.2">
      <c r="B81" s="16"/>
      <c r="C81" s="66"/>
      <c r="D81" s="16"/>
      <c r="E81" s="16"/>
      <c r="F81" s="16"/>
      <c r="G81" s="16"/>
      <c r="H81" s="16"/>
      <c r="I81" s="16"/>
      <c r="J81" s="16"/>
      <c r="K81" s="16"/>
      <c r="L81" s="16"/>
      <c r="M81"/>
      <c r="N81"/>
      <c r="O81"/>
    </row>
    <row r="82" spans="2:15" s="707" customFormat="1" x14ac:dyDescent="0.2">
      <c r="B82" s="16"/>
      <c r="C82" s="66"/>
      <c r="D82" s="16"/>
      <c r="E82" s="16"/>
      <c r="F82" s="16"/>
      <c r="G82" s="16"/>
      <c r="H82" s="16"/>
      <c r="I82" s="16"/>
      <c r="J82" s="16"/>
      <c r="K82" s="16"/>
      <c r="L82" s="16"/>
      <c r="M82"/>
      <c r="N82"/>
      <c r="O82"/>
    </row>
    <row r="83" spans="2:15" s="707" customFormat="1" x14ac:dyDescent="0.2">
      <c r="B83" s="16"/>
      <c r="C83" s="66"/>
      <c r="D83" s="16"/>
      <c r="E83" s="16"/>
      <c r="F83" s="16"/>
      <c r="G83" s="16"/>
      <c r="H83" s="16"/>
      <c r="I83" s="16"/>
      <c r="J83" s="16"/>
      <c r="K83" s="16"/>
      <c r="L83" s="16"/>
      <c r="M83"/>
      <c r="N83"/>
      <c r="O83"/>
    </row>
    <row r="84" spans="2:15" s="707" customFormat="1" x14ac:dyDescent="0.2">
      <c r="B84" s="16"/>
      <c r="C84" s="66"/>
      <c r="D84" s="16"/>
      <c r="E84" s="16"/>
      <c r="F84" s="16"/>
      <c r="G84" s="16"/>
      <c r="H84" s="16"/>
      <c r="I84" s="16"/>
      <c r="J84" s="16"/>
      <c r="K84" s="16"/>
      <c r="L84" s="16"/>
      <c r="M84"/>
      <c r="N84"/>
      <c r="O84"/>
    </row>
    <row r="85" spans="2:15" s="707" customFormat="1" x14ac:dyDescent="0.2">
      <c r="B85" s="16"/>
      <c r="C85" s="66"/>
      <c r="D85" s="16"/>
      <c r="E85" s="16"/>
      <c r="F85" s="16"/>
      <c r="G85" s="16"/>
      <c r="H85" s="16"/>
      <c r="I85" s="16"/>
      <c r="J85" s="16"/>
      <c r="K85" s="16"/>
      <c r="L85" s="16"/>
      <c r="M85"/>
      <c r="N85"/>
      <c r="O85"/>
    </row>
    <row r="86" spans="2:15" s="707" customFormat="1" x14ac:dyDescent="0.2">
      <c r="B86" s="16"/>
      <c r="C86" s="66"/>
      <c r="D86" s="16"/>
      <c r="E86" s="16"/>
      <c r="F86" s="16"/>
      <c r="G86" s="16"/>
      <c r="H86" s="16"/>
      <c r="I86" s="16"/>
      <c r="J86" s="16"/>
      <c r="K86" s="16"/>
      <c r="L86" s="16"/>
      <c r="M86"/>
      <c r="N86"/>
      <c r="O86"/>
    </row>
    <row r="87" spans="2:15" s="707" customFormat="1" x14ac:dyDescent="0.2">
      <c r="B87" s="16"/>
      <c r="C87" s="66"/>
      <c r="D87" s="16"/>
      <c r="E87" s="16"/>
      <c r="F87" s="16"/>
      <c r="G87" s="16"/>
      <c r="H87" s="16"/>
      <c r="I87" s="16"/>
      <c r="J87" s="16"/>
      <c r="K87" s="16"/>
      <c r="L87" s="16"/>
      <c r="M87"/>
      <c r="N87"/>
      <c r="O87"/>
    </row>
    <row r="88" spans="2:15" s="707" customFormat="1" x14ac:dyDescent="0.2">
      <c r="B88" s="16"/>
      <c r="C88" s="66"/>
      <c r="D88" s="16"/>
      <c r="E88" s="16"/>
      <c r="F88" s="16"/>
      <c r="G88" s="16"/>
      <c r="H88" s="16"/>
      <c r="I88" s="16"/>
      <c r="J88" s="16"/>
      <c r="K88" s="16"/>
      <c r="L88" s="16"/>
      <c r="M88"/>
      <c r="N88"/>
      <c r="O88"/>
    </row>
    <row r="89" spans="2:15" s="707" customFormat="1" x14ac:dyDescent="0.2">
      <c r="B89" s="16"/>
      <c r="C89" s="66"/>
      <c r="D89" s="16"/>
      <c r="E89" s="16"/>
      <c r="F89" s="16"/>
      <c r="G89" s="16"/>
      <c r="H89" s="16"/>
      <c r="I89" s="16"/>
      <c r="J89" s="16"/>
      <c r="K89" s="16"/>
      <c r="L89" s="16"/>
      <c r="M89"/>
      <c r="N89"/>
      <c r="O89"/>
    </row>
    <row r="90" spans="2:15" s="707" customFormat="1" x14ac:dyDescent="0.2">
      <c r="B90" s="16"/>
      <c r="C90" s="66"/>
      <c r="D90" s="16"/>
      <c r="E90" s="16"/>
      <c r="F90" s="16"/>
      <c r="G90" s="16"/>
      <c r="H90" s="16"/>
      <c r="I90" s="16"/>
      <c r="J90" s="16"/>
      <c r="K90" s="16"/>
      <c r="L90" s="16"/>
      <c r="M90"/>
      <c r="N90"/>
      <c r="O90"/>
    </row>
    <row r="91" spans="2:15" s="707" customFormat="1" x14ac:dyDescent="0.2">
      <c r="B91" s="16"/>
      <c r="C91" s="66"/>
      <c r="D91" s="16"/>
      <c r="E91" s="16"/>
      <c r="F91" s="16"/>
      <c r="G91" s="16"/>
      <c r="H91" s="16"/>
      <c r="I91" s="16"/>
      <c r="J91" s="16"/>
      <c r="K91" s="16"/>
      <c r="L91" s="16"/>
      <c r="M91"/>
      <c r="N91"/>
      <c r="O91"/>
    </row>
    <row r="92" spans="2:15" s="707" customFormat="1" x14ac:dyDescent="0.2">
      <c r="B92" s="16"/>
      <c r="C92" s="66"/>
      <c r="D92" s="16"/>
      <c r="E92" s="16"/>
      <c r="F92" s="16"/>
      <c r="G92" s="16"/>
      <c r="H92" s="16"/>
      <c r="I92" s="16"/>
      <c r="J92" s="16"/>
      <c r="K92" s="16"/>
      <c r="L92" s="16"/>
      <c r="M92"/>
      <c r="N92"/>
      <c r="O92"/>
    </row>
    <row r="93" spans="2:15" s="707" customFormat="1" x14ac:dyDescent="0.2">
      <c r="B93" s="16"/>
      <c r="C93" s="66"/>
      <c r="D93" s="16"/>
      <c r="E93" s="16"/>
      <c r="F93" s="16"/>
      <c r="G93" s="16"/>
      <c r="H93" s="16"/>
      <c r="I93" s="16"/>
      <c r="J93" s="16"/>
      <c r="K93" s="16"/>
      <c r="L93" s="16"/>
      <c r="M93"/>
      <c r="N93"/>
      <c r="O93"/>
    </row>
    <row r="94" spans="2:15" s="707" customFormat="1" x14ac:dyDescent="0.2">
      <c r="B94" s="16"/>
      <c r="C94" s="66"/>
      <c r="D94" s="16"/>
      <c r="E94" s="16"/>
      <c r="F94" s="16"/>
      <c r="G94" s="16"/>
      <c r="H94" s="16"/>
      <c r="I94" s="16"/>
      <c r="J94" s="16"/>
      <c r="K94" s="16"/>
      <c r="L94" s="16"/>
      <c r="M94"/>
      <c r="N94"/>
      <c r="O94"/>
    </row>
    <row r="95" spans="2:15" s="707" customFormat="1" x14ac:dyDescent="0.2">
      <c r="B95" s="16"/>
      <c r="C95" s="66"/>
      <c r="D95" s="16"/>
      <c r="E95" s="16"/>
      <c r="F95" s="16"/>
      <c r="G95" s="16"/>
      <c r="H95" s="16"/>
      <c r="I95" s="16"/>
      <c r="J95" s="16"/>
      <c r="K95" s="16"/>
      <c r="L95" s="16"/>
      <c r="M95"/>
      <c r="N95"/>
      <c r="O95"/>
    </row>
    <row r="96" spans="2:15" s="707" customFormat="1" x14ac:dyDescent="0.2">
      <c r="B96" s="16"/>
      <c r="C96" s="66"/>
      <c r="D96" s="16"/>
      <c r="E96" s="16"/>
      <c r="F96" s="16"/>
      <c r="G96" s="16"/>
      <c r="H96" s="16"/>
      <c r="I96" s="16"/>
      <c r="J96" s="16"/>
      <c r="K96" s="16"/>
      <c r="L96" s="16"/>
      <c r="M96"/>
      <c r="N96"/>
      <c r="O96"/>
    </row>
    <row r="97" spans="2:15" s="707" customFormat="1" x14ac:dyDescent="0.2">
      <c r="B97" s="16"/>
      <c r="C97" s="66"/>
      <c r="D97" s="16"/>
      <c r="E97" s="16"/>
      <c r="F97" s="16"/>
      <c r="G97" s="16"/>
      <c r="H97" s="16"/>
      <c r="I97" s="16"/>
      <c r="J97" s="16"/>
      <c r="K97" s="16"/>
      <c r="L97" s="16"/>
      <c r="M97"/>
      <c r="N97"/>
      <c r="O97"/>
    </row>
    <row r="98" spans="2:15" s="707" customFormat="1" x14ac:dyDescent="0.2">
      <c r="B98" s="16"/>
      <c r="C98" s="66"/>
      <c r="D98" s="16"/>
      <c r="E98" s="16"/>
      <c r="F98" s="16"/>
      <c r="G98" s="16"/>
      <c r="H98" s="16"/>
      <c r="I98" s="16"/>
      <c r="J98" s="16"/>
      <c r="K98" s="16"/>
      <c r="L98" s="16"/>
      <c r="M98"/>
      <c r="N98"/>
      <c r="O98"/>
    </row>
    <row r="99" spans="2:15" s="707" customFormat="1" x14ac:dyDescent="0.2">
      <c r="B99" s="16"/>
      <c r="C99" s="66"/>
      <c r="D99" s="16"/>
      <c r="E99" s="16"/>
      <c r="F99" s="16"/>
      <c r="G99" s="16"/>
      <c r="H99" s="16"/>
      <c r="I99" s="16"/>
      <c r="J99" s="16"/>
      <c r="K99" s="16"/>
      <c r="L99" s="16"/>
      <c r="M99"/>
      <c r="N99"/>
      <c r="O99"/>
    </row>
    <row r="100" spans="2:15" s="707" customFormat="1" x14ac:dyDescent="0.2">
      <c r="B100" s="16"/>
      <c r="C100" s="66"/>
      <c r="D100" s="16"/>
      <c r="E100" s="16"/>
      <c r="F100" s="16"/>
      <c r="G100" s="16"/>
      <c r="H100" s="16"/>
      <c r="I100" s="16"/>
      <c r="J100" s="16"/>
      <c r="K100" s="16"/>
      <c r="L100" s="16"/>
      <c r="M100"/>
      <c r="N100"/>
      <c r="O100"/>
    </row>
    <row r="101" spans="2:15" s="707" customFormat="1" x14ac:dyDescent="0.2">
      <c r="B101" s="16"/>
      <c r="C101" s="66"/>
      <c r="D101" s="16"/>
      <c r="E101" s="16"/>
      <c r="F101" s="16"/>
      <c r="G101" s="16"/>
      <c r="H101" s="16"/>
      <c r="I101" s="16"/>
      <c r="J101" s="16"/>
      <c r="K101" s="16"/>
      <c r="L101" s="16"/>
      <c r="M101"/>
      <c r="N101"/>
      <c r="O101"/>
    </row>
    <row r="102" spans="2:15" s="707" customFormat="1" x14ac:dyDescent="0.2">
      <c r="B102" s="16"/>
      <c r="C102" s="66"/>
      <c r="D102" s="16"/>
      <c r="E102" s="16"/>
      <c r="F102" s="16"/>
      <c r="G102" s="16"/>
      <c r="H102" s="16"/>
      <c r="I102" s="16"/>
      <c r="J102" s="16"/>
      <c r="K102" s="16"/>
      <c r="L102" s="16"/>
      <c r="M102"/>
      <c r="N102"/>
      <c r="O102"/>
    </row>
    <row r="103" spans="2:15" s="707" customFormat="1" x14ac:dyDescent="0.2">
      <c r="B103" s="16"/>
      <c r="C103" s="66"/>
      <c r="D103" s="16"/>
      <c r="E103" s="16"/>
      <c r="F103" s="16"/>
      <c r="G103" s="16"/>
      <c r="H103" s="16"/>
      <c r="I103" s="16"/>
      <c r="J103" s="16"/>
      <c r="K103" s="16"/>
      <c r="L103" s="16"/>
      <c r="M103"/>
      <c r="N103"/>
      <c r="O103"/>
    </row>
    <row r="104" spans="2:15" s="707" customFormat="1" x14ac:dyDescent="0.2">
      <c r="B104" s="16"/>
      <c r="C104" s="66"/>
      <c r="D104" s="16"/>
      <c r="E104" s="16"/>
      <c r="F104" s="16"/>
      <c r="G104" s="16"/>
      <c r="H104" s="16"/>
      <c r="I104" s="16"/>
      <c r="J104" s="16"/>
      <c r="K104" s="16"/>
      <c r="L104" s="16"/>
      <c r="M104"/>
      <c r="N104"/>
      <c r="O104"/>
    </row>
    <row r="105" spans="2:15" s="707" customFormat="1" x14ac:dyDescent="0.2">
      <c r="B105" s="16"/>
      <c r="C105" s="66"/>
      <c r="D105" s="16"/>
      <c r="E105" s="16"/>
      <c r="F105" s="16"/>
      <c r="G105" s="16"/>
      <c r="H105" s="16"/>
      <c r="I105" s="16"/>
      <c r="J105" s="16"/>
      <c r="K105" s="16"/>
      <c r="L105" s="16"/>
      <c r="M105"/>
      <c r="N105"/>
      <c r="O105"/>
    </row>
    <row r="106" spans="2:15" s="707" customFormat="1" x14ac:dyDescent="0.2">
      <c r="B106" s="16"/>
      <c r="C106" s="66"/>
      <c r="D106" s="16"/>
      <c r="E106" s="16"/>
      <c r="F106" s="16"/>
      <c r="G106" s="16"/>
      <c r="H106" s="16"/>
      <c r="I106" s="16"/>
      <c r="J106" s="16"/>
      <c r="K106" s="16"/>
      <c r="L106" s="16"/>
      <c r="M106"/>
      <c r="N106"/>
      <c r="O106"/>
    </row>
    <row r="107" spans="2:15" s="707" customFormat="1" x14ac:dyDescent="0.2">
      <c r="B107" s="16"/>
      <c r="C107" s="66"/>
      <c r="D107" s="16"/>
      <c r="E107" s="16"/>
      <c r="F107" s="16"/>
      <c r="G107" s="16"/>
      <c r="H107" s="16"/>
      <c r="I107" s="16"/>
      <c r="J107" s="16"/>
      <c r="K107" s="16"/>
      <c r="L107" s="16"/>
      <c r="M107"/>
      <c r="N107"/>
      <c r="O107"/>
    </row>
    <row r="108" spans="2:15" s="707" customFormat="1" x14ac:dyDescent="0.2">
      <c r="B108" s="16"/>
      <c r="C108" s="66"/>
      <c r="D108" s="16"/>
      <c r="E108" s="16"/>
      <c r="F108" s="16"/>
      <c r="G108" s="16"/>
      <c r="H108" s="16"/>
      <c r="I108" s="16"/>
      <c r="J108" s="16"/>
      <c r="K108" s="16"/>
      <c r="L108" s="16"/>
      <c r="M108"/>
      <c r="N108"/>
      <c r="O108"/>
    </row>
    <row r="109" spans="2:15" s="707" customFormat="1" x14ac:dyDescent="0.2">
      <c r="B109" s="16"/>
      <c r="C109" s="66"/>
      <c r="D109" s="16"/>
      <c r="E109" s="16"/>
      <c r="F109" s="16"/>
      <c r="G109" s="16"/>
      <c r="H109" s="16"/>
      <c r="I109" s="16"/>
      <c r="J109" s="16"/>
      <c r="K109" s="16"/>
      <c r="L109" s="16"/>
      <c r="M109"/>
      <c r="N109"/>
      <c r="O109"/>
    </row>
    <row r="110" spans="2:15" s="707" customFormat="1" x14ac:dyDescent="0.2">
      <c r="B110" s="16"/>
      <c r="C110" s="66"/>
      <c r="D110" s="16"/>
      <c r="E110" s="16"/>
      <c r="F110" s="16"/>
      <c r="G110" s="16"/>
      <c r="H110" s="16"/>
      <c r="I110" s="16"/>
      <c r="J110" s="16"/>
      <c r="K110" s="16"/>
      <c r="L110" s="16"/>
      <c r="M110"/>
      <c r="N110"/>
      <c r="O110"/>
    </row>
    <row r="111" spans="2:15" s="707" customFormat="1" x14ac:dyDescent="0.2">
      <c r="B111" s="16"/>
      <c r="C111" s="66"/>
      <c r="D111" s="16"/>
      <c r="E111" s="16"/>
      <c r="F111" s="16"/>
      <c r="G111" s="16"/>
      <c r="H111" s="16"/>
      <c r="I111" s="16"/>
      <c r="J111" s="16"/>
      <c r="K111" s="16"/>
      <c r="L111" s="16"/>
      <c r="M111"/>
      <c r="N111"/>
      <c r="O111"/>
    </row>
    <row r="112" spans="2:15" s="707" customFormat="1" x14ac:dyDescent="0.2">
      <c r="B112" s="16"/>
      <c r="C112" s="66"/>
      <c r="D112" s="16"/>
      <c r="E112" s="16"/>
      <c r="F112" s="16"/>
      <c r="G112" s="16"/>
      <c r="H112" s="16"/>
      <c r="I112" s="16"/>
      <c r="J112" s="16"/>
      <c r="K112" s="16"/>
      <c r="L112" s="16"/>
      <c r="M112"/>
      <c r="N112"/>
      <c r="O112"/>
    </row>
    <row r="113" spans="2:15" s="707" customFormat="1" x14ac:dyDescent="0.2">
      <c r="B113" s="16"/>
      <c r="C113" s="66"/>
      <c r="D113" s="16"/>
      <c r="E113" s="16"/>
      <c r="F113" s="16"/>
      <c r="G113" s="16"/>
      <c r="H113" s="16"/>
      <c r="I113" s="16"/>
      <c r="J113" s="16"/>
      <c r="K113" s="16"/>
      <c r="L113" s="16"/>
      <c r="M113"/>
      <c r="N113"/>
      <c r="O113"/>
    </row>
    <row r="114" spans="2:15" s="707" customFormat="1" x14ac:dyDescent="0.2">
      <c r="B114" s="16"/>
      <c r="C114" s="66"/>
      <c r="D114" s="16"/>
      <c r="E114" s="16"/>
      <c r="F114" s="16"/>
      <c r="G114" s="16"/>
      <c r="H114" s="16"/>
      <c r="I114" s="16"/>
      <c r="J114" s="16"/>
      <c r="K114" s="16"/>
      <c r="L114" s="16"/>
      <c r="M114"/>
      <c r="N114"/>
      <c r="O114"/>
    </row>
    <row r="115" spans="2:15" s="707" customFormat="1" x14ac:dyDescent="0.2">
      <c r="B115" s="16"/>
      <c r="C115" s="66"/>
      <c r="D115" s="16"/>
      <c r="E115" s="16"/>
      <c r="F115" s="16"/>
      <c r="G115" s="16"/>
      <c r="H115" s="16"/>
      <c r="I115" s="16"/>
      <c r="J115" s="16"/>
      <c r="K115" s="16"/>
      <c r="L115" s="16"/>
      <c r="M115"/>
      <c r="N115"/>
      <c r="O115"/>
    </row>
    <row r="116" spans="2:15" s="707" customFormat="1" x14ac:dyDescent="0.2">
      <c r="B116" s="16"/>
      <c r="C116" s="66"/>
      <c r="D116" s="16"/>
      <c r="E116" s="16"/>
      <c r="F116" s="16"/>
      <c r="G116" s="16"/>
      <c r="H116" s="16"/>
      <c r="I116" s="16"/>
      <c r="J116" s="16"/>
      <c r="K116" s="16"/>
      <c r="L116" s="16"/>
      <c r="M116"/>
      <c r="N116"/>
      <c r="O116"/>
    </row>
    <row r="117" spans="2:15" s="707" customFormat="1" x14ac:dyDescent="0.2">
      <c r="B117" s="16"/>
      <c r="C117" s="66"/>
      <c r="D117" s="16"/>
      <c r="E117" s="16"/>
      <c r="F117" s="16"/>
      <c r="G117" s="16"/>
      <c r="H117" s="16"/>
      <c r="I117" s="16"/>
      <c r="J117" s="16"/>
      <c r="K117" s="16"/>
      <c r="L117" s="16"/>
      <c r="M117"/>
      <c r="N117"/>
      <c r="O117"/>
    </row>
    <row r="118" spans="2:15" s="707" customFormat="1" x14ac:dyDescent="0.2">
      <c r="B118" s="16"/>
      <c r="C118" s="66"/>
      <c r="D118" s="16"/>
      <c r="E118" s="16"/>
      <c r="F118" s="16"/>
      <c r="G118" s="16"/>
      <c r="H118" s="16"/>
      <c r="I118" s="16"/>
      <c r="J118" s="16"/>
      <c r="K118" s="16"/>
      <c r="L118" s="16"/>
      <c r="M118"/>
      <c r="N118"/>
      <c r="O118"/>
    </row>
    <row r="119" spans="2:15" s="707" customFormat="1" x14ac:dyDescent="0.2">
      <c r="B119" s="16"/>
      <c r="C119" s="66"/>
      <c r="D119" s="16"/>
      <c r="E119" s="16"/>
      <c r="F119" s="16"/>
      <c r="G119" s="16"/>
      <c r="H119" s="16"/>
      <c r="I119" s="16"/>
      <c r="J119" s="16"/>
      <c r="K119" s="16"/>
      <c r="L119" s="16"/>
      <c r="M119"/>
      <c r="N119"/>
      <c r="O119"/>
    </row>
    <row r="120" spans="2:15" s="707" customFormat="1" x14ac:dyDescent="0.2">
      <c r="B120" s="16"/>
      <c r="C120" s="66"/>
      <c r="D120" s="16"/>
      <c r="E120" s="16"/>
      <c r="F120" s="16"/>
      <c r="G120" s="16"/>
      <c r="H120" s="16"/>
      <c r="I120" s="16"/>
      <c r="J120" s="16"/>
      <c r="K120" s="16"/>
      <c r="L120" s="16"/>
      <c r="M120"/>
      <c r="N120"/>
      <c r="O120"/>
    </row>
    <row r="121" spans="2:15" s="707" customFormat="1" x14ac:dyDescent="0.2">
      <c r="B121" s="16"/>
      <c r="C121" s="66"/>
      <c r="D121" s="16"/>
      <c r="E121" s="16"/>
      <c r="F121" s="16"/>
      <c r="G121" s="16"/>
      <c r="H121" s="16"/>
      <c r="I121" s="16"/>
      <c r="J121" s="16"/>
      <c r="K121" s="16"/>
      <c r="L121" s="16"/>
      <c r="M121"/>
      <c r="N121"/>
      <c r="O121"/>
    </row>
    <row r="122" spans="2:15" s="707" customFormat="1" x14ac:dyDescent="0.2">
      <c r="B122" s="16"/>
      <c r="C122" s="66"/>
      <c r="D122" s="16"/>
      <c r="E122" s="16"/>
      <c r="F122" s="16"/>
      <c r="G122" s="16"/>
      <c r="H122" s="16"/>
      <c r="I122" s="16"/>
      <c r="J122" s="16"/>
      <c r="K122" s="16"/>
      <c r="L122" s="16"/>
      <c r="M122"/>
      <c r="N122"/>
      <c r="O122"/>
    </row>
    <row r="123" spans="2:15" s="707" customFormat="1" x14ac:dyDescent="0.2">
      <c r="B123" s="16"/>
      <c r="C123" s="66"/>
      <c r="D123" s="16"/>
      <c r="E123" s="16"/>
      <c r="F123" s="16"/>
      <c r="G123" s="16"/>
      <c r="H123" s="16"/>
      <c r="I123" s="16"/>
      <c r="J123" s="16"/>
      <c r="K123" s="16"/>
      <c r="L123" s="16"/>
      <c r="M123"/>
      <c r="N123"/>
      <c r="O123"/>
    </row>
    <row r="124" spans="2:15" s="707" customFormat="1" x14ac:dyDescent="0.2">
      <c r="B124" s="16"/>
      <c r="C124" s="66"/>
      <c r="D124" s="16"/>
      <c r="E124" s="16"/>
      <c r="F124" s="16"/>
      <c r="G124" s="16"/>
      <c r="H124" s="16"/>
      <c r="I124" s="16"/>
      <c r="J124" s="16"/>
      <c r="K124" s="16"/>
      <c r="L124" s="16"/>
      <c r="M124"/>
      <c r="N124"/>
      <c r="O124"/>
    </row>
    <row r="125" spans="2:15" s="707" customFormat="1" x14ac:dyDescent="0.2">
      <c r="B125" s="16"/>
      <c r="C125" s="66"/>
      <c r="D125" s="16"/>
      <c r="E125" s="16"/>
      <c r="F125" s="16"/>
      <c r="G125" s="16"/>
      <c r="H125" s="16"/>
      <c r="I125" s="16"/>
      <c r="J125" s="16"/>
      <c r="K125" s="16"/>
      <c r="L125" s="16"/>
      <c r="M125"/>
      <c r="N125"/>
      <c r="O125"/>
    </row>
    <row r="126" spans="2:15" s="707" customFormat="1" x14ac:dyDescent="0.2">
      <c r="B126" s="16"/>
      <c r="C126" s="66"/>
      <c r="D126" s="16"/>
      <c r="E126" s="16"/>
      <c r="F126" s="16"/>
      <c r="G126" s="16"/>
      <c r="H126" s="16"/>
      <c r="I126" s="16"/>
      <c r="J126" s="16"/>
      <c r="K126" s="16"/>
      <c r="L126" s="16"/>
      <c r="M126"/>
      <c r="N126"/>
      <c r="O126"/>
    </row>
    <row r="127" spans="2:15" s="707" customFormat="1" x14ac:dyDescent="0.2">
      <c r="B127" s="16"/>
      <c r="C127" s="66"/>
      <c r="D127" s="16"/>
      <c r="E127" s="16"/>
      <c r="F127" s="16"/>
      <c r="G127" s="16"/>
      <c r="H127" s="16"/>
      <c r="I127" s="16"/>
      <c r="J127" s="16"/>
      <c r="K127" s="16"/>
      <c r="L127" s="16"/>
      <c r="M127"/>
      <c r="N127"/>
      <c r="O127"/>
    </row>
    <row r="128" spans="2:15" s="707" customFormat="1" x14ac:dyDescent="0.2">
      <c r="B128" s="16"/>
      <c r="C128" s="66"/>
      <c r="D128" s="16"/>
      <c r="E128" s="16"/>
      <c r="F128" s="16"/>
      <c r="G128" s="16"/>
      <c r="H128" s="16"/>
      <c r="I128" s="16"/>
      <c r="J128" s="16"/>
      <c r="K128" s="16"/>
      <c r="L128" s="16"/>
      <c r="M128"/>
      <c r="N128"/>
      <c r="O128"/>
    </row>
    <row r="129" spans="2:15" s="707" customFormat="1" x14ac:dyDescent="0.2">
      <c r="B129" s="16"/>
      <c r="C129" s="66"/>
      <c r="D129" s="16"/>
      <c r="E129" s="16"/>
      <c r="F129" s="16"/>
      <c r="G129" s="16"/>
      <c r="H129" s="16"/>
      <c r="I129" s="16"/>
      <c r="J129" s="16"/>
      <c r="K129" s="16"/>
      <c r="L129" s="16"/>
      <c r="M129"/>
      <c r="N129"/>
      <c r="O129"/>
    </row>
    <row r="130" spans="2:15" s="707" customFormat="1" x14ac:dyDescent="0.2">
      <c r="B130" s="16"/>
      <c r="C130" s="66"/>
      <c r="D130" s="16"/>
      <c r="E130" s="16"/>
      <c r="F130" s="16"/>
      <c r="G130" s="16"/>
      <c r="H130" s="16"/>
      <c r="I130" s="16"/>
      <c r="J130" s="16"/>
      <c r="K130" s="16"/>
      <c r="L130" s="16"/>
      <c r="M130"/>
      <c r="N130"/>
      <c r="O130"/>
    </row>
    <row r="131" spans="2:15" s="707" customFormat="1" x14ac:dyDescent="0.2">
      <c r="B131" s="16"/>
      <c r="C131" s="66"/>
      <c r="D131" s="16"/>
      <c r="E131" s="16"/>
      <c r="F131" s="16"/>
      <c r="G131" s="16"/>
      <c r="H131" s="16"/>
      <c r="I131" s="16"/>
      <c r="J131" s="16"/>
      <c r="K131" s="16"/>
      <c r="L131" s="16"/>
      <c r="M131"/>
      <c r="N131"/>
      <c r="O131"/>
    </row>
    <row r="132" spans="2:15" s="707" customFormat="1" x14ac:dyDescent="0.2">
      <c r="B132" s="16"/>
      <c r="C132" s="66"/>
      <c r="D132" s="16"/>
      <c r="E132" s="16"/>
      <c r="F132" s="16"/>
      <c r="G132" s="16"/>
      <c r="H132" s="16"/>
      <c r="I132" s="16"/>
      <c r="J132" s="16"/>
      <c r="K132" s="16"/>
      <c r="L132" s="16"/>
      <c r="M132"/>
      <c r="N132"/>
      <c r="O132"/>
    </row>
    <row r="133" spans="2:15" s="707" customFormat="1" x14ac:dyDescent="0.2">
      <c r="B133" s="16"/>
      <c r="C133" s="66"/>
      <c r="D133" s="16"/>
      <c r="E133" s="16"/>
      <c r="F133" s="16"/>
      <c r="G133" s="16"/>
      <c r="H133" s="16"/>
      <c r="I133" s="16"/>
      <c r="J133" s="16"/>
      <c r="K133" s="16"/>
      <c r="L133" s="16"/>
      <c r="M133"/>
      <c r="N133"/>
      <c r="O133"/>
    </row>
    <row r="134" spans="2:15" s="707" customFormat="1" x14ac:dyDescent="0.2">
      <c r="B134" s="16"/>
      <c r="C134" s="66"/>
      <c r="D134" s="16"/>
      <c r="E134" s="16"/>
      <c r="F134" s="16"/>
      <c r="G134" s="16"/>
      <c r="H134" s="16"/>
      <c r="I134" s="16"/>
      <c r="J134" s="16"/>
      <c r="K134" s="16"/>
      <c r="L134" s="16"/>
      <c r="M134"/>
      <c r="N134"/>
      <c r="O134"/>
    </row>
    <row r="135" spans="2:15" s="707" customFormat="1" x14ac:dyDescent="0.2">
      <c r="B135" s="16"/>
      <c r="C135" s="66"/>
      <c r="D135" s="16"/>
      <c r="E135" s="16"/>
      <c r="F135" s="16"/>
      <c r="G135" s="16"/>
      <c r="H135" s="16"/>
      <c r="I135" s="16"/>
      <c r="J135" s="16"/>
      <c r="K135" s="16"/>
      <c r="L135" s="16"/>
      <c r="M135"/>
      <c r="N135"/>
      <c r="O135"/>
    </row>
    <row r="136" spans="2:15" s="707" customFormat="1" x14ac:dyDescent="0.2">
      <c r="B136" s="16"/>
      <c r="C136" s="66"/>
      <c r="D136" s="16"/>
      <c r="E136" s="16"/>
      <c r="F136" s="16"/>
      <c r="G136" s="16"/>
      <c r="H136" s="16"/>
      <c r="I136" s="16"/>
      <c r="J136" s="16"/>
      <c r="K136" s="16"/>
      <c r="L136" s="16"/>
      <c r="M136"/>
      <c r="N136"/>
      <c r="O136"/>
    </row>
    <row r="137" spans="2:15" s="707" customFormat="1" x14ac:dyDescent="0.2">
      <c r="B137" s="16"/>
      <c r="C137" s="66"/>
      <c r="D137" s="16"/>
      <c r="E137" s="16"/>
      <c r="F137" s="16"/>
      <c r="G137" s="16"/>
      <c r="H137" s="16"/>
      <c r="I137" s="16"/>
      <c r="J137" s="16"/>
      <c r="K137" s="16"/>
      <c r="L137" s="16"/>
      <c r="M137"/>
      <c r="N137"/>
      <c r="O137"/>
    </row>
    <row r="138" spans="2:15" s="707" customFormat="1" x14ac:dyDescent="0.2">
      <c r="B138" s="16"/>
      <c r="C138" s="66"/>
      <c r="D138" s="16"/>
      <c r="E138" s="16"/>
      <c r="F138" s="16"/>
      <c r="G138" s="16"/>
      <c r="H138" s="16"/>
      <c r="I138" s="16"/>
      <c r="J138" s="16"/>
      <c r="K138" s="16"/>
      <c r="L138" s="16"/>
      <c r="M138"/>
      <c r="N138"/>
      <c r="O138"/>
    </row>
    <row r="139" spans="2:15" s="707" customFormat="1" x14ac:dyDescent="0.2">
      <c r="B139" s="16"/>
      <c r="C139" s="66"/>
      <c r="D139" s="16"/>
      <c r="E139" s="16"/>
      <c r="F139" s="16"/>
      <c r="G139" s="16"/>
      <c r="H139" s="16"/>
      <c r="I139" s="16"/>
      <c r="J139" s="16"/>
      <c r="K139" s="16"/>
      <c r="L139" s="16"/>
      <c r="M139"/>
      <c r="N139"/>
      <c r="O139"/>
    </row>
    <row r="140" spans="2:15" s="707" customFormat="1" x14ac:dyDescent="0.2">
      <c r="B140" s="16"/>
      <c r="C140" s="66"/>
      <c r="D140" s="16"/>
      <c r="E140" s="16"/>
      <c r="F140" s="16"/>
      <c r="G140" s="16"/>
      <c r="H140" s="16"/>
      <c r="I140" s="16"/>
      <c r="J140" s="16"/>
      <c r="K140" s="16"/>
      <c r="L140" s="16"/>
      <c r="M140"/>
      <c r="N140"/>
      <c r="O140"/>
    </row>
    <row r="141" spans="2:15" s="707" customFormat="1" x14ac:dyDescent="0.2">
      <c r="B141" s="16"/>
      <c r="C141" s="66"/>
      <c r="D141" s="16"/>
      <c r="E141" s="16"/>
      <c r="F141" s="16"/>
      <c r="G141" s="16"/>
      <c r="H141" s="16"/>
      <c r="I141" s="16"/>
      <c r="J141" s="16"/>
      <c r="K141" s="16"/>
      <c r="L141" s="16"/>
      <c r="M141"/>
      <c r="N141"/>
      <c r="O141"/>
    </row>
    <row r="142" spans="2:15" s="707" customFormat="1" x14ac:dyDescent="0.2">
      <c r="B142" s="16"/>
      <c r="C142" s="66"/>
      <c r="D142" s="16"/>
      <c r="E142" s="16"/>
      <c r="F142" s="16"/>
      <c r="G142" s="16"/>
      <c r="H142" s="16"/>
      <c r="I142" s="16"/>
      <c r="J142" s="16"/>
      <c r="K142" s="16"/>
      <c r="L142" s="16"/>
      <c r="M142"/>
      <c r="N142"/>
      <c r="O142"/>
    </row>
    <row r="143" spans="2:15" s="707" customFormat="1" x14ac:dyDescent="0.2">
      <c r="B143" s="16"/>
      <c r="C143" s="66"/>
      <c r="D143" s="16"/>
      <c r="E143" s="16"/>
      <c r="F143" s="16"/>
      <c r="G143" s="16"/>
      <c r="H143" s="16"/>
      <c r="I143" s="16"/>
      <c r="J143" s="16"/>
      <c r="K143" s="16"/>
      <c r="L143" s="16"/>
      <c r="M143"/>
      <c r="N143"/>
      <c r="O143"/>
    </row>
    <row r="144" spans="2:15" s="707" customFormat="1" x14ac:dyDescent="0.2">
      <c r="B144" s="16"/>
      <c r="C144" s="66"/>
      <c r="D144" s="16"/>
      <c r="E144" s="16"/>
      <c r="F144" s="16"/>
      <c r="G144" s="16"/>
      <c r="H144" s="16"/>
      <c r="I144" s="16"/>
      <c r="J144" s="16"/>
      <c r="K144" s="16"/>
      <c r="L144" s="16"/>
      <c r="M144"/>
      <c r="N144"/>
      <c r="O144"/>
    </row>
    <row r="145" spans="2:15" s="707" customFormat="1" x14ac:dyDescent="0.2">
      <c r="B145" s="16"/>
      <c r="C145" s="66"/>
      <c r="D145" s="16"/>
      <c r="E145" s="16"/>
      <c r="F145" s="16"/>
      <c r="G145" s="16"/>
      <c r="H145" s="16"/>
      <c r="I145" s="16"/>
      <c r="J145" s="16"/>
      <c r="K145" s="16"/>
      <c r="L145" s="16"/>
      <c r="M145"/>
      <c r="N145"/>
      <c r="O145"/>
    </row>
    <row r="146" spans="2:15" s="707" customFormat="1" x14ac:dyDescent="0.2">
      <c r="B146" s="16"/>
      <c r="C146" s="66"/>
      <c r="D146" s="16"/>
      <c r="E146" s="16"/>
      <c r="F146" s="16"/>
      <c r="G146" s="16"/>
      <c r="H146" s="16"/>
      <c r="I146" s="16"/>
      <c r="J146" s="16"/>
      <c r="K146" s="16"/>
      <c r="L146" s="16"/>
      <c r="M146"/>
      <c r="N146"/>
      <c r="O146"/>
    </row>
    <row r="147" spans="2:15" s="707" customFormat="1" x14ac:dyDescent="0.2">
      <c r="B147" s="16"/>
      <c r="C147" s="66"/>
      <c r="D147" s="16"/>
      <c r="E147" s="16"/>
      <c r="F147" s="16"/>
      <c r="G147" s="16"/>
      <c r="H147" s="16"/>
      <c r="I147" s="16"/>
      <c r="J147" s="16"/>
      <c r="K147" s="16"/>
      <c r="L147" s="16"/>
      <c r="M147"/>
      <c r="N147"/>
      <c r="O147"/>
    </row>
    <row r="148" spans="2:15" s="707" customFormat="1" x14ac:dyDescent="0.2">
      <c r="B148" s="16"/>
      <c r="C148" s="66"/>
      <c r="D148" s="16"/>
      <c r="E148" s="16"/>
      <c r="F148" s="16"/>
      <c r="G148" s="16"/>
      <c r="H148" s="16"/>
      <c r="I148" s="16"/>
      <c r="J148" s="16"/>
      <c r="K148" s="16"/>
      <c r="L148" s="16"/>
      <c r="M148"/>
      <c r="N148"/>
      <c r="O148"/>
    </row>
    <row r="149" spans="2:15" s="707" customFormat="1" x14ac:dyDescent="0.2">
      <c r="B149" s="16"/>
      <c r="C149" s="66"/>
      <c r="D149" s="16"/>
      <c r="E149" s="16"/>
      <c r="F149" s="16"/>
      <c r="G149" s="16"/>
      <c r="H149" s="16"/>
      <c r="I149" s="16"/>
      <c r="J149" s="16"/>
      <c r="K149" s="16"/>
      <c r="L149" s="16"/>
      <c r="M149"/>
      <c r="N149"/>
      <c r="O149"/>
    </row>
    <row r="150" spans="2:15" s="707" customFormat="1" x14ac:dyDescent="0.2">
      <c r="B150" s="16"/>
      <c r="C150" s="66"/>
      <c r="D150" s="16"/>
      <c r="E150" s="16"/>
      <c r="F150" s="16"/>
      <c r="G150" s="16"/>
      <c r="H150" s="16"/>
      <c r="I150" s="16"/>
      <c r="J150" s="16"/>
      <c r="K150" s="16"/>
      <c r="L150" s="16"/>
      <c r="M150"/>
      <c r="N150"/>
      <c r="O150"/>
    </row>
    <row r="151" spans="2:15" s="707" customFormat="1" x14ac:dyDescent="0.2">
      <c r="B151" s="16"/>
      <c r="C151" s="66"/>
      <c r="D151" s="16"/>
      <c r="E151" s="16"/>
      <c r="F151" s="16"/>
      <c r="G151" s="16"/>
      <c r="H151" s="16"/>
      <c r="I151" s="16"/>
      <c r="J151" s="16"/>
      <c r="K151" s="16"/>
      <c r="L151" s="16"/>
      <c r="M151"/>
      <c r="N151"/>
      <c r="O151"/>
    </row>
    <row r="152" spans="2:15" s="707" customFormat="1" x14ac:dyDescent="0.2">
      <c r="B152" s="16"/>
      <c r="C152" s="66"/>
      <c r="D152" s="16"/>
      <c r="E152" s="16"/>
      <c r="F152" s="16"/>
      <c r="G152" s="16"/>
      <c r="H152" s="16"/>
      <c r="I152" s="16"/>
      <c r="J152" s="16"/>
      <c r="K152" s="16"/>
      <c r="L152" s="16"/>
      <c r="M152"/>
      <c r="N152"/>
      <c r="O152"/>
    </row>
    <row r="153" spans="2:15" s="707" customFormat="1" x14ac:dyDescent="0.2">
      <c r="B153" s="16"/>
      <c r="C153" s="66"/>
      <c r="D153" s="16"/>
      <c r="E153" s="16"/>
      <c r="F153" s="16"/>
      <c r="G153" s="16"/>
      <c r="H153" s="16"/>
      <c r="I153" s="16"/>
      <c r="J153" s="16"/>
      <c r="K153" s="16"/>
      <c r="L153" s="16"/>
      <c r="M153"/>
      <c r="N153"/>
      <c r="O153"/>
    </row>
    <row r="154" spans="2:15" s="707" customFormat="1" x14ac:dyDescent="0.2">
      <c r="B154" s="16"/>
      <c r="C154" s="66"/>
      <c r="D154" s="16"/>
      <c r="E154" s="16"/>
      <c r="F154" s="16"/>
      <c r="G154" s="16"/>
      <c r="H154" s="16"/>
      <c r="I154" s="16"/>
      <c r="J154" s="16"/>
      <c r="K154" s="16"/>
      <c r="L154" s="16"/>
      <c r="M154"/>
      <c r="N154"/>
      <c r="O154"/>
    </row>
    <row r="155" spans="2:15" s="707" customFormat="1" x14ac:dyDescent="0.2">
      <c r="B155" s="16"/>
      <c r="C155" s="66"/>
      <c r="D155" s="16"/>
      <c r="E155" s="16"/>
      <c r="F155" s="16"/>
      <c r="G155" s="16"/>
      <c r="H155" s="16"/>
      <c r="I155" s="16"/>
      <c r="J155" s="16"/>
      <c r="K155" s="16"/>
      <c r="L155" s="16"/>
      <c r="M155"/>
      <c r="N155"/>
      <c r="O155"/>
    </row>
    <row r="156" spans="2:15" s="707" customFormat="1" x14ac:dyDescent="0.2">
      <c r="B156" s="16"/>
      <c r="C156" s="66"/>
      <c r="D156" s="16"/>
      <c r="E156" s="16"/>
      <c r="F156" s="16"/>
      <c r="G156" s="16"/>
      <c r="H156" s="16"/>
      <c r="I156" s="16"/>
      <c r="J156" s="16"/>
      <c r="K156" s="16"/>
      <c r="L156" s="16"/>
      <c r="M156"/>
      <c r="N156"/>
      <c r="O156"/>
    </row>
    <row r="157" spans="2:15" s="707" customFormat="1" x14ac:dyDescent="0.2">
      <c r="B157" s="16"/>
      <c r="C157" s="66"/>
      <c r="D157" s="16"/>
      <c r="E157" s="16"/>
      <c r="F157" s="16"/>
      <c r="G157" s="16"/>
      <c r="H157" s="16"/>
      <c r="I157" s="16"/>
      <c r="J157" s="16"/>
      <c r="K157" s="16"/>
      <c r="L157" s="16"/>
      <c r="M157"/>
      <c r="N157"/>
      <c r="O157"/>
    </row>
    <row r="158" spans="2:15" s="707" customFormat="1" x14ac:dyDescent="0.2">
      <c r="B158" s="16"/>
      <c r="C158" s="66"/>
      <c r="D158" s="16"/>
      <c r="E158" s="16"/>
      <c r="F158" s="16"/>
      <c r="G158" s="16"/>
      <c r="H158" s="16"/>
      <c r="I158" s="16"/>
      <c r="J158" s="16"/>
      <c r="K158" s="16"/>
      <c r="L158" s="16"/>
      <c r="M158"/>
      <c r="N158"/>
      <c r="O158"/>
    </row>
    <row r="159" spans="2:15" s="707" customFormat="1" x14ac:dyDescent="0.2">
      <c r="B159" s="16"/>
      <c r="C159" s="66"/>
      <c r="D159" s="16"/>
      <c r="E159" s="16"/>
      <c r="F159" s="16"/>
      <c r="G159" s="16"/>
      <c r="H159" s="16"/>
      <c r="I159" s="16"/>
      <c r="J159" s="16"/>
      <c r="K159" s="16"/>
      <c r="L159" s="16"/>
      <c r="M159"/>
      <c r="N159"/>
      <c r="O159"/>
    </row>
    <row r="160" spans="2:15" s="707" customFormat="1" x14ac:dyDescent="0.2">
      <c r="B160" s="16"/>
      <c r="C160" s="66"/>
      <c r="D160" s="16"/>
      <c r="E160" s="16"/>
      <c r="F160" s="16"/>
      <c r="G160" s="16"/>
      <c r="H160" s="16"/>
      <c r="I160" s="16"/>
      <c r="J160" s="16"/>
      <c r="K160" s="16"/>
      <c r="L160" s="16"/>
      <c r="M160"/>
      <c r="N160"/>
      <c r="O160"/>
    </row>
    <row r="161" spans="2:15" s="707" customFormat="1" x14ac:dyDescent="0.2">
      <c r="B161" s="16"/>
      <c r="C161" s="66"/>
      <c r="D161" s="16"/>
      <c r="E161" s="16"/>
      <c r="F161" s="16"/>
      <c r="G161" s="16"/>
      <c r="H161" s="16"/>
      <c r="I161" s="16"/>
      <c r="J161" s="16"/>
      <c r="K161" s="16"/>
      <c r="L161" s="16"/>
      <c r="M161"/>
      <c r="N161"/>
      <c r="O161"/>
    </row>
    <row r="162" spans="2:15" s="707" customFormat="1" x14ac:dyDescent="0.2">
      <c r="B162" s="16"/>
      <c r="C162" s="66"/>
      <c r="D162" s="16"/>
      <c r="E162" s="16"/>
      <c r="F162" s="16"/>
      <c r="G162" s="16"/>
      <c r="H162" s="16"/>
      <c r="I162" s="16"/>
      <c r="J162" s="16"/>
      <c r="K162" s="16"/>
      <c r="L162" s="16"/>
      <c r="M162"/>
      <c r="N162"/>
      <c r="O162"/>
    </row>
    <row r="163" spans="2:15" s="707" customFormat="1" x14ac:dyDescent="0.2">
      <c r="B163" s="16"/>
      <c r="C163" s="66"/>
      <c r="D163" s="16"/>
      <c r="E163" s="16"/>
      <c r="F163" s="16"/>
      <c r="G163" s="16"/>
      <c r="H163" s="16"/>
      <c r="I163" s="16"/>
      <c r="J163" s="16"/>
      <c r="K163" s="16"/>
      <c r="L163" s="16"/>
      <c r="M163"/>
      <c r="N163"/>
      <c r="O163"/>
    </row>
    <row r="164" spans="2:15" s="707" customFormat="1" x14ac:dyDescent="0.2">
      <c r="B164" s="16"/>
      <c r="C164" s="66"/>
      <c r="D164" s="16"/>
      <c r="E164" s="16"/>
      <c r="F164" s="16"/>
      <c r="G164" s="16"/>
      <c r="H164" s="16"/>
      <c r="I164" s="16"/>
      <c r="J164" s="16"/>
      <c r="K164" s="16"/>
      <c r="L164" s="16"/>
      <c r="M164"/>
      <c r="N164"/>
      <c r="O164"/>
    </row>
    <row r="165" spans="2:15" s="707" customFormat="1" x14ac:dyDescent="0.2">
      <c r="B165" s="16"/>
      <c r="C165" s="66"/>
      <c r="D165" s="16"/>
      <c r="E165" s="16"/>
      <c r="F165" s="16"/>
      <c r="G165" s="16"/>
      <c r="H165" s="16"/>
      <c r="I165" s="16"/>
      <c r="J165" s="16"/>
      <c r="K165" s="16"/>
      <c r="L165" s="16"/>
      <c r="M165"/>
      <c r="N165"/>
      <c r="O165"/>
    </row>
    <row r="166" spans="2:15" s="707" customFormat="1" x14ac:dyDescent="0.2">
      <c r="B166" s="16"/>
      <c r="C166" s="66"/>
      <c r="D166" s="16"/>
      <c r="E166" s="16"/>
      <c r="F166" s="16"/>
      <c r="G166" s="16"/>
      <c r="H166" s="16"/>
      <c r="I166" s="16"/>
      <c r="J166" s="16"/>
      <c r="K166" s="16"/>
      <c r="L166" s="16"/>
      <c r="M166"/>
      <c r="N166"/>
      <c r="O166"/>
    </row>
    <row r="167" spans="2:15" s="707" customFormat="1" x14ac:dyDescent="0.2">
      <c r="B167" s="16"/>
      <c r="C167" s="66"/>
      <c r="D167" s="16"/>
      <c r="E167" s="16"/>
      <c r="F167" s="16"/>
      <c r="G167" s="16"/>
      <c r="H167" s="16"/>
      <c r="I167" s="16"/>
      <c r="J167" s="16"/>
      <c r="K167" s="16"/>
      <c r="L167" s="16"/>
      <c r="M167"/>
      <c r="N167"/>
      <c r="O167"/>
    </row>
    <row r="168" spans="2:15" s="707" customFormat="1" x14ac:dyDescent="0.2">
      <c r="B168" s="16"/>
      <c r="C168" s="66"/>
      <c r="D168" s="16"/>
      <c r="E168" s="16"/>
      <c r="F168" s="16"/>
      <c r="G168" s="16"/>
      <c r="H168" s="16"/>
      <c r="I168" s="16"/>
      <c r="J168" s="16"/>
      <c r="K168" s="16"/>
      <c r="L168" s="16"/>
      <c r="M168"/>
      <c r="N168"/>
      <c r="O168"/>
    </row>
    <row r="169" spans="2:15" s="707" customFormat="1" x14ac:dyDescent="0.2">
      <c r="B169" s="16"/>
      <c r="C169" s="66"/>
      <c r="D169" s="16"/>
      <c r="E169" s="16"/>
      <c r="F169" s="16"/>
      <c r="G169" s="16"/>
      <c r="H169" s="16"/>
      <c r="I169" s="16"/>
      <c r="J169" s="16"/>
      <c r="K169" s="16"/>
      <c r="L169" s="16"/>
      <c r="M169"/>
      <c r="N169"/>
      <c r="O169"/>
    </row>
    <row r="170" spans="2:15" s="707" customFormat="1" x14ac:dyDescent="0.2">
      <c r="B170" s="16"/>
      <c r="C170" s="66"/>
      <c r="D170" s="16"/>
      <c r="E170" s="16"/>
      <c r="F170" s="16"/>
      <c r="G170" s="16"/>
      <c r="H170" s="16"/>
      <c r="I170" s="16"/>
      <c r="J170" s="16"/>
      <c r="K170" s="16"/>
      <c r="L170" s="16"/>
      <c r="M170"/>
      <c r="N170"/>
      <c r="O170"/>
    </row>
    <row r="171" spans="2:15" s="707" customFormat="1" x14ac:dyDescent="0.2">
      <c r="B171" s="16"/>
      <c r="C171" s="66"/>
      <c r="D171" s="16"/>
      <c r="E171" s="16"/>
      <c r="F171" s="16"/>
      <c r="G171" s="16"/>
      <c r="H171" s="16"/>
      <c r="I171" s="16"/>
      <c r="J171" s="16"/>
      <c r="K171" s="16"/>
      <c r="L171" s="16"/>
      <c r="M171"/>
      <c r="N171"/>
      <c r="O171"/>
    </row>
    <row r="172" spans="2:15" s="707" customFormat="1" x14ac:dyDescent="0.2">
      <c r="B172" s="16"/>
      <c r="C172" s="66"/>
      <c r="D172" s="16"/>
      <c r="E172" s="16"/>
      <c r="F172" s="16"/>
      <c r="G172" s="16"/>
      <c r="H172" s="16"/>
      <c r="I172" s="16"/>
      <c r="J172" s="16"/>
      <c r="K172" s="16"/>
      <c r="L172" s="16"/>
      <c r="M172"/>
      <c r="N172"/>
      <c r="O172"/>
    </row>
    <row r="173" spans="2:15" s="707" customFormat="1" x14ac:dyDescent="0.2">
      <c r="B173" s="16"/>
      <c r="C173" s="66"/>
      <c r="D173" s="16"/>
      <c r="E173" s="16"/>
      <c r="F173" s="16"/>
      <c r="G173" s="16"/>
      <c r="H173" s="16"/>
      <c r="I173" s="16"/>
      <c r="J173" s="16"/>
      <c r="K173" s="16"/>
      <c r="L173" s="16"/>
      <c r="M173"/>
      <c r="N173"/>
      <c r="O173"/>
    </row>
    <row r="174" spans="2:15" s="707" customFormat="1" x14ac:dyDescent="0.2">
      <c r="B174" s="16"/>
      <c r="C174" s="66"/>
      <c r="D174" s="16"/>
      <c r="E174" s="16"/>
      <c r="F174" s="16"/>
      <c r="G174" s="16"/>
      <c r="H174" s="16"/>
      <c r="I174" s="16"/>
      <c r="J174" s="16"/>
      <c r="K174" s="16"/>
      <c r="L174" s="16"/>
      <c r="M174"/>
      <c r="N174"/>
      <c r="O174"/>
    </row>
    <row r="175" spans="2:15" s="707" customFormat="1" x14ac:dyDescent="0.2">
      <c r="B175" s="16"/>
      <c r="C175" s="66"/>
      <c r="D175" s="16"/>
      <c r="E175" s="16"/>
      <c r="F175" s="16"/>
      <c r="G175" s="16"/>
      <c r="H175" s="16"/>
      <c r="I175" s="16"/>
      <c r="J175" s="16"/>
      <c r="K175" s="16"/>
      <c r="L175" s="16"/>
      <c r="M175"/>
      <c r="N175"/>
      <c r="O175"/>
    </row>
    <row r="176" spans="2:15" s="707" customFormat="1" x14ac:dyDescent="0.2">
      <c r="B176" s="16"/>
      <c r="C176" s="66"/>
      <c r="D176" s="16"/>
      <c r="E176" s="16"/>
      <c r="F176" s="16"/>
      <c r="G176" s="16"/>
      <c r="H176" s="16"/>
      <c r="I176" s="16"/>
      <c r="J176" s="16"/>
      <c r="K176" s="16"/>
      <c r="L176" s="16"/>
      <c r="M176"/>
      <c r="N176"/>
      <c r="O176"/>
    </row>
    <row r="177" spans="2:15" s="707" customFormat="1" x14ac:dyDescent="0.2">
      <c r="B177" s="16"/>
      <c r="C177" s="66"/>
      <c r="D177" s="16"/>
      <c r="E177" s="16"/>
      <c r="F177" s="16"/>
      <c r="G177" s="16"/>
      <c r="H177" s="16"/>
      <c r="I177" s="16"/>
      <c r="J177" s="16"/>
      <c r="K177" s="16"/>
      <c r="L177" s="16"/>
      <c r="M177"/>
      <c r="N177"/>
      <c r="O177"/>
    </row>
    <row r="178" spans="2:15" s="707" customFormat="1" x14ac:dyDescent="0.2">
      <c r="B178" s="16"/>
      <c r="C178" s="66"/>
      <c r="D178" s="16"/>
      <c r="E178" s="16"/>
      <c r="F178" s="16"/>
      <c r="G178" s="16"/>
      <c r="H178" s="16"/>
      <c r="I178" s="16"/>
      <c r="J178" s="16"/>
      <c r="K178" s="16"/>
      <c r="L178" s="16"/>
      <c r="M178"/>
      <c r="N178"/>
      <c r="O178"/>
    </row>
    <row r="179" spans="2:15" s="707" customFormat="1" x14ac:dyDescent="0.2">
      <c r="B179" s="16"/>
      <c r="C179" s="66"/>
      <c r="D179" s="16"/>
      <c r="E179" s="16"/>
      <c r="F179" s="16"/>
      <c r="G179" s="16"/>
      <c r="H179" s="16"/>
      <c r="I179" s="16"/>
      <c r="J179" s="16"/>
      <c r="K179" s="16"/>
      <c r="L179" s="16"/>
      <c r="M179"/>
      <c r="N179"/>
      <c r="O179"/>
    </row>
    <row r="180" spans="2:15" s="707" customFormat="1" x14ac:dyDescent="0.2">
      <c r="B180" s="16"/>
      <c r="C180" s="66"/>
      <c r="D180" s="16"/>
      <c r="E180" s="16"/>
      <c r="F180" s="16"/>
      <c r="G180" s="16"/>
      <c r="H180" s="16"/>
      <c r="I180" s="16"/>
      <c r="J180" s="16"/>
      <c r="K180" s="16"/>
      <c r="L180" s="16"/>
      <c r="M180"/>
      <c r="N180"/>
      <c r="O180"/>
    </row>
    <row r="181" spans="2:15" s="707" customFormat="1" x14ac:dyDescent="0.2">
      <c r="B181" s="16"/>
      <c r="C181" s="66"/>
      <c r="D181" s="16"/>
      <c r="E181" s="16"/>
      <c r="F181" s="16"/>
      <c r="G181" s="16"/>
      <c r="H181" s="16"/>
      <c r="I181" s="16"/>
      <c r="J181" s="16"/>
      <c r="K181" s="16"/>
      <c r="L181" s="16"/>
      <c r="M181"/>
      <c r="N181"/>
      <c r="O181"/>
    </row>
    <row r="182" spans="2:15" s="707" customFormat="1" x14ac:dyDescent="0.2">
      <c r="B182" s="16"/>
      <c r="C182" s="66"/>
      <c r="D182" s="16"/>
      <c r="E182" s="16"/>
      <c r="F182" s="16"/>
      <c r="G182" s="16"/>
      <c r="H182" s="16"/>
      <c r="I182" s="16"/>
      <c r="J182" s="16"/>
      <c r="K182" s="16"/>
      <c r="L182" s="16"/>
      <c r="M182"/>
      <c r="N182"/>
      <c r="O182"/>
    </row>
    <row r="183" spans="2:15" s="707" customFormat="1" x14ac:dyDescent="0.2">
      <c r="B183" s="16"/>
      <c r="C183" s="66"/>
      <c r="D183" s="16"/>
      <c r="E183" s="16"/>
      <c r="F183" s="16"/>
      <c r="G183" s="16"/>
      <c r="H183" s="16"/>
      <c r="I183" s="16"/>
      <c r="J183" s="16"/>
      <c r="K183" s="16"/>
      <c r="L183" s="16"/>
      <c r="M183"/>
      <c r="N183"/>
      <c r="O183"/>
    </row>
    <row r="184" spans="2:15" s="707" customFormat="1" x14ac:dyDescent="0.2">
      <c r="B184" s="16"/>
      <c r="C184" s="66"/>
      <c r="D184" s="16"/>
      <c r="E184" s="16"/>
      <c r="F184" s="16"/>
      <c r="G184" s="16"/>
      <c r="H184" s="16"/>
      <c r="I184" s="16"/>
      <c r="J184" s="16"/>
      <c r="K184" s="16"/>
      <c r="L184" s="16"/>
      <c r="M184"/>
      <c r="N184"/>
      <c r="O184"/>
    </row>
    <row r="185" spans="2:15" s="707" customFormat="1" x14ac:dyDescent="0.2">
      <c r="B185" s="16"/>
      <c r="C185" s="66"/>
      <c r="D185" s="16"/>
      <c r="E185" s="16"/>
      <c r="F185" s="16"/>
      <c r="G185" s="16"/>
      <c r="H185" s="16"/>
      <c r="I185" s="16"/>
      <c r="J185" s="16"/>
      <c r="K185" s="16"/>
      <c r="L185" s="16"/>
      <c r="M185"/>
      <c r="N185"/>
      <c r="O185"/>
    </row>
    <row r="186" spans="2:15" s="707" customFormat="1" x14ac:dyDescent="0.2">
      <c r="B186" s="16"/>
      <c r="C186" s="66"/>
      <c r="D186" s="16"/>
      <c r="E186" s="16"/>
      <c r="F186" s="16"/>
      <c r="G186" s="16"/>
      <c r="H186" s="16"/>
      <c r="I186" s="16"/>
      <c r="J186" s="16"/>
      <c r="K186" s="16"/>
      <c r="L186" s="16"/>
      <c r="M186"/>
      <c r="N186"/>
      <c r="O186"/>
    </row>
    <row r="187" spans="2:15" s="707" customFormat="1" x14ac:dyDescent="0.2">
      <c r="B187" s="16"/>
      <c r="C187" s="66"/>
      <c r="D187" s="16"/>
      <c r="E187" s="16"/>
      <c r="F187" s="16"/>
      <c r="G187" s="16"/>
      <c r="H187" s="16"/>
      <c r="I187" s="16"/>
      <c r="J187" s="16"/>
      <c r="K187" s="16"/>
      <c r="L187" s="16"/>
      <c r="M187"/>
      <c r="N187"/>
      <c r="O187"/>
    </row>
    <row r="188" spans="2:15" s="707" customFormat="1" x14ac:dyDescent="0.2">
      <c r="B188" s="16"/>
      <c r="C188" s="66"/>
      <c r="D188" s="16"/>
      <c r="E188" s="16"/>
      <c r="F188" s="16"/>
      <c r="G188" s="16"/>
      <c r="H188" s="16"/>
      <c r="I188" s="16"/>
      <c r="J188" s="16"/>
      <c r="K188" s="16"/>
      <c r="L188" s="16"/>
      <c r="M188"/>
      <c r="N188"/>
      <c r="O188"/>
    </row>
    <row r="189" spans="2:15" s="707" customFormat="1" x14ac:dyDescent="0.2">
      <c r="B189" s="16"/>
      <c r="C189" s="66"/>
      <c r="D189" s="16"/>
      <c r="E189" s="16"/>
      <c r="F189" s="16"/>
      <c r="G189" s="16"/>
      <c r="H189" s="16"/>
      <c r="I189" s="16"/>
      <c r="J189" s="16"/>
      <c r="K189" s="16"/>
      <c r="L189" s="16"/>
      <c r="M189"/>
      <c r="N189"/>
      <c r="O189"/>
    </row>
    <row r="190" spans="2:15" s="707" customFormat="1" x14ac:dyDescent="0.2">
      <c r="B190" s="16"/>
      <c r="C190" s="66"/>
      <c r="D190" s="16"/>
      <c r="E190" s="16"/>
      <c r="F190" s="16"/>
      <c r="G190" s="16"/>
      <c r="H190" s="16"/>
      <c r="I190" s="16"/>
      <c r="J190" s="16"/>
      <c r="K190" s="16"/>
      <c r="L190" s="16"/>
      <c r="M190"/>
      <c r="N190"/>
      <c r="O190"/>
    </row>
    <row r="191" spans="2:15" s="707" customFormat="1" x14ac:dyDescent="0.2">
      <c r="B191" s="16"/>
      <c r="C191" s="66"/>
      <c r="D191" s="16"/>
      <c r="E191" s="16"/>
      <c r="F191" s="16"/>
      <c r="G191" s="16"/>
      <c r="H191" s="16"/>
      <c r="I191" s="16"/>
      <c r="J191" s="16"/>
      <c r="K191" s="16"/>
      <c r="L191" s="16"/>
      <c r="M191"/>
      <c r="N191"/>
      <c r="O191"/>
    </row>
    <row r="192" spans="2:15" s="707" customFormat="1" x14ac:dyDescent="0.2">
      <c r="B192" s="16"/>
      <c r="C192" s="66"/>
      <c r="D192" s="16"/>
      <c r="E192" s="16"/>
      <c r="F192" s="16"/>
      <c r="G192" s="16"/>
      <c r="H192" s="16"/>
      <c r="I192" s="16"/>
      <c r="J192" s="16"/>
      <c r="K192" s="16"/>
      <c r="L192" s="16"/>
      <c r="M192"/>
      <c r="N192"/>
      <c r="O192"/>
    </row>
    <row r="193" spans="2:15" s="707" customFormat="1" x14ac:dyDescent="0.2">
      <c r="B193" s="16"/>
      <c r="C193" s="66"/>
      <c r="D193" s="16"/>
      <c r="E193" s="16"/>
      <c r="F193" s="16"/>
      <c r="G193" s="16"/>
      <c r="H193" s="16"/>
      <c r="I193" s="16"/>
      <c r="J193" s="16"/>
      <c r="K193" s="16"/>
      <c r="L193" s="16"/>
      <c r="M193"/>
      <c r="N193"/>
      <c r="O193"/>
    </row>
    <row r="194" spans="2:15" s="707" customFormat="1" x14ac:dyDescent="0.2">
      <c r="B194" s="16"/>
      <c r="C194" s="66"/>
      <c r="D194" s="16"/>
      <c r="E194" s="16"/>
      <c r="F194" s="16"/>
      <c r="G194" s="16"/>
      <c r="H194" s="16"/>
      <c r="I194" s="16"/>
      <c r="J194" s="16"/>
      <c r="K194" s="16"/>
      <c r="L194" s="16"/>
      <c r="M194"/>
      <c r="N194"/>
      <c r="O194"/>
    </row>
    <row r="195" spans="2:15" s="707" customFormat="1" x14ac:dyDescent="0.2">
      <c r="B195" s="16"/>
      <c r="C195" s="66"/>
      <c r="D195" s="16"/>
      <c r="E195" s="16"/>
      <c r="F195" s="16"/>
      <c r="G195" s="16"/>
      <c r="H195" s="16"/>
      <c r="I195" s="16"/>
      <c r="J195" s="16"/>
      <c r="K195" s="16"/>
      <c r="L195" s="16"/>
      <c r="M195"/>
      <c r="N195"/>
      <c r="O195"/>
    </row>
    <row r="196" spans="2:15" s="707" customFormat="1" x14ac:dyDescent="0.2">
      <c r="B196" s="16"/>
      <c r="C196" s="66"/>
      <c r="D196" s="16"/>
      <c r="E196" s="16"/>
      <c r="F196" s="16"/>
      <c r="G196" s="16"/>
      <c r="H196" s="16"/>
      <c r="I196" s="16"/>
      <c r="J196" s="16"/>
      <c r="K196" s="16"/>
      <c r="L196" s="16"/>
      <c r="M196"/>
      <c r="N196"/>
      <c r="O196"/>
    </row>
    <row r="197" spans="2:15" s="707" customFormat="1" x14ac:dyDescent="0.2">
      <c r="B197" s="16"/>
      <c r="C197" s="66"/>
      <c r="D197" s="16"/>
      <c r="E197" s="16"/>
      <c r="F197" s="16"/>
      <c r="G197" s="16"/>
      <c r="H197" s="16"/>
      <c r="I197" s="16"/>
      <c r="J197" s="16"/>
      <c r="K197" s="16"/>
      <c r="L197" s="16"/>
      <c r="M197"/>
      <c r="N197"/>
      <c r="O197"/>
    </row>
    <row r="198" spans="2:15" s="707" customFormat="1" x14ac:dyDescent="0.2">
      <c r="B198" s="16"/>
      <c r="C198" s="66"/>
      <c r="D198" s="16"/>
      <c r="E198" s="16"/>
      <c r="F198" s="16"/>
      <c r="G198" s="16"/>
      <c r="H198" s="16"/>
      <c r="I198" s="16"/>
      <c r="J198" s="16"/>
      <c r="K198" s="16"/>
      <c r="L198" s="16"/>
      <c r="M198"/>
      <c r="N198"/>
      <c r="O198"/>
    </row>
    <row r="199" spans="2:15" s="707" customFormat="1" x14ac:dyDescent="0.2">
      <c r="B199" s="16"/>
      <c r="C199" s="66"/>
      <c r="D199" s="16"/>
      <c r="E199" s="16"/>
      <c r="F199" s="16"/>
      <c r="G199" s="16"/>
      <c r="H199" s="16"/>
      <c r="I199" s="16"/>
      <c r="J199" s="16"/>
      <c r="K199" s="16"/>
      <c r="L199" s="16"/>
      <c r="M199"/>
      <c r="N199"/>
      <c r="O199"/>
    </row>
    <row r="200" spans="2:15" s="707" customFormat="1" x14ac:dyDescent="0.2">
      <c r="B200" s="16"/>
      <c r="C200" s="66"/>
      <c r="D200" s="16"/>
      <c r="E200" s="16"/>
      <c r="F200" s="16"/>
      <c r="G200" s="16"/>
      <c r="H200" s="16"/>
      <c r="I200" s="16"/>
      <c r="J200" s="16"/>
      <c r="K200" s="16"/>
      <c r="L200" s="16"/>
      <c r="M200"/>
      <c r="N200"/>
      <c r="O200"/>
    </row>
    <row r="201" spans="2:15" s="707" customFormat="1" x14ac:dyDescent="0.2">
      <c r="B201" s="16"/>
      <c r="C201" s="66"/>
      <c r="D201" s="16"/>
      <c r="E201" s="16"/>
      <c r="F201" s="16"/>
      <c r="G201" s="16"/>
      <c r="H201" s="16"/>
      <c r="I201" s="16"/>
      <c r="J201" s="16"/>
      <c r="K201" s="16"/>
      <c r="L201" s="16"/>
      <c r="M201"/>
      <c r="N201"/>
      <c r="O201"/>
    </row>
    <row r="202" spans="2:15" s="707" customFormat="1" x14ac:dyDescent="0.2">
      <c r="B202" s="16"/>
      <c r="C202" s="66"/>
      <c r="D202" s="16"/>
      <c r="E202" s="16"/>
      <c r="F202" s="16"/>
      <c r="G202" s="16"/>
      <c r="H202" s="16"/>
      <c r="I202" s="16"/>
      <c r="J202" s="16"/>
      <c r="K202" s="16"/>
      <c r="L202" s="16"/>
      <c r="M202"/>
      <c r="N202"/>
      <c r="O202"/>
    </row>
    <row r="203" spans="2:15" s="707" customFormat="1" x14ac:dyDescent="0.2">
      <c r="B203" s="16"/>
      <c r="C203" s="66"/>
      <c r="D203" s="16"/>
      <c r="E203" s="16"/>
      <c r="F203" s="16"/>
      <c r="G203" s="16"/>
      <c r="H203" s="16"/>
      <c r="I203" s="16"/>
      <c r="J203" s="16"/>
      <c r="K203" s="16"/>
      <c r="L203" s="16"/>
      <c r="M203"/>
      <c r="N203"/>
      <c r="O203"/>
    </row>
    <row r="204" spans="2:15" s="707" customFormat="1" x14ac:dyDescent="0.2">
      <c r="B204" s="16"/>
      <c r="C204" s="66"/>
      <c r="D204" s="16"/>
      <c r="E204" s="16"/>
      <c r="F204" s="16"/>
      <c r="G204" s="16"/>
      <c r="H204" s="16"/>
      <c r="I204" s="16"/>
      <c r="J204" s="16"/>
      <c r="K204" s="16"/>
      <c r="L204" s="16"/>
      <c r="M204"/>
      <c r="N204"/>
      <c r="O204"/>
    </row>
    <row r="205" spans="2:15" s="707" customFormat="1" x14ac:dyDescent="0.2">
      <c r="B205" s="16"/>
      <c r="C205" s="66"/>
      <c r="D205" s="16"/>
      <c r="E205" s="16"/>
      <c r="F205" s="16"/>
      <c r="G205" s="16"/>
      <c r="H205" s="16"/>
      <c r="I205" s="16"/>
      <c r="J205" s="16"/>
      <c r="K205" s="16"/>
      <c r="L205" s="16"/>
      <c r="M205"/>
      <c r="N205"/>
      <c r="O205"/>
    </row>
    <row r="206" spans="2:15" s="707" customFormat="1" x14ac:dyDescent="0.2">
      <c r="B206" s="16"/>
      <c r="C206" s="66"/>
      <c r="D206" s="16"/>
      <c r="E206" s="16"/>
      <c r="F206" s="16"/>
      <c r="G206" s="16"/>
      <c r="H206" s="16"/>
      <c r="I206" s="16"/>
      <c r="J206" s="16"/>
      <c r="K206" s="16"/>
      <c r="L206" s="16"/>
      <c r="M206"/>
      <c r="N206"/>
      <c r="O206"/>
    </row>
    <row r="207" spans="2:15" s="707" customFormat="1" x14ac:dyDescent="0.2">
      <c r="B207" s="16"/>
      <c r="C207" s="66"/>
      <c r="D207" s="16"/>
      <c r="E207" s="16"/>
      <c r="F207" s="16"/>
      <c r="G207" s="16"/>
      <c r="H207" s="16"/>
      <c r="I207" s="16"/>
      <c r="J207" s="16"/>
      <c r="K207" s="16"/>
      <c r="L207" s="16"/>
      <c r="M207"/>
      <c r="N207"/>
      <c r="O207"/>
    </row>
    <row r="208" spans="2:15" s="707" customFormat="1" x14ac:dyDescent="0.2">
      <c r="B208" s="16"/>
      <c r="C208" s="66"/>
      <c r="D208" s="16"/>
      <c r="E208" s="16"/>
      <c r="F208" s="16"/>
      <c r="G208" s="16"/>
      <c r="H208" s="16"/>
      <c r="I208" s="16"/>
      <c r="J208" s="16"/>
      <c r="K208" s="16"/>
      <c r="L208" s="16"/>
      <c r="M208"/>
      <c r="N208"/>
      <c r="O208"/>
    </row>
    <row r="209" spans="2:15" s="707" customFormat="1" x14ac:dyDescent="0.2">
      <c r="B209" s="16"/>
      <c r="C209" s="66"/>
      <c r="D209" s="16"/>
      <c r="E209" s="16"/>
      <c r="F209" s="16"/>
      <c r="G209" s="16"/>
      <c r="H209" s="16"/>
      <c r="I209" s="16"/>
      <c r="J209" s="16"/>
      <c r="K209" s="16"/>
      <c r="L209" s="16"/>
      <c r="M209"/>
      <c r="N209"/>
      <c r="O209"/>
    </row>
    <row r="210" spans="2:15" s="707" customFormat="1" x14ac:dyDescent="0.2">
      <c r="B210" s="16"/>
      <c r="C210" s="66"/>
      <c r="D210" s="16"/>
      <c r="E210" s="16"/>
      <c r="F210" s="16"/>
      <c r="G210" s="16"/>
      <c r="H210" s="16"/>
      <c r="I210" s="16"/>
      <c r="J210" s="16"/>
      <c r="K210" s="16"/>
      <c r="L210" s="16"/>
      <c r="M210"/>
      <c r="N210"/>
      <c r="O210"/>
    </row>
  </sheetData>
  <mergeCells count="10">
    <mergeCell ref="E22:G22"/>
    <mergeCell ref="C5:C7"/>
    <mergeCell ref="D5:D7"/>
    <mergeCell ref="E5:G7"/>
    <mergeCell ref="H6:H7"/>
    <mergeCell ref="E10:G10"/>
    <mergeCell ref="C18:C20"/>
    <mergeCell ref="D18:D20"/>
    <mergeCell ref="E18:G20"/>
    <mergeCell ref="H19:H20"/>
  </mergeCells>
  <printOptions horizontalCentered="1"/>
  <pageMargins left="0" right="0" top="0.78740157480314965" bottom="0.59055118110236227" header="0.51181102362204722" footer="0.51181102362204722"/>
  <pageSetup paperSize="9" scale="7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B1:L133"/>
  <sheetViews>
    <sheetView showGridLines="0" view="pageBreakPreview" zoomScaleNormal="100" zoomScaleSheetLayoutView="100" workbookViewId="0">
      <selection activeCell="D3" sqref="D3"/>
    </sheetView>
  </sheetViews>
  <sheetFormatPr defaultRowHeight="12.75" x14ac:dyDescent="0.2"/>
  <cols>
    <col min="1" max="1" width="9.140625" style="58"/>
    <col min="2" max="13" width="10.7109375" style="58" customWidth="1"/>
    <col min="14" max="16" width="10.85546875" style="58" customWidth="1"/>
    <col min="17" max="257" width="9.140625" style="58"/>
    <col min="258" max="272" width="10.85546875" style="58" customWidth="1"/>
    <col min="273" max="513" width="9.140625" style="58"/>
    <col min="514" max="528" width="10.85546875" style="58" customWidth="1"/>
    <col min="529" max="769" width="9.140625" style="58"/>
    <col min="770" max="784" width="10.85546875" style="58" customWidth="1"/>
    <col min="785" max="1025" width="9.140625" style="58"/>
    <col min="1026" max="1040" width="10.85546875" style="58" customWidth="1"/>
    <col min="1041" max="1281" width="9.140625" style="58"/>
    <col min="1282" max="1296" width="10.85546875" style="58" customWidth="1"/>
    <col min="1297" max="1537" width="9.140625" style="58"/>
    <col min="1538" max="1552" width="10.85546875" style="58" customWidth="1"/>
    <col min="1553" max="1793" width="9.140625" style="58"/>
    <col min="1794" max="1808" width="10.85546875" style="58" customWidth="1"/>
    <col min="1809" max="2049" width="9.140625" style="58"/>
    <col min="2050" max="2064" width="10.85546875" style="58" customWidth="1"/>
    <col min="2065" max="2305" width="9.140625" style="58"/>
    <col min="2306" max="2320" width="10.85546875" style="58" customWidth="1"/>
    <col min="2321" max="2561" width="9.140625" style="58"/>
    <col min="2562" max="2576" width="10.85546875" style="58" customWidth="1"/>
    <col min="2577" max="2817" width="9.140625" style="58"/>
    <col min="2818" max="2832" width="10.85546875" style="58" customWidth="1"/>
    <col min="2833" max="3073" width="9.140625" style="58"/>
    <col min="3074" max="3088" width="10.85546875" style="58" customWidth="1"/>
    <col min="3089" max="3329" width="9.140625" style="58"/>
    <col min="3330" max="3344" width="10.85546875" style="58" customWidth="1"/>
    <col min="3345" max="3585" width="9.140625" style="58"/>
    <col min="3586" max="3600" width="10.85546875" style="58" customWidth="1"/>
    <col min="3601" max="3841" width="9.140625" style="58"/>
    <col min="3842" max="3856" width="10.85546875" style="58" customWidth="1"/>
    <col min="3857" max="4097" width="9.140625" style="58"/>
    <col min="4098" max="4112" width="10.85546875" style="58" customWidth="1"/>
    <col min="4113" max="4353" width="9.140625" style="58"/>
    <col min="4354" max="4368" width="10.85546875" style="58" customWidth="1"/>
    <col min="4369" max="4609" width="9.140625" style="58"/>
    <col min="4610" max="4624" width="10.85546875" style="58" customWidth="1"/>
    <col min="4625" max="4865" width="9.140625" style="58"/>
    <col min="4866" max="4880" width="10.85546875" style="58" customWidth="1"/>
    <col min="4881" max="5121" width="9.140625" style="58"/>
    <col min="5122" max="5136" width="10.85546875" style="58" customWidth="1"/>
    <col min="5137" max="5377" width="9.140625" style="58"/>
    <col min="5378" max="5392" width="10.85546875" style="58" customWidth="1"/>
    <col min="5393" max="5633" width="9.140625" style="58"/>
    <col min="5634" max="5648" width="10.85546875" style="58" customWidth="1"/>
    <col min="5649" max="5889" width="9.140625" style="58"/>
    <col min="5890" max="5904" width="10.85546875" style="58" customWidth="1"/>
    <col min="5905" max="6145" width="9.140625" style="58"/>
    <col min="6146" max="6160" width="10.85546875" style="58" customWidth="1"/>
    <col min="6161" max="6401" width="9.140625" style="58"/>
    <col min="6402" max="6416" width="10.85546875" style="58" customWidth="1"/>
    <col min="6417" max="6657" width="9.140625" style="58"/>
    <col min="6658" max="6672" width="10.85546875" style="58" customWidth="1"/>
    <col min="6673" max="6913" width="9.140625" style="58"/>
    <col min="6914" max="6928" width="10.85546875" style="58" customWidth="1"/>
    <col min="6929" max="7169" width="9.140625" style="58"/>
    <col min="7170" max="7184" width="10.85546875" style="58" customWidth="1"/>
    <col min="7185" max="7425" width="9.140625" style="58"/>
    <col min="7426" max="7440" width="10.85546875" style="58" customWidth="1"/>
    <col min="7441" max="7681" width="9.140625" style="58"/>
    <col min="7682" max="7696" width="10.85546875" style="58" customWidth="1"/>
    <col min="7697" max="7937" width="9.140625" style="58"/>
    <col min="7938" max="7952" width="10.85546875" style="58" customWidth="1"/>
    <col min="7953" max="8193" width="9.140625" style="58"/>
    <col min="8194" max="8208" width="10.85546875" style="58" customWidth="1"/>
    <col min="8209" max="8449" width="9.140625" style="58"/>
    <col min="8450" max="8464" width="10.85546875" style="58" customWidth="1"/>
    <col min="8465" max="8705" width="9.140625" style="58"/>
    <col min="8706" max="8720" width="10.85546875" style="58" customWidth="1"/>
    <col min="8721" max="8961" width="9.140625" style="58"/>
    <col min="8962" max="8976" width="10.85546875" style="58" customWidth="1"/>
    <col min="8977" max="9217" width="9.140625" style="58"/>
    <col min="9218" max="9232" width="10.85546875" style="58" customWidth="1"/>
    <col min="9233" max="9473" width="9.140625" style="58"/>
    <col min="9474" max="9488" width="10.85546875" style="58" customWidth="1"/>
    <col min="9489" max="9729" width="9.140625" style="58"/>
    <col min="9730" max="9744" width="10.85546875" style="58" customWidth="1"/>
    <col min="9745" max="9985" width="9.140625" style="58"/>
    <col min="9986" max="10000" width="10.85546875" style="58" customWidth="1"/>
    <col min="10001" max="10241" width="9.140625" style="58"/>
    <col min="10242" max="10256" width="10.85546875" style="58" customWidth="1"/>
    <col min="10257" max="10497" width="9.140625" style="58"/>
    <col min="10498" max="10512" width="10.85546875" style="58" customWidth="1"/>
    <col min="10513" max="10753" width="9.140625" style="58"/>
    <col min="10754" max="10768" width="10.85546875" style="58" customWidth="1"/>
    <col min="10769" max="11009" width="9.140625" style="58"/>
    <col min="11010" max="11024" width="10.85546875" style="58" customWidth="1"/>
    <col min="11025" max="11265" width="9.140625" style="58"/>
    <col min="11266" max="11280" width="10.85546875" style="58" customWidth="1"/>
    <col min="11281" max="11521" width="9.140625" style="58"/>
    <col min="11522" max="11536" width="10.85546875" style="58" customWidth="1"/>
    <col min="11537" max="11777" width="9.140625" style="58"/>
    <col min="11778" max="11792" width="10.85546875" style="58" customWidth="1"/>
    <col min="11793" max="12033" width="9.140625" style="58"/>
    <col min="12034" max="12048" width="10.85546875" style="58" customWidth="1"/>
    <col min="12049" max="12289" width="9.140625" style="58"/>
    <col min="12290" max="12304" width="10.85546875" style="58" customWidth="1"/>
    <col min="12305" max="12545" width="9.140625" style="58"/>
    <col min="12546" max="12560" width="10.85546875" style="58" customWidth="1"/>
    <col min="12561" max="12801" width="9.140625" style="58"/>
    <col min="12802" max="12816" width="10.85546875" style="58" customWidth="1"/>
    <col min="12817" max="13057" width="9.140625" style="58"/>
    <col min="13058" max="13072" width="10.85546875" style="58" customWidth="1"/>
    <col min="13073" max="13313" width="9.140625" style="58"/>
    <col min="13314" max="13328" width="10.85546875" style="58" customWidth="1"/>
    <col min="13329" max="13569" width="9.140625" style="58"/>
    <col min="13570" max="13584" width="10.85546875" style="58" customWidth="1"/>
    <col min="13585" max="13825" width="9.140625" style="58"/>
    <col min="13826" max="13840" width="10.85546875" style="58" customWidth="1"/>
    <col min="13841" max="14081" width="9.140625" style="58"/>
    <col min="14082" max="14096" width="10.85546875" style="58" customWidth="1"/>
    <col min="14097" max="14337" width="9.140625" style="58"/>
    <col min="14338" max="14352" width="10.85546875" style="58" customWidth="1"/>
    <col min="14353" max="14593" width="9.140625" style="58"/>
    <col min="14594" max="14608" width="10.85546875" style="58" customWidth="1"/>
    <col min="14609" max="14849" width="9.140625" style="58"/>
    <col min="14850" max="14864" width="10.85546875" style="58" customWidth="1"/>
    <col min="14865" max="15105" width="9.140625" style="58"/>
    <col min="15106" max="15120" width="10.85546875" style="58" customWidth="1"/>
    <col min="15121" max="15361" width="9.140625" style="58"/>
    <col min="15362" max="15376" width="10.85546875" style="58" customWidth="1"/>
    <col min="15377" max="15617" width="9.140625" style="58"/>
    <col min="15618" max="15632" width="10.85546875" style="58" customWidth="1"/>
    <col min="15633" max="15873" width="9.140625" style="58"/>
    <col min="15874" max="15888" width="10.85546875" style="58" customWidth="1"/>
    <col min="15889" max="16129" width="9.140625" style="58"/>
    <col min="16130" max="16144" width="10.85546875" style="58" customWidth="1"/>
    <col min="16145" max="16384" width="9.140625" style="58"/>
  </cols>
  <sheetData>
    <row r="1" spans="2:12" ht="15" customHeight="1" x14ac:dyDescent="0.2">
      <c r="B1" s="161" t="s">
        <v>278</v>
      </c>
      <c r="C1" s="166"/>
      <c r="D1" s="166"/>
      <c r="E1" s="166"/>
      <c r="F1" s="166"/>
      <c r="G1" s="166"/>
      <c r="H1" s="166"/>
      <c r="I1" s="166"/>
      <c r="J1" s="166"/>
      <c r="K1" s="166"/>
      <c r="L1" s="166"/>
    </row>
    <row r="2" spans="2:12" ht="15" customHeight="1" x14ac:dyDescent="0.2">
      <c r="B2" s="167"/>
      <c r="C2" s="166"/>
      <c r="D2" s="166"/>
      <c r="E2" s="166"/>
      <c r="F2" s="166"/>
      <c r="G2" s="166"/>
      <c r="H2" s="166"/>
      <c r="I2" s="166"/>
      <c r="J2" s="166"/>
      <c r="K2" s="166"/>
      <c r="L2" s="166"/>
    </row>
    <row r="3" spans="2:12" ht="30" customHeight="1" x14ac:dyDescent="0.2">
      <c r="B3" s="164" t="s">
        <v>741</v>
      </c>
      <c r="C3" s="166"/>
      <c r="D3" s="166"/>
      <c r="E3" s="166"/>
      <c r="F3" s="166"/>
      <c r="G3" s="166"/>
      <c r="H3" s="166"/>
      <c r="I3" s="166"/>
      <c r="J3" s="166"/>
      <c r="K3" s="166"/>
      <c r="L3" s="166"/>
    </row>
    <row r="4" spans="2:12" ht="15" customHeight="1" x14ac:dyDescent="0.2">
      <c r="B4" s="241" t="s">
        <v>497</v>
      </c>
      <c r="C4" s="168"/>
      <c r="D4" s="169"/>
      <c r="E4" s="169"/>
      <c r="F4" s="169"/>
      <c r="G4" s="169"/>
      <c r="H4" s="169"/>
      <c r="I4" s="169"/>
      <c r="J4" s="169"/>
      <c r="K4" s="169"/>
      <c r="L4" s="169"/>
    </row>
    <row r="5" spans="2:12" ht="15" customHeight="1" x14ac:dyDescent="0.2">
      <c r="B5" s="161" t="s">
        <v>279</v>
      </c>
      <c r="C5" s="161"/>
      <c r="D5" s="161"/>
      <c r="E5" s="161"/>
      <c r="F5" s="161"/>
      <c r="G5" s="161"/>
      <c r="H5" s="161"/>
      <c r="I5" s="161"/>
      <c r="J5" s="161"/>
      <c r="K5" s="161"/>
      <c r="L5" s="161"/>
    </row>
    <row r="6" spans="2:12" ht="15" customHeight="1" x14ac:dyDescent="0.2"/>
    <row r="7" spans="2:12" ht="15" customHeight="1" x14ac:dyDescent="0.2"/>
    <row r="8" spans="2:12" ht="15" customHeight="1" x14ac:dyDescent="0.2"/>
    <row r="9" spans="2:12" ht="15" customHeight="1" x14ac:dyDescent="0.2"/>
    <row r="27" ht="12" customHeight="1" x14ac:dyDescent="0.2"/>
    <row r="130" spans="3:3" x14ac:dyDescent="0.2">
      <c r="C130" s="97"/>
    </row>
    <row r="131" spans="3:3" x14ac:dyDescent="0.2">
      <c r="C131" s="97"/>
    </row>
    <row r="132" spans="3:3" x14ac:dyDescent="0.2">
      <c r="C132" s="97"/>
    </row>
    <row r="133" spans="3:3" x14ac:dyDescent="0.2">
      <c r="C133" s="97"/>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K506"/>
  <sheetViews>
    <sheetView showGridLines="0" view="pageBreakPreview" zoomScale="85" zoomScaleNormal="70" zoomScaleSheetLayoutView="85" workbookViewId="0">
      <pane xSplit="3" ySplit="8" topLeftCell="D387" activePane="bottomRight" state="frozen"/>
      <selection activeCell="D3" sqref="D3"/>
      <selection pane="topRight" activeCell="D3" sqref="D3"/>
      <selection pane="bottomLeft" activeCell="D3" sqref="D3"/>
      <selection pane="bottomRight" activeCell="E2" sqref="E2"/>
    </sheetView>
  </sheetViews>
  <sheetFormatPr defaultColWidth="9.140625" defaultRowHeight="12.75" x14ac:dyDescent="0.2"/>
  <cols>
    <col min="1" max="1" width="6.7109375" style="16" customWidth="1"/>
    <col min="2" max="2" width="9.7109375" style="16" customWidth="1"/>
    <col min="3" max="3" width="43.7109375" style="16" customWidth="1"/>
    <col min="4" max="6" width="13.7109375" style="16" customWidth="1"/>
    <col min="7" max="8" width="13.7109375" style="16" hidden="1" customWidth="1"/>
    <col min="9" max="9" width="13.7109375" style="39" hidden="1" customWidth="1"/>
    <col min="10" max="10" width="13.7109375" style="39" customWidth="1"/>
    <col min="11" max="14" width="13.7109375" style="16" customWidth="1"/>
    <col min="15" max="16" width="13.7109375" style="39" customWidth="1"/>
    <col min="17" max="18" width="13.7109375" style="16" customWidth="1"/>
    <col min="19" max="19" width="13.7109375" style="39" customWidth="1"/>
    <col min="20" max="21" width="13.7109375" style="16" customWidth="1"/>
    <col min="22" max="22" width="13.7109375" style="39" hidden="1" customWidth="1"/>
    <col min="23" max="24" width="13.7109375" style="16" hidden="1" customWidth="1"/>
    <col min="25" max="25" width="13.7109375" style="39" hidden="1" customWidth="1"/>
    <col min="26" max="27" width="13.7109375" style="16" hidden="1" customWidth="1"/>
    <col min="28" max="28" width="13.7109375" style="39" hidden="1" customWidth="1"/>
    <col min="29" max="30" width="13.7109375" style="16" hidden="1" customWidth="1"/>
    <col min="31" max="31" width="13.7109375" style="39" hidden="1" customWidth="1"/>
    <col min="32" max="33" width="13.7109375" style="16" hidden="1" customWidth="1"/>
    <col min="34" max="34" width="1.7109375" style="58" customWidth="1"/>
    <col min="35" max="37" width="13.7109375" style="16" customWidth="1"/>
    <col min="38" max="16384" width="9.140625" style="16"/>
  </cols>
  <sheetData>
    <row r="1" spans="1:37" s="13" customFormat="1" ht="15" customHeight="1" x14ac:dyDescent="0.25">
      <c r="A1" s="41" t="str">
        <f>'AN-W4 Cover Page'!B1</f>
        <v>ANNEXURE W4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38"/>
      <c r="AI1" s="41"/>
      <c r="AJ1" s="41"/>
      <c r="AK1" s="41"/>
    </row>
    <row r="2" spans="1:37" s="13" customFormat="1" ht="30" customHeight="1" x14ac:dyDescent="0.25">
      <c r="A2" s="165" t="str">
        <f>'AN-W4 Cover Page'!B3</f>
        <v>SPECIFIC PURPOSE ALLOCATIONS TO MUNICIPALITIES
(SCHEDULE 5, PART B AND SCHEDULE 7, PART B): CURRENT GRANTS</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438"/>
      <c r="AI2" s="165"/>
      <c r="AJ2" s="165"/>
      <c r="AK2" s="165"/>
    </row>
    <row r="3" spans="1:37" s="13" customFormat="1" ht="15" customHeight="1" x14ac:dyDescent="0.2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0"/>
      <c r="AI3" s="231"/>
      <c r="AJ3" s="231"/>
      <c r="AK3" s="231"/>
    </row>
    <row r="4" spans="1:37" s="14" customFormat="1" ht="15" customHeight="1" x14ac:dyDescent="0.25">
      <c r="A4" s="231"/>
      <c r="B4" s="231"/>
      <c r="C4" s="231"/>
      <c r="D4" s="231"/>
      <c r="E4" s="231"/>
      <c r="F4" s="231"/>
      <c r="G4" s="231"/>
      <c r="H4" s="231"/>
      <c r="I4" s="232"/>
      <c r="J4" s="232"/>
      <c r="K4" s="231"/>
      <c r="L4" s="231"/>
      <c r="M4" s="231"/>
      <c r="N4" s="231"/>
      <c r="O4" s="232"/>
      <c r="P4" s="232"/>
      <c r="Q4" s="231"/>
      <c r="R4" s="231"/>
      <c r="S4" s="232"/>
      <c r="T4" s="231"/>
      <c r="U4" s="231"/>
      <c r="V4" s="232"/>
      <c r="W4" s="231"/>
      <c r="X4" s="231"/>
      <c r="Y4" s="232"/>
      <c r="Z4" s="231"/>
      <c r="AA4" s="231"/>
      <c r="AB4" s="232"/>
      <c r="AC4" s="231"/>
      <c r="AD4" s="231"/>
      <c r="AE4" s="232"/>
      <c r="AF4" s="231"/>
      <c r="AG4" s="231"/>
      <c r="AH4" s="230"/>
      <c r="AI4" s="232"/>
      <c r="AJ4" s="232"/>
      <c r="AK4" s="232"/>
    </row>
    <row r="5" spans="1:37" ht="30" customHeight="1" x14ac:dyDescent="0.2">
      <c r="A5" s="15"/>
      <c r="B5" s="15"/>
      <c r="C5" s="201"/>
      <c r="D5" s="835" t="s">
        <v>511</v>
      </c>
      <c r="E5" s="836"/>
      <c r="F5" s="837"/>
      <c r="G5" s="835" t="s">
        <v>738</v>
      </c>
      <c r="H5" s="836"/>
      <c r="I5" s="836"/>
      <c r="J5" s="835" t="s">
        <v>500</v>
      </c>
      <c r="K5" s="836"/>
      <c r="L5" s="837"/>
      <c r="M5" s="835" t="s">
        <v>282</v>
      </c>
      <c r="N5" s="836"/>
      <c r="O5" s="837"/>
      <c r="P5" s="836" t="s">
        <v>280</v>
      </c>
      <c r="Q5" s="838"/>
      <c r="R5" s="839"/>
      <c r="S5" s="836" t="s">
        <v>305</v>
      </c>
      <c r="T5" s="838"/>
      <c r="U5" s="839"/>
      <c r="V5" s="836"/>
      <c r="W5" s="838"/>
      <c r="X5" s="839"/>
      <c r="Y5" s="836"/>
      <c r="Z5" s="838"/>
      <c r="AA5" s="839"/>
      <c r="AB5" s="836"/>
      <c r="AC5" s="838"/>
      <c r="AD5" s="839"/>
      <c r="AE5" s="836"/>
      <c r="AF5" s="838"/>
      <c r="AG5" s="839"/>
      <c r="AI5" s="826" t="s">
        <v>543</v>
      </c>
      <c r="AJ5" s="827"/>
      <c r="AK5" s="828"/>
    </row>
    <row r="6" spans="1:37" ht="15" customHeight="1" x14ac:dyDescent="0.2">
      <c r="A6" s="47"/>
      <c r="B6" s="17"/>
      <c r="C6" s="202"/>
      <c r="D6" s="48" t="s">
        <v>277</v>
      </c>
      <c r="E6" s="49"/>
      <c r="F6" s="50"/>
      <c r="G6" s="48" t="s">
        <v>277</v>
      </c>
      <c r="H6" s="49"/>
      <c r="I6" s="49"/>
      <c r="J6" s="48" t="s">
        <v>277</v>
      </c>
      <c r="K6" s="49"/>
      <c r="L6" s="50"/>
      <c r="M6" s="48" t="s">
        <v>277</v>
      </c>
      <c r="N6" s="49"/>
      <c r="O6" s="50"/>
      <c r="P6" s="49" t="s">
        <v>277</v>
      </c>
      <c r="Q6" s="49"/>
      <c r="R6" s="50"/>
      <c r="S6" s="49" t="s">
        <v>277</v>
      </c>
      <c r="T6" s="49"/>
      <c r="U6" s="50"/>
      <c r="V6" s="49" t="s">
        <v>277</v>
      </c>
      <c r="W6" s="49"/>
      <c r="X6" s="50"/>
      <c r="Y6" s="49" t="s">
        <v>277</v>
      </c>
      <c r="Z6" s="49"/>
      <c r="AA6" s="50"/>
      <c r="AB6" s="49" t="s">
        <v>277</v>
      </c>
      <c r="AC6" s="49"/>
      <c r="AD6" s="50"/>
      <c r="AE6" s="49" t="s">
        <v>277</v>
      </c>
      <c r="AF6" s="49"/>
      <c r="AG6" s="50"/>
      <c r="AI6" s="48" t="s">
        <v>277</v>
      </c>
      <c r="AJ6" s="49"/>
      <c r="AK6" s="50"/>
    </row>
    <row r="7" spans="1:37"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829"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c r="M7" s="829" t="str">
        <f>[6]Settings!$U$2 &amp; CHAR(10) &amp; "(R'000)"</f>
        <v>2017/18
(R'000)</v>
      </c>
      <c r="N7" s="831" t="str">
        <f>LEFT([6]Settings!$U$2,4)+1 &amp; "/" &amp; RIGHT([6]Settings!$U$2,2)+1 &amp; CHAR(10) &amp; "(R'000)"</f>
        <v>2018/19
(R'000)</v>
      </c>
      <c r="O7" s="833" t="str">
        <f>LEFT([6]Settings!$U$2,4)+2 &amp; "/" &amp; RIGHT([6]Settings!$U$2,2)+2 &amp; CHAR(10) &amp; "(R'000)"</f>
        <v>2019/20
(R'000)</v>
      </c>
      <c r="P7" s="829" t="str">
        <f>[6]Settings!$U$2 &amp; CHAR(10) &amp; "(R'000)"</f>
        <v>2017/18
(R'000)</v>
      </c>
      <c r="Q7" s="831" t="str">
        <f>LEFT([6]Settings!$U$2,4)+1 &amp; "/" &amp; RIGHT([6]Settings!$U$2,2)+1 &amp; CHAR(10) &amp; "(R'000)"</f>
        <v>2018/19
(R'000)</v>
      </c>
      <c r="R7" s="833" t="str">
        <f>LEFT([6]Settings!$U$2,4)+2 &amp; "/" &amp; RIGHT([6]Settings!$U$2,2)+2 &amp; CHAR(10) &amp; "(R'000)"</f>
        <v>2019/20
(R'000)</v>
      </c>
      <c r="S7" s="829" t="str">
        <f>[6]Settings!$U$2 &amp; CHAR(10) &amp; "(R'000)"</f>
        <v>2017/18
(R'000)</v>
      </c>
      <c r="T7" s="831" t="str">
        <f>LEFT([6]Settings!$U$2,4)+1 &amp; "/" &amp; RIGHT([6]Settings!$U$2,2)+1 &amp; CHAR(10) &amp; "(R'000)"</f>
        <v>2018/19
(R'000)</v>
      </c>
      <c r="U7" s="833" t="str">
        <f>LEFT([6]Settings!$U$2,4)+2 &amp; "/" &amp; RIGHT([6]Settings!$U$2,2)+2 &amp; CHAR(10) &amp; "(R'000)"</f>
        <v>2019/20
(R'000)</v>
      </c>
      <c r="V7" s="829" t="str">
        <f>[6]Settings!$U$2 &amp; CHAR(10) &amp; "(R'000)"</f>
        <v>2017/18
(R'000)</v>
      </c>
      <c r="W7" s="831" t="str">
        <f>LEFT([6]Settings!$U$2,4)+1 &amp; "/" &amp; RIGHT([6]Settings!$U$2,2)+1 &amp; CHAR(10) &amp; "(R'000)"</f>
        <v>2018/19
(R'000)</v>
      </c>
      <c r="X7" s="833" t="str">
        <f>LEFT([6]Settings!$U$2,4)+2 &amp; "/" &amp; RIGHT([6]Settings!$U$2,2)+2 &amp; CHAR(10) &amp; "(R'000)"</f>
        <v>2019/20
(R'000)</v>
      </c>
      <c r="Y7" s="829" t="str">
        <f>[6]Settings!$U$2 &amp; CHAR(10) &amp; "(R'000)"</f>
        <v>2017/18
(R'000)</v>
      </c>
      <c r="Z7" s="831" t="str">
        <f>LEFT([6]Settings!$U$2,4)+1 &amp; "/" &amp; RIGHT([6]Settings!$U$2,2)+1 &amp; CHAR(10) &amp; "(R'000)"</f>
        <v>2018/19
(R'000)</v>
      </c>
      <c r="AA7" s="833" t="str">
        <f>LEFT([6]Settings!$U$2,4)+2 &amp; "/" &amp; RIGHT([6]Settings!$U$2,2)+2 &amp; CHAR(10) &amp; "(R'000)"</f>
        <v>2019/20
(R'000)</v>
      </c>
      <c r="AB7" s="829" t="str">
        <f>[6]Settings!$U$2 &amp; CHAR(10) &amp; "(R'000)"</f>
        <v>2017/18
(R'000)</v>
      </c>
      <c r="AC7" s="831" t="str">
        <f>LEFT([6]Settings!$U$2,4)+1 &amp; "/" &amp; RIGHT([6]Settings!$U$2,2)+1 &amp; CHAR(10) &amp; "(R'000)"</f>
        <v>2018/19
(R'000)</v>
      </c>
      <c r="AD7" s="833" t="str">
        <f>LEFT([6]Settings!$U$2,4)+2 &amp; "/" &amp; RIGHT([6]Settings!$U$2,2)+2 &amp; CHAR(10) &amp; "(R'000)"</f>
        <v>2019/20
(R'000)</v>
      </c>
      <c r="AE7" s="829" t="str">
        <f>[6]Settings!$U$2 &amp; CHAR(10) &amp; "(R'000)"</f>
        <v>2017/18
(R'000)</v>
      </c>
      <c r="AF7" s="831" t="str">
        <f>LEFT([6]Settings!$U$2,4)+1 &amp; "/" &amp; RIGHT([6]Settings!$U$2,2)+1 &amp; CHAR(10) &amp; "(R'000)"</f>
        <v>2018/19
(R'000)</v>
      </c>
      <c r="AG7" s="833" t="str">
        <f>LEFT([6]Settings!$U$2,4)+2 &amp; "/" &amp; RIGHT([6]Settings!$U$2,2)+2 &amp; CHAR(10) &amp; "(R'000)"</f>
        <v>2019/20
(R'000)</v>
      </c>
      <c r="AI7" s="829" t="str">
        <f>[6]Settings!$U$2 &amp; CHAR(10) &amp; "(R'000)"</f>
        <v>2017/18
(R'000)</v>
      </c>
      <c r="AJ7" s="831" t="str">
        <f>LEFT([6]Settings!$U$2,4)+1 &amp; "/" &amp; RIGHT([6]Settings!$U$2,2)+1 &amp; CHAR(10) &amp; "(R'000)"</f>
        <v>2018/19
(R'000)</v>
      </c>
      <c r="AK7" s="833" t="str">
        <f>LEFT([6]Settings!$U$2,4)+2 &amp; "/" &amp; RIGHT([6]Settings!$U$2,2)+2 &amp; CHAR(10) &amp; "(R'000)"</f>
        <v>2019/20
(R'000)</v>
      </c>
    </row>
    <row r="8" spans="1:37" ht="15" customHeight="1" x14ac:dyDescent="0.2">
      <c r="A8" s="805"/>
      <c r="B8" s="821"/>
      <c r="C8" s="821"/>
      <c r="D8" s="830"/>
      <c r="E8" s="832"/>
      <c r="F8" s="834"/>
      <c r="G8" s="830"/>
      <c r="H8" s="832"/>
      <c r="I8" s="834"/>
      <c r="J8" s="830"/>
      <c r="K8" s="832"/>
      <c r="L8" s="834"/>
      <c r="M8" s="830"/>
      <c r="N8" s="832"/>
      <c r="O8" s="834"/>
      <c r="P8" s="830"/>
      <c r="Q8" s="832"/>
      <c r="R8" s="834"/>
      <c r="S8" s="830"/>
      <c r="T8" s="832"/>
      <c r="U8" s="834"/>
      <c r="V8" s="830"/>
      <c r="W8" s="832"/>
      <c r="X8" s="834"/>
      <c r="Y8" s="830"/>
      <c r="Z8" s="832"/>
      <c r="AA8" s="834"/>
      <c r="AB8" s="830"/>
      <c r="AC8" s="832"/>
      <c r="AD8" s="834"/>
      <c r="AE8" s="830"/>
      <c r="AF8" s="832"/>
      <c r="AG8" s="834"/>
      <c r="AI8" s="830"/>
      <c r="AJ8" s="832"/>
      <c r="AK8" s="834"/>
    </row>
    <row r="9" spans="1:37" ht="15" customHeight="1" x14ac:dyDescent="0.2">
      <c r="A9" s="18"/>
      <c r="B9" s="19"/>
      <c r="C9" s="10"/>
      <c r="D9" s="6"/>
      <c r="E9" s="7"/>
      <c r="F9" s="8"/>
      <c r="G9" s="6"/>
      <c r="H9" s="7"/>
      <c r="I9" s="8"/>
      <c r="J9" s="6"/>
      <c r="K9" s="7"/>
      <c r="L9" s="8"/>
      <c r="M9" s="6"/>
      <c r="N9" s="7"/>
      <c r="O9" s="8"/>
      <c r="P9" s="6"/>
      <c r="Q9" s="7"/>
      <c r="R9" s="8"/>
      <c r="S9" s="6"/>
      <c r="T9" s="7"/>
      <c r="U9" s="8"/>
      <c r="V9" s="6"/>
      <c r="W9" s="7"/>
      <c r="X9" s="8"/>
      <c r="Y9" s="6"/>
      <c r="Z9" s="7"/>
      <c r="AA9" s="8"/>
      <c r="AB9" s="6"/>
      <c r="AC9" s="7"/>
      <c r="AD9" s="8"/>
      <c r="AE9" s="6"/>
      <c r="AF9" s="7"/>
      <c r="AG9" s="8"/>
      <c r="AI9" s="6">
        <f t="shared" ref="AI9:AK22" si="0">D9+G9+J9+M9+P9+S9+V9+Y9+AB9+AE9</f>
        <v>0</v>
      </c>
      <c r="AJ9" s="7">
        <f t="shared" si="0"/>
        <v>0</v>
      </c>
      <c r="AK9" s="8">
        <f t="shared" si="0"/>
        <v>0</v>
      </c>
    </row>
    <row r="10" spans="1:37" ht="15" customHeight="1" x14ac:dyDescent="0.2">
      <c r="A10" s="254" t="str">
        <f>[6]Settings!U9</f>
        <v>EASTERN CAPE</v>
      </c>
      <c r="B10" s="19"/>
      <c r="C10" s="229"/>
      <c r="D10" s="1"/>
      <c r="E10" s="2"/>
      <c r="F10" s="3"/>
      <c r="G10" s="1"/>
      <c r="H10" s="2"/>
      <c r="I10" s="3"/>
      <c r="J10" s="1"/>
      <c r="K10" s="2"/>
      <c r="L10" s="3"/>
      <c r="M10" s="1"/>
      <c r="N10" s="2"/>
      <c r="O10" s="3"/>
      <c r="P10" s="1"/>
      <c r="Q10" s="2"/>
      <c r="R10" s="3"/>
      <c r="S10" s="1"/>
      <c r="T10" s="2"/>
      <c r="U10" s="3"/>
      <c r="V10" s="1"/>
      <c r="W10" s="2"/>
      <c r="X10" s="3"/>
      <c r="Y10" s="1"/>
      <c r="Z10" s="2"/>
      <c r="AA10" s="3"/>
      <c r="AB10" s="1"/>
      <c r="AC10" s="2"/>
      <c r="AD10" s="3"/>
      <c r="AE10" s="1"/>
      <c r="AF10" s="2"/>
      <c r="AG10" s="3"/>
      <c r="AI10" s="1">
        <f t="shared" si="0"/>
        <v>0</v>
      </c>
      <c r="AJ10" s="2">
        <f t="shared" si="0"/>
        <v>0</v>
      </c>
      <c r="AK10" s="3">
        <f t="shared" si="0"/>
        <v>0</v>
      </c>
    </row>
    <row r="11" spans="1:37" ht="15" customHeight="1" x14ac:dyDescent="0.2">
      <c r="A11" s="254">
        <f>[6]Settings!U10</f>
        <v>0</v>
      </c>
      <c r="B11" s="243">
        <f>[6]Settings!V10</f>
        <v>0</v>
      </c>
      <c r="C11" s="244">
        <f>[6]Settings!W10</f>
        <v>0</v>
      </c>
      <c r="D11" s="1"/>
      <c r="E11" s="2"/>
      <c r="F11" s="3"/>
      <c r="G11" s="1"/>
      <c r="H11" s="2"/>
      <c r="I11" s="3"/>
      <c r="J11" s="1"/>
      <c r="K11" s="2"/>
      <c r="L11" s="3"/>
      <c r="M11" s="1"/>
      <c r="N11" s="2"/>
      <c r="O11" s="3"/>
      <c r="P11" s="1"/>
      <c r="Q11" s="2"/>
      <c r="R11" s="3"/>
      <c r="S11" s="1"/>
      <c r="T11" s="2"/>
      <c r="U11" s="3"/>
      <c r="V11" s="1"/>
      <c r="W11" s="2"/>
      <c r="X11" s="3"/>
      <c r="Y11" s="1"/>
      <c r="Z11" s="2"/>
      <c r="AA11" s="3"/>
      <c r="AB11" s="1"/>
      <c r="AC11" s="2"/>
      <c r="AD11" s="3"/>
      <c r="AE11" s="1"/>
      <c r="AF11" s="2"/>
      <c r="AG11" s="3"/>
      <c r="AI11" s="1">
        <f t="shared" si="0"/>
        <v>0</v>
      </c>
      <c r="AJ11" s="2">
        <f t="shared" si="0"/>
        <v>0</v>
      </c>
      <c r="AK11" s="3">
        <f t="shared" si="0"/>
        <v>0</v>
      </c>
    </row>
    <row r="12" spans="1:37" ht="15" customHeight="1" x14ac:dyDescent="0.2">
      <c r="A12" s="20" t="str">
        <f>[6]Settings!U11</f>
        <v>A</v>
      </c>
      <c r="B12" s="19" t="str">
        <f>[6]Settings!V11</f>
        <v>BUF</v>
      </c>
      <c r="C12" s="229" t="str">
        <f>[6]Settings!W11</f>
        <v xml:space="preserve"> Buffalo City</v>
      </c>
      <c r="D12" s="147"/>
      <c r="E12" s="80"/>
      <c r="F12" s="134"/>
      <c r="G12" s="147"/>
      <c r="H12" s="80"/>
      <c r="I12" s="134"/>
      <c r="J12" s="147"/>
      <c r="K12" s="80"/>
      <c r="L12" s="134"/>
      <c r="M12" s="147">
        <v>10560</v>
      </c>
      <c r="N12" s="80">
        <v>11800</v>
      </c>
      <c r="O12" s="134">
        <v>13517</v>
      </c>
      <c r="P12" s="147">
        <v>1300</v>
      </c>
      <c r="Q12" s="80">
        <v>1000</v>
      </c>
      <c r="R12" s="134">
        <v>1000</v>
      </c>
      <c r="S12" s="147">
        <v>4952</v>
      </c>
      <c r="T12" s="80"/>
      <c r="U12" s="134"/>
      <c r="V12" s="147"/>
      <c r="W12" s="80"/>
      <c r="X12" s="134"/>
      <c r="Y12" s="147"/>
      <c r="Z12" s="80"/>
      <c r="AA12" s="134"/>
      <c r="AB12" s="147"/>
      <c r="AC12" s="80"/>
      <c r="AD12" s="134"/>
      <c r="AE12" s="147"/>
      <c r="AF12" s="80"/>
      <c r="AG12" s="134"/>
      <c r="AI12" s="147">
        <f>D12+G12+J12+M12+P12+S12+V12+Y12+AB12+AE12</f>
        <v>16812</v>
      </c>
      <c r="AJ12" s="80">
        <f t="shared" si="0"/>
        <v>12800</v>
      </c>
      <c r="AK12" s="134">
        <f t="shared" si="0"/>
        <v>14517</v>
      </c>
    </row>
    <row r="13" spans="1:37" ht="15" customHeight="1" x14ac:dyDescent="0.2">
      <c r="A13" s="255" t="str">
        <f>[6]Settings!U12</f>
        <v>A</v>
      </c>
      <c r="B13" s="21" t="str">
        <f>[6]Settings!V12</f>
        <v>NMA</v>
      </c>
      <c r="C13" s="65" t="str">
        <f>[6]Settings!W12</f>
        <v xml:space="preserve"> Nelson Mandela Bay</v>
      </c>
      <c r="D13" s="148"/>
      <c r="E13" s="81"/>
      <c r="F13" s="149"/>
      <c r="G13" s="148"/>
      <c r="H13" s="81"/>
      <c r="I13" s="149"/>
      <c r="J13" s="148"/>
      <c r="K13" s="81"/>
      <c r="L13" s="149"/>
      <c r="M13" s="148">
        <v>15394</v>
      </c>
      <c r="N13" s="81">
        <v>16334</v>
      </c>
      <c r="O13" s="149">
        <v>17229</v>
      </c>
      <c r="P13" s="148">
        <v>1050</v>
      </c>
      <c r="Q13" s="81">
        <v>1000</v>
      </c>
      <c r="R13" s="149">
        <v>1000</v>
      </c>
      <c r="S13" s="148">
        <v>4807</v>
      </c>
      <c r="T13" s="81"/>
      <c r="U13" s="149"/>
      <c r="V13" s="148"/>
      <c r="W13" s="81"/>
      <c r="X13" s="149"/>
      <c r="Y13" s="148"/>
      <c r="Z13" s="81"/>
      <c r="AA13" s="149"/>
      <c r="AB13" s="148"/>
      <c r="AC13" s="81"/>
      <c r="AD13" s="149"/>
      <c r="AE13" s="148"/>
      <c r="AF13" s="81"/>
      <c r="AG13" s="149"/>
      <c r="AI13" s="148">
        <f t="shared" ref="AI13:AI22" si="1">D13+G13+J13+M13+P13+S13+V13+Y13+AB13+AE13</f>
        <v>21251</v>
      </c>
      <c r="AJ13" s="81">
        <f t="shared" si="0"/>
        <v>17334</v>
      </c>
      <c r="AK13" s="149">
        <f t="shared" si="0"/>
        <v>18229</v>
      </c>
    </row>
    <row r="14" spans="1:37" ht="15" customHeight="1" x14ac:dyDescent="0.2">
      <c r="A14" s="254">
        <f>[6]Settings!U13</f>
        <v>0</v>
      </c>
      <c r="B14" s="243">
        <f>[6]Settings!V13</f>
        <v>0</v>
      </c>
      <c r="C14" s="244">
        <f>[6]Settings!W13</f>
        <v>0</v>
      </c>
      <c r="D14" s="43"/>
      <c r="E14" s="44"/>
      <c r="F14" s="150"/>
      <c r="G14" s="43"/>
      <c r="H14" s="44"/>
      <c r="I14" s="134"/>
      <c r="J14" s="147"/>
      <c r="K14" s="80"/>
      <c r="L14" s="134"/>
      <c r="M14" s="43"/>
      <c r="N14" s="44"/>
      <c r="O14" s="150"/>
      <c r="P14" s="147"/>
      <c r="Q14" s="80"/>
      <c r="R14" s="134"/>
      <c r="S14" s="147"/>
      <c r="T14" s="80"/>
      <c r="U14" s="134"/>
      <c r="V14" s="147"/>
      <c r="W14" s="80"/>
      <c r="X14" s="134"/>
      <c r="Y14" s="147"/>
      <c r="Z14" s="80"/>
      <c r="AA14" s="134"/>
      <c r="AB14" s="147"/>
      <c r="AC14" s="80"/>
      <c r="AD14" s="134"/>
      <c r="AE14" s="147"/>
      <c r="AF14" s="80"/>
      <c r="AG14" s="134"/>
      <c r="AI14" s="147">
        <f t="shared" si="1"/>
        <v>0</v>
      </c>
      <c r="AJ14" s="80">
        <f t="shared" si="0"/>
        <v>0</v>
      </c>
      <c r="AK14" s="134">
        <f t="shared" si="0"/>
        <v>0</v>
      </c>
    </row>
    <row r="15" spans="1:37" ht="15" customHeight="1" x14ac:dyDescent="0.2">
      <c r="A15" s="20" t="str">
        <f>[6]Settings!U14</f>
        <v>B</v>
      </c>
      <c r="B15" s="19" t="s">
        <v>4</v>
      </c>
      <c r="C15" s="253" t="str">
        <f>[6]Settings!W14</f>
        <v xml:space="preserve"> Dr Beyers Naude</v>
      </c>
      <c r="D15" s="147">
        <v>6847</v>
      </c>
      <c r="E15" s="80"/>
      <c r="F15" s="134"/>
      <c r="G15" s="147"/>
      <c r="H15" s="80"/>
      <c r="I15" s="134"/>
      <c r="J15" s="147"/>
      <c r="K15" s="80"/>
      <c r="L15" s="134"/>
      <c r="M15" s="147"/>
      <c r="N15" s="80"/>
      <c r="O15" s="134"/>
      <c r="P15" s="147">
        <v>5945</v>
      </c>
      <c r="Q15" s="80">
        <v>6455</v>
      </c>
      <c r="R15" s="134">
        <v>6715</v>
      </c>
      <c r="S15" s="147">
        <v>1383</v>
      </c>
      <c r="T15" s="80"/>
      <c r="U15" s="134"/>
      <c r="V15" s="147"/>
      <c r="W15" s="80"/>
      <c r="X15" s="134"/>
      <c r="Y15" s="147"/>
      <c r="Z15" s="80"/>
      <c r="AA15" s="134"/>
      <c r="AB15" s="147"/>
      <c r="AC15" s="80"/>
      <c r="AD15" s="134"/>
      <c r="AE15" s="147"/>
      <c r="AF15" s="80"/>
      <c r="AG15" s="134"/>
      <c r="AI15" s="147">
        <f t="shared" si="1"/>
        <v>14175</v>
      </c>
      <c r="AJ15" s="80">
        <f t="shared" si="0"/>
        <v>6455</v>
      </c>
      <c r="AK15" s="134">
        <f t="shared" si="0"/>
        <v>6715</v>
      </c>
    </row>
    <row r="16" spans="1:37" ht="15" customHeight="1" x14ac:dyDescent="0.2">
      <c r="A16" s="20" t="str">
        <f>[6]Settings!U15</f>
        <v>B</v>
      </c>
      <c r="B16" s="19" t="s">
        <v>1281</v>
      </c>
      <c r="C16" s="229" t="str">
        <f>[6]Settings!W15</f>
        <v xml:space="preserve"> Blue Crane Route</v>
      </c>
      <c r="D16" s="147"/>
      <c r="E16" s="80"/>
      <c r="F16" s="134"/>
      <c r="G16" s="147"/>
      <c r="H16" s="80"/>
      <c r="I16" s="134"/>
      <c r="J16" s="147"/>
      <c r="K16" s="80"/>
      <c r="L16" s="134"/>
      <c r="M16" s="147"/>
      <c r="N16" s="80"/>
      <c r="O16" s="134"/>
      <c r="P16" s="147">
        <v>1700</v>
      </c>
      <c r="Q16" s="80">
        <v>1955</v>
      </c>
      <c r="R16" s="134">
        <v>2215</v>
      </c>
      <c r="S16" s="147">
        <v>1000</v>
      </c>
      <c r="T16" s="80"/>
      <c r="U16" s="134"/>
      <c r="V16" s="147"/>
      <c r="W16" s="80"/>
      <c r="X16" s="134"/>
      <c r="Y16" s="147"/>
      <c r="Z16" s="80"/>
      <c r="AA16" s="134"/>
      <c r="AB16" s="147"/>
      <c r="AC16" s="80"/>
      <c r="AD16" s="134"/>
      <c r="AE16" s="147"/>
      <c r="AF16" s="80"/>
      <c r="AG16" s="134"/>
      <c r="AI16" s="147">
        <f t="shared" si="1"/>
        <v>2700</v>
      </c>
      <c r="AJ16" s="80">
        <f t="shared" si="0"/>
        <v>1955</v>
      </c>
      <c r="AK16" s="134">
        <f t="shared" si="0"/>
        <v>2215</v>
      </c>
    </row>
    <row r="17" spans="1:37" ht="15" customHeight="1" x14ac:dyDescent="0.2">
      <c r="A17" s="20" t="str">
        <f>[6]Settings!U16</f>
        <v>B</v>
      </c>
      <c r="B17" s="19" t="s">
        <v>5</v>
      </c>
      <c r="C17" s="229" t="str">
        <f>[6]Settings!W16</f>
        <v xml:space="preserve"> Makana</v>
      </c>
      <c r="D17" s="147"/>
      <c r="E17" s="80"/>
      <c r="F17" s="134"/>
      <c r="G17" s="147"/>
      <c r="H17" s="80"/>
      <c r="I17" s="134"/>
      <c r="J17" s="147"/>
      <c r="K17" s="80"/>
      <c r="L17" s="134"/>
      <c r="M17" s="147"/>
      <c r="N17" s="80"/>
      <c r="O17" s="134"/>
      <c r="P17" s="147">
        <v>2145</v>
      </c>
      <c r="Q17" s="80">
        <v>2400</v>
      </c>
      <c r="R17" s="134">
        <v>2660</v>
      </c>
      <c r="S17" s="147">
        <v>1000</v>
      </c>
      <c r="T17" s="80"/>
      <c r="U17" s="134"/>
      <c r="V17" s="147"/>
      <c r="W17" s="80"/>
      <c r="X17" s="134"/>
      <c r="Y17" s="147"/>
      <c r="Z17" s="80"/>
      <c r="AA17" s="134"/>
      <c r="AB17" s="147"/>
      <c r="AC17" s="80"/>
      <c r="AD17" s="134"/>
      <c r="AE17" s="147"/>
      <c r="AF17" s="80"/>
      <c r="AG17" s="134"/>
      <c r="AI17" s="147">
        <f t="shared" si="1"/>
        <v>3145</v>
      </c>
      <c r="AJ17" s="80">
        <f t="shared" si="0"/>
        <v>2400</v>
      </c>
      <c r="AK17" s="134">
        <f t="shared" si="0"/>
        <v>2660</v>
      </c>
    </row>
    <row r="18" spans="1:37" ht="15" customHeight="1" x14ac:dyDescent="0.2">
      <c r="A18" s="20" t="str">
        <f>[6]Settings!U17</f>
        <v>B</v>
      </c>
      <c r="B18" s="19" t="s">
        <v>6</v>
      </c>
      <c r="C18" s="229" t="str">
        <f>[6]Settings!W17</f>
        <v xml:space="preserve"> Ndlambe</v>
      </c>
      <c r="D18" s="147"/>
      <c r="E18" s="80"/>
      <c r="F18" s="134"/>
      <c r="G18" s="147"/>
      <c r="H18" s="80"/>
      <c r="I18" s="134"/>
      <c r="J18" s="147"/>
      <c r="K18" s="80"/>
      <c r="L18" s="134"/>
      <c r="M18" s="147"/>
      <c r="N18" s="80"/>
      <c r="O18" s="134"/>
      <c r="P18" s="147">
        <v>1900</v>
      </c>
      <c r="Q18" s="80">
        <v>2155</v>
      </c>
      <c r="R18" s="134">
        <v>2415</v>
      </c>
      <c r="S18" s="147">
        <v>1000</v>
      </c>
      <c r="T18" s="80"/>
      <c r="U18" s="134"/>
      <c r="V18" s="147"/>
      <c r="W18" s="80"/>
      <c r="X18" s="134"/>
      <c r="Y18" s="147"/>
      <c r="Z18" s="80"/>
      <c r="AA18" s="134"/>
      <c r="AB18" s="147"/>
      <c r="AC18" s="80"/>
      <c r="AD18" s="134"/>
      <c r="AE18" s="147"/>
      <c r="AF18" s="80"/>
      <c r="AG18" s="134"/>
      <c r="AI18" s="147">
        <f t="shared" si="1"/>
        <v>2900</v>
      </c>
      <c r="AJ18" s="80">
        <f t="shared" si="0"/>
        <v>2155</v>
      </c>
      <c r="AK18" s="134">
        <f t="shared" si="0"/>
        <v>2415</v>
      </c>
    </row>
    <row r="19" spans="1:37" ht="15" customHeight="1" x14ac:dyDescent="0.2">
      <c r="A19" s="20" t="str">
        <f>[6]Settings!U18</f>
        <v>B</v>
      </c>
      <c r="B19" s="19" t="s">
        <v>7</v>
      </c>
      <c r="C19" s="229" t="str">
        <f>[6]Settings!W18</f>
        <v xml:space="preserve"> Sundays River Valley</v>
      </c>
      <c r="D19" s="147"/>
      <c r="E19" s="80"/>
      <c r="F19" s="134"/>
      <c r="G19" s="147"/>
      <c r="H19" s="80"/>
      <c r="I19" s="134"/>
      <c r="J19" s="147"/>
      <c r="K19" s="80"/>
      <c r="L19" s="134"/>
      <c r="M19" s="147"/>
      <c r="N19" s="80"/>
      <c r="O19" s="134"/>
      <c r="P19" s="147">
        <v>2345</v>
      </c>
      <c r="Q19" s="80">
        <v>2600</v>
      </c>
      <c r="R19" s="134">
        <v>2860</v>
      </c>
      <c r="S19" s="147">
        <v>1000</v>
      </c>
      <c r="T19" s="80"/>
      <c r="U19" s="134"/>
      <c r="V19" s="147"/>
      <c r="W19" s="80"/>
      <c r="X19" s="134"/>
      <c r="Y19" s="147"/>
      <c r="Z19" s="80"/>
      <c r="AA19" s="134"/>
      <c r="AB19" s="147"/>
      <c r="AC19" s="80"/>
      <c r="AD19" s="134"/>
      <c r="AE19" s="147"/>
      <c r="AF19" s="80"/>
      <c r="AG19" s="134"/>
      <c r="AI19" s="147">
        <f t="shared" si="1"/>
        <v>3345</v>
      </c>
      <c r="AJ19" s="80">
        <f t="shared" si="0"/>
        <v>2600</v>
      </c>
      <c r="AK19" s="134">
        <f t="shared" si="0"/>
        <v>2860</v>
      </c>
    </row>
    <row r="20" spans="1:37" ht="15" customHeight="1" x14ac:dyDescent="0.2">
      <c r="A20" s="20" t="str">
        <f>[6]Settings!U19</f>
        <v>B</v>
      </c>
      <c r="B20" s="19" t="s">
        <v>1282</v>
      </c>
      <c r="C20" s="229" t="str">
        <f>[6]Settings!W19</f>
        <v xml:space="preserve"> Kouga</v>
      </c>
      <c r="D20" s="147"/>
      <c r="E20" s="80"/>
      <c r="F20" s="134"/>
      <c r="G20" s="147"/>
      <c r="H20" s="80"/>
      <c r="I20" s="134"/>
      <c r="J20" s="147"/>
      <c r="K20" s="80"/>
      <c r="L20" s="134"/>
      <c r="M20" s="147"/>
      <c r="N20" s="80"/>
      <c r="O20" s="134"/>
      <c r="P20" s="147">
        <v>1700</v>
      </c>
      <c r="Q20" s="80">
        <v>1955</v>
      </c>
      <c r="R20" s="134">
        <v>1955</v>
      </c>
      <c r="S20" s="147">
        <v>1000</v>
      </c>
      <c r="T20" s="80"/>
      <c r="U20" s="134"/>
      <c r="V20" s="147"/>
      <c r="W20" s="80"/>
      <c r="X20" s="134"/>
      <c r="Y20" s="147"/>
      <c r="Z20" s="80"/>
      <c r="AA20" s="134"/>
      <c r="AB20" s="147"/>
      <c r="AC20" s="80"/>
      <c r="AD20" s="134"/>
      <c r="AE20" s="147"/>
      <c r="AF20" s="80"/>
      <c r="AG20" s="134"/>
      <c r="AI20" s="147">
        <f t="shared" si="1"/>
        <v>2700</v>
      </c>
      <c r="AJ20" s="80">
        <f t="shared" si="0"/>
        <v>1955</v>
      </c>
      <c r="AK20" s="134">
        <f t="shared" si="0"/>
        <v>1955</v>
      </c>
    </row>
    <row r="21" spans="1:37" ht="15" customHeight="1" x14ac:dyDescent="0.2">
      <c r="A21" s="20" t="str">
        <f>[6]Settings!U20</f>
        <v>B</v>
      </c>
      <c r="B21" s="19" t="s">
        <v>8</v>
      </c>
      <c r="C21" s="229" t="str">
        <f>[6]Settings!W20</f>
        <v xml:space="preserve"> Kou-Kamma</v>
      </c>
      <c r="D21" s="147"/>
      <c r="E21" s="80"/>
      <c r="F21" s="134"/>
      <c r="G21" s="147"/>
      <c r="H21" s="80"/>
      <c r="I21" s="134"/>
      <c r="J21" s="147"/>
      <c r="K21" s="80"/>
      <c r="L21" s="134"/>
      <c r="M21" s="147"/>
      <c r="N21" s="80"/>
      <c r="O21" s="134"/>
      <c r="P21" s="147">
        <v>1900</v>
      </c>
      <c r="Q21" s="80">
        <v>2155</v>
      </c>
      <c r="R21" s="134">
        <v>2415</v>
      </c>
      <c r="S21" s="147">
        <v>1000</v>
      </c>
      <c r="T21" s="80"/>
      <c r="U21" s="134"/>
      <c r="V21" s="147"/>
      <c r="W21" s="80"/>
      <c r="X21" s="134"/>
      <c r="Y21" s="147"/>
      <c r="Z21" s="80"/>
      <c r="AA21" s="134"/>
      <c r="AB21" s="147"/>
      <c r="AC21" s="80"/>
      <c r="AD21" s="134"/>
      <c r="AE21" s="147"/>
      <c r="AF21" s="80"/>
      <c r="AG21" s="134"/>
      <c r="AI21" s="147">
        <f t="shared" si="1"/>
        <v>2900</v>
      </c>
      <c r="AJ21" s="80">
        <f t="shared" si="0"/>
        <v>2155</v>
      </c>
      <c r="AK21" s="134">
        <f t="shared" si="0"/>
        <v>2415</v>
      </c>
    </row>
    <row r="22" spans="1:37" ht="15" customHeight="1" x14ac:dyDescent="0.2">
      <c r="A22" s="20" t="str">
        <f>[6]Settings!U21</f>
        <v>C</v>
      </c>
      <c r="B22" s="19" t="s">
        <v>1283</v>
      </c>
      <c r="C22" s="229" t="str">
        <f>[6]Settings!W21</f>
        <v xml:space="preserve"> Cacadu District Municipality</v>
      </c>
      <c r="D22" s="147"/>
      <c r="E22" s="80"/>
      <c r="F22" s="149"/>
      <c r="G22" s="147"/>
      <c r="H22" s="80"/>
      <c r="I22" s="134"/>
      <c r="J22" s="147"/>
      <c r="K22" s="80"/>
      <c r="L22" s="149"/>
      <c r="M22" s="147"/>
      <c r="N22" s="80"/>
      <c r="O22" s="149"/>
      <c r="P22" s="147">
        <v>1250</v>
      </c>
      <c r="Q22" s="80">
        <v>1000</v>
      </c>
      <c r="R22" s="149">
        <v>1000</v>
      </c>
      <c r="S22" s="147">
        <v>1000</v>
      </c>
      <c r="T22" s="80"/>
      <c r="U22" s="149"/>
      <c r="V22" s="147"/>
      <c r="W22" s="80"/>
      <c r="X22" s="149"/>
      <c r="Y22" s="147"/>
      <c r="Z22" s="80"/>
      <c r="AA22" s="149"/>
      <c r="AB22" s="147"/>
      <c r="AC22" s="80"/>
      <c r="AD22" s="149"/>
      <c r="AE22" s="147"/>
      <c r="AF22" s="80"/>
      <c r="AG22" s="149"/>
      <c r="AI22" s="147">
        <f t="shared" si="1"/>
        <v>2250</v>
      </c>
      <c r="AJ22" s="80">
        <f t="shared" si="0"/>
        <v>1000</v>
      </c>
      <c r="AK22" s="134">
        <f t="shared" si="0"/>
        <v>1000</v>
      </c>
    </row>
    <row r="23" spans="1:37" s="66" customFormat="1" ht="15" customHeight="1" x14ac:dyDescent="0.2">
      <c r="A23" s="22" t="str">
        <f>[6]Settings!U22</f>
        <v>Total: Cacadu Municipalities</v>
      </c>
      <c r="B23" s="23"/>
      <c r="C23" s="24"/>
      <c r="D23" s="193">
        <f>SUM(D15:D22)</f>
        <v>6847</v>
      </c>
      <c r="E23" s="102">
        <f t="shared" ref="E23:AK23" si="2">SUM(E15:E22)</f>
        <v>0</v>
      </c>
      <c r="F23" s="203">
        <f t="shared" si="2"/>
        <v>0</v>
      </c>
      <c r="G23" s="193">
        <f t="shared" si="2"/>
        <v>0</v>
      </c>
      <c r="H23" s="102">
        <f t="shared" si="2"/>
        <v>0</v>
      </c>
      <c r="I23" s="203">
        <f t="shared" si="2"/>
        <v>0</v>
      </c>
      <c r="J23" s="193">
        <f t="shared" si="2"/>
        <v>0</v>
      </c>
      <c r="K23" s="102">
        <f t="shared" si="2"/>
        <v>0</v>
      </c>
      <c r="L23" s="203">
        <f t="shared" si="2"/>
        <v>0</v>
      </c>
      <c r="M23" s="193">
        <f t="shared" si="2"/>
        <v>0</v>
      </c>
      <c r="N23" s="102">
        <f t="shared" si="2"/>
        <v>0</v>
      </c>
      <c r="O23" s="203">
        <f t="shared" si="2"/>
        <v>0</v>
      </c>
      <c r="P23" s="193">
        <f>SUM(P15:P22)</f>
        <v>18885</v>
      </c>
      <c r="Q23" s="102">
        <f t="shared" ref="Q23:X23" si="3">SUM(Q15:Q22)</f>
        <v>20675</v>
      </c>
      <c r="R23" s="203">
        <f t="shared" si="3"/>
        <v>22235</v>
      </c>
      <c r="S23" s="193">
        <f t="shared" si="3"/>
        <v>8383</v>
      </c>
      <c r="T23" s="102">
        <f t="shared" si="3"/>
        <v>0</v>
      </c>
      <c r="U23" s="203">
        <f t="shared" si="3"/>
        <v>0</v>
      </c>
      <c r="V23" s="193">
        <f t="shared" si="3"/>
        <v>0</v>
      </c>
      <c r="W23" s="102">
        <f t="shared" si="3"/>
        <v>0</v>
      </c>
      <c r="X23" s="203">
        <f t="shared" si="3"/>
        <v>0</v>
      </c>
      <c r="Y23" s="193">
        <f t="shared" si="2"/>
        <v>0</v>
      </c>
      <c r="Z23" s="102">
        <f t="shared" si="2"/>
        <v>0</v>
      </c>
      <c r="AA23" s="203">
        <f t="shared" si="2"/>
        <v>0</v>
      </c>
      <c r="AB23" s="193">
        <f t="shared" si="2"/>
        <v>0</v>
      </c>
      <c r="AC23" s="102">
        <f t="shared" si="2"/>
        <v>0</v>
      </c>
      <c r="AD23" s="203">
        <f t="shared" si="2"/>
        <v>0</v>
      </c>
      <c r="AE23" s="193">
        <f t="shared" si="2"/>
        <v>0</v>
      </c>
      <c r="AF23" s="102">
        <f t="shared" si="2"/>
        <v>0</v>
      </c>
      <c r="AG23" s="203">
        <f t="shared" si="2"/>
        <v>0</v>
      </c>
      <c r="AH23" s="121">
        <f t="shared" si="2"/>
        <v>0</v>
      </c>
      <c r="AI23" s="193">
        <f t="shared" si="2"/>
        <v>34115</v>
      </c>
      <c r="AJ23" s="102">
        <f t="shared" si="2"/>
        <v>20675</v>
      </c>
      <c r="AK23" s="203">
        <f t="shared" si="2"/>
        <v>22235</v>
      </c>
    </row>
    <row r="24" spans="1:37" ht="15" customHeight="1" x14ac:dyDescent="0.2">
      <c r="A24" s="254">
        <f>[6]Settings!U23</f>
        <v>0</v>
      </c>
      <c r="B24" s="243">
        <f>[6]Settings!V23</f>
        <v>0</v>
      </c>
      <c r="C24" s="244">
        <f>[6]Settings!W23</f>
        <v>0</v>
      </c>
      <c r="D24" s="1"/>
      <c r="E24" s="2"/>
      <c r="F24" s="3"/>
      <c r="G24" s="1"/>
      <c r="H24" s="2"/>
      <c r="I24" s="3"/>
      <c r="J24" s="1"/>
      <c r="K24" s="2"/>
      <c r="L24" s="3"/>
      <c r="M24" s="1"/>
      <c r="N24" s="2"/>
      <c r="O24" s="3"/>
      <c r="P24" s="1"/>
      <c r="Q24" s="2"/>
      <c r="R24" s="3"/>
      <c r="S24" s="1"/>
      <c r="T24" s="2"/>
      <c r="U24" s="3"/>
      <c r="V24" s="1"/>
      <c r="W24" s="2"/>
      <c r="X24" s="3"/>
      <c r="Y24" s="1"/>
      <c r="Z24" s="2"/>
      <c r="AA24" s="3"/>
      <c r="AB24" s="1"/>
      <c r="AC24" s="2"/>
      <c r="AD24" s="3"/>
      <c r="AE24" s="1"/>
      <c r="AF24" s="2"/>
      <c r="AG24" s="3"/>
      <c r="AI24" s="1">
        <f t="shared" ref="AI24:AK31" si="4">D24+G24+J24+M24+P24+S24+V24+Y24+AB24+AE24</f>
        <v>0</v>
      </c>
      <c r="AJ24" s="2">
        <f t="shared" si="4"/>
        <v>0</v>
      </c>
      <c r="AK24" s="3">
        <f t="shared" si="4"/>
        <v>0</v>
      </c>
    </row>
    <row r="25" spans="1:37" ht="15" customHeight="1" x14ac:dyDescent="0.2">
      <c r="A25" s="20" t="str">
        <f>[6]Settings!U24</f>
        <v>B</v>
      </c>
      <c r="B25" s="19" t="str">
        <f>[6]Settings!V24</f>
        <v>EC121</v>
      </c>
      <c r="C25" s="229" t="str">
        <f>[6]Settings!W24</f>
        <v xml:space="preserve"> Mbhashe</v>
      </c>
      <c r="D25" s="147"/>
      <c r="E25" s="80"/>
      <c r="F25" s="134"/>
      <c r="G25" s="147"/>
      <c r="H25" s="80"/>
      <c r="I25" s="134"/>
      <c r="J25" s="147"/>
      <c r="K25" s="80"/>
      <c r="L25" s="134"/>
      <c r="M25" s="147"/>
      <c r="N25" s="80"/>
      <c r="O25" s="134"/>
      <c r="P25" s="147">
        <v>1700</v>
      </c>
      <c r="Q25" s="80">
        <v>1955</v>
      </c>
      <c r="R25" s="134">
        <v>2215</v>
      </c>
      <c r="S25" s="147">
        <v>4236</v>
      </c>
      <c r="T25" s="80"/>
      <c r="U25" s="134"/>
      <c r="V25" s="147"/>
      <c r="W25" s="80"/>
      <c r="X25" s="134"/>
      <c r="Y25" s="147"/>
      <c r="Z25" s="80"/>
      <c r="AA25" s="134"/>
      <c r="AB25" s="147"/>
      <c r="AC25" s="80"/>
      <c r="AD25" s="134"/>
      <c r="AE25" s="147"/>
      <c r="AF25" s="80"/>
      <c r="AG25" s="134"/>
      <c r="AI25" s="147">
        <f t="shared" si="4"/>
        <v>5936</v>
      </c>
      <c r="AJ25" s="80">
        <f t="shared" si="4"/>
        <v>1955</v>
      </c>
      <c r="AK25" s="134">
        <f t="shared" si="4"/>
        <v>2215</v>
      </c>
    </row>
    <row r="26" spans="1:37" ht="15" customHeight="1" x14ac:dyDescent="0.2">
      <c r="A26" s="20" t="str">
        <f>[6]Settings!U25</f>
        <v>B</v>
      </c>
      <c r="B26" s="19" t="str">
        <f>[6]Settings!V25</f>
        <v>EC122</v>
      </c>
      <c r="C26" s="229" t="str">
        <f>[6]Settings!W25</f>
        <v xml:space="preserve"> Mnquma</v>
      </c>
      <c r="D26" s="147"/>
      <c r="E26" s="80"/>
      <c r="F26" s="134"/>
      <c r="G26" s="147"/>
      <c r="H26" s="80"/>
      <c r="I26" s="134"/>
      <c r="J26" s="147"/>
      <c r="K26" s="80"/>
      <c r="L26" s="134"/>
      <c r="M26" s="147"/>
      <c r="N26" s="80"/>
      <c r="O26" s="134"/>
      <c r="P26" s="147">
        <v>1700</v>
      </c>
      <c r="Q26" s="80">
        <v>1700</v>
      </c>
      <c r="R26" s="134">
        <v>1700</v>
      </c>
      <c r="S26" s="147">
        <v>2316</v>
      </c>
      <c r="T26" s="80"/>
      <c r="U26" s="134"/>
      <c r="V26" s="147"/>
      <c r="W26" s="80"/>
      <c r="X26" s="134"/>
      <c r="Y26" s="147"/>
      <c r="Z26" s="80"/>
      <c r="AA26" s="134"/>
      <c r="AB26" s="147"/>
      <c r="AC26" s="80"/>
      <c r="AD26" s="134"/>
      <c r="AE26" s="147"/>
      <c r="AF26" s="80"/>
      <c r="AG26" s="134"/>
      <c r="AI26" s="147">
        <f t="shared" si="4"/>
        <v>4016</v>
      </c>
      <c r="AJ26" s="80">
        <f t="shared" si="4"/>
        <v>1700</v>
      </c>
      <c r="AK26" s="134">
        <f t="shared" si="4"/>
        <v>1700</v>
      </c>
    </row>
    <row r="27" spans="1:37" ht="15" customHeight="1" x14ac:dyDescent="0.2">
      <c r="A27" s="20" t="str">
        <f>[6]Settings!U26</f>
        <v>B</v>
      </c>
      <c r="B27" s="19" t="str">
        <f>[6]Settings!V26</f>
        <v>EC123</v>
      </c>
      <c r="C27" s="229" t="str">
        <f>[6]Settings!W26</f>
        <v xml:space="preserve"> Great Kei</v>
      </c>
      <c r="D27" s="147"/>
      <c r="E27" s="80"/>
      <c r="F27" s="134"/>
      <c r="G27" s="147"/>
      <c r="H27" s="80"/>
      <c r="I27" s="134"/>
      <c r="J27" s="147"/>
      <c r="K27" s="80"/>
      <c r="L27" s="134"/>
      <c r="M27" s="147"/>
      <c r="N27" s="80"/>
      <c r="O27" s="134"/>
      <c r="P27" s="147">
        <v>2345</v>
      </c>
      <c r="Q27" s="80">
        <v>2600</v>
      </c>
      <c r="R27" s="134">
        <v>2600</v>
      </c>
      <c r="S27" s="147">
        <v>1263</v>
      </c>
      <c r="T27" s="80"/>
      <c r="U27" s="134"/>
      <c r="V27" s="147"/>
      <c r="W27" s="80"/>
      <c r="X27" s="134"/>
      <c r="Y27" s="147"/>
      <c r="Z27" s="80"/>
      <c r="AA27" s="134"/>
      <c r="AB27" s="147"/>
      <c r="AC27" s="80"/>
      <c r="AD27" s="134"/>
      <c r="AE27" s="147"/>
      <c r="AF27" s="80"/>
      <c r="AG27" s="134"/>
      <c r="AI27" s="147">
        <f t="shared" si="4"/>
        <v>3608</v>
      </c>
      <c r="AJ27" s="80">
        <f t="shared" si="4"/>
        <v>2600</v>
      </c>
      <c r="AK27" s="134">
        <f t="shared" si="4"/>
        <v>2600</v>
      </c>
    </row>
    <row r="28" spans="1:37" ht="15" customHeight="1" x14ac:dyDescent="0.2">
      <c r="A28" s="20" t="str">
        <f>[6]Settings!U27</f>
        <v>B</v>
      </c>
      <c r="B28" s="19" t="str">
        <f>[6]Settings!V27</f>
        <v>EC124</v>
      </c>
      <c r="C28" s="229" t="str">
        <f>[6]Settings!W27</f>
        <v xml:space="preserve"> Amahlathi</v>
      </c>
      <c r="D28" s="147"/>
      <c r="E28" s="80"/>
      <c r="F28" s="134"/>
      <c r="G28" s="147"/>
      <c r="H28" s="80"/>
      <c r="I28" s="134"/>
      <c r="J28" s="147"/>
      <c r="K28" s="80"/>
      <c r="L28" s="134"/>
      <c r="M28" s="147"/>
      <c r="N28" s="80"/>
      <c r="O28" s="134"/>
      <c r="P28" s="147">
        <v>1700</v>
      </c>
      <c r="Q28" s="80">
        <v>1955</v>
      </c>
      <c r="R28" s="134">
        <v>2215</v>
      </c>
      <c r="S28" s="147">
        <v>1389</v>
      </c>
      <c r="T28" s="80"/>
      <c r="U28" s="134"/>
      <c r="V28" s="147"/>
      <c r="W28" s="80"/>
      <c r="X28" s="134"/>
      <c r="Y28" s="147"/>
      <c r="Z28" s="80"/>
      <c r="AA28" s="134"/>
      <c r="AB28" s="147"/>
      <c r="AC28" s="80"/>
      <c r="AD28" s="134"/>
      <c r="AE28" s="147"/>
      <c r="AF28" s="80"/>
      <c r="AG28" s="134"/>
      <c r="AI28" s="147">
        <f t="shared" si="4"/>
        <v>3089</v>
      </c>
      <c r="AJ28" s="80">
        <f t="shared" si="4"/>
        <v>1955</v>
      </c>
      <c r="AK28" s="134">
        <f t="shared" si="4"/>
        <v>2215</v>
      </c>
    </row>
    <row r="29" spans="1:37" ht="15" customHeight="1" x14ac:dyDescent="0.2">
      <c r="A29" s="20" t="str">
        <f>[6]Settings!U28</f>
        <v>B</v>
      </c>
      <c r="B29" s="19" t="str">
        <f>[6]Settings!V28</f>
        <v>EC126</v>
      </c>
      <c r="C29" s="229" t="str">
        <f>[6]Settings!W28</f>
        <v xml:space="preserve"> Ngqushwa</v>
      </c>
      <c r="D29" s="147"/>
      <c r="E29" s="80"/>
      <c r="F29" s="134"/>
      <c r="G29" s="147"/>
      <c r="H29" s="80"/>
      <c r="I29" s="134"/>
      <c r="J29" s="147"/>
      <c r="K29" s="80"/>
      <c r="L29" s="134"/>
      <c r="M29" s="147"/>
      <c r="N29" s="80"/>
      <c r="O29" s="134"/>
      <c r="P29" s="147">
        <v>2345</v>
      </c>
      <c r="Q29" s="80">
        <v>2600</v>
      </c>
      <c r="R29" s="134">
        <v>2860</v>
      </c>
      <c r="S29" s="147">
        <v>1531</v>
      </c>
      <c r="T29" s="80"/>
      <c r="U29" s="134"/>
      <c r="V29" s="147"/>
      <c r="W29" s="80"/>
      <c r="X29" s="134"/>
      <c r="Y29" s="147"/>
      <c r="Z29" s="80"/>
      <c r="AA29" s="134"/>
      <c r="AB29" s="147"/>
      <c r="AC29" s="80"/>
      <c r="AD29" s="134"/>
      <c r="AE29" s="147"/>
      <c r="AF29" s="80"/>
      <c r="AG29" s="134"/>
      <c r="AI29" s="147">
        <f t="shared" si="4"/>
        <v>3876</v>
      </c>
      <c r="AJ29" s="80">
        <f t="shared" si="4"/>
        <v>2600</v>
      </c>
      <c r="AK29" s="134">
        <f t="shared" si="4"/>
        <v>2860</v>
      </c>
    </row>
    <row r="30" spans="1:37" ht="15" customHeight="1" x14ac:dyDescent="0.2">
      <c r="A30" s="20" t="str">
        <f>[6]Settings!U29</f>
        <v>B</v>
      </c>
      <c r="B30" s="19" t="str">
        <f>[6]Settings!V29</f>
        <v>EC129</v>
      </c>
      <c r="C30" s="229" t="str">
        <f>[6]Settings!W29</f>
        <v xml:space="preserve"> Raymond Mhlaba</v>
      </c>
      <c r="D30" s="147">
        <v>4566</v>
      </c>
      <c r="E30" s="80"/>
      <c r="F30" s="134"/>
      <c r="G30" s="147"/>
      <c r="H30" s="80"/>
      <c r="I30" s="134"/>
      <c r="J30" s="147"/>
      <c r="K30" s="80"/>
      <c r="L30" s="134"/>
      <c r="M30" s="147"/>
      <c r="N30" s="80"/>
      <c r="O30" s="134"/>
      <c r="P30" s="147">
        <v>3800</v>
      </c>
      <c r="Q30" s="80">
        <v>4056</v>
      </c>
      <c r="R30" s="134">
        <v>4316</v>
      </c>
      <c r="S30" s="147">
        <v>1662</v>
      </c>
      <c r="T30" s="80"/>
      <c r="U30" s="134"/>
      <c r="V30" s="147"/>
      <c r="W30" s="80"/>
      <c r="X30" s="134"/>
      <c r="Y30" s="147"/>
      <c r="Z30" s="80"/>
      <c r="AA30" s="134"/>
      <c r="AB30" s="147"/>
      <c r="AC30" s="80"/>
      <c r="AD30" s="134"/>
      <c r="AE30" s="147"/>
      <c r="AF30" s="80"/>
      <c r="AG30" s="134"/>
      <c r="AI30" s="147">
        <f t="shared" si="4"/>
        <v>10028</v>
      </c>
      <c r="AJ30" s="80">
        <f t="shared" si="4"/>
        <v>4056</v>
      </c>
      <c r="AK30" s="134">
        <f t="shared" si="4"/>
        <v>4316</v>
      </c>
    </row>
    <row r="31" spans="1:37" ht="15" customHeight="1" x14ac:dyDescent="0.2">
      <c r="A31" s="20" t="str">
        <f>[6]Settings!U30</f>
        <v>C</v>
      </c>
      <c r="B31" s="19" t="str">
        <f>[6]Settings!V30</f>
        <v>DC12</v>
      </c>
      <c r="C31" s="229" t="str">
        <f>[6]Settings!W30</f>
        <v xml:space="preserve"> Amathole District Municipality</v>
      </c>
      <c r="D31" s="147"/>
      <c r="E31" s="80"/>
      <c r="F31" s="134"/>
      <c r="G31" s="147"/>
      <c r="H31" s="80"/>
      <c r="I31" s="134"/>
      <c r="J31" s="147"/>
      <c r="K31" s="80"/>
      <c r="L31" s="134"/>
      <c r="M31" s="147"/>
      <c r="N31" s="80"/>
      <c r="O31" s="134"/>
      <c r="P31" s="147">
        <v>1250</v>
      </c>
      <c r="Q31" s="80">
        <v>1000</v>
      </c>
      <c r="R31" s="134">
        <v>1000</v>
      </c>
      <c r="S31" s="147">
        <v>1527</v>
      </c>
      <c r="T31" s="80"/>
      <c r="U31" s="134"/>
      <c r="V31" s="147"/>
      <c r="W31" s="80"/>
      <c r="X31" s="134"/>
      <c r="Y31" s="147"/>
      <c r="Z31" s="80"/>
      <c r="AA31" s="134"/>
      <c r="AB31" s="147"/>
      <c r="AC31" s="80"/>
      <c r="AD31" s="134"/>
      <c r="AE31" s="147"/>
      <c r="AF31" s="80"/>
      <c r="AG31" s="134"/>
      <c r="AI31" s="147">
        <f t="shared" si="4"/>
        <v>2777</v>
      </c>
      <c r="AJ31" s="80">
        <f t="shared" si="4"/>
        <v>1000</v>
      </c>
      <c r="AK31" s="134">
        <f t="shared" si="4"/>
        <v>1000</v>
      </c>
    </row>
    <row r="32" spans="1:37" s="66" customFormat="1" ht="15" customHeight="1" x14ac:dyDescent="0.2">
      <c r="A32" s="22" t="str">
        <f>[6]Settings!U31</f>
        <v>Total: Amathole Municipalities</v>
      </c>
      <c r="B32" s="23"/>
      <c r="C32" s="24"/>
      <c r="D32" s="193">
        <f>SUM(D25:D31)</f>
        <v>4566</v>
      </c>
      <c r="E32" s="102">
        <f t="shared" ref="E32:AK32" si="5">SUM(E25:E31)</f>
        <v>0</v>
      </c>
      <c r="F32" s="203">
        <f t="shared" si="5"/>
        <v>0</v>
      </c>
      <c r="G32" s="193">
        <f t="shared" si="5"/>
        <v>0</v>
      </c>
      <c r="H32" s="102">
        <f t="shared" si="5"/>
        <v>0</v>
      </c>
      <c r="I32" s="203">
        <f t="shared" si="5"/>
        <v>0</v>
      </c>
      <c r="J32" s="193">
        <f t="shared" si="5"/>
        <v>0</v>
      </c>
      <c r="K32" s="102">
        <f t="shared" si="5"/>
        <v>0</v>
      </c>
      <c r="L32" s="203">
        <f t="shared" si="5"/>
        <v>0</v>
      </c>
      <c r="M32" s="193">
        <f t="shared" si="5"/>
        <v>0</v>
      </c>
      <c r="N32" s="102">
        <f t="shared" si="5"/>
        <v>0</v>
      </c>
      <c r="O32" s="203">
        <f t="shared" si="5"/>
        <v>0</v>
      </c>
      <c r="P32" s="193">
        <f t="shared" si="5"/>
        <v>14840</v>
      </c>
      <c r="Q32" s="102">
        <f t="shared" si="5"/>
        <v>15866</v>
      </c>
      <c r="R32" s="203">
        <f t="shared" si="5"/>
        <v>16906</v>
      </c>
      <c r="S32" s="193">
        <f t="shared" si="5"/>
        <v>13924</v>
      </c>
      <c r="T32" s="102">
        <f t="shared" si="5"/>
        <v>0</v>
      </c>
      <c r="U32" s="203">
        <f t="shared" si="5"/>
        <v>0</v>
      </c>
      <c r="V32" s="193">
        <f t="shared" si="5"/>
        <v>0</v>
      </c>
      <c r="W32" s="102">
        <f t="shared" si="5"/>
        <v>0</v>
      </c>
      <c r="X32" s="203">
        <f t="shared" si="5"/>
        <v>0</v>
      </c>
      <c r="Y32" s="193">
        <f t="shared" si="5"/>
        <v>0</v>
      </c>
      <c r="Z32" s="102">
        <f t="shared" si="5"/>
        <v>0</v>
      </c>
      <c r="AA32" s="203">
        <f t="shared" si="5"/>
        <v>0</v>
      </c>
      <c r="AB32" s="193">
        <f t="shared" si="5"/>
        <v>0</v>
      </c>
      <c r="AC32" s="102">
        <f t="shared" si="5"/>
        <v>0</v>
      </c>
      <c r="AD32" s="203">
        <f t="shared" si="5"/>
        <v>0</v>
      </c>
      <c r="AE32" s="193">
        <f t="shared" si="5"/>
        <v>0</v>
      </c>
      <c r="AF32" s="102">
        <f t="shared" si="5"/>
        <v>0</v>
      </c>
      <c r="AG32" s="203">
        <f t="shared" si="5"/>
        <v>0</v>
      </c>
      <c r="AH32" s="121">
        <f t="shared" si="5"/>
        <v>0</v>
      </c>
      <c r="AI32" s="193">
        <f t="shared" si="5"/>
        <v>33330</v>
      </c>
      <c r="AJ32" s="102">
        <f t="shared" si="5"/>
        <v>15866</v>
      </c>
      <c r="AK32" s="203">
        <f t="shared" si="5"/>
        <v>16906</v>
      </c>
    </row>
    <row r="33" spans="1:37" ht="15" customHeight="1" x14ac:dyDescent="0.2">
      <c r="A33" s="254">
        <f>[6]Settings!U32</f>
        <v>0</v>
      </c>
      <c r="B33" s="243">
        <f>[6]Settings!V32</f>
        <v>0</v>
      </c>
      <c r="C33" s="244">
        <f>[6]Settings!W32</f>
        <v>0</v>
      </c>
      <c r="D33" s="1"/>
      <c r="E33" s="2"/>
      <c r="F33" s="3"/>
      <c r="G33" s="1"/>
      <c r="H33" s="2"/>
      <c r="I33" s="3"/>
      <c r="J33" s="1"/>
      <c r="K33" s="2"/>
      <c r="L33" s="3"/>
      <c r="M33" s="1"/>
      <c r="N33" s="2"/>
      <c r="O33" s="3"/>
      <c r="P33" s="1"/>
      <c r="Q33" s="2"/>
      <c r="R33" s="3"/>
      <c r="S33" s="1"/>
      <c r="T33" s="2"/>
      <c r="U33" s="3"/>
      <c r="V33" s="1"/>
      <c r="W33" s="2"/>
      <c r="X33" s="3"/>
      <c r="Y33" s="1"/>
      <c r="Z33" s="2"/>
      <c r="AA33" s="3"/>
      <c r="AB33" s="1"/>
      <c r="AC33" s="2"/>
      <c r="AD33" s="3"/>
      <c r="AE33" s="1"/>
      <c r="AF33" s="2"/>
      <c r="AG33" s="3"/>
      <c r="AI33" s="1">
        <f t="shared" ref="AI33:AK40" si="6">D33+G33+J33+M33+P33+S33+V33+Y33+AB33+AE33</f>
        <v>0</v>
      </c>
      <c r="AJ33" s="2">
        <f t="shared" si="6"/>
        <v>0</v>
      </c>
      <c r="AK33" s="3">
        <f t="shared" si="6"/>
        <v>0</v>
      </c>
    </row>
    <row r="34" spans="1:37" ht="15" customHeight="1" x14ac:dyDescent="0.2">
      <c r="A34" s="20" t="str">
        <f>[6]Settings!U33</f>
        <v>B</v>
      </c>
      <c r="B34" s="19" t="str">
        <f>[6]Settings!V33</f>
        <v>EC131</v>
      </c>
      <c r="C34" s="229" t="str">
        <f>[6]Settings!W33</f>
        <v xml:space="preserve"> Inxuba Yethemba</v>
      </c>
      <c r="D34" s="147"/>
      <c r="E34" s="80"/>
      <c r="F34" s="134"/>
      <c r="G34" s="147"/>
      <c r="H34" s="80"/>
      <c r="I34" s="134"/>
      <c r="J34" s="147"/>
      <c r="K34" s="80"/>
      <c r="L34" s="134"/>
      <c r="M34" s="147"/>
      <c r="N34" s="80"/>
      <c r="O34" s="134"/>
      <c r="P34" s="147">
        <v>2145</v>
      </c>
      <c r="Q34" s="80">
        <v>2400</v>
      </c>
      <c r="R34" s="134">
        <v>2660</v>
      </c>
      <c r="S34" s="147">
        <v>1079</v>
      </c>
      <c r="T34" s="80"/>
      <c r="U34" s="134"/>
      <c r="V34" s="147"/>
      <c r="W34" s="80"/>
      <c r="X34" s="134"/>
      <c r="Y34" s="147"/>
      <c r="Z34" s="80"/>
      <c r="AA34" s="134"/>
      <c r="AB34" s="147"/>
      <c r="AC34" s="80"/>
      <c r="AD34" s="134"/>
      <c r="AE34" s="147"/>
      <c r="AF34" s="80"/>
      <c r="AG34" s="134"/>
      <c r="AI34" s="147">
        <f t="shared" si="6"/>
        <v>3224</v>
      </c>
      <c r="AJ34" s="80">
        <f t="shared" si="6"/>
        <v>2400</v>
      </c>
      <c r="AK34" s="134">
        <f t="shared" si="6"/>
        <v>2660</v>
      </c>
    </row>
    <row r="35" spans="1:37" ht="15" customHeight="1" x14ac:dyDescent="0.2">
      <c r="A35" s="20" t="str">
        <f>[6]Settings!U34</f>
        <v>B</v>
      </c>
      <c r="B35" s="19" t="str">
        <f>[6]Settings!V34</f>
        <v>EC135</v>
      </c>
      <c r="C35" s="229" t="str">
        <f>[6]Settings!W34</f>
        <v xml:space="preserve"> Intsika Yethu</v>
      </c>
      <c r="D35" s="147"/>
      <c r="E35" s="80"/>
      <c r="F35" s="134"/>
      <c r="G35" s="147"/>
      <c r="H35" s="80"/>
      <c r="I35" s="134"/>
      <c r="J35" s="147"/>
      <c r="K35" s="80"/>
      <c r="L35" s="134"/>
      <c r="M35" s="147"/>
      <c r="N35" s="80"/>
      <c r="O35" s="134"/>
      <c r="P35" s="147">
        <v>2145</v>
      </c>
      <c r="Q35" s="80">
        <v>2400</v>
      </c>
      <c r="R35" s="134">
        <v>2400</v>
      </c>
      <c r="S35" s="147">
        <v>2520</v>
      </c>
      <c r="T35" s="80"/>
      <c r="U35" s="134"/>
      <c r="V35" s="147"/>
      <c r="W35" s="80"/>
      <c r="X35" s="134"/>
      <c r="Y35" s="147"/>
      <c r="Z35" s="80"/>
      <c r="AA35" s="134"/>
      <c r="AB35" s="147"/>
      <c r="AC35" s="80"/>
      <c r="AD35" s="134"/>
      <c r="AE35" s="147"/>
      <c r="AF35" s="80"/>
      <c r="AG35" s="134"/>
      <c r="AI35" s="147">
        <f t="shared" si="6"/>
        <v>4665</v>
      </c>
      <c r="AJ35" s="80">
        <f t="shared" si="6"/>
        <v>2400</v>
      </c>
      <c r="AK35" s="134">
        <f t="shared" si="6"/>
        <v>2400</v>
      </c>
    </row>
    <row r="36" spans="1:37" ht="15" customHeight="1" x14ac:dyDescent="0.2">
      <c r="A36" s="20" t="str">
        <f>[6]Settings!U35</f>
        <v>B</v>
      </c>
      <c r="B36" s="19" t="str">
        <f>[6]Settings!V35</f>
        <v>EC136</v>
      </c>
      <c r="C36" s="229" t="str">
        <f>[6]Settings!W35</f>
        <v xml:space="preserve"> Emalahleni</v>
      </c>
      <c r="D36" s="147"/>
      <c r="E36" s="80"/>
      <c r="F36" s="134"/>
      <c r="G36" s="147"/>
      <c r="H36" s="80"/>
      <c r="I36" s="134"/>
      <c r="J36" s="147"/>
      <c r="K36" s="80"/>
      <c r="L36" s="134"/>
      <c r="M36" s="147"/>
      <c r="N36" s="80"/>
      <c r="O36" s="134"/>
      <c r="P36" s="147">
        <v>2345</v>
      </c>
      <c r="Q36" s="80">
        <v>2600</v>
      </c>
      <c r="R36" s="134">
        <v>2860</v>
      </c>
      <c r="S36" s="147">
        <v>1308</v>
      </c>
      <c r="T36" s="80"/>
      <c r="U36" s="134"/>
      <c r="V36" s="147"/>
      <c r="W36" s="80"/>
      <c r="X36" s="134"/>
      <c r="Y36" s="147"/>
      <c r="Z36" s="80"/>
      <c r="AA36" s="134"/>
      <c r="AB36" s="147"/>
      <c r="AC36" s="80"/>
      <c r="AD36" s="134"/>
      <c r="AE36" s="147"/>
      <c r="AF36" s="80"/>
      <c r="AG36" s="134"/>
      <c r="AI36" s="147">
        <f t="shared" si="6"/>
        <v>3653</v>
      </c>
      <c r="AJ36" s="80">
        <f t="shared" si="6"/>
        <v>2600</v>
      </c>
      <c r="AK36" s="134">
        <f t="shared" si="6"/>
        <v>2860</v>
      </c>
    </row>
    <row r="37" spans="1:37" ht="15" customHeight="1" x14ac:dyDescent="0.2">
      <c r="A37" s="20" t="str">
        <f>[6]Settings!U36</f>
        <v>B</v>
      </c>
      <c r="B37" s="19" t="str">
        <f>[6]Settings!V36</f>
        <v>EC137</v>
      </c>
      <c r="C37" s="229" t="str">
        <f>[6]Settings!W36</f>
        <v xml:space="preserve"> Engcobo</v>
      </c>
      <c r="D37" s="147"/>
      <c r="E37" s="80"/>
      <c r="F37" s="134"/>
      <c r="G37" s="147"/>
      <c r="H37" s="80"/>
      <c r="I37" s="134"/>
      <c r="J37" s="147"/>
      <c r="K37" s="80"/>
      <c r="L37" s="134"/>
      <c r="M37" s="147"/>
      <c r="N37" s="80"/>
      <c r="O37" s="134"/>
      <c r="P37" s="147">
        <v>1700</v>
      </c>
      <c r="Q37" s="80">
        <v>1700</v>
      </c>
      <c r="R37" s="134">
        <v>1700</v>
      </c>
      <c r="S37" s="147">
        <v>1391</v>
      </c>
      <c r="T37" s="80"/>
      <c r="U37" s="134"/>
      <c r="V37" s="147"/>
      <c r="W37" s="80"/>
      <c r="X37" s="134"/>
      <c r="Y37" s="147"/>
      <c r="Z37" s="80"/>
      <c r="AA37" s="134"/>
      <c r="AB37" s="147"/>
      <c r="AC37" s="80"/>
      <c r="AD37" s="134"/>
      <c r="AE37" s="147"/>
      <c r="AF37" s="80"/>
      <c r="AG37" s="134"/>
      <c r="AI37" s="147">
        <f t="shared" si="6"/>
        <v>3091</v>
      </c>
      <c r="AJ37" s="80">
        <f t="shared" si="6"/>
        <v>1700</v>
      </c>
      <c r="AK37" s="134">
        <f t="shared" si="6"/>
        <v>1700</v>
      </c>
    </row>
    <row r="38" spans="1:37" ht="15" customHeight="1" x14ac:dyDescent="0.2">
      <c r="A38" s="20" t="str">
        <f>[6]Settings!U37</f>
        <v>B</v>
      </c>
      <c r="B38" s="19" t="str">
        <f>[6]Settings!V37</f>
        <v>EC138</v>
      </c>
      <c r="C38" s="229" t="str">
        <f>[6]Settings!W37</f>
        <v xml:space="preserve"> Sakhisizwe</v>
      </c>
      <c r="D38" s="147"/>
      <c r="E38" s="80"/>
      <c r="F38" s="134"/>
      <c r="G38" s="147"/>
      <c r="H38" s="80"/>
      <c r="I38" s="134"/>
      <c r="J38" s="147"/>
      <c r="K38" s="80"/>
      <c r="L38" s="134"/>
      <c r="M38" s="147"/>
      <c r="N38" s="80"/>
      <c r="O38" s="134"/>
      <c r="P38" s="147">
        <v>1700</v>
      </c>
      <c r="Q38" s="80">
        <v>1700</v>
      </c>
      <c r="R38" s="134">
        <v>1700</v>
      </c>
      <c r="S38" s="147">
        <v>1108</v>
      </c>
      <c r="T38" s="80"/>
      <c r="U38" s="134"/>
      <c r="V38" s="147"/>
      <c r="W38" s="80"/>
      <c r="X38" s="134"/>
      <c r="Y38" s="147"/>
      <c r="Z38" s="80"/>
      <c r="AA38" s="134"/>
      <c r="AB38" s="147"/>
      <c r="AC38" s="80"/>
      <c r="AD38" s="134"/>
      <c r="AE38" s="147"/>
      <c r="AF38" s="80"/>
      <c r="AG38" s="134"/>
      <c r="AI38" s="147">
        <f t="shared" si="6"/>
        <v>2808</v>
      </c>
      <c r="AJ38" s="80">
        <f t="shared" si="6"/>
        <v>1700</v>
      </c>
      <c r="AK38" s="134">
        <f t="shared" si="6"/>
        <v>1700</v>
      </c>
    </row>
    <row r="39" spans="1:37" ht="15" customHeight="1" x14ac:dyDescent="0.2">
      <c r="A39" s="20" t="str">
        <f>[6]Settings!U38</f>
        <v>B</v>
      </c>
      <c r="B39" s="19" t="str">
        <f>[6]Settings!V38</f>
        <v>EC139</v>
      </c>
      <c r="C39" s="229" t="str">
        <f>[6]Settings!W38</f>
        <v xml:space="preserve"> Enoch Mgijima</v>
      </c>
      <c r="D39" s="147">
        <v>6847</v>
      </c>
      <c r="E39" s="80"/>
      <c r="F39" s="134"/>
      <c r="G39" s="147"/>
      <c r="H39" s="80"/>
      <c r="I39" s="134"/>
      <c r="J39" s="147"/>
      <c r="K39" s="80"/>
      <c r="L39" s="134"/>
      <c r="M39" s="147">
        <v>1800</v>
      </c>
      <c r="N39" s="80">
        <v>1900</v>
      </c>
      <c r="O39" s="134">
        <v>2000</v>
      </c>
      <c r="P39" s="147">
        <v>5945</v>
      </c>
      <c r="Q39" s="80">
        <v>6200</v>
      </c>
      <c r="R39" s="134">
        <v>6460</v>
      </c>
      <c r="S39" s="147">
        <v>4889</v>
      </c>
      <c r="T39" s="80"/>
      <c r="U39" s="134"/>
      <c r="V39" s="147"/>
      <c r="W39" s="80"/>
      <c r="X39" s="134"/>
      <c r="Y39" s="147"/>
      <c r="Z39" s="80"/>
      <c r="AA39" s="134"/>
      <c r="AB39" s="147"/>
      <c r="AC39" s="80"/>
      <c r="AD39" s="134"/>
      <c r="AE39" s="147"/>
      <c r="AF39" s="80"/>
      <c r="AG39" s="134"/>
      <c r="AI39" s="147">
        <f t="shared" si="6"/>
        <v>19481</v>
      </c>
      <c r="AJ39" s="80">
        <f t="shared" si="6"/>
        <v>8100</v>
      </c>
      <c r="AK39" s="134">
        <f t="shared" si="6"/>
        <v>8460</v>
      </c>
    </row>
    <row r="40" spans="1:37" ht="15" customHeight="1" x14ac:dyDescent="0.2">
      <c r="A40" s="20" t="str">
        <f>[6]Settings!U39</f>
        <v>C</v>
      </c>
      <c r="B40" s="19" t="str">
        <f>[6]Settings!V39</f>
        <v>DC13</v>
      </c>
      <c r="C40" s="229" t="str">
        <f>[6]Settings!W39</f>
        <v xml:space="preserve"> Chris Hani District Municipality</v>
      </c>
      <c r="D40" s="147"/>
      <c r="E40" s="80"/>
      <c r="F40" s="134"/>
      <c r="G40" s="147"/>
      <c r="H40" s="80"/>
      <c r="I40" s="134"/>
      <c r="J40" s="147"/>
      <c r="K40" s="80"/>
      <c r="L40" s="134"/>
      <c r="M40" s="147"/>
      <c r="N40" s="80"/>
      <c r="O40" s="134"/>
      <c r="P40" s="147">
        <v>1500</v>
      </c>
      <c r="Q40" s="80">
        <v>1250</v>
      </c>
      <c r="R40" s="134">
        <v>1250</v>
      </c>
      <c r="S40" s="147">
        <v>10037</v>
      </c>
      <c r="T40" s="80"/>
      <c r="U40" s="134"/>
      <c r="V40" s="147"/>
      <c r="W40" s="80"/>
      <c r="X40" s="134"/>
      <c r="Y40" s="147"/>
      <c r="Z40" s="80"/>
      <c r="AA40" s="134"/>
      <c r="AB40" s="147"/>
      <c r="AC40" s="80"/>
      <c r="AD40" s="134"/>
      <c r="AE40" s="147"/>
      <c r="AF40" s="80"/>
      <c r="AG40" s="134"/>
      <c r="AI40" s="147">
        <f t="shared" si="6"/>
        <v>11537</v>
      </c>
      <c r="AJ40" s="80">
        <f t="shared" si="6"/>
        <v>1250</v>
      </c>
      <c r="AK40" s="134">
        <f t="shared" si="6"/>
        <v>1250</v>
      </c>
    </row>
    <row r="41" spans="1:37" s="66" customFormat="1" ht="15" customHeight="1" x14ac:dyDescent="0.2">
      <c r="A41" s="22" t="str">
        <f>[6]Settings!U40</f>
        <v>Total: Chris Hani Municipalities</v>
      </c>
      <c r="B41" s="23"/>
      <c r="C41" s="24"/>
      <c r="D41" s="193">
        <f>SUM(D34:D40)</f>
        <v>6847</v>
      </c>
      <c r="E41" s="102">
        <f t="shared" ref="E41:AK41" si="7">SUM(E34:E40)</f>
        <v>0</v>
      </c>
      <c r="F41" s="203">
        <f t="shared" si="7"/>
        <v>0</v>
      </c>
      <c r="G41" s="193">
        <f t="shared" si="7"/>
        <v>0</v>
      </c>
      <c r="H41" s="102">
        <f t="shared" si="7"/>
        <v>0</v>
      </c>
      <c r="I41" s="203">
        <f t="shared" si="7"/>
        <v>0</v>
      </c>
      <c r="J41" s="193">
        <f t="shared" si="7"/>
        <v>0</v>
      </c>
      <c r="K41" s="102">
        <f t="shared" si="7"/>
        <v>0</v>
      </c>
      <c r="L41" s="203">
        <f t="shared" si="7"/>
        <v>0</v>
      </c>
      <c r="M41" s="193">
        <f t="shared" si="7"/>
        <v>1800</v>
      </c>
      <c r="N41" s="102">
        <f t="shared" si="7"/>
        <v>1900</v>
      </c>
      <c r="O41" s="203">
        <f t="shared" si="7"/>
        <v>2000</v>
      </c>
      <c r="P41" s="193">
        <f t="shared" si="7"/>
        <v>17480</v>
      </c>
      <c r="Q41" s="102">
        <f t="shared" si="7"/>
        <v>18250</v>
      </c>
      <c r="R41" s="203">
        <f t="shared" si="7"/>
        <v>19030</v>
      </c>
      <c r="S41" s="193">
        <f t="shared" si="7"/>
        <v>22332</v>
      </c>
      <c r="T41" s="102">
        <f t="shared" si="7"/>
        <v>0</v>
      </c>
      <c r="U41" s="203">
        <f t="shared" si="7"/>
        <v>0</v>
      </c>
      <c r="V41" s="193">
        <f t="shared" si="7"/>
        <v>0</v>
      </c>
      <c r="W41" s="102">
        <f t="shared" si="7"/>
        <v>0</v>
      </c>
      <c r="X41" s="203">
        <f t="shared" si="7"/>
        <v>0</v>
      </c>
      <c r="Y41" s="193">
        <f t="shared" si="7"/>
        <v>0</v>
      </c>
      <c r="Z41" s="102">
        <f t="shared" si="7"/>
        <v>0</v>
      </c>
      <c r="AA41" s="203">
        <f t="shared" si="7"/>
        <v>0</v>
      </c>
      <c r="AB41" s="193">
        <f t="shared" si="7"/>
        <v>0</v>
      </c>
      <c r="AC41" s="102">
        <f t="shared" si="7"/>
        <v>0</v>
      </c>
      <c r="AD41" s="203">
        <f t="shared" si="7"/>
        <v>0</v>
      </c>
      <c r="AE41" s="193">
        <f t="shared" si="7"/>
        <v>0</v>
      </c>
      <c r="AF41" s="102">
        <f t="shared" si="7"/>
        <v>0</v>
      </c>
      <c r="AG41" s="203">
        <f t="shared" si="7"/>
        <v>0</v>
      </c>
      <c r="AH41" s="121">
        <f t="shared" si="7"/>
        <v>0</v>
      </c>
      <c r="AI41" s="193">
        <f t="shared" si="7"/>
        <v>48459</v>
      </c>
      <c r="AJ41" s="102">
        <f t="shared" si="7"/>
        <v>20150</v>
      </c>
      <c r="AK41" s="203">
        <f t="shared" si="7"/>
        <v>21030</v>
      </c>
    </row>
    <row r="42" spans="1:37" ht="15" customHeight="1" x14ac:dyDescent="0.2">
      <c r="A42" s="254">
        <f>[6]Settings!U41</f>
        <v>0</v>
      </c>
      <c r="B42" s="243">
        <f>[6]Settings!V41</f>
        <v>0</v>
      </c>
      <c r="C42" s="244">
        <f>[6]Settings!W41</f>
        <v>0</v>
      </c>
      <c r="D42" s="194"/>
      <c r="E42" s="4"/>
      <c r="F42" s="204"/>
      <c r="G42" s="194"/>
      <c r="H42" s="4"/>
      <c r="I42" s="204"/>
      <c r="J42" s="194"/>
      <c r="K42" s="4"/>
      <c r="L42" s="204"/>
      <c r="M42" s="194"/>
      <c r="N42" s="4"/>
      <c r="O42" s="204"/>
      <c r="P42" s="194"/>
      <c r="Q42" s="4"/>
      <c r="R42" s="204"/>
      <c r="S42" s="194"/>
      <c r="T42" s="4"/>
      <c r="U42" s="204"/>
      <c r="V42" s="194"/>
      <c r="W42" s="4"/>
      <c r="X42" s="204"/>
      <c r="Y42" s="194"/>
      <c r="Z42" s="4"/>
      <c r="AA42" s="204"/>
      <c r="AB42" s="194"/>
      <c r="AC42" s="4"/>
      <c r="AD42" s="204"/>
      <c r="AE42" s="194"/>
      <c r="AF42" s="4"/>
      <c r="AG42" s="204"/>
      <c r="AI42" s="194">
        <f t="shared" ref="AI42:AK46" si="8">D42+G42+J42+M42+P42+S42+V42+Y42+AB42+AE42</f>
        <v>0</v>
      </c>
      <c r="AJ42" s="4">
        <f t="shared" si="8"/>
        <v>0</v>
      </c>
      <c r="AK42" s="204">
        <f t="shared" si="8"/>
        <v>0</v>
      </c>
    </row>
    <row r="43" spans="1:37" ht="15" customHeight="1" x14ac:dyDescent="0.2">
      <c r="A43" s="20" t="str">
        <f>[6]Settings!U42</f>
        <v>B</v>
      </c>
      <c r="B43" s="19" t="str">
        <f>[6]Settings!V42</f>
        <v>EC141</v>
      </c>
      <c r="C43" s="229" t="str">
        <f>[6]Settings!W42</f>
        <v xml:space="preserve"> Elundini</v>
      </c>
      <c r="D43" s="147"/>
      <c r="E43" s="80"/>
      <c r="F43" s="134"/>
      <c r="G43" s="147"/>
      <c r="H43" s="80"/>
      <c r="I43" s="134"/>
      <c r="J43" s="147"/>
      <c r="K43" s="80"/>
      <c r="L43" s="134"/>
      <c r="M43" s="147"/>
      <c r="N43" s="80"/>
      <c r="O43" s="134"/>
      <c r="P43" s="147">
        <v>1700</v>
      </c>
      <c r="Q43" s="80">
        <v>1700</v>
      </c>
      <c r="R43" s="134">
        <v>1700</v>
      </c>
      <c r="S43" s="147">
        <v>2649</v>
      </c>
      <c r="T43" s="80"/>
      <c r="U43" s="134"/>
      <c r="V43" s="147"/>
      <c r="W43" s="80"/>
      <c r="X43" s="134"/>
      <c r="Y43" s="147"/>
      <c r="Z43" s="80"/>
      <c r="AA43" s="134"/>
      <c r="AB43" s="147"/>
      <c r="AC43" s="80"/>
      <c r="AD43" s="134"/>
      <c r="AE43" s="147"/>
      <c r="AF43" s="80"/>
      <c r="AG43" s="134"/>
      <c r="AI43" s="147">
        <f t="shared" si="8"/>
        <v>4349</v>
      </c>
      <c r="AJ43" s="80">
        <f t="shared" si="8"/>
        <v>1700</v>
      </c>
      <c r="AK43" s="134">
        <f t="shared" si="8"/>
        <v>1700</v>
      </c>
    </row>
    <row r="44" spans="1:37" ht="15" customHeight="1" x14ac:dyDescent="0.2">
      <c r="A44" s="20" t="str">
        <f>[6]Settings!U43</f>
        <v>B</v>
      </c>
      <c r="B44" s="19" t="str">
        <f>[6]Settings!V43</f>
        <v>EC142</v>
      </c>
      <c r="C44" s="229" t="str">
        <f>[6]Settings!W43</f>
        <v xml:space="preserve"> Senqu</v>
      </c>
      <c r="D44" s="147"/>
      <c r="E44" s="80"/>
      <c r="F44" s="134"/>
      <c r="G44" s="147"/>
      <c r="H44" s="80"/>
      <c r="I44" s="134"/>
      <c r="J44" s="147"/>
      <c r="K44" s="80"/>
      <c r="L44" s="134"/>
      <c r="M44" s="147"/>
      <c r="N44" s="80"/>
      <c r="O44" s="134"/>
      <c r="P44" s="147">
        <v>1700</v>
      </c>
      <c r="Q44" s="80">
        <v>1700</v>
      </c>
      <c r="R44" s="134">
        <v>1700</v>
      </c>
      <c r="S44" s="147">
        <v>1536</v>
      </c>
      <c r="T44" s="80"/>
      <c r="U44" s="134"/>
      <c r="V44" s="147"/>
      <c r="W44" s="80"/>
      <c r="X44" s="134"/>
      <c r="Y44" s="147"/>
      <c r="Z44" s="80"/>
      <c r="AA44" s="134"/>
      <c r="AB44" s="147"/>
      <c r="AC44" s="80"/>
      <c r="AD44" s="134"/>
      <c r="AE44" s="147"/>
      <c r="AF44" s="80"/>
      <c r="AG44" s="134"/>
      <c r="AI44" s="147">
        <f t="shared" si="8"/>
        <v>3236</v>
      </c>
      <c r="AJ44" s="80">
        <f t="shared" si="8"/>
        <v>1700</v>
      </c>
      <c r="AK44" s="134">
        <f t="shared" si="8"/>
        <v>1700</v>
      </c>
    </row>
    <row r="45" spans="1:37" ht="15" customHeight="1" x14ac:dyDescent="0.2">
      <c r="A45" s="20" t="str">
        <f>[6]Settings!U44</f>
        <v>B</v>
      </c>
      <c r="B45" s="19" t="str">
        <f>[6]Settings!V44</f>
        <v>EC145</v>
      </c>
      <c r="C45" s="229" t="str">
        <f>[6]Settings!W44</f>
        <v xml:space="preserve"> Walter Sisulu</v>
      </c>
      <c r="D45" s="147">
        <v>4566</v>
      </c>
      <c r="E45" s="80"/>
      <c r="F45" s="134"/>
      <c r="G45" s="147"/>
      <c r="H45" s="80"/>
      <c r="I45" s="134"/>
      <c r="J45" s="147"/>
      <c r="K45" s="80"/>
      <c r="L45" s="134"/>
      <c r="M45" s="147"/>
      <c r="N45" s="80"/>
      <c r="O45" s="134"/>
      <c r="P45" s="147">
        <v>4245</v>
      </c>
      <c r="Q45" s="80">
        <v>4501</v>
      </c>
      <c r="R45" s="134">
        <v>4501</v>
      </c>
      <c r="S45" s="147">
        <v>1619</v>
      </c>
      <c r="T45" s="80"/>
      <c r="U45" s="134"/>
      <c r="V45" s="147"/>
      <c r="W45" s="80"/>
      <c r="X45" s="134"/>
      <c r="Y45" s="147"/>
      <c r="Z45" s="80"/>
      <c r="AA45" s="134"/>
      <c r="AB45" s="147"/>
      <c r="AC45" s="80"/>
      <c r="AD45" s="134"/>
      <c r="AE45" s="147"/>
      <c r="AF45" s="80"/>
      <c r="AG45" s="134"/>
      <c r="AI45" s="147">
        <f t="shared" si="8"/>
        <v>10430</v>
      </c>
      <c r="AJ45" s="80">
        <f t="shared" si="8"/>
        <v>4501</v>
      </c>
      <c r="AK45" s="134">
        <f t="shared" si="8"/>
        <v>4501</v>
      </c>
    </row>
    <row r="46" spans="1:37" ht="15" customHeight="1" x14ac:dyDescent="0.2">
      <c r="A46" s="20" t="str">
        <f>[6]Settings!U45</f>
        <v>C</v>
      </c>
      <c r="B46" s="19" t="str">
        <f>[6]Settings!V45</f>
        <v>DC14</v>
      </c>
      <c r="C46" s="229" t="str">
        <f>[6]Settings!W45</f>
        <v xml:space="preserve"> Joe Gqabi District Municipality</v>
      </c>
      <c r="D46" s="147"/>
      <c r="E46" s="80"/>
      <c r="F46" s="134"/>
      <c r="G46" s="147"/>
      <c r="H46" s="80"/>
      <c r="I46" s="134"/>
      <c r="J46" s="147"/>
      <c r="K46" s="80"/>
      <c r="L46" s="134"/>
      <c r="M46" s="147"/>
      <c r="N46" s="80"/>
      <c r="O46" s="134"/>
      <c r="P46" s="147">
        <v>1250</v>
      </c>
      <c r="Q46" s="80">
        <v>1505</v>
      </c>
      <c r="R46" s="134">
        <v>1765</v>
      </c>
      <c r="S46" s="147">
        <v>2227</v>
      </c>
      <c r="T46" s="80"/>
      <c r="U46" s="134"/>
      <c r="V46" s="147"/>
      <c r="W46" s="80"/>
      <c r="X46" s="134"/>
      <c r="Y46" s="147"/>
      <c r="Z46" s="80"/>
      <c r="AA46" s="134"/>
      <c r="AB46" s="147"/>
      <c r="AC46" s="80"/>
      <c r="AD46" s="134"/>
      <c r="AE46" s="147"/>
      <c r="AF46" s="80"/>
      <c r="AG46" s="134"/>
      <c r="AI46" s="147">
        <f t="shared" si="8"/>
        <v>3477</v>
      </c>
      <c r="AJ46" s="80">
        <f t="shared" si="8"/>
        <v>1505</v>
      </c>
      <c r="AK46" s="134">
        <f t="shared" si="8"/>
        <v>1765</v>
      </c>
    </row>
    <row r="47" spans="1:37" s="66" customFormat="1" ht="15" customHeight="1" x14ac:dyDescent="0.2">
      <c r="A47" s="22" t="str">
        <f>[6]Settings!U46</f>
        <v>Total: Joe Gqabi Municipalities</v>
      </c>
      <c r="B47" s="23"/>
      <c r="C47" s="24"/>
      <c r="D47" s="193">
        <f>SUM(D43:D46)</f>
        <v>4566</v>
      </c>
      <c r="E47" s="102">
        <f>SUM(E43:E46)</f>
        <v>0</v>
      </c>
      <c r="F47" s="203">
        <f t="shared" ref="F47:AK47" si="9">SUM(F43:F46)</f>
        <v>0</v>
      </c>
      <c r="G47" s="193">
        <f t="shared" si="9"/>
        <v>0</v>
      </c>
      <c r="H47" s="102">
        <f t="shared" si="9"/>
        <v>0</v>
      </c>
      <c r="I47" s="203">
        <f t="shared" si="9"/>
        <v>0</v>
      </c>
      <c r="J47" s="193">
        <f t="shared" si="9"/>
        <v>0</v>
      </c>
      <c r="K47" s="102">
        <f t="shared" si="9"/>
        <v>0</v>
      </c>
      <c r="L47" s="203">
        <f t="shared" si="9"/>
        <v>0</v>
      </c>
      <c r="M47" s="193">
        <f t="shared" si="9"/>
        <v>0</v>
      </c>
      <c r="N47" s="102">
        <f t="shared" si="9"/>
        <v>0</v>
      </c>
      <c r="O47" s="203">
        <f t="shared" si="9"/>
        <v>0</v>
      </c>
      <c r="P47" s="193">
        <f t="shared" si="9"/>
        <v>8895</v>
      </c>
      <c r="Q47" s="102">
        <f t="shared" si="9"/>
        <v>9406</v>
      </c>
      <c r="R47" s="203">
        <f t="shared" si="9"/>
        <v>9666</v>
      </c>
      <c r="S47" s="193">
        <f t="shared" si="9"/>
        <v>8031</v>
      </c>
      <c r="T47" s="102">
        <f t="shared" si="9"/>
        <v>0</v>
      </c>
      <c r="U47" s="203">
        <f t="shared" si="9"/>
        <v>0</v>
      </c>
      <c r="V47" s="193">
        <f t="shared" si="9"/>
        <v>0</v>
      </c>
      <c r="W47" s="102">
        <f t="shared" si="9"/>
        <v>0</v>
      </c>
      <c r="X47" s="203">
        <f t="shared" si="9"/>
        <v>0</v>
      </c>
      <c r="Y47" s="193">
        <f t="shared" si="9"/>
        <v>0</v>
      </c>
      <c r="Z47" s="102">
        <f t="shared" si="9"/>
        <v>0</v>
      </c>
      <c r="AA47" s="203">
        <f t="shared" si="9"/>
        <v>0</v>
      </c>
      <c r="AB47" s="193">
        <f t="shared" si="9"/>
        <v>0</v>
      </c>
      <c r="AC47" s="102">
        <f t="shared" si="9"/>
        <v>0</v>
      </c>
      <c r="AD47" s="203">
        <f t="shared" si="9"/>
        <v>0</v>
      </c>
      <c r="AE47" s="193">
        <f t="shared" si="9"/>
        <v>0</v>
      </c>
      <c r="AF47" s="102">
        <f t="shared" si="9"/>
        <v>0</v>
      </c>
      <c r="AG47" s="203">
        <f t="shared" si="9"/>
        <v>0</v>
      </c>
      <c r="AH47" s="121">
        <f t="shared" si="9"/>
        <v>0</v>
      </c>
      <c r="AI47" s="193">
        <f t="shared" si="9"/>
        <v>21492</v>
      </c>
      <c r="AJ47" s="102">
        <f t="shared" si="9"/>
        <v>9406</v>
      </c>
      <c r="AK47" s="203">
        <f t="shared" si="9"/>
        <v>9666</v>
      </c>
    </row>
    <row r="48" spans="1:37" ht="15" customHeight="1" x14ac:dyDescent="0.2">
      <c r="A48" s="254">
        <f>[6]Settings!U47</f>
        <v>0</v>
      </c>
      <c r="B48" s="243">
        <f>[6]Settings!V47</f>
        <v>0</v>
      </c>
      <c r="C48" s="244">
        <f>[6]Settings!W47</f>
        <v>0</v>
      </c>
      <c r="D48" s="1"/>
      <c r="E48" s="2"/>
      <c r="F48" s="3"/>
      <c r="G48" s="1"/>
      <c r="H48" s="2"/>
      <c r="I48" s="3"/>
      <c r="J48" s="1"/>
      <c r="K48" s="2"/>
      <c r="L48" s="3"/>
      <c r="M48" s="1"/>
      <c r="N48" s="2"/>
      <c r="O48" s="3"/>
      <c r="P48" s="1"/>
      <c r="Q48" s="2"/>
      <c r="R48" s="3"/>
      <c r="S48" s="1"/>
      <c r="T48" s="2"/>
      <c r="U48" s="3"/>
      <c r="V48" s="1"/>
      <c r="W48" s="2"/>
      <c r="X48" s="3"/>
      <c r="Y48" s="1"/>
      <c r="Z48" s="2"/>
      <c r="AA48" s="3"/>
      <c r="AB48" s="1"/>
      <c r="AC48" s="2"/>
      <c r="AD48" s="3"/>
      <c r="AE48" s="1"/>
      <c r="AF48" s="2"/>
      <c r="AG48" s="3"/>
      <c r="AI48" s="1">
        <f t="shared" ref="AI48:AK54" si="10">D48+G48+J48+M48+P48+S48+V48+Y48+AB48+AE48</f>
        <v>0</v>
      </c>
      <c r="AJ48" s="2">
        <f t="shared" si="10"/>
        <v>0</v>
      </c>
      <c r="AK48" s="3">
        <f t="shared" si="10"/>
        <v>0</v>
      </c>
    </row>
    <row r="49" spans="1:37" ht="15" customHeight="1" x14ac:dyDescent="0.2">
      <c r="A49" s="20" t="str">
        <f>[6]Settings!U48</f>
        <v>B</v>
      </c>
      <c r="B49" s="19" t="str">
        <f>[6]Settings!V48</f>
        <v>EC153</v>
      </c>
      <c r="C49" s="229" t="str">
        <f>[6]Settings!W48</f>
        <v xml:space="preserve"> Ngquza Hill</v>
      </c>
      <c r="D49" s="147"/>
      <c r="E49" s="80"/>
      <c r="F49" s="134"/>
      <c r="G49" s="147"/>
      <c r="H49" s="80"/>
      <c r="I49" s="134"/>
      <c r="J49" s="147"/>
      <c r="K49" s="80"/>
      <c r="L49" s="134"/>
      <c r="M49" s="147"/>
      <c r="N49" s="80"/>
      <c r="O49" s="134"/>
      <c r="P49" s="147">
        <v>1700</v>
      </c>
      <c r="Q49" s="80">
        <v>1700</v>
      </c>
      <c r="R49" s="134">
        <v>1700</v>
      </c>
      <c r="S49" s="147">
        <v>1880</v>
      </c>
      <c r="T49" s="80"/>
      <c r="U49" s="134"/>
      <c r="V49" s="147"/>
      <c r="W49" s="80"/>
      <c r="X49" s="134"/>
      <c r="Y49" s="147"/>
      <c r="Z49" s="80"/>
      <c r="AA49" s="134"/>
      <c r="AB49" s="147"/>
      <c r="AC49" s="80"/>
      <c r="AD49" s="134"/>
      <c r="AE49" s="147"/>
      <c r="AF49" s="80"/>
      <c r="AG49" s="134"/>
      <c r="AI49" s="147">
        <f t="shared" si="10"/>
        <v>3580</v>
      </c>
      <c r="AJ49" s="80">
        <f t="shared" si="10"/>
        <v>1700</v>
      </c>
      <c r="AK49" s="134">
        <f t="shared" si="10"/>
        <v>1700</v>
      </c>
    </row>
    <row r="50" spans="1:37" ht="15" customHeight="1" x14ac:dyDescent="0.2">
      <c r="A50" s="20" t="str">
        <f>[6]Settings!U49</f>
        <v>B</v>
      </c>
      <c r="B50" s="19" t="str">
        <f>[6]Settings!V49</f>
        <v>EC154</v>
      </c>
      <c r="C50" s="229" t="str">
        <f>[6]Settings!W49</f>
        <v xml:space="preserve"> Port St Johns</v>
      </c>
      <c r="D50" s="147"/>
      <c r="E50" s="80"/>
      <c r="F50" s="134"/>
      <c r="G50" s="147"/>
      <c r="H50" s="80"/>
      <c r="I50" s="134"/>
      <c r="J50" s="147"/>
      <c r="K50" s="80"/>
      <c r="L50" s="134"/>
      <c r="M50" s="147"/>
      <c r="N50" s="80"/>
      <c r="O50" s="134"/>
      <c r="P50" s="147">
        <v>1900</v>
      </c>
      <c r="Q50" s="80">
        <v>2155</v>
      </c>
      <c r="R50" s="134">
        <v>2415</v>
      </c>
      <c r="S50" s="147">
        <v>1501</v>
      </c>
      <c r="T50" s="80"/>
      <c r="U50" s="134"/>
      <c r="V50" s="147"/>
      <c r="W50" s="80"/>
      <c r="X50" s="134"/>
      <c r="Y50" s="147"/>
      <c r="Z50" s="80"/>
      <c r="AA50" s="134"/>
      <c r="AB50" s="147"/>
      <c r="AC50" s="80"/>
      <c r="AD50" s="134"/>
      <c r="AE50" s="147"/>
      <c r="AF50" s="80"/>
      <c r="AG50" s="134"/>
      <c r="AI50" s="147">
        <f t="shared" si="10"/>
        <v>3401</v>
      </c>
      <c r="AJ50" s="80">
        <f t="shared" si="10"/>
        <v>2155</v>
      </c>
      <c r="AK50" s="134">
        <f t="shared" si="10"/>
        <v>2415</v>
      </c>
    </row>
    <row r="51" spans="1:37" ht="15" customHeight="1" x14ac:dyDescent="0.2">
      <c r="A51" s="20" t="str">
        <f>[6]Settings!U50</f>
        <v>B</v>
      </c>
      <c r="B51" s="19" t="str">
        <f>[6]Settings!V50</f>
        <v>EC155</v>
      </c>
      <c r="C51" s="229" t="str">
        <f>[6]Settings!W50</f>
        <v xml:space="preserve"> Nyandeni</v>
      </c>
      <c r="D51" s="147"/>
      <c r="E51" s="80"/>
      <c r="F51" s="134"/>
      <c r="G51" s="147"/>
      <c r="H51" s="80"/>
      <c r="I51" s="134"/>
      <c r="J51" s="147"/>
      <c r="K51" s="80"/>
      <c r="L51" s="134"/>
      <c r="M51" s="147"/>
      <c r="N51" s="80"/>
      <c r="O51" s="134"/>
      <c r="P51" s="147">
        <v>1700</v>
      </c>
      <c r="Q51" s="80">
        <v>1700</v>
      </c>
      <c r="R51" s="134">
        <v>1700</v>
      </c>
      <c r="S51" s="147">
        <v>1291</v>
      </c>
      <c r="T51" s="80"/>
      <c r="U51" s="134"/>
      <c r="V51" s="147"/>
      <c r="W51" s="80"/>
      <c r="X51" s="134"/>
      <c r="Y51" s="147"/>
      <c r="Z51" s="80"/>
      <c r="AA51" s="134"/>
      <c r="AB51" s="147"/>
      <c r="AC51" s="80"/>
      <c r="AD51" s="134"/>
      <c r="AE51" s="147"/>
      <c r="AF51" s="80"/>
      <c r="AG51" s="134"/>
      <c r="AI51" s="147">
        <f t="shared" si="10"/>
        <v>2991</v>
      </c>
      <c r="AJ51" s="80">
        <f t="shared" si="10"/>
        <v>1700</v>
      </c>
      <c r="AK51" s="134">
        <f t="shared" si="10"/>
        <v>1700</v>
      </c>
    </row>
    <row r="52" spans="1:37" ht="15" customHeight="1" x14ac:dyDescent="0.2">
      <c r="A52" s="20" t="str">
        <f>[6]Settings!U51</f>
        <v>B</v>
      </c>
      <c r="B52" s="19" t="str">
        <f>[6]Settings!V51</f>
        <v>EC156</v>
      </c>
      <c r="C52" s="229" t="str">
        <f>[6]Settings!W51</f>
        <v xml:space="preserve"> Mhlontlo</v>
      </c>
      <c r="D52" s="147"/>
      <c r="E52" s="80"/>
      <c r="F52" s="134"/>
      <c r="G52" s="147"/>
      <c r="H52" s="80"/>
      <c r="I52" s="134"/>
      <c r="J52" s="147"/>
      <c r="K52" s="80"/>
      <c r="L52" s="134"/>
      <c r="M52" s="147"/>
      <c r="N52" s="80"/>
      <c r="O52" s="134"/>
      <c r="P52" s="147">
        <v>2345</v>
      </c>
      <c r="Q52" s="80">
        <v>2600</v>
      </c>
      <c r="R52" s="134">
        <v>2600</v>
      </c>
      <c r="S52" s="147">
        <v>1417</v>
      </c>
      <c r="T52" s="80"/>
      <c r="U52" s="134"/>
      <c r="V52" s="147"/>
      <c r="W52" s="80"/>
      <c r="X52" s="134"/>
      <c r="Y52" s="147"/>
      <c r="Z52" s="80"/>
      <c r="AA52" s="134"/>
      <c r="AB52" s="147"/>
      <c r="AC52" s="80"/>
      <c r="AD52" s="134"/>
      <c r="AE52" s="147"/>
      <c r="AF52" s="80"/>
      <c r="AG52" s="134"/>
      <c r="AI52" s="147">
        <f t="shared" si="10"/>
        <v>3762</v>
      </c>
      <c r="AJ52" s="80">
        <f t="shared" si="10"/>
        <v>2600</v>
      </c>
      <c r="AK52" s="134">
        <f t="shared" si="10"/>
        <v>2600</v>
      </c>
    </row>
    <row r="53" spans="1:37" ht="15" customHeight="1" x14ac:dyDescent="0.2">
      <c r="A53" s="20" t="str">
        <f>[6]Settings!U52</f>
        <v>B</v>
      </c>
      <c r="B53" s="19" t="str">
        <f>[6]Settings!V52</f>
        <v>EC157</v>
      </c>
      <c r="C53" s="229" t="str">
        <f>[6]Settings!W52</f>
        <v xml:space="preserve"> King Sabata Dalindyebo</v>
      </c>
      <c r="D53" s="147"/>
      <c r="E53" s="80"/>
      <c r="F53" s="134"/>
      <c r="G53" s="147"/>
      <c r="H53" s="80"/>
      <c r="I53" s="134"/>
      <c r="J53" s="147">
        <v>8000</v>
      </c>
      <c r="K53" s="80">
        <v>6000</v>
      </c>
      <c r="L53" s="134">
        <v>6000</v>
      </c>
      <c r="M53" s="147">
        <v>5334</v>
      </c>
      <c r="N53" s="80">
        <v>5400</v>
      </c>
      <c r="O53" s="134">
        <v>5599</v>
      </c>
      <c r="P53" s="147">
        <v>2145</v>
      </c>
      <c r="Q53" s="80">
        <v>2400</v>
      </c>
      <c r="R53" s="134">
        <v>2660</v>
      </c>
      <c r="S53" s="147">
        <v>3584</v>
      </c>
      <c r="T53" s="80"/>
      <c r="U53" s="134"/>
      <c r="V53" s="147"/>
      <c r="W53" s="80"/>
      <c r="X53" s="134"/>
      <c r="Y53" s="147"/>
      <c r="Z53" s="80"/>
      <c r="AA53" s="134"/>
      <c r="AB53" s="147"/>
      <c r="AC53" s="80"/>
      <c r="AD53" s="134"/>
      <c r="AE53" s="147"/>
      <c r="AF53" s="80"/>
      <c r="AG53" s="134"/>
      <c r="AI53" s="147">
        <f t="shared" si="10"/>
        <v>19063</v>
      </c>
      <c r="AJ53" s="80">
        <f t="shared" si="10"/>
        <v>13800</v>
      </c>
      <c r="AK53" s="134">
        <f t="shared" si="10"/>
        <v>14259</v>
      </c>
    </row>
    <row r="54" spans="1:37" ht="15" customHeight="1" x14ac:dyDescent="0.2">
      <c r="A54" s="20" t="str">
        <f>[6]Settings!U53</f>
        <v>C</v>
      </c>
      <c r="B54" s="19" t="str">
        <f>[6]Settings!V53</f>
        <v>DC15</v>
      </c>
      <c r="C54" s="229" t="str">
        <f>[6]Settings!W53</f>
        <v xml:space="preserve"> O.R. Tambo District Municipality</v>
      </c>
      <c r="D54" s="147"/>
      <c r="E54" s="80"/>
      <c r="F54" s="134"/>
      <c r="G54" s="147"/>
      <c r="H54" s="80"/>
      <c r="I54" s="134"/>
      <c r="J54" s="147"/>
      <c r="K54" s="80"/>
      <c r="L54" s="134"/>
      <c r="M54" s="147"/>
      <c r="N54" s="80"/>
      <c r="O54" s="134"/>
      <c r="P54" s="147">
        <v>2045</v>
      </c>
      <c r="Q54" s="80">
        <v>2300</v>
      </c>
      <c r="R54" s="134">
        <v>2300</v>
      </c>
      <c r="S54" s="147">
        <v>4811</v>
      </c>
      <c r="T54" s="80"/>
      <c r="U54" s="134"/>
      <c r="V54" s="147"/>
      <c r="W54" s="80"/>
      <c r="X54" s="134"/>
      <c r="Y54" s="147"/>
      <c r="Z54" s="80"/>
      <c r="AA54" s="134"/>
      <c r="AB54" s="147"/>
      <c r="AC54" s="80"/>
      <c r="AD54" s="134"/>
      <c r="AE54" s="147"/>
      <c r="AF54" s="80"/>
      <c r="AG54" s="134"/>
      <c r="AI54" s="147">
        <f t="shared" si="10"/>
        <v>6856</v>
      </c>
      <c r="AJ54" s="80">
        <f t="shared" si="10"/>
        <v>2300</v>
      </c>
      <c r="AK54" s="134">
        <f t="shared" si="10"/>
        <v>2300</v>
      </c>
    </row>
    <row r="55" spans="1:37" s="66" customFormat="1" ht="15" customHeight="1" x14ac:dyDescent="0.2">
      <c r="A55" s="22" t="str">
        <f>[6]Settings!U54</f>
        <v>Total: O.R.Tambo Municipalities</v>
      </c>
      <c r="B55" s="23"/>
      <c r="C55" s="24"/>
      <c r="D55" s="193">
        <f>SUM(D49:D54)</f>
        <v>0</v>
      </c>
      <c r="E55" s="102">
        <f>SUM(E49:E54)</f>
        <v>0</v>
      </c>
      <c r="F55" s="203">
        <f t="shared" ref="F55:AK55" si="11">SUM(F49:F54)</f>
        <v>0</v>
      </c>
      <c r="G55" s="193">
        <f t="shared" si="11"/>
        <v>0</v>
      </c>
      <c r="H55" s="102">
        <f t="shared" si="11"/>
        <v>0</v>
      </c>
      <c r="I55" s="203">
        <f t="shared" si="11"/>
        <v>0</v>
      </c>
      <c r="J55" s="193">
        <f t="shared" si="11"/>
        <v>8000</v>
      </c>
      <c r="K55" s="102">
        <f t="shared" si="11"/>
        <v>6000</v>
      </c>
      <c r="L55" s="203">
        <f t="shared" si="11"/>
        <v>6000</v>
      </c>
      <c r="M55" s="193">
        <f t="shared" si="11"/>
        <v>5334</v>
      </c>
      <c r="N55" s="102">
        <f t="shared" si="11"/>
        <v>5400</v>
      </c>
      <c r="O55" s="203">
        <f t="shared" si="11"/>
        <v>5599</v>
      </c>
      <c r="P55" s="193">
        <f t="shared" si="11"/>
        <v>11835</v>
      </c>
      <c r="Q55" s="102">
        <f t="shared" si="11"/>
        <v>12855</v>
      </c>
      <c r="R55" s="203">
        <f t="shared" si="11"/>
        <v>13375</v>
      </c>
      <c r="S55" s="193">
        <f t="shared" si="11"/>
        <v>14484</v>
      </c>
      <c r="T55" s="102">
        <f t="shared" si="11"/>
        <v>0</v>
      </c>
      <c r="U55" s="203">
        <f t="shared" si="11"/>
        <v>0</v>
      </c>
      <c r="V55" s="193">
        <f t="shared" si="11"/>
        <v>0</v>
      </c>
      <c r="W55" s="102">
        <f t="shared" si="11"/>
        <v>0</v>
      </c>
      <c r="X55" s="203">
        <f t="shared" si="11"/>
        <v>0</v>
      </c>
      <c r="Y55" s="193">
        <f t="shared" si="11"/>
        <v>0</v>
      </c>
      <c r="Z55" s="102">
        <f t="shared" si="11"/>
        <v>0</v>
      </c>
      <c r="AA55" s="203">
        <f t="shared" si="11"/>
        <v>0</v>
      </c>
      <c r="AB55" s="193">
        <f t="shared" si="11"/>
        <v>0</v>
      </c>
      <c r="AC55" s="102">
        <f t="shared" si="11"/>
        <v>0</v>
      </c>
      <c r="AD55" s="203">
        <f t="shared" si="11"/>
        <v>0</v>
      </c>
      <c r="AE55" s="193">
        <f t="shared" si="11"/>
        <v>0</v>
      </c>
      <c r="AF55" s="102">
        <f t="shared" si="11"/>
        <v>0</v>
      </c>
      <c r="AG55" s="203">
        <f t="shared" si="11"/>
        <v>0</v>
      </c>
      <c r="AH55" s="121">
        <f t="shared" si="11"/>
        <v>0</v>
      </c>
      <c r="AI55" s="193">
        <f t="shared" si="11"/>
        <v>39653</v>
      </c>
      <c r="AJ55" s="102">
        <f t="shared" si="11"/>
        <v>24255</v>
      </c>
      <c r="AK55" s="203">
        <f t="shared" si="11"/>
        <v>24974</v>
      </c>
    </row>
    <row r="56" spans="1:37" ht="15" customHeight="1" x14ac:dyDescent="0.2">
      <c r="A56" s="254">
        <f>[6]Settings!U55</f>
        <v>0</v>
      </c>
      <c r="B56" s="243">
        <f>[6]Settings!V55</f>
        <v>0</v>
      </c>
      <c r="C56" s="244">
        <f>[6]Settings!W55</f>
        <v>0</v>
      </c>
      <c r="D56" s="1"/>
      <c r="E56" s="2"/>
      <c r="F56" s="3"/>
      <c r="G56" s="1"/>
      <c r="H56" s="2"/>
      <c r="I56" s="3"/>
      <c r="J56" s="1"/>
      <c r="K56" s="2"/>
      <c r="L56" s="3"/>
      <c r="M56" s="1"/>
      <c r="N56" s="2"/>
      <c r="O56" s="3"/>
      <c r="P56" s="1"/>
      <c r="Q56" s="2"/>
      <c r="R56" s="3"/>
      <c r="S56" s="1"/>
      <c r="T56" s="2"/>
      <c r="U56" s="3"/>
      <c r="V56" s="1"/>
      <c r="W56" s="2"/>
      <c r="X56" s="3"/>
      <c r="Y56" s="1"/>
      <c r="Z56" s="2"/>
      <c r="AA56" s="3"/>
      <c r="AB56" s="1"/>
      <c r="AC56" s="2"/>
      <c r="AD56" s="3"/>
      <c r="AE56" s="1"/>
      <c r="AF56" s="2"/>
      <c r="AG56" s="3"/>
      <c r="AI56" s="1">
        <f t="shared" ref="AI56:AK61" si="12">D56+G56+J56+M56+P56+S56+V56+Y56+AB56+AE56</f>
        <v>0</v>
      </c>
      <c r="AJ56" s="2">
        <f t="shared" si="12"/>
        <v>0</v>
      </c>
      <c r="AK56" s="3">
        <f t="shared" si="12"/>
        <v>0</v>
      </c>
    </row>
    <row r="57" spans="1:37" ht="15" customHeight="1" x14ac:dyDescent="0.2">
      <c r="A57" s="20" t="str">
        <f>[6]Settings!U56</f>
        <v>B</v>
      </c>
      <c r="B57" s="19" t="str">
        <f>[6]Settings!V56</f>
        <v>EC441</v>
      </c>
      <c r="C57" s="229" t="str">
        <f>[6]Settings!W56</f>
        <v xml:space="preserve"> Matatiele</v>
      </c>
      <c r="D57" s="147"/>
      <c r="E57" s="80"/>
      <c r="F57" s="134"/>
      <c r="G57" s="147"/>
      <c r="H57" s="80"/>
      <c r="I57" s="134"/>
      <c r="J57" s="147"/>
      <c r="K57" s="80"/>
      <c r="L57" s="134"/>
      <c r="M57" s="147"/>
      <c r="N57" s="80"/>
      <c r="O57" s="134"/>
      <c r="P57" s="147">
        <v>1700</v>
      </c>
      <c r="Q57" s="80">
        <v>1700</v>
      </c>
      <c r="R57" s="134">
        <v>1700</v>
      </c>
      <c r="S57" s="147">
        <v>2780</v>
      </c>
      <c r="T57" s="80"/>
      <c r="U57" s="134"/>
      <c r="V57" s="147"/>
      <c r="W57" s="80"/>
      <c r="X57" s="134"/>
      <c r="Y57" s="147"/>
      <c r="Z57" s="80"/>
      <c r="AA57" s="134"/>
      <c r="AB57" s="147"/>
      <c r="AC57" s="80"/>
      <c r="AD57" s="134"/>
      <c r="AE57" s="147"/>
      <c r="AF57" s="80"/>
      <c r="AG57" s="134"/>
      <c r="AI57" s="147">
        <f t="shared" si="12"/>
        <v>4480</v>
      </c>
      <c r="AJ57" s="80">
        <f t="shared" si="12"/>
        <v>1700</v>
      </c>
      <c r="AK57" s="134">
        <f t="shared" si="12"/>
        <v>1700</v>
      </c>
    </row>
    <row r="58" spans="1:37" ht="15" customHeight="1" x14ac:dyDescent="0.2">
      <c r="A58" s="20" t="str">
        <f>[6]Settings!U57</f>
        <v>B</v>
      </c>
      <c r="B58" s="19" t="str">
        <f>[6]Settings!V57</f>
        <v>EC442</v>
      </c>
      <c r="C58" s="229" t="str">
        <f>[6]Settings!W57</f>
        <v xml:space="preserve"> Umzimvubu</v>
      </c>
      <c r="D58" s="147"/>
      <c r="E58" s="80"/>
      <c r="F58" s="134"/>
      <c r="G58" s="147"/>
      <c r="H58" s="80"/>
      <c r="I58" s="134"/>
      <c r="J58" s="147"/>
      <c r="K58" s="80"/>
      <c r="L58" s="134"/>
      <c r="M58" s="147"/>
      <c r="N58" s="80"/>
      <c r="O58" s="134"/>
      <c r="P58" s="147">
        <v>1700</v>
      </c>
      <c r="Q58" s="80">
        <v>1955</v>
      </c>
      <c r="R58" s="134">
        <v>1955</v>
      </c>
      <c r="S58" s="147">
        <v>2537</v>
      </c>
      <c r="T58" s="80"/>
      <c r="U58" s="134"/>
      <c r="V58" s="147"/>
      <c r="W58" s="80"/>
      <c r="X58" s="134"/>
      <c r="Y58" s="147"/>
      <c r="Z58" s="80"/>
      <c r="AA58" s="134"/>
      <c r="AB58" s="147"/>
      <c r="AC58" s="80"/>
      <c r="AD58" s="134"/>
      <c r="AE58" s="147"/>
      <c r="AF58" s="80"/>
      <c r="AG58" s="134"/>
      <c r="AI58" s="147">
        <f t="shared" si="12"/>
        <v>4237</v>
      </c>
      <c r="AJ58" s="80">
        <f t="shared" si="12"/>
        <v>1955</v>
      </c>
      <c r="AK58" s="134">
        <f t="shared" si="12"/>
        <v>1955</v>
      </c>
    </row>
    <row r="59" spans="1:37" ht="15" customHeight="1" x14ac:dyDescent="0.2">
      <c r="A59" s="20" t="str">
        <f>[6]Settings!U58</f>
        <v>B</v>
      </c>
      <c r="B59" s="19" t="str">
        <f>[6]Settings!V58</f>
        <v>EC443</v>
      </c>
      <c r="C59" s="229" t="str">
        <f>[6]Settings!W58</f>
        <v xml:space="preserve"> Mbizana</v>
      </c>
      <c r="D59" s="147"/>
      <c r="E59" s="80"/>
      <c r="F59" s="134"/>
      <c r="G59" s="147"/>
      <c r="H59" s="80"/>
      <c r="I59" s="134"/>
      <c r="J59" s="147"/>
      <c r="K59" s="80"/>
      <c r="L59" s="134"/>
      <c r="M59" s="147"/>
      <c r="N59" s="80"/>
      <c r="O59" s="134"/>
      <c r="P59" s="147">
        <v>2145</v>
      </c>
      <c r="Q59" s="80">
        <v>2400</v>
      </c>
      <c r="R59" s="134">
        <v>2400</v>
      </c>
      <c r="S59" s="147">
        <v>1704</v>
      </c>
      <c r="T59" s="80"/>
      <c r="U59" s="134"/>
      <c r="V59" s="147"/>
      <c r="W59" s="80"/>
      <c r="X59" s="134"/>
      <c r="Y59" s="147"/>
      <c r="Z59" s="80"/>
      <c r="AA59" s="134"/>
      <c r="AB59" s="147"/>
      <c r="AC59" s="80"/>
      <c r="AD59" s="134"/>
      <c r="AE59" s="147"/>
      <c r="AF59" s="80"/>
      <c r="AG59" s="134"/>
      <c r="AI59" s="147">
        <f t="shared" si="12"/>
        <v>3849</v>
      </c>
      <c r="AJ59" s="80">
        <f t="shared" si="12"/>
        <v>2400</v>
      </c>
      <c r="AK59" s="134">
        <f t="shared" si="12"/>
        <v>2400</v>
      </c>
    </row>
    <row r="60" spans="1:37" ht="15" customHeight="1" x14ac:dyDescent="0.2">
      <c r="A60" s="20" t="str">
        <f>[6]Settings!U59</f>
        <v>B</v>
      </c>
      <c r="B60" s="19" t="str">
        <f>[6]Settings!V59</f>
        <v>EC444</v>
      </c>
      <c r="C60" s="229" t="str">
        <f>[6]Settings!W59</f>
        <v xml:space="preserve"> Ntabankulu</v>
      </c>
      <c r="D60" s="147"/>
      <c r="E60" s="80"/>
      <c r="F60" s="134"/>
      <c r="G60" s="147"/>
      <c r="H60" s="80"/>
      <c r="I60" s="134"/>
      <c r="J60" s="147"/>
      <c r="K60" s="80"/>
      <c r="L60" s="134"/>
      <c r="M60" s="147"/>
      <c r="N60" s="80"/>
      <c r="O60" s="134"/>
      <c r="P60" s="147">
        <v>1900</v>
      </c>
      <c r="Q60" s="80">
        <v>2155</v>
      </c>
      <c r="R60" s="134">
        <v>2415</v>
      </c>
      <c r="S60" s="147">
        <v>2311</v>
      </c>
      <c r="T60" s="80"/>
      <c r="U60" s="134"/>
      <c r="V60" s="147"/>
      <c r="W60" s="80"/>
      <c r="X60" s="134"/>
      <c r="Y60" s="147"/>
      <c r="Z60" s="80"/>
      <c r="AA60" s="134"/>
      <c r="AB60" s="147"/>
      <c r="AC60" s="80"/>
      <c r="AD60" s="134"/>
      <c r="AE60" s="147"/>
      <c r="AF60" s="80"/>
      <c r="AG60" s="134"/>
      <c r="AI60" s="147">
        <f t="shared" si="12"/>
        <v>4211</v>
      </c>
      <c r="AJ60" s="80">
        <f t="shared" si="12"/>
        <v>2155</v>
      </c>
      <c r="AK60" s="134">
        <f t="shared" si="12"/>
        <v>2415</v>
      </c>
    </row>
    <row r="61" spans="1:37" ht="15" customHeight="1" x14ac:dyDescent="0.2">
      <c r="A61" s="20" t="str">
        <f>[6]Settings!U60</f>
        <v>C</v>
      </c>
      <c r="B61" s="19" t="str">
        <f>[6]Settings!V60</f>
        <v>DC44</v>
      </c>
      <c r="C61" s="229" t="str">
        <f>[6]Settings!W60</f>
        <v xml:space="preserve"> Alfred Nzo District Municipality</v>
      </c>
      <c r="D61" s="147"/>
      <c r="E61" s="80"/>
      <c r="F61" s="134"/>
      <c r="G61" s="147"/>
      <c r="H61" s="80"/>
      <c r="I61" s="134"/>
      <c r="J61" s="147">
        <v>5000</v>
      </c>
      <c r="K61" s="80">
        <v>6000</v>
      </c>
      <c r="L61" s="134">
        <v>5000</v>
      </c>
      <c r="M61" s="147">
        <v>5394</v>
      </c>
      <c r="N61" s="80">
        <v>5400</v>
      </c>
      <c r="O61" s="134">
        <v>5599</v>
      </c>
      <c r="P61" s="147">
        <v>1795</v>
      </c>
      <c r="Q61" s="80">
        <v>2050</v>
      </c>
      <c r="R61" s="134">
        <v>2050</v>
      </c>
      <c r="S61" s="147">
        <v>10280</v>
      </c>
      <c r="T61" s="80"/>
      <c r="U61" s="134"/>
      <c r="V61" s="147"/>
      <c r="W61" s="80"/>
      <c r="X61" s="134"/>
      <c r="Y61" s="147"/>
      <c r="Z61" s="80"/>
      <c r="AA61" s="134"/>
      <c r="AB61" s="147"/>
      <c r="AC61" s="80"/>
      <c r="AD61" s="134"/>
      <c r="AE61" s="147"/>
      <c r="AF61" s="80"/>
      <c r="AG61" s="134"/>
      <c r="AI61" s="147">
        <f t="shared" si="12"/>
        <v>22469</v>
      </c>
      <c r="AJ61" s="80">
        <f t="shared" si="12"/>
        <v>13450</v>
      </c>
      <c r="AK61" s="134">
        <f t="shared" si="12"/>
        <v>12649</v>
      </c>
    </row>
    <row r="62" spans="1:37" s="66" customFormat="1" ht="15" customHeight="1" x14ac:dyDescent="0.2">
      <c r="A62" s="22" t="str">
        <f>[6]Settings!U61</f>
        <v>Total: Alfred Nzo Municipalities</v>
      </c>
      <c r="B62" s="23"/>
      <c r="C62" s="24"/>
      <c r="D62" s="193">
        <f>SUM(D57:D61)</f>
        <v>0</v>
      </c>
      <c r="E62" s="102">
        <f>SUM(E57:E61)</f>
        <v>0</v>
      </c>
      <c r="F62" s="203">
        <f t="shared" ref="F62:AK62" si="13">SUM(F57:F61)</f>
        <v>0</v>
      </c>
      <c r="G62" s="193">
        <f t="shared" si="13"/>
        <v>0</v>
      </c>
      <c r="H62" s="102">
        <f t="shared" si="13"/>
        <v>0</v>
      </c>
      <c r="I62" s="203">
        <f t="shared" si="13"/>
        <v>0</v>
      </c>
      <c r="J62" s="193">
        <f t="shared" si="13"/>
        <v>5000</v>
      </c>
      <c r="K62" s="102">
        <f t="shared" si="13"/>
        <v>6000</v>
      </c>
      <c r="L62" s="203">
        <f t="shared" si="13"/>
        <v>5000</v>
      </c>
      <c r="M62" s="193">
        <f t="shared" si="13"/>
        <v>5394</v>
      </c>
      <c r="N62" s="102">
        <f t="shared" si="13"/>
        <v>5400</v>
      </c>
      <c r="O62" s="203">
        <f t="shared" si="13"/>
        <v>5599</v>
      </c>
      <c r="P62" s="193">
        <f t="shared" si="13"/>
        <v>9240</v>
      </c>
      <c r="Q62" s="102">
        <f t="shared" si="13"/>
        <v>10260</v>
      </c>
      <c r="R62" s="203">
        <f t="shared" si="13"/>
        <v>10520</v>
      </c>
      <c r="S62" s="193">
        <f t="shared" si="13"/>
        <v>19612</v>
      </c>
      <c r="T62" s="102">
        <f t="shared" si="13"/>
        <v>0</v>
      </c>
      <c r="U62" s="203">
        <f t="shared" si="13"/>
        <v>0</v>
      </c>
      <c r="V62" s="193">
        <f t="shared" si="13"/>
        <v>0</v>
      </c>
      <c r="W62" s="102">
        <f t="shared" si="13"/>
        <v>0</v>
      </c>
      <c r="X62" s="203">
        <f t="shared" si="13"/>
        <v>0</v>
      </c>
      <c r="Y62" s="193">
        <f t="shared" si="13"/>
        <v>0</v>
      </c>
      <c r="Z62" s="102">
        <f t="shared" si="13"/>
        <v>0</v>
      </c>
      <c r="AA62" s="203">
        <f t="shared" si="13"/>
        <v>0</v>
      </c>
      <c r="AB62" s="193">
        <f t="shared" si="13"/>
        <v>0</v>
      </c>
      <c r="AC62" s="102">
        <f t="shared" si="13"/>
        <v>0</v>
      </c>
      <c r="AD62" s="203">
        <f t="shared" si="13"/>
        <v>0</v>
      </c>
      <c r="AE62" s="193">
        <f t="shared" si="13"/>
        <v>0</v>
      </c>
      <c r="AF62" s="102">
        <f t="shared" si="13"/>
        <v>0</v>
      </c>
      <c r="AG62" s="203">
        <f t="shared" si="13"/>
        <v>0</v>
      </c>
      <c r="AH62" s="121">
        <f t="shared" si="13"/>
        <v>0</v>
      </c>
      <c r="AI62" s="193">
        <f t="shared" si="13"/>
        <v>39246</v>
      </c>
      <c r="AJ62" s="102">
        <f t="shared" si="13"/>
        <v>21660</v>
      </c>
      <c r="AK62" s="203">
        <f t="shared" si="13"/>
        <v>21119</v>
      </c>
    </row>
    <row r="63" spans="1:37" ht="15" customHeight="1" x14ac:dyDescent="0.2">
      <c r="A63" s="254">
        <f>[6]Settings!U62</f>
        <v>0</v>
      </c>
      <c r="B63" s="243">
        <f>[6]Settings!V62</f>
        <v>0</v>
      </c>
      <c r="C63" s="244">
        <f>[6]Settings!W62</f>
        <v>0</v>
      </c>
      <c r="D63" s="1"/>
      <c r="E63" s="2"/>
      <c r="F63" s="3"/>
      <c r="G63" s="1"/>
      <c r="H63" s="2"/>
      <c r="I63" s="3"/>
      <c r="J63" s="1"/>
      <c r="K63" s="2"/>
      <c r="L63" s="3"/>
      <c r="M63" s="1"/>
      <c r="N63" s="2"/>
      <c r="O63" s="3"/>
      <c r="P63" s="1"/>
      <c r="Q63" s="2"/>
      <c r="R63" s="3"/>
      <c r="S63" s="1"/>
      <c r="T63" s="2"/>
      <c r="U63" s="3"/>
      <c r="V63" s="1"/>
      <c r="W63" s="2"/>
      <c r="X63" s="3"/>
      <c r="Y63" s="1"/>
      <c r="Z63" s="2"/>
      <c r="AA63" s="3"/>
      <c r="AB63" s="1"/>
      <c r="AC63" s="2"/>
      <c r="AD63" s="3"/>
      <c r="AE63" s="1"/>
      <c r="AF63" s="2"/>
      <c r="AG63" s="3"/>
      <c r="AI63" s="1">
        <f t="shared" ref="AI63:AK64" si="14">D63+G63+J63+M63+P63+S63+V63+Y63+AB63+AE63</f>
        <v>0</v>
      </c>
      <c r="AJ63" s="2">
        <f t="shared" si="14"/>
        <v>0</v>
      </c>
      <c r="AK63" s="3">
        <f t="shared" si="14"/>
        <v>0</v>
      </c>
    </row>
    <row r="64" spans="1:37" ht="15" customHeight="1" x14ac:dyDescent="0.2">
      <c r="A64" s="254">
        <f>[6]Settings!U63</f>
        <v>0</v>
      </c>
      <c r="B64" s="243">
        <f>[6]Settings!V63</f>
        <v>0</v>
      </c>
      <c r="C64" s="244">
        <f>[6]Settings!W63</f>
        <v>0</v>
      </c>
      <c r="D64" s="1"/>
      <c r="E64" s="2"/>
      <c r="F64" s="3"/>
      <c r="G64" s="1"/>
      <c r="H64" s="2"/>
      <c r="I64" s="3"/>
      <c r="J64" s="1"/>
      <c r="K64" s="2"/>
      <c r="L64" s="3"/>
      <c r="M64" s="1"/>
      <c r="N64" s="2"/>
      <c r="O64" s="3"/>
      <c r="P64" s="1"/>
      <c r="Q64" s="2"/>
      <c r="R64" s="3"/>
      <c r="S64" s="1"/>
      <c r="T64" s="2"/>
      <c r="U64" s="3"/>
      <c r="V64" s="1"/>
      <c r="W64" s="2"/>
      <c r="X64" s="3"/>
      <c r="Y64" s="1"/>
      <c r="Z64" s="2"/>
      <c r="AA64" s="3"/>
      <c r="AB64" s="1"/>
      <c r="AC64" s="2"/>
      <c r="AD64" s="3"/>
      <c r="AE64" s="1"/>
      <c r="AF64" s="2"/>
      <c r="AG64" s="3"/>
      <c r="AI64" s="1">
        <f t="shared" si="14"/>
        <v>0</v>
      </c>
      <c r="AJ64" s="2">
        <f t="shared" si="14"/>
        <v>0</v>
      </c>
      <c r="AK64" s="3">
        <f t="shared" si="14"/>
        <v>0</v>
      </c>
    </row>
    <row r="65" spans="1:37" s="66" customFormat="1" ht="15" customHeight="1" x14ac:dyDescent="0.2">
      <c r="A65" s="22" t="str">
        <f>[6]Settings!U64</f>
        <v>Total: Eastern Cape Municipalities</v>
      </c>
      <c r="B65" s="23"/>
      <c r="C65" s="24"/>
      <c r="D65" s="193">
        <f>D12+D13+D23+D32+D41+D47+D55+D62</f>
        <v>22826</v>
      </c>
      <c r="E65" s="102">
        <f>E12+E13+E23+E32+E41+E47+E55+E62</f>
        <v>0</v>
      </c>
      <c r="F65" s="203">
        <f t="shared" ref="F65:AK65" si="15">F12+F13+F23+F32+F41+F47+F55+F62</f>
        <v>0</v>
      </c>
      <c r="G65" s="193">
        <f t="shared" si="15"/>
        <v>0</v>
      </c>
      <c r="H65" s="102">
        <f t="shared" si="15"/>
        <v>0</v>
      </c>
      <c r="I65" s="203">
        <f t="shared" si="15"/>
        <v>0</v>
      </c>
      <c r="J65" s="193">
        <f t="shared" si="15"/>
        <v>13000</v>
      </c>
      <c r="K65" s="102">
        <f t="shared" si="15"/>
        <v>12000</v>
      </c>
      <c r="L65" s="203">
        <f t="shared" si="15"/>
        <v>11000</v>
      </c>
      <c r="M65" s="193">
        <f t="shared" si="15"/>
        <v>38482</v>
      </c>
      <c r="N65" s="102">
        <f t="shared" si="15"/>
        <v>40834</v>
      </c>
      <c r="O65" s="203">
        <f t="shared" si="15"/>
        <v>43944</v>
      </c>
      <c r="P65" s="193">
        <f t="shared" si="15"/>
        <v>83525</v>
      </c>
      <c r="Q65" s="102">
        <f t="shared" si="15"/>
        <v>89312</v>
      </c>
      <c r="R65" s="203">
        <f t="shared" si="15"/>
        <v>93732</v>
      </c>
      <c r="S65" s="193">
        <f t="shared" si="15"/>
        <v>96525</v>
      </c>
      <c r="T65" s="102">
        <f t="shared" si="15"/>
        <v>0</v>
      </c>
      <c r="U65" s="203">
        <f t="shared" si="15"/>
        <v>0</v>
      </c>
      <c r="V65" s="193">
        <f t="shared" si="15"/>
        <v>0</v>
      </c>
      <c r="W65" s="102">
        <f t="shared" si="15"/>
        <v>0</v>
      </c>
      <c r="X65" s="203">
        <f t="shared" si="15"/>
        <v>0</v>
      </c>
      <c r="Y65" s="193">
        <f t="shared" si="15"/>
        <v>0</v>
      </c>
      <c r="Z65" s="102">
        <f t="shared" si="15"/>
        <v>0</v>
      </c>
      <c r="AA65" s="203">
        <f t="shared" si="15"/>
        <v>0</v>
      </c>
      <c r="AB65" s="193">
        <f t="shared" si="15"/>
        <v>0</v>
      </c>
      <c r="AC65" s="102">
        <f t="shared" si="15"/>
        <v>0</v>
      </c>
      <c r="AD65" s="203">
        <f t="shared" si="15"/>
        <v>0</v>
      </c>
      <c r="AE65" s="193">
        <f t="shared" si="15"/>
        <v>0</v>
      </c>
      <c r="AF65" s="102">
        <f t="shared" si="15"/>
        <v>0</v>
      </c>
      <c r="AG65" s="203">
        <f t="shared" si="15"/>
        <v>0</v>
      </c>
      <c r="AH65" s="121">
        <f t="shared" si="15"/>
        <v>0</v>
      </c>
      <c r="AI65" s="193">
        <f t="shared" si="15"/>
        <v>254358</v>
      </c>
      <c r="AJ65" s="102">
        <f t="shared" si="15"/>
        <v>142146</v>
      </c>
      <c r="AK65" s="203">
        <f t="shared" si="15"/>
        <v>148676</v>
      </c>
    </row>
    <row r="66" spans="1:37" ht="15" customHeight="1" x14ac:dyDescent="0.2">
      <c r="A66" s="254">
        <f>[6]Settings!U65</f>
        <v>0</v>
      </c>
      <c r="B66" s="243">
        <f>[6]Settings!V65</f>
        <v>0</v>
      </c>
      <c r="C66" s="244">
        <f>[6]Settings!W65</f>
        <v>0</v>
      </c>
      <c r="D66" s="6"/>
      <c r="E66" s="7"/>
      <c r="F66" s="8"/>
      <c r="G66" s="6"/>
      <c r="H66" s="7"/>
      <c r="I66" s="8"/>
      <c r="J66" s="6"/>
      <c r="K66" s="7"/>
      <c r="L66" s="8"/>
      <c r="M66" s="6"/>
      <c r="N66" s="7"/>
      <c r="O66" s="8"/>
      <c r="P66" s="6"/>
      <c r="Q66" s="7"/>
      <c r="R66" s="8"/>
      <c r="S66" s="6"/>
      <c r="T66" s="7"/>
      <c r="U66" s="8"/>
      <c r="V66" s="6"/>
      <c r="W66" s="7"/>
      <c r="X66" s="8"/>
      <c r="Y66" s="6"/>
      <c r="Z66" s="7"/>
      <c r="AA66" s="8"/>
      <c r="AB66" s="6"/>
      <c r="AC66" s="7"/>
      <c r="AD66" s="8"/>
      <c r="AE66" s="6"/>
      <c r="AF66" s="7"/>
      <c r="AG66" s="8"/>
      <c r="AI66" s="6">
        <f t="shared" ref="AI66:AK74" si="16">D66+G66+J66+M66+P66+S66+V66+Y66+AB66+AE66</f>
        <v>0</v>
      </c>
      <c r="AJ66" s="7">
        <f t="shared" si="16"/>
        <v>0</v>
      </c>
      <c r="AK66" s="8">
        <f t="shared" si="16"/>
        <v>0</v>
      </c>
    </row>
    <row r="67" spans="1:37" ht="15" customHeight="1" x14ac:dyDescent="0.2">
      <c r="A67" s="257" t="str">
        <f>[6]Settings!U66</f>
        <v>FREE STATE</v>
      </c>
      <c r="B67" s="19"/>
      <c r="C67" s="229"/>
      <c r="D67" s="195"/>
      <c r="E67" s="9"/>
      <c r="F67" s="205"/>
      <c r="G67" s="195"/>
      <c r="H67" s="9"/>
      <c r="I67" s="205"/>
      <c r="J67" s="195"/>
      <c r="K67" s="9"/>
      <c r="L67" s="205"/>
      <c r="M67" s="195"/>
      <c r="N67" s="9"/>
      <c r="O67" s="205"/>
      <c r="P67" s="195"/>
      <c r="Q67" s="9"/>
      <c r="R67" s="205"/>
      <c r="S67" s="195"/>
      <c r="T67" s="9"/>
      <c r="U67" s="205"/>
      <c r="V67" s="195"/>
      <c r="W67" s="9"/>
      <c r="X67" s="205"/>
      <c r="Y67" s="195"/>
      <c r="Z67" s="9"/>
      <c r="AA67" s="205"/>
      <c r="AB67" s="195"/>
      <c r="AC67" s="9"/>
      <c r="AD67" s="205"/>
      <c r="AE67" s="195"/>
      <c r="AF67" s="9"/>
      <c r="AG67" s="205"/>
      <c r="AI67" s="195">
        <f t="shared" si="16"/>
        <v>0</v>
      </c>
      <c r="AJ67" s="9">
        <f t="shared" si="16"/>
        <v>0</v>
      </c>
      <c r="AK67" s="205">
        <f t="shared" si="16"/>
        <v>0</v>
      </c>
    </row>
    <row r="68" spans="1:37" ht="15" customHeight="1" x14ac:dyDescent="0.2">
      <c r="A68" s="254">
        <f>[6]Settings!U67</f>
        <v>0</v>
      </c>
      <c r="B68" s="243">
        <f>[6]Settings!V67</f>
        <v>0</v>
      </c>
      <c r="C68" s="244">
        <f>[6]Settings!W67</f>
        <v>0</v>
      </c>
      <c r="D68" s="1"/>
      <c r="E68" s="2"/>
      <c r="F68" s="3"/>
      <c r="G68" s="1"/>
      <c r="H68" s="2"/>
      <c r="I68" s="3"/>
      <c r="J68" s="1"/>
      <c r="K68" s="2"/>
      <c r="L68" s="3"/>
      <c r="M68" s="1"/>
      <c r="N68" s="2"/>
      <c r="O68" s="3"/>
      <c r="P68" s="1"/>
      <c r="Q68" s="2"/>
      <c r="R68" s="3"/>
      <c r="S68" s="1"/>
      <c r="T68" s="2"/>
      <c r="U68" s="3"/>
      <c r="V68" s="1"/>
      <c r="W68" s="2"/>
      <c r="X68" s="3"/>
      <c r="Y68" s="1"/>
      <c r="Z68" s="2"/>
      <c r="AA68" s="3"/>
      <c r="AB68" s="1"/>
      <c r="AC68" s="2"/>
      <c r="AD68" s="3"/>
      <c r="AE68" s="1"/>
      <c r="AF68" s="2"/>
      <c r="AG68" s="3"/>
      <c r="AI68" s="1">
        <f t="shared" si="16"/>
        <v>0</v>
      </c>
      <c r="AJ68" s="2">
        <f t="shared" si="16"/>
        <v>0</v>
      </c>
      <c r="AK68" s="3">
        <f t="shared" si="16"/>
        <v>0</v>
      </c>
    </row>
    <row r="69" spans="1:37" ht="15" customHeight="1" x14ac:dyDescent="0.2">
      <c r="A69" s="255" t="str">
        <f>[6]Settings!U68</f>
        <v>A</v>
      </c>
      <c r="B69" s="21" t="str">
        <f>[6]Settings!V68</f>
        <v>MAN</v>
      </c>
      <c r="C69" s="65" t="str">
        <f>[6]Settings!W68</f>
        <v xml:space="preserve">Mangaung </v>
      </c>
      <c r="D69" s="148">
        <v>4566</v>
      </c>
      <c r="E69" s="81"/>
      <c r="F69" s="149"/>
      <c r="G69" s="148"/>
      <c r="H69" s="81"/>
      <c r="I69" s="149"/>
      <c r="J69" s="148"/>
      <c r="K69" s="81"/>
      <c r="L69" s="149"/>
      <c r="M69" s="148"/>
      <c r="N69" s="81"/>
      <c r="O69" s="149"/>
      <c r="P69" s="148">
        <v>3645</v>
      </c>
      <c r="Q69" s="81">
        <v>3345</v>
      </c>
      <c r="R69" s="149">
        <v>3345</v>
      </c>
      <c r="S69" s="148">
        <v>7629</v>
      </c>
      <c r="T69" s="81"/>
      <c r="U69" s="149"/>
      <c r="V69" s="148"/>
      <c r="W69" s="81"/>
      <c r="X69" s="149"/>
      <c r="Y69" s="148"/>
      <c r="Z69" s="81"/>
      <c r="AA69" s="149"/>
      <c r="AB69" s="148"/>
      <c r="AC69" s="81"/>
      <c r="AD69" s="149"/>
      <c r="AE69" s="148"/>
      <c r="AF69" s="81"/>
      <c r="AG69" s="149"/>
      <c r="AI69" s="148">
        <f t="shared" si="16"/>
        <v>15840</v>
      </c>
      <c r="AJ69" s="81">
        <f t="shared" si="16"/>
        <v>3345</v>
      </c>
      <c r="AK69" s="149">
        <f t="shared" si="16"/>
        <v>3345</v>
      </c>
    </row>
    <row r="70" spans="1:37" ht="15" customHeight="1" x14ac:dyDescent="0.2">
      <c r="A70" s="254">
        <f>[6]Settings!U69</f>
        <v>0</v>
      </c>
      <c r="B70" s="243">
        <f>[6]Settings!V69</f>
        <v>0</v>
      </c>
      <c r="C70" s="244">
        <f>[6]Settings!W69</f>
        <v>0</v>
      </c>
      <c r="D70" s="1"/>
      <c r="E70" s="2"/>
      <c r="F70" s="3"/>
      <c r="G70" s="1"/>
      <c r="H70" s="2"/>
      <c r="I70" s="3"/>
      <c r="J70" s="1"/>
      <c r="K70" s="2"/>
      <c r="L70" s="3"/>
      <c r="M70" s="1"/>
      <c r="N70" s="2"/>
      <c r="O70" s="3"/>
      <c r="P70" s="1"/>
      <c r="Q70" s="2"/>
      <c r="R70" s="3"/>
      <c r="S70" s="1"/>
      <c r="T70" s="2"/>
      <c r="U70" s="3"/>
      <c r="V70" s="1"/>
      <c r="W70" s="2"/>
      <c r="X70" s="3"/>
      <c r="Y70" s="1"/>
      <c r="Z70" s="2"/>
      <c r="AA70" s="3"/>
      <c r="AB70" s="1"/>
      <c r="AC70" s="2"/>
      <c r="AD70" s="3"/>
      <c r="AE70" s="1"/>
      <c r="AF70" s="2"/>
      <c r="AG70" s="3"/>
      <c r="AI70" s="1">
        <f t="shared" si="16"/>
        <v>0</v>
      </c>
      <c r="AJ70" s="2">
        <f t="shared" si="16"/>
        <v>0</v>
      </c>
      <c r="AK70" s="3">
        <f t="shared" si="16"/>
        <v>0</v>
      </c>
    </row>
    <row r="71" spans="1:37" ht="15" customHeight="1" x14ac:dyDescent="0.2">
      <c r="A71" s="20" t="str">
        <f>[6]Settings!U70</f>
        <v>B</v>
      </c>
      <c r="B71" s="19" t="str">
        <f>[6]Settings!V70</f>
        <v>FS161</v>
      </c>
      <c r="C71" s="229" t="str">
        <f>[6]Settings!W70</f>
        <v xml:space="preserve"> Letsemeng</v>
      </c>
      <c r="D71" s="147"/>
      <c r="E71" s="80"/>
      <c r="F71" s="134"/>
      <c r="G71" s="147"/>
      <c r="H71" s="80"/>
      <c r="I71" s="134"/>
      <c r="J71" s="147"/>
      <c r="K71" s="80"/>
      <c r="L71" s="134"/>
      <c r="M71" s="147"/>
      <c r="N71" s="80"/>
      <c r="O71" s="134"/>
      <c r="P71" s="147">
        <v>1900</v>
      </c>
      <c r="Q71" s="80">
        <v>2155</v>
      </c>
      <c r="R71" s="134">
        <v>2415</v>
      </c>
      <c r="S71" s="147">
        <v>1000</v>
      </c>
      <c r="T71" s="80"/>
      <c r="U71" s="134"/>
      <c r="V71" s="147"/>
      <c r="W71" s="80"/>
      <c r="X71" s="134"/>
      <c r="Y71" s="147"/>
      <c r="Z71" s="80"/>
      <c r="AA71" s="134"/>
      <c r="AB71" s="147"/>
      <c r="AC71" s="80"/>
      <c r="AD71" s="134"/>
      <c r="AE71" s="147"/>
      <c r="AF71" s="80"/>
      <c r="AG71" s="134"/>
      <c r="AI71" s="147">
        <f t="shared" si="16"/>
        <v>2900</v>
      </c>
      <c r="AJ71" s="80">
        <f t="shared" si="16"/>
        <v>2155</v>
      </c>
      <c r="AK71" s="134">
        <f t="shared" si="16"/>
        <v>2415</v>
      </c>
    </row>
    <row r="72" spans="1:37" ht="15" customHeight="1" x14ac:dyDescent="0.2">
      <c r="A72" s="20" t="str">
        <f>[6]Settings!U71</f>
        <v>B</v>
      </c>
      <c r="B72" s="19" t="str">
        <f>[6]Settings!V71</f>
        <v>FS162</v>
      </c>
      <c r="C72" s="229" t="str">
        <f>[6]Settings!W71</f>
        <v xml:space="preserve"> Kopanong</v>
      </c>
      <c r="D72" s="147"/>
      <c r="E72" s="80"/>
      <c r="F72" s="134"/>
      <c r="G72" s="147"/>
      <c r="H72" s="80"/>
      <c r="I72" s="134"/>
      <c r="J72" s="147"/>
      <c r="K72" s="80"/>
      <c r="L72" s="134"/>
      <c r="M72" s="147"/>
      <c r="N72" s="80"/>
      <c r="O72" s="134"/>
      <c r="P72" s="147">
        <v>1700</v>
      </c>
      <c r="Q72" s="80">
        <v>1700</v>
      </c>
      <c r="R72" s="134">
        <v>1700</v>
      </c>
      <c r="S72" s="147">
        <v>1000</v>
      </c>
      <c r="T72" s="80"/>
      <c r="U72" s="134"/>
      <c r="V72" s="147"/>
      <c r="W72" s="80"/>
      <c r="X72" s="134"/>
      <c r="Y72" s="147"/>
      <c r="Z72" s="80"/>
      <c r="AA72" s="134"/>
      <c r="AB72" s="147"/>
      <c r="AC72" s="80"/>
      <c r="AD72" s="134"/>
      <c r="AE72" s="147"/>
      <c r="AF72" s="80"/>
      <c r="AG72" s="134"/>
      <c r="AI72" s="147">
        <f t="shared" si="16"/>
        <v>2700</v>
      </c>
      <c r="AJ72" s="80">
        <f t="shared" si="16"/>
        <v>1700</v>
      </c>
      <c r="AK72" s="134">
        <f t="shared" si="16"/>
        <v>1700</v>
      </c>
    </row>
    <row r="73" spans="1:37" ht="15" customHeight="1" x14ac:dyDescent="0.2">
      <c r="A73" s="20" t="str">
        <f>[6]Settings!U72</f>
        <v>B</v>
      </c>
      <c r="B73" s="19" t="str">
        <f>[6]Settings!V72</f>
        <v>FS163</v>
      </c>
      <c r="C73" s="229" t="str">
        <f>[6]Settings!W72</f>
        <v xml:space="preserve"> Mohokare</v>
      </c>
      <c r="D73" s="147"/>
      <c r="E73" s="80"/>
      <c r="F73" s="134"/>
      <c r="G73" s="147"/>
      <c r="H73" s="80"/>
      <c r="I73" s="134"/>
      <c r="J73" s="147"/>
      <c r="K73" s="80"/>
      <c r="L73" s="134"/>
      <c r="M73" s="147"/>
      <c r="N73" s="80"/>
      <c r="O73" s="134"/>
      <c r="P73" s="147">
        <v>1900</v>
      </c>
      <c r="Q73" s="80">
        <v>2155</v>
      </c>
      <c r="R73" s="134">
        <v>2415</v>
      </c>
      <c r="S73" s="147">
        <v>1000</v>
      </c>
      <c r="T73" s="80"/>
      <c r="U73" s="134"/>
      <c r="V73" s="147"/>
      <c r="W73" s="80"/>
      <c r="X73" s="134"/>
      <c r="Y73" s="147"/>
      <c r="Z73" s="80"/>
      <c r="AA73" s="134"/>
      <c r="AB73" s="147"/>
      <c r="AC73" s="80"/>
      <c r="AD73" s="134"/>
      <c r="AE73" s="147"/>
      <c r="AF73" s="80"/>
      <c r="AG73" s="134"/>
      <c r="AI73" s="147">
        <f t="shared" si="16"/>
        <v>2900</v>
      </c>
      <c r="AJ73" s="80">
        <f t="shared" si="16"/>
        <v>2155</v>
      </c>
      <c r="AK73" s="134">
        <f t="shared" si="16"/>
        <v>2415</v>
      </c>
    </row>
    <row r="74" spans="1:37" ht="15" customHeight="1" x14ac:dyDescent="0.2">
      <c r="A74" s="20" t="str">
        <f>[6]Settings!U73</f>
        <v>C</v>
      </c>
      <c r="B74" s="19" t="str">
        <f>[6]Settings!V73</f>
        <v>DC16</v>
      </c>
      <c r="C74" s="229" t="str">
        <f>[6]Settings!W73</f>
        <v xml:space="preserve"> Xhariep District Municipality</v>
      </c>
      <c r="D74" s="147"/>
      <c r="E74" s="80"/>
      <c r="F74" s="134"/>
      <c r="G74" s="147"/>
      <c r="H74" s="80"/>
      <c r="I74" s="134"/>
      <c r="J74" s="147"/>
      <c r="K74" s="80"/>
      <c r="L74" s="134"/>
      <c r="M74" s="147"/>
      <c r="N74" s="80"/>
      <c r="O74" s="134"/>
      <c r="P74" s="147">
        <v>1250</v>
      </c>
      <c r="Q74" s="80">
        <v>1505</v>
      </c>
      <c r="R74" s="134">
        <v>1765</v>
      </c>
      <c r="S74" s="147">
        <v>1000</v>
      </c>
      <c r="T74" s="80"/>
      <c r="U74" s="134"/>
      <c r="V74" s="147"/>
      <c r="W74" s="80"/>
      <c r="X74" s="134"/>
      <c r="Y74" s="147"/>
      <c r="Z74" s="80"/>
      <c r="AA74" s="134"/>
      <c r="AB74" s="147"/>
      <c r="AC74" s="80"/>
      <c r="AD74" s="134"/>
      <c r="AE74" s="147"/>
      <c r="AF74" s="80"/>
      <c r="AG74" s="134"/>
      <c r="AI74" s="147">
        <f t="shared" si="16"/>
        <v>2250</v>
      </c>
      <c r="AJ74" s="80">
        <f t="shared" si="16"/>
        <v>1505</v>
      </c>
      <c r="AK74" s="134">
        <f t="shared" si="16"/>
        <v>1765</v>
      </c>
    </row>
    <row r="75" spans="1:37" s="66" customFormat="1" ht="15" customHeight="1" x14ac:dyDescent="0.2">
      <c r="A75" s="22" t="str">
        <f>[6]Settings!U74</f>
        <v>Total: Xhariep Municipalities</v>
      </c>
      <c r="B75" s="23"/>
      <c r="C75" s="24"/>
      <c r="D75" s="193">
        <f>SUM(D71:D74)</f>
        <v>0</v>
      </c>
      <c r="E75" s="102">
        <f t="shared" ref="E75:AK75" si="17">SUM(E71:E74)</f>
        <v>0</v>
      </c>
      <c r="F75" s="203">
        <f t="shared" si="17"/>
        <v>0</v>
      </c>
      <c r="G75" s="193">
        <f t="shared" si="17"/>
        <v>0</v>
      </c>
      <c r="H75" s="102">
        <f t="shared" si="17"/>
        <v>0</v>
      </c>
      <c r="I75" s="203">
        <f t="shared" si="17"/>
        <v>0</v>
      </c>
      <c r="J75" s="193">
        <f t="shared" si="17"/>
        <v>0</v>
      </c>
      <c r="K75" s="102">
        <f t="shared" si="17"/>
        <v>0</v>
      </c>
      <c r="L75" s="203">
        <f t="shared" si="17"/>
        <v>0</v>
      </c>
      <c r="M75" s="193">
        <f t="shared" si="17"/>
        <v>0</v>
      </c>
      <c r="N75" s="102">
        <f t="shared" si="17"/>
        <v>0</v>
      </c>
      <c r="O75" s="203">
        <f t="shared" si="17"/>
        <v>0</v>
      </c>
      <c r="P75" s="193">
        <f t="shared" si="17"/>
        <v>6750</v>
      </c>
      <c r="Q75" s="102">
        <f t="shared" si="17"/>
        <v>7515</v>
      </c>
      <c r="R75" s="203">
        <f t="shared" si="17"/>
        <v>8295</v>
      </c>
      <c r="S75" s="193">
        <f t="shared" si="17"/>
        <v>4000</v>
      </c>
      <c r="T75" s="102">
        <f t="shared" si="17"/>
        <v>0</v>
      </c>
      <c r="U75" s="203">
        <f t="shared" si="17"/>
        <v>0</v>
      </c>
      <c r="V75" s="193">
        <f t="shared" si="17"/>
        <v>0</v>
      </c>
      <c r="W75" s="102">
        <f t="shared" si="17"/>
        <v>0</v>
      </c>
      <c r="X75" s="203">
        <f t="shared" si="17"/>
        <v>0</v>
      </c>
      <c r="Y75" s="193">
        <f t="shared" si="17"/>
        <v>0</v>
      </c>
      <c r="Z75" s="102">
        <f t="shared" si="17"/>
        <v>0</v>
      </c>
      <c r="AA75" s="203">
        <f t="shared" si="17"/>
        <v>0</v>
      </c>
      <c r="AB75" s="193">
        <f t="shared" si="17"/>
        <v>0</v>
      </c>
      <c r="AC75" s="102">
        <f t="shared" si="17"/>
        <v>0</v>
      </c>
      <c r="AD75" s="203">
        <f t="shared" si="17"/>
        <v>0</v>
      </c>
      <c r="AE75" s="193">
        <f t="shared" si="17"/>
        <v>0</v>
      </c>
      <c r="AF75" s="102">
        <f t="shared" si="17"/>
        <v>0</v>
      </c>
      <c r="AG75" s="203">
        <f t="shared" si="17"/>
        <v>0</v>
      </c>
      <c r="AH75" s="121">
        <f t="shared" si="17"/>
        <v>0</v>
      </c>
      <c r="AI75" s="193">
        <f t="shared" si="17"/>
        <v>10750</v>
      </c>
      <c r="AJ75" s="102">
        <f t="shared" si="17"/>
        <v>7515</v>
      </c>
      <c r="AK75" s="203">
        <f t="shared" si="17"/>
        <v>8295</v>
      </c>
    </row>
    <row r="76" spans="1:37" ht="15" customHeight="1" x14ac:dyDescent="0.2">
      <c r="A76" s="254">
        <f>[6]Settings!U75</f>
        <v>0</v>
      </c>
      <c r="B76" s="243">
        <f>[6]Settings!V75</f>
        <v>0</v>
      </c>
      <c r="C76" s="244">
        <f>[6]Settings!W75</f>
        <v>0</v>
      </c>
      <c r="D76" s="1"/>
      <c r="E76" s="2"/>
      <c r="F76" s="3"/>
      <c r="G76" s="1"/>
      <c r="H76" s="2"/>
      <c r="I76" s="3"/>
      <c r="J76" s="1"/>
      <c r="K76" s="2"/>
      <c r="L76" s="3"/>
      <c r="M76" s="1"/>
      <c r="N76" s="2"/>
      <c r="O76" s="3"/>
      <c r="P76" s="1"/>
      <c r="Q76" s="2"/>
      <c r="R76" s="3"/>
      <c r="S76" s="1"/>
      <c r="T76" s="2"/>
      <c r="U76" s="3"/>
      <c r="V76" s="1"/>
      <c r="W76" s="2"/>
      <c r="X76" s="3"/>
      <c r="Y76" s="1"/>
      <c r="Z76" s="2"/>
      <c r="AA76" s="3"/>
      <c r="AB76" s="1"/>
      <c r="AC76" s="2"/>
      <c r="AD76" s="3"/>
      <c r="AE76" s="1"/>
      <c r="AF76" s="2"/>
      <c r="AG76" s="3"/>
      <c r="AI76" s="1">
        <f t="shared" ref="AI76:AK82" si="18">D76+G76+J76+M76+P76+S76+V76+Y76+AB76+AE76</f>
        <v>0</v>
      </c>
      <c r="AJ76" s="2">
        <f t="shared" si="18"/>
        <v>0</v>
      </c>
      <c r="AK76" s="3">
        <f t="shared" si="18"/>
        <v>0</v>
      </c>
    </row>
    <row r="77" spans="1:37" ht="15" customHeight="1" x14ac:dyDescent="0.2">
      <c r="A77" s="20" t="str">
        <f>[6]Settings!U76</f>
        <v>B</v>
      </c>
      <c r="B77" s="19" t="str">
        <f>[6]Settings!V76</f>
        <v>FS181</v>
      </c>
      <c r="C77" s="229" t="str">
        <f>[6]Settings!W76</f>
        <v xml:space="preserve"> Masilonyana</v>
      </c>
      <c r="D77" s="147"/>
      <c r="E77" s="80"/>
      <c r="F77" s="134"/>
      <c r="G77" s="147"/>
      <c r="H77" s="80"/>
      <c r="I77" s="134"/>
      <c r="J77" s="147">
        <v>5000</v>
      </c>
      <c r="K77" s="80">
        <v>5000</v>
      </c>
      <c r="L77" s="134">
        <v>5000</v>
      </c>
      <c r="M77" s="147"/>
      <c r="N77" s="80"/>
      <c r="O77" s="134"/>
      <c r="P77" s="147">
        <v>1900</v>
      </c>
      <c r="Q77" s="80">
        <v>2155</v>
      </c>
      <c r="R77" s="134">
        <v>2155</v>
      </c>
      <c r="S77" s="147">
        <v>1000</v>
      </c>
      <c r="T77" s="80"/>
      <c r="U77" s="134"/>
      <c r="V77" s="147"/>
      <c r="W77" s="80"/>
      <c r="X77" s="134"/>
      <c r="Y77" s="147"/>
      <c r="Z77" s="80"/>
      <c r="AA77" s="134"/>
      <c r="AB77" s="147"/>
      <c r="AC77" s="80"/>
      <c r="AD77" s="134"/>
      <c r="AE77" s="147"/>
      <c r="AF77" s="80"/>
      <c r="AG77" s="134"/>
      <c r="AI77" s="147">
        <f t="shared" si="18"/>
        <v>7900</v>
      </c>
      <c r="AJ77" s="80">
        <f t="shared" si="18"/>
        <v>7155</v>
      </c>
      <c r="AK77" s="134">
        <f t="shared" si="18"/>
        <v>7155</v>
      </c>
    </row>
    <row r="78" spans="1:37" ht="15" customHeight="1" x14ac:dyDescent="0.2">
      <c r="A78" s="20" t="str">
        <f>[6]Settings!U77</f>
        <v>B</v>
      </c>
      <c r="B78" s="19" t="str">
        <f>[6]Settings!V77</f>
        <v>FS182</v>
      </c>
      <c r="C78" s="229" t="str">
        <f>[6]Settings!W77</f>
        <v xml:space="preserve"> Tokologo</v>
      </c>
      <c r="D78" s="147"/>
      <c r="E78" s="80"/>
      <c r="F78" s="134"/>
      <c r="G78" s="147"/>
      <c r="H78" s="80"/>
      <c r="I78" s="134"/>
      <c r="J78" s="147"/>
      <c r="K78" s="80"/>
      <c r="L78" s="134"/>
      <c r="M78" s="147"/>
      <c r="N78" s="80"/>
      <c r="O78" s="134"/>
      <c r="P78" s="147">
        <v>1900</v>
      </c>
      <c r="Q78" s="80">
        <v>2155</v>
      </c>
      <c r="R78" s="134">
        <v>2415</v>
      </c>
      <c r="S78" s="147">
        <v>1000</v>
      </c>
      <c r="T78" s="80"/>
      <c r="U78" s="134"/>
      <c r="V78" s="147"/>
      <c r="W78" s="80"/>
      <c r="X78" s="134"/>
      <c r="Y78" s="147"/>
      <c r="Z78" s="80"/>
      <c r="AA78" s="134"/>
      <c r="AB78" s="147"/>
      <c r="AC78" s="80"/>
      <c r="AD78" s="134"/>
      <c r="AE78" s="147"/>
      <c r="AF78" s="80"/>
      <c r="AG78" s="134"/>
      <c r="AI78" s="147">
        <f t="shared" si="18"/>
        <v>2900</v>
      </c>
      <c r="AJ78" s="80">
        <f t="shared" si="18"/>
        <v>2155</v>
      </c>
      <c r="AK78" s="134">
        <f t="shared" si="18"/>
        <v>2415</v>
      </c>
    </row>
    <row r="79" spans="1:37" ht="15" customHeight="1" x14ac:dyDescent="0.2">
      <c r="A79" s="20" t="str">
        <f>[6]Settings!U78</f>
        <v>B</v>
      </c>
      <c r="B79" s="19" t="str">
        <f>[6]Settings!V78</f>
        <v>FS183</v>
      </c>
      <c r="C79" s="229" t="str">
        <f>[6]Settings!W78</f>
        <v xml:space="preserve"> Tswelopele</v>
      </c>
      <c r="D79" s="147"/>
      <c r="E79" s="80"/>
      <c r="F79" s="134"/>
      <c r="G79" s="147"/>
      <c r="H79" s="80"/>
      <c r="I79" s="134"/>
      <c r="J79" s="147"/>
      <c r="K79" s="80"/>
      <c r="L79" s="134"/>
      <c r="M79" s="147"/>
      <c r="N79" s="80"/>
      <c r="O79" s="134"/>
      <c r="P79" s="147">
        <v>1900</v>
      </c>
      <c r="Q79" s="80">
        <v>2155</v>
      </c>
      <c r="R79" s="134">
        <v>2155</v>
      </c>
      <c r="S79" s="147">
        <v>1000</v>
      </c>
      <c r="T79" s="80"/>
      <c r="U79" s="134"/>
      <c r="V79" s="147"/>
      <c r="W79" s="80"/>
      <c r="X79" s="134"/>
      <c r="Y79" s="147"/>
      <c r="Z79" s="80"/>
      <c r="AA79" s="134"/>
      <c r="AB79" s="147"/>
      <c r="AC79" s="80"/>
      <c r="AD79" s="134"/>
      <c r="AE79" s="147"/>
      <c r="AF79" s="80"/>
      <c r="AG79" s="134"/>
      <c r="AI79" s="147">
        <f t="shared" si="18"/>
        <v>2900</v>
      </c>
      <c r="AJ79" s="80">
        <f t="shared" si="18"/>
        <v>2155</v>
      </c>
      <c r="AK79" s="134">
        <f t="shared" si="18"/>
        <v>2155</v>
      </c>
    </row>
    <row r="80" spans="1:37" ht="15" customHeight="1" x14ac:dyDescent="0.2">
      <c r="A80" s="20" t="str">
        <f>[6]Settings!U79</f>
        <v>B</v>
      </c>
      <c r="B80" s="19" t="str">
        <f>[6]Settings!V79</f>
        <v>FS184</v>
      </c>
      <c r="C80" s="229" t="str">
        <f>[6]Settings!W79</f>
        <v xml:space="preserve"> Matjhabeng</v>
      </c>
      <c r="D80" s="147"/>
      <c r="E80" s="80"/>
      <c r="F80" s="134"/>
      <c r="G80" s="147"/>
      <c r="H80" s="80"/>
      <c r="I80" s="134"/>
      <c r="J80" s="147"/>
      <c r="K80" s="80"/>
      <c r="L80" s="134"/>
      <c r="M80" s="147"/>
      <c r="N80" s="80"/>
      <c r="O80" s="134"/>
      <c r="P80" s="147">
        <v>2145</v>
      </c>
      <c r="Q80" s="80">
        <v>2400</v>
      </c>
      <c r="R80" s="134">
        <v>2660</v>
      </c>
      <c r="S80" s="147">
        <v>1000</v>
      </c>
      <c r="T80" s="80"/>
      <c r="U80" s="134"/>
      <c r="V80" s="147"/>
      <c r="W80" s="80"/>
      <c r="X80" s="134"/>
      <c r="Y80" s="147"/>
      <c r="Z80" s="80"/>
      <c r="AA80" s="134"/>
      <c r="AB80" s="147"/>
      <c r="AC80" s="80"/>
      <c r="AD80" s="134"/>
      <c r="AE80" s="147"/>
      <c r="AF80" s="80"/>
      <c r="AG80" s="134"/>
      <c r="AI80" s="147">
        <f t="shared" si="18"/>
        <v>3145</v>
      </c>
      <c r="AJ80" s="80">
        <f t="shared" si="18"/>
        <v>2400</v>
      </c>
      <c r="AK80" s="134">
        <f t="shared" si="18"/>
        <v>2660</v>
      </c>
    </row>
    <row r="81" spans="1:37" ht="15" customHeight="1" x14ac:dyDescent="0.2">
      <c r="A81" s="20" t="str">
        <f>[6]Settings!U80</f>
        <v>B</v>
      </c>
      <c r="B81" s="19" t="str">
        <f>[6]Settings!V80</f>
        <v>FS185</v>
      </c>
      <c r="C81" s="229" t="str">
        <f>[6]Settings!W80</f>
        <v xml:space="preserve"> Nala</v>
      </c>
      <c r="D81" s="147"/>
      <c r="E81" s="80"/>
      <c r="F81" s="134"/>
      <c r="G81" s="147"/>
      <c r="H81" s="80"/>
      <c r="I81" s="134"/>
      <c r="J81" s="147"/>
      <c r="K81" s="80"/>
      <c r="L81" s="134"/>
      <c r="M81" s="147"/>
      <c r="N81" s="80"/>
      <c r="O81" s="134"/>
      <c r="P81" s="147">
        <v>2345</v>
      </c>
      <c r="Q81" s="80">
        <v>2600</v>
      </c>
      <c r="R81" s="134">
        <v>2860</v>
      </c>
      <c r="S81" s="147">
        <v>1000</v>
      </c>
      <c r="T81" s="80"/>
      <c r="U81" s="134"/>
      <c r="V81" s="147"/>
      <c r="W81" s="80"/>
      <c r="X81" s="134"/>
      <c r="Y81" s="147"/>
      <c r="Z81" s="80"/>
      <c r="AA81" s="134"/>
      <c r="AB81" s="147"/>
      <c r="AC81" s="80"/>
      <c r="AD81" s="134"/>
      <c r="AE81" s="147"/>
      <c r="AF81" s="80"/>
      <c r="AG81" s="134"/>
      <c r="AI81" s="147">
        <f t="shared" si="18"/>
        <v>3345</v>
      </c>
      <c r="AJ81" s="80">
        <f t="shared" si="18"/>
        <v>2600</v>
      </c>
      <c r="AK81" s="134">
        <f t="shared" si="18"/>
        <v>2860</v>
      </c>
    </row>
    <row r="82" spans="1:37" ht="15" customHeight="1" x14ac:dyDescent="0.2">
      <c r="A82" s="20" t="str">
        <f>[6]Settings!U81</f>
        <v>C</v>
      </c>
      <c r="B82" s="19" t="str">
        <f>[6]Settings!V81</f>
        <v>DC18</v>
      </c>
      <c r="C82" s="229" t="str">
        <f>[6]Settings!W81</f>
        <v xml:space="preserve"> Lejweleputswa District Municipality</v>
      </c>
      <c r="D82" s="147"/>
      <c r="E82" s="80"/>
      <c r="F82" s="134"/>
      <c r="G82" s="147"/>
      <c r="H82" s="80"/>
      <c r="I82" s="134"/>
      <c r="J82" s="147"/>
      <c r="K82" s="80"/>
      <c r="L82" s="134"/>
      <c r="M82" s="147"/>
      <c r="N82" s="80"/>
      <c r="O82" s="134"/>
      <c r="P82" s="147">
        <v>1250</v>
      </c>
      <c r="Q82" s="80">
        <v>1000</v>
      </c>
      <c r="R82" s="134">
        <v>1000</v>
      </c>
      <c r="S82" s="147">
        <v>1000</v>
      </c>
      <c r="T82" s="80"/>
      <c r="U82" s="134"/>
      <c r="V82" s="147"/>
      <c r="W82" s="80"/>
      <c r="X82" s="134"/>
      <c r="Y82" s="147"/>
      <c r="Z82" s="80"/>
      <c r="AA82" s="134"/>
      <c r="AB82" s="147"/>
      <c r="AC82" s="80"/>
      <c r="AD82" s="134"/>
      <c r="AE82" s="147"/>
      <c r="AF82" s="80"/>
      <c r="AG82" s="134"/>
      <c r="AI82" s="147">
        <f t="shared" si="18"/>
        <v>2250</v>
      </c>
      <c r="AJ82" s="80">
        <f t="shared" si="18"/>
        <v>1000</v>
      </c>
      <c r="AK82" s="134">
        <f t="shared" si="18"/>
        <v>1000</v>
      </c>
    </row>
    <row r="83" spans="1:37" s="66" customFormat="1" ht="15" customHeight="1" x14ac:dyDescent="0.2">
      <c r="A83" s="22" t="str">
        <f>[6]Settings!U82</f>
        <v>Total: Lejweleputswa Municipalities</v>
      </c>
      <c r="B83" s="23"/>
      <c r="C83" s="24"/>
      <c r="D83" s="193">
        <f>SUM(D77:D82)</f>
        <v>0</v>
      </c>
      <c r="E83" s="102">
        <f t="shared" ref="E83:AK83" si="19">SUM(E77:E82)</f>
        <v>0</v>
      </c>
      <c r="F83" s="203">
        <f t="shared" si="19"/>
        <v>0</v>
      </c>
      <c r="G83" s="193">
        <f t="shared" si="19"/>
        <v>0</v>
      </c>
      <c r="H83" s="102">
        <f t="shared" si="19"/>
        <v>0</v>
      </c>
      <c r="I83" s="203">
        <f t="shared" si="19"/>
        <v>0</v>
      </c>
      <c r="J83" s="193">
        <f t="shared" si="19"/>
        <v>5000</v>
      </c>
      <c r="K83" s="102">
        <f t="shared" si="19"/>
        <v>5000</v>
      </c>
      <c r="L83" s="203">
        <f t="shared" si="19"/>
        <v>5000</v>
      </c>
      <c r="M83" s="193">
        <f t="shared" si="19"/>
        <v>0</v>
      </c>
      <c r="N83" s="102">
        <f t="shared" si="19"/>
        <v>0</v>
      </c>
      <c r="O83" s="203">
        <f t="shared" si="19"/>
        <v>0</v>
      </c>
      <c r="P83" s="193">
        <f t="shared" si="19"/>
        <v>11440</v>
      </c>
      <c r="Q83" s="102">
        <f t="shared" si="19"/>
        <v>12465</v>
      </c>
      <c r="R83" s="203">
        <f t="shared" si="19"/>
        <v>13245</v>
      </c>
      <c r="S83" s="193">
        <f t="shared" si="19"/>
        <v>6000</v>
      </c>
      <c r="T83" s="102">
        <f t="shared" si="19"/>
        <v>0</v>
      </c>
      <c r="U83" s="203">
        <f t="shared" si="19"/>
        <v>0</v>
      </c>
      <c r="V83" s="193">
        <f t="shared" si="19"/>
        <v>0</v>
      </c>
      <c r="W83" s="102">
        <f t="shared" si="19"/>
        <v>0</v>
      </c>
      <c r="X83" s="203">
        <f t="shared" si="19"/>
        <v>0</v>
      </c>
      <c r="Y83" s="193">
        <f t="shared" si="19"/>
        <v>0</v>
      </c>
      <c r="Z83" s="102">
        <f t="shared" si="19"/>
        <v>0</v>
      </c>
      <c r="AA83" s="203">
        <f t="shared" si="19"/>
        <v>0</v>
      </c>
      <c r="AB83" s="193">
        <f t="shared" si="19"/>
        <v>0</v>
      </c>
      <c r="AC83" s="102">
        <f t="shared" si="19"/>
        <v>0</v>
      </c>
      <c r="AD83" s="203">
        <f t="shared" si="19"/>
        <v>0</v>
      </c>
      <c r="AE83" s="193">
        <f t="shared" si="19"/>
        <v>0</v>
      </c>
      <c r="AF83" s="102">
        <f t="shared" si="19"/>
        <v>0</v>
      </c>
      <c r="AG83" s="203">
        <f t="shared" si="19"/>
        <v>0</v>
      </c>
      <c r="AH83" s="121">
        <f t="shared" si="19"/>
        <v>0</v>
      </c>
      <c r="AI83" s="193">
        <f t="shared" si="19"/>
        <v>22440</v>
      </c>
      <c r="AJ83" s="102">
        <f t="shared" si="19"/>
        <v>17465</v>
      </c>
      <c r="AK83" s="203">
        <f t="shared" si="19"/>
        <v>18245</v>
      </c>
    </row>
    <row r="84" spans="1:37" ht="15" customHeight="1" x14ac:dyDescent="0.2">
      <c r="A84" s="254">
        <f>[6]Settings!U83</f>
        <v>0</v>
      </c>
      <c r="B84" s="243">
        <f>[6]Settings!V83</f>
        <v>0</v>
      </c>
      <c r="C84" s="244">
        <f>[6]Settings!W83</f>
        <v>0</v>
      </c>
      <c r="D84" s="1"/>
      <c r="E84" s="2"/>
      <c r="F84" s="3"/>
      <c r="G84" s="1"/>
      <c r="H84" s="2"/>
      <c r="I84" s="3"/>
      <c r="J84" s="1"/>
      <c r="K84" s="2"/>
      <c r="L84" s="3"/>
      <c r="M84" s="1"/>
      <c r="N84" s="2"/>
      <c r="O84" s="3"/>
      <c r="P84" s="1"/>
      <c r="Q84" s="2"/>
      <c r="R84" s="3"/>
      <c r="S84" s="1"/>
      <c r="T84" s="2"/>
      <c r="U84" s="3"/>
      <c r="V84" s="1"/>
      <c r="W84" s="2"/>
      <c r="X84" s="3"/>
      <c r="Y84" s="1"/>
      <c r="Z84" s="2"/>
      <c r="AA84" s="3"/>
      <c r="AB84" s="1"/>
      <c r="AC84" s="2"/>
      <c r="AD84" s="3"/>
      <c r="AE84" s="1"/>
      <c r="AF84" s="2"/>
      <c r="AG84" s="3"/>
      <c r="AI84" s="1">
        <f t="shared" ref="AI84:AK91" si="20">D84+G84+J84+M84+P84+S84+V84+Y84+AB84+AE84</f>
        <v>0</v>
      </c>
      <c r="AJ84" s="2">
        <f t="shared" si="20"/>
        <v>0</v>
      </c>
      <c r="AK84" s="3">
        <f t="shared" si="20"/>
        <v>0</v>
      </c>
    </row>
    <row r="85" spans="1:37" ht="15" customHeight="1" x14ac:dyDescent="0.2">
      <c r="A85" s="20" t="str">
        <f>[6]Settings!U84</f>
        <v>B</v>
      </c>
      <c r="B85" s="19" t="str">
        <f>[6]Settings!V84</f>
        <v>FS191</v>
      </c>
      <c r="C85" s="229" t="str">
        <f>[6]Settings!W84</f>
        <v xml:space="preserve"> Setsoto</v>
      </c>
      <c r="D85" s="147"/>
      <c r="E85" s="80"/>
      <c r="F85" s="134"/>
      <c r="G85" s="147"/>
      <c r="H85" s="80"/>
      <c r="I85" s="134"/>
      <c r="J85" s="147"/>
      <c r="K85" s="80"/>
      <c r="L85" s="134"/>
      <c r="M85" s="147"/>
      <c r="N85" s="80"/>
      <c r="O85" s="134"/>
      <c r="P85" s="147">
        <v>1700</v>
      </c>
      <c r="Q85" s="80">
        <v>1700</v>
      </c>
      <c r="R85" s="134">
        <v>1960</v>
      </c>
      <c r="S85" s="147">
        <v>1889</v>
      </c>
      <c r="T85" s="80"/>
      <c r="U85" s="134"/>
      <c r="V85" s="147"/>
      <c r="W85" s="80"/>
      <c r="X85" s="134"/>
      <c r="Y85" s="147"/>
      <c r="Z85" s="80"/>
      <c r="AA85" s="134"/>
      <c r="AB85" s="147"/>
      <c r="AC85" s="80"/>
      <c r="AD85" s="134"/>
      <c r="AE85" s="147"/>
      <c r="AF85" s="80"/>
      <c r="AG85" s="134"/>
      <c r="AI85" s="147">
        <f t="shared" si="20"/>
        <v>3589</v>
      </c>
      <c r="AJ85" s="80">
        <f t="shared" si="20"/>
        <v>1700</v>
      </c>
      <c r="AK85" s="134">
        <f t="shared" si="20"/>
        <v>1960</v>
      </c>
    </row>
    <row r="86" spans="1:37" ht="15" customHeight="1" x14ac:dyDescent="0.2">
      <c r="A86" s="20" t="str">
        <f>[6]Settings!U85</f>
        <v>B</v>
      </c>
      <c r="B86" s="19" t="str">
        <f>[6]Settings!V85</f>
        <v>FS192</v>
      </c>
      <c r="C86" s="229" t="str">
        <f>[6]Settings!W85</f>
        <v xml:space="preserve"> Dihlabeng</v>
      </c>
      <c r="D86" s="147"/>
      <c r="E86" s="80"/>
      <c r="F86" s="134"/>
      <c r="G86" s="147"/>
      <c r="H86" s="80"/>
      <c r="I86" s="134"/>
      <c r="J86" s="147"/>
      <c r="K86" s="80"/>
      <c r="L86" s="134"/>
      <c r="M86" s="147"/>
      <c r="N86" s="80"/>
      <c r="O86" s="134"/>
      <c r="P86" s="147">
        <v>1700</v>
      </c>
      <c r="Q86" s="80">
        <v>1955</v>
      </c>
      <c r="R86" s="134">
        <v>2215</v>
      </c>
      <c r="S86" s="147">
        <v>1000</v>
      </c>
      <c r="T86" s="80"/>
      <c r="U86" s="134"/>
      <c r="V86" s="147"/>
      <c r="W86" s="80"/>
      <c r="X86" s="134"/>
      <c r="Y86" s="147"/>
      <c r="Z86" s="80"/>
      <c r="AA86" s="134"/>
      <c r="AB86" s="147"/>
      <c r="AC86" s="80"/>
      <c r="AD86" s="134"/>
      <c r="AE86" s="147"/>
      <c r="AF86" s="80"/>
      <c r="AG86" s="134"/>
      <c r="AI86" s="147">
        <f t="shared" si="20"/>
        <v>2700</v>
      </c>
      <c r="AJ86" s="80">
        <f t="shared" si="20"/>
        <v>1955</v>
      </c>
      <c r="AK86" s="134">
        <f t="shared" si="20"/>
        <v>2215</v>
      </c>
    </row>
    <row r="87" spans="1:37" ht="15" customHeight="1" x14ac:dyDescent="0.2">
      <c r="A87" s="20" t="str">
        <f>[6]Settings!U86</f>
        <v>B</v>
      </c>
      <c r="B87" s="19" t="str">
        <f>[6]Settings!V86</f>
        <v>FS193</v>
      </c>
      <c r="C87" s="229" t="str">
        <f>[6]Settings!W86</f>
        <v xml:space="preserve"> Nketoana</v>
      </c>
      <c r="D87" s="147"/>
      <c r="E87" s="80"/>
      <c r="F87" s="134"/>
      <c r="G87" s="147"/>
      <c r="H87" s="80"/>
      <c r="I87" s="134"/>
      <c r="J87" s="147"/>
      <c r="K87" s="80"/>
      <c r="L87" s="134"/>
      <c r="M87" s="147"/>
      <c r="N87" s="80"/>
      <c r="O87" s="134"/>
      <c r="P87" s="147">
        <v>1700</v>
      </c>
      <c r="Q87" s="80">
        <v>1955</v>
      </c>
      <c r="R87" s="134">
        <v>2215</v>
      </c>
      <c r="S87" s="147">
        <v>1000</v>
      </c>
      <c r="T87" s="80"/>
      <c r="U87" s="134"/>
      <c r="V87" s="147"/>
      <c r="W87" s="80"/>
      <c r="X87" s="134"/>
      <c r="Y87" s="147"/>
      <c r="Z87" s="80"/>
      <c r="AA87" s="134"/>
      <c r="AB87" s="147"/>
      <c r="AC87" s="80"/>
      <c r="AD87" s="134"/>
      <c r="AE87" s="147"/>
      <c r="AF87" s="80"/>
      <c r="AG87" s="134"/>
      <c r="AI87" s="147">
        <f t="shared" si="20"/>
        <v>2700</v>
      </c>
      <c r="AJ87" s="80">
        <f t="shared" si="20"/>
        <v>1955</v>
      </c>
      <c r="AK87" s="134">
        <f t="shared" si="20"/>
        <v>2215</v>
      </c>
    </row>
    <row r="88" spans="1:37" ht="15" customHeight="1" x14ac:dyDescent="0.2">
      <c r="A88" s="20" t="str">
        <f>[6]Settings!U87</f>
        <v>B</v>
      </c>
      <c r="B88" s="19" t="str">
        <f>[6]Settings!V87</f>
        <v>FS194</v>
      </c>
      <c r="C88" s="229" t="str">
        <f>[6]Settings!W87</f>
        <v xml:space="preserve"> Maluti-a-Phofung</v>
      </c>
      <c r="D88" s="147"/>
      <c r="E88" s="80"/>
      <c r="F88" s="134"/>
      <c r="G88" s="147"/>
      <c r="H88" s="80"/>
      <c r="I88" s="134"/>
      <c r="J88" s="147"/>
      <c r="K88" s="80"/>
      <c r="L88" s="134"/>
      <c r="M88" s="147"/>
      <c r="N88" s="80"/>
      <c r="O88" s="134"/>
      <c r="P88" s="147">
        <v>2145</v>
      </c>
      <c r="Q88" s="80">
        <v>2400</v>
      </c>
      <c r="R88" s="134">
        <v>2660</v>
      </c>
      <c r="S88" s="147">
        <v>5219</v>
      </c>
      <c r="T88" s="80"/>
      <c r="U88" s="134"/>
      <c r="V88" s="147"/>
      <c r="W88" s="80"/>
      <c r="X88" s="134"/>
      <c r="Y88" s="147"/>
      <c r="Z88" s="80"/>
      <c r="AA88" s="134"/>
      <c r="AB88" s="147"/>
      <c r="AC88" s="80"/>
      <c r="AD88" s="134"/>
      <c r="AE88" s="147"/>
      <c r="AF88" s="80"/>
      <c r="AG88" s="134"/>
      <c r="AI88" s="147">
        <f t="shared" si="20"/>
        <v>7364</v>
      </c>
      <c r="AJ88" s="80">
        <f t="shared" si="20"/>
        <v>2400</v>
      </c>
      <c r="AK88" s="134">
        <f t="shared" si="20"/>
        <v>2660</v>
      </c>
    </row>
    <row r="89" spans="1:37" ht="15" customHeight="1" x14ac:dyDescent="0.2">
      <c r="A89" s="20" t="str">
        <f>[6]Settings!U88</f>
        <v>B</v>
      </c>
      <c r="B89" s="19" t="str">
        <f>[6]Settings!V88</f>
        <v>FS195</v>
      </c>
      <c r="C89" s="229" t="str">
        <f>[6]Settings!W88</f>
        <v xml:space="preserve"> Phumelela</v>
      </c>
      <c r="D89" s="147"/>
      <c r="E89" s="80"/>
      <c r="F89" s="134"/>
      <c r="G89" s="147"/>
      <c r="H89" s="80"/>
      <c r="I89" s="134"/>
      <c r="J89" s="147"/>
      <c r="K89" s="80"/>
      <c r="L89" s="134"/>
      <c r="M89" s="147"/>
      <c r="N89" s="80"/>
      <c r="O89" s="134"/>
      <c r="P89" s="147">
        <v>2345</v>
      </c>
      <c r="Q89" s="80">
        <v>2600</v>
      </c>
      <c r="R89" s="134">
        <v>2860</v>
      </c>
      <c r="S89" s="147">
        <v>1000</v>
      </c>
      <c r="T89" s="80"/>
      <c r="U89" s="134"/>
      <c r="V89" s="147"/>
      <c r="W89" s="80"/>
      <c r="X89" s="134"/>
      <c r="Y89" s="147"/>
      <c r="Z89" s="80"/>
      <c r="AA89" s="134"/>
      <c r="AB89" s="147"/>
      <c r="AC89" s="80"/>
      <c r="AD89" s="134"/>
      <c r="AE89" s="147"/>
      <c r="AF89" s="80"/>
      <c r="AG89" s="134"/>
      <c r="AI89" s="147">
        <f t="shared" si="20"/>
        <v>3345</v>
      </c>
      <c r="AJ89" s="80">
        <f t="shared" si="20"/>
        <v>2600</v>
      </c>
      <c r="AK89" s="134">
        <f t="shared" si="20"/>
        <v>2860</v>
      </c>
    </row>
    <row r="90" spans="1:37" ht="15" customHeight="1" x14ac:dyDescent="0.2">
      <c r="A90" s="20" t="str">
        <f>[6]Settings!U89</f>
        <v>B</v>
      </c>
      <c r="B90" s="19" t="str">
        <f>[6]Settings!V89</f>
        <v>FS196</v>
      </c>
      <c r="C90" s="229" t="str">
        <f>[6]Settings!W89</f>
        <v xml:space="preserve"> Mantsopa</v>
      </c>
      <c r="D90" s="147"/>
      <c r="E90" s="80"/>
      <c r="F90" s="134"/>
      <c r="G90" s="147"/>
      <c r="H90" s="80"/>
      <c r="I90" s="134"/>
      <c r="J90" s="147"/>
      <c r="K90" s="80"/>
      <c r="L90" s="134"/>
      <c r="M90" s="147"/>
      <c r="N90" s="80"/>
      <c r="O90" s="134"/>
      <c r="P90" s="147">
        <v>2145</v>
      </c>
      <c r="Q90" s="80">
        <v>2400</v>
      </c>
      <c r="R90" s="134">
        <v>2660</v>
      </c>
      <c r="S90" s="147">
        <v>1000</v>
      </c>
      <c r="T90" s="80"/>
      <c r="U90" s="134"/>
      <c r="V90" s="147"/>
      <c r="W90" s="80"/>
      <c r="X90" s="134"/>
      <c r="Y90" s="147"/>
      <c r="Z90" s="80"/>
      <c r="AA90" s="134"/>
      <c r="AB90" s="147"/>
      <c r="AC90" s="80"/>
      <c r="AD90" s="134"/>
      <c r="AE90" s="147"/>
      <c r="AF90" s="80"/>
      <c r="AG90" s="134"/>
      <c r="AI90" s="147">
        <f t="shared" si="20"/>
        <v>3145</v>
      </c>
      <c r="AJ90" s="80">
        <f t="shared" si="20"/>
        <v>2400</v>
      </c>
      <c r="AK90" s="134">
        <f t="shared" si="20"/>
        <v>2660</v>
      </c>
    </row>
    <row r="91" spans="1:37" ht="15" customHeight="1" x14ac:dyDescent="0.2">
      <c r="A91" s="20" t="str">
        <f>[6]Settings!U90</f>
        <v>C</v>
      </c>
      <c r="B91" s="19" t="str">
        <f>[6]Settings!V90</f>
        <v>DC19</v>
      </c>
      <c r="C91" s="229" t="str">
        <f>[6]Settings!W90</f>
        <v xml:space="preserve"> Thabo Mofutsanyana District Municipality</v>
      </c>
      <c r="D91" s="147"/>
      <c r="E91" s="80"/>
      <c r="F91" s="134"/>
      <c r="G91" s="147"/>
      <c r="H91" s="80"/>
      <c r="I91" s="134"/>
      <c r="J91" s="147">
        <v>6000</v>
      </c>
      <c r="K91" s="80">
        <v>6000</v>
      </c>
      <c r="L91" s="134">
        <v>6000</v>
      </c>
      <c r="M91" s="147"/>
      <c r="N91" s="80"/>
      <c r="O91" s="134"/>
      <c r="P91" s="147">
        <v>1250</v>
      </c>
      <c r="Q91" s="80">
        <v>1505</v>
      </c>
      <c r="R91" s="134">
        <v>1765</v>
      </c>
      <c r="S91" s="147">
        <v>2142</v>
      </c>
      <c r="T91" s="80"/>
      <c r="U91" s="134"/>
      <c r="V91" s="147"/>
      <c r="W91" s="80"/>
      <c r="X91" s="134"/>
      <c r="Y91" s="147"/>
      <c r="Z91" s="80"/>
      <c r="AA91" s="134"/>
      <c r="AB91" s="147"/>
      <c r="AC91" s="80"/>
      <c r="AD91" s="134"/>
      <c r="AE91" s="147"/>
      <c r="AF91" s="80"/>
      <c r="AG91" s="134"/>
      <c r="AI91" s="147">
        <f t="shared" si="20"/>
        <v>9392</v>
      </c>
      <c r="AJ91" s="80">
        <f t="shared" si="20"/>
        <v>7505</v>
      </c>
      <c r="AK91" s="134">
        <f t="shared" si="20"/>
        <v>7765</v>
      </c>
    </row>
    <row r="92" spans="1:37" s="66" customFormat="1" ht="15" customHeight="1" x14ac:dyDescent="0.2">
      <c r="A92" s="22" t="str">
        <f>[6]Settings!U91</f>
        <v>Total: Thabo Mofutsanyana Municipalities</v>
      </c>
      <c r="B92" s="23"/>
      <c r="C92" s="24"/>
      <c r="D92" s="193">
        <f>SUM(D85:D91)</f>
        <v>0</v>
      </c>
      <c r="E92" s="102">
        <f t="shared" ref="E92:AK92" si="21">SUM(E85:E91)</f>
        <v>0</v>
      </c>
      <c r="F92" s="203">
        <f t="shared" si="21"/>
        <v>0</v>
      </c>
      <c r="G92" s="193">
        <f t="shared" si="21"/>
        <v>0</v>
      </c>
      <c r="H92" s="102">
        <f t="shared" si="21"/>
        <v>0</v>
      </c>
      <c r="I92" s="203">
        <f t="shared" si="21"/>
        <v>0</v>
      </c>
      <c r="J92" s="193">
        <f t="shared" si="21"/>
        <v>6000</v>
      </c>
      <c r="K92" s="102">
        <f t="shared" si="21"/>
        <v>6000</v>
      </c>
      <c r="L92" s="203">
        <f t="shared" si="21"/>
        <v>6000</v>
      </c>
      <c r="M92" s="193">
        <f t="shared" si="21"/>
        <v>0</v>
      </c>
      <c r="N92" s="102">
        <f t="shared" si="21"/>
        <v>0</v>
      </c>
      <c r="O92" s="203">
        <f t="shared" si="21"/>
        <v>0</v>
      </c>
      <c r="P92" s="193">
        <f t="shared" si="21"/>
        <v>12985</v>
      </c>
      <c r="Q92" s="102">
        <f t="shared" si="21"/>
        <v>14515</v>
      </c>
      <c r="R92" s="203">
        <f t="shared" si="21"/>
        <v>16335</v>
      </c>
      <c r="S92" s="193">
        <f t="shared" si="21"/>
        <v>13250</v>
      </c>
      <c r="T92" s="102">
        <f t="shared" si="21"/>
        <v>0</v>
      </c>
      <c r="U92" s="203">
        <f t="shared" si="21"/>
        <v>0</v>
      </c>
      <c r="V92" s="193">
        <f t="shared" si="21"/>
        <v>0</v>
      </c>
      <c r="W92" s="102">
        <f t="shared" si="21"/>
        <v>0</v>
      </c>
      <c r="X92" s="203">
        <f t="shared" si="21"/>
        <v>0</v>
      </c>
      <c r="Y92" s="193">
        <f t="shared" si="21"/>
        <v>0</v>
      </c>
      <c r="Z92" s="102">
        <f t="shared" si="21"/>
        <v>0</v>
      </c>
      <c r="AA92" s="203">
        <f t="shared" si="21"/>
        <v>0</v>
      </c>
      <c r="AB92" s="193">
        <f t="shared" si="21"/>
        <v>0</v>
      </c>
      <c r="AC92" s="102">
        <f t="shared" si="21"/>
        <v>0</v>
      </c>
      <c r="AD92" s="203">
        <f t="shared" si="21"/>
        <v>0</v>
      </c>
      <c r="AE92" s="193">
        <f t="shared" si="21"/>
        <v>0</v>
      </c>
      <c r="AF92" s="102">
        <f t="shared" si="21"/>
        <v>0</v>
      </c>
      <c r="AG92" s="203">
        <f t="shared" si="21"/>
        <v>0</v>
      </c>
      <c r="AH92" s="121">
        <f t="shared" si="21"/>
        <v>0</v>
      </c>
      <c r="AI92" s="193">
        <f t="shared" si="21"/>
        <v>32235</v>
      </c>
      <c r="AJ92" s="102">
        <f t="shared" si="21"/>
        <v>20515</v>
      </c>
      <c r="AK92" s="203">
        <f t="shared" si="21"/>
        <v>22335</v>
      </c>
    </row>
    <row r="93" spans="1:37" ht="15" customHeight="1" x14ac:dyDescent="0.2">
      <c r="A93" s="254">
        <f>[6]Settings!U92</f>
        <v>0</v>
      </c>
      <c r="B93" s="243">
        <f>[6]Settings!V92</f>
        <v>0</v>
      </c>
      <c r="C93" s="244">
        <f>[6]Settings!W92</f>
        <v>0</v>
      </c>
      <c r="D93" s="1"/>
      <c r="E93" s="2"/>
      <c r="F93" s="3"/>
      <c r="G93" s="1"/>
      <c r="H93" s="2"/>
      <c r="I93" s="3"/>
      <c r="J93" s="1"/>
      <c r="K93" s="2"/>
      <c r="L93" s="3"/>
      <c r="M93" s="1"/>
      <c r="N93" s="2"/>
      <c r="O93" s="3"/>
      <c r="P93" s="1"/>
      <c r="Q93" s="2"/>
      <c r="R93" s="3"/>
      <c r="S93" s="1"/>
      <c r="T93" s="2"/>
      <c r="U93" s="3"/>
      <c r="V93" s="1"/>
      <c r="W93" s="2"/>
      <c r="X93" s="3"/>
      <c r="Y93" s="1"/>
      <c r="Z93" s="2"/>
      <c r="AA93" s="3"/>
      <c r="AB93" s="1"/>
      <c r="AC93" s="2"/>
      <c r="AD93" s="3"/>
      <c r="AE93" s="1"/>
      <c r="AF93" s="2"/>
      <c r="AG93" s="3"/>
      <c r="AI93" s="1">
        <f t="shared" ref="AI93:AK98" si="22">D93+G93+J93+M93+P93+S93+V93+Y93+AB93+AE93</f>
        <v>0</v>
      </c>
      <c r="AJ93" s="2">
        <f t="shared" si="22"/>
        <v>0</v>
      </c>
      <c r="AK93" s="3">
        <f t="shared" si="22"/>
        <v>0</v>
      </c>
    </row>
    <row r="94" spans="1:37" ht="15" customHeight="1" x14ac:dyDescent="0.2">
      <c r="A94" s="20" t="str">
        <f>[6]Settings!U93</f>
        <v>B</v>
      </c>
      <c r="B94" s="19" t="s">
        <v>55</v>
      </c>
      <c r="C94" s="229" t="str">
        <f>[6]Settings!W93</f>
        <v xml:space="preserve"> Moqhaka</v>
      </c>
      <c r="D94" s="147"/>
      <c r="E94" s="80"/>
      <c r="F94" s="134"/>
      <c r="G94" s="147"/>
      <c r="H94" s="80"/>
      <c r="I94" s="134"/>
      <c r="J94" s="147"/>
      <c r="K94" s="80"/>
      <c r="L94" s="134"/>
      <c r="M94" s="147"/>
      <c r="N94" s="80"/>
      <c r="O94" s="134"/>
      <c r="P94" s="147">
        <v>2145</v>
      </c>
      <c r="Q94" s="80">
        <v>2400</v>
      </c>
      <c r="R94" s="134">
        <v>2400</v>
      </c>
      <c r="S94" s="147">
        <v>1000</v>
      </c>
      <c r="T94" s="80"/>
      <c r="U94" s="134"/>
      <c r="V94" s="147"/>
      <c r="W94" s="80"/>
      <c r="X94" s="134"/>
      <c r="Y94" s="147"/>
      <c r="Z94" s="80"/>
      <c r="AA94" s="134"/>
      <c r="AB94" s="147"/>
      <c r="AC94" s="80"/>
      <c r="AD94" s="134"/>
      <c r="AE94" s="147"/>
      <c r="AF94" s="80"/>
      <c r="AG94" s="134"/>
      <c r="AI94" s="147">
        <f t="shared" si="22"/>
        <v>3145</v>
      </c>
      <c r="AJ94" s="80">
        <f t="shared" si="22"/>
        <v>2400</v>
      </c>
      <c r="AK94" s="134">
        <f t="shared" si="22"/>
        <v>2400</v>
      </c>
    </row>
    <row r="95" spans="1:37" ht="15" customHeight="1" x14ac:dyDescent="0.2">
      <c r="A95" s="20" t="str">
        <f>[6]Settings!U94</f>
        <v>B</v>
      </c>
      <c r="B95" s="19" t="s">
        <v>56</v>
      </c>
      <c r="C95" s="229" t="str">
        <f>[6]Settings!W94</f>
        <v xml:space="preserve"> Ngwathe</v>
      </c>
      <c r="D95" s="147"/>
      <c r="E95" s="80"/>
      <c r="F95" s="134"/>
      <c r="G95" s="147"/>
      <c r="H95" s="80"/>
      <c r="I95" s="134"/>
      <c r="J95" s="147">
        <v>6000</v>
      </c>
      <c r="K95" s="80">
        <v>6000</v>
      </c>
      <c r="L95" s="134">
        <v>6000</v>
      </c>
      <c r="M95" s="147"/>
      <c r="N95" s="80"/>
      <c r="O95" s="134"/>
      <c r="P95" s="147">
        <v>2145</v>
      </c>
      <c r="Q95" s="80">
        <v>2400</v>
      </c>
      <c r="R95" s="134">
        <v>2660</v>
      </c>
      <c r="S95" s="147">
        <v>1000</v>
      </c>
      <c r="T95" s="80"/>
      <c r="U95" s="134"/>
      <c r="V95" s="147"/>
      <c r="W95" s="80"/>
      <c r="X95" s="134"/>
      <c r="Y95" s="147"/>
      <c r="Z95" s="80"/>
      <c r="AA95" s="134"/>
      <c r="AB95" s="147"/>
      <c r="AC95" s="80"/>
      <c r="AD95" s="134"/>
      <c r="AE95" s="147"/>
      <c r="AF95" s="80"/>
      <c r="AG95" s="134"/>
      <c r="AI95" s="147">
        <f t="shared" si="22"/>
        <v>9145</v>
      </c>
      <c r="AJ95" s="80">
        <f t="shared" si="22"/>
        <v>8400</v>
      </c>
      <c r="AK95" s="134">
        <f t="shared" si="22"/>
        <v>8660</v>
      </c>
    </row>
    <row r="96" spans="1:37" ht="15" customHeight="1" x14ac:dyDescent="0.2">
      <c r="A96" s="20" t="str">
        <f>[6]Settings!U95</f>
        <v>B</v>
      </c>
      <c r="B96" s="19" t="s">
        <v>57</v>
      </c>
      <c r="C96" s="229" t="str">
        <f>[6]Settings!W95</f>
        <v xml:space="preserve"> Metsimaholo</v>
      </c>
      <c r="D96" s="147"/>
      <c r="E96" s="80"/>
      <c r="F96" s="134"/>
      <c r="G96" s="147"/>
      <c r="H96" s="80"/>
      <c r="I96" s="134"/>
      <c r="J96" s="147"/>
      <c r="K96" s="80"/>
      <c r="L96" s="134"/>
      <c r="M96" s="147"/>
      <c r="N96" s="80"/>
      <c r="O96" s="134"/>
      <c r="P96" s="147">
        <v>1700</v>
      </c>
      <c r="Q96" s="80">
        <v>1955</v>
      </c>
      <c r="R96" s="134">
        <v>2215</v>
      </c>
      <c r="S96" s="147">
        <v>1000</v>
      </c>
      <c r="T96" s="80"/>
      <c r="U96" s="134"/>
      <c r="V96" s="147"/>
      <c r="W96" s="80"/>
      <c r="X96" s="134"/>
      <c r="Y96" s="147"/>
      <c r="Z96" s="80"/>
      <c r="AA96" s="134"/>
      <c r="AB96" s="147"/>
      <c r="AC96" s="80"/>
      <c r="AD96" s="134"/>
      <c r="AE96" s="147"/>
      <c r="AF96" s="80"/>
      <c r="AG96" s="134"/>
      <c r="AI96" s="147">
        <f t="shared" si="22"/>
        <v>2700</v>
      </c>
      <c r="AJ96" s="80">
        <f t="shared" si="22"/>
        <v>1955</v>
      </c>
      <c r="AK96" s="134">
        <f t="shared" si="22"/>
        <v>2215</v>
      </c>
    </row>
    <row r="97" spans="1:37" ht="15" customHeight="1" x14ac:dyDescent="0.2">
      <c r="A97" s="20" t="str">
        <f>[6]Settings!U96</f>
        <v>B</v>
      </c>
      <c r="B97" s="19" t="s">
        <v>58</v>
      </c>
      <c r="C97" s="229" t="str">
        <f>[6]Settings!W96</f>
        <v xml:space="preserve"> Mafube</v>
      </c>
      <c r="D97" s="147"/>
      <c r="E97" s="80"/>
      <c r="F97" s="134"/>
      <c r="G97" s="147"/>
      <c r="H97" s="80"/>
      <c r="I97" s="134"/>
      <c r="J97" s="147"/>
      <c r="K97" s="80"/>
      <c r="L97" s="134"/>
      <c r="M97" s="147"/>
      <c r="N97" s="80"/>
      <c r="O97" s="134"/>
      <c r="P97" s="147">
        <v>2345</v>
      </c>
      <c r="Q97" s="80">
        <v>2600</v>
      </c>
      <c r="R97" s="134">
        <v>2860</v>
      </c>
      <c r="S97" s="147">
        <v>1000</v>
      </c>
      <c r="T97" s="80"/>
      <c r="U97" s="134"/>
      <c r="V97" s="147"/>
      <c r="W97" s="80"/>
      <c r="X97" s="134"/>
      <c r="Y97" s="147"/>
      <c r="Z97" s="80"/>
      <c r="AA97" s="134"/>
      <c r="AB97" s="147"/>
      <c r="AC97" s="80"/>
      <c r="AD97" s="134"/>
      <c r="AE97" s="147"/>
      <c r="AF97" s="80"/>
      <c r="AG97" s="134"/>
      <c r="AI97" s="147">
        <f t="shared" si="22"/>
        <v>3345</v>
      </c>
      <c r="AJ97" s="80">
        <f t="shared" si="22"/>
        <v>2600</v>
      </c>
      <c r="AK97" s="134">
        <f t="shared" si="22"/>
        <v>2860</v>
      </c>
    </row>
    <row r="98" spans="1:37" ht="15" customHeight="1" x14ac:dyDescent="0.2">
      <c r="A98" s="20" t="str">
        <f>[6]Settings!U97</f>
        <v>C</v>
      </c>
      <c r="B98" s="19" t="s">
        <v>1284</v>
      </c>
      <c r="C98" s="229" t="str">
        <f>[6]Settings!W97</f>
        <v xml:space="preserve"> Fezile Dabi District Municipality</v>
      </c>
      <c r="D98" s="147"/>
      <c r="E98" s="80"/>
      <c r="F98" s="134"/>
      <c r="G98" s="147"/>
      <c r="H98" s="80"/>
      <c r="I98" s="134"/>
      <c r="J98" s="147"/>
      <c r="K98" s="80"/>
      <c r="L98" s="134"/>
      <c r="M98" s="147"/>
      <c r="N98" s="80"/>
      <c r="O98" s="134"/>
      <c r="P98" s="147">
        <v>1250</v>
      </c>
      <c r="Q98" s="80">
        <v>1000</v>
      </c>
      <c r="R98" s="134">
        <v>1000</v>
      </c>
      <c r="S98" s="147">
        <v>0</v>
      </c>
      <c r="T98" s="80"/>
      <c r="U98" s="134"/>
      <c r="V98" s="147"/>
      <c r="W98" s="80"/>
      <c r="X98" s="134"/>
      <c r="Y98" s="147"/>
      <c r="Z98" s="80"/>
      <c r="AA98" s="134"/>
      <c r="AB98" s="147"/>
      <c r="AC98" s="80"/>
      <c r="AD98" s="134"/>
      <c r="AE98" s="147"/>
      <c r="AF98" s="80"/>
      <c r="AG98" s="134"/>
      <c r="AI98" s="147">
        <f t="shared" si="22"/>
        <v>1250</v>
      </c>
      <c r="AJ98" s="80">
        <f t="shared" si="22"/>
        <v>1000</v>
      </c>
      <c r="AK98" s="134">
        <f t="shared" si="22"/>
        <v>1000</v>
      </c>
    </row>
    <row r="99" spans="1:37" s="66" customFormat="1" ht="15" customHeight="1" x14ac:dyDescent="0.2">
      <c r="A99" s="22" t="str">
        <f>[6]Settings!U98</f>
        <v>Total: Fezile Dabi Municipalities</v>
      </c>
      <c r="B99" s="23"/>
      <c r="C99" s="24"/>
      <c r="D99" s="193">
        <f>SUM(D94:D98)</f>
        <v>0</v>
      </c>
      <c r="E99" s="102">
        <f t="shared" ref="E99:AK99" si="23">SUM(E94:E98)</f>
        <v>0</v>
      </c>
      <c r="F99" s="203">
        <f t="shared" si="23"/>
        <v>0</v>
      </c>
      <c r="G99" s="193">
        <f t="shared" si="23"/>
        <v>0</v>
      </c>
      <c r="H99" s="102">
        <f t="shared" si="23"/>
        <v>0</v>
      </c>
      <c r="I99" s="203">
        <f t="shared" si="23"/>
        <v>0</v>
      </c>
      <c r="J99" s="193">
        <f t="shared" si="23"/>
        <v>6000</v>
      </c>
      <c r="K99" s="102">
        <f t="shared" si="23"/>
        <v>6000</v>
      </c>
      <c r="L99" s="203">
        <f t="shared" si="23"/>
        <v>6000</v>
      </c>
      <c r="M99" s="193">
        <f t="shared" si="23"/>
        <v>0</v>
      </c>
      <c r="N99" s="102">
        <f t="shared" si="23"/>
        <v>0</v>
      </c>
      <c r="O99" s="203">
        <f t="shared" si="23"/>
        <v>0</v>
      </c>
      <c r="P99" s="193">
        <f t="shared" si="23"/>
        <v>9585</v>
      </c>
      <c r="Q99" s="102">
        <f t="shared" si="23"/>
        <v>10355</v>
      </c>
      <c r="R99" s="203">
        <f t="shared" si="23"/>
        <v>11135</v>
      </c>
      <c r="S99" s="193">
        <f t="shared" si="23"/>
        <v>4000</v>
      </c>
      <c r="T99" s="102">
        <f t="shared" si="23"/>
        <v>0</v>
      </c>
      <c r="U99" s="203">
        <f t="shared" si="23"/>
        <v>0</v>
      </c>
      <c r="V99" s="193">
        <f t="shared" si="23"/>
        <v>0</v>
      </c>
      <c r="W99" s="102">
        <f t="shared" si="23"/>
        <v>0</v>
      </c>
      <c r="X99" s="203">
        <f t="shared" si="23"/>
        <v>0</v>
      </c>
      <c r="Y99" s="193">
        <f t="shared" si="23"/>
        <v>0</v>
      </c>
      <c r="Z99" s="102">
        <f t="shared" si="23"/>
        <v>0</v>
      </c>
      <c r="AA99" s="203">
        <f t="shared" si="23"/>
        <v>0</v>
      </c>
      <c r="AB99" s="193">
        <f t="shared" si="23"/>
        <v>0</v>
      </c>
      <c r="AC99" s="102">
        <f t="shared" si="23"/>
        <v>0</v>
      </c>
      <c r="AD99" s="203">
        <f t="shared" si="23"/>
        <v>0</v>
      </c>
      <c r="AE99" s="193">
        <f t="shared" si="23"/>
        <v>0</v>
      </c>
      <c r="AF99" s="102">
        <f t="shared" si="23"/>
        <v>0</v>
      </c>
      <c r="AG99" s="203">
        <f t="shared" si="23"/>
        <v>0</v>
      </c>
      <c r="AH99" s="121">
        <f t="shared" si="23"/>
        <v>0</v>
      </c>
      <c r="AI99" s="193">
        <f t="shared" si="23"/>
        <v>19585</v>
      </c>
      <c r="AJ99" s="102">
        <f t="shared" si="23"/>
        <v>16355</v>
      </c>
      <c r="AK99" s="203">
        <f t="shared" si="23"/>
        <v>17135</v>
      </c>
    </row>
    <row r="100" spans="1:37" ht="15" customHeight="1" x14ac:dyDescent="0.2">
      <c r="A100" s="254">
        <f>[6]Settings!U99</f>
        <v>0</v>
      </c>
      <c r="B100" s="243">
        <f>[6]Settings!V99</f>
        <v>0</v>
      </c>
      <c r="C100" s="244">
        <f>[6]Settings!W99</f>
        <v>0</v>
      </c>
      <c r="D100" s="1"/>
      <c r="E100" s="2"/>
      <c r="F100" s="3"/>
      <c r="G100" s="1"/>
      <c r="H100" s="2"/>
      <c r="I100" s="3"/>
      <c r="J100" s="1"/>
      <c r="K100" s="2"/>
      <c r="L100" s="3"/>
      <c r="M100" s="1"/>
      <c r="N100" s="2"/>
      <c r="O100" s="3"/>
      <c r="P100" s="1"/>
      <c r="Q100" s="2"/>
      <c r="R100" s="3"/>
      <c r="S100" s="1"/>
      <c r="T100" s="2"/>
      <c r="U100" s="3"/>
      <c r="V100" s="1"/>
      <c r="W100" s="2"/>
      <c r="X100" s="3"/>
      <c r="Y100" s="1"/>
      <c r="Z100" s="2"/>
      <c r="AA100" s="3"/>
      <c r="AB100" s="1"/>
      <c r="AC100" s="2"/>
      <c r="AD100" s="3"/>
      <c r="AE100" s="1"/>
      <c r="AF100" s="2"/>
      <c r="AG100" s="3"/>
      <c r="AI100" s="1">
        <f t="shared" ref="AI100:AK101" si="24">D100+G100+J100+M100+P100+S100+V100+Y100+AB100+AE100</f>
        <v>0</v>
      </c>
      <c r="AJ100" s="2">
        <f t="shared" si="24"/>
        <v>0</v>
      </c>
      <c r="AK100" s="3">
        <f t="shared" si="24"/>
        <v>0</v>
      </c>
    </row>
    <row r="101" spans="1:37" ht="15" customHeight="1" x14ac:dyDescent="0.2">
      <c r="A101" s="254">
        <f>[6]Settings!U100</f>
        <v>0</v>
      </c>
      <c r="B101" s="243">
        <f>[6]Settings!V100</f>
        <v>0</v>
      </c>
      <c r="C101" s="244">
        <f>[6]Settings!W100</f>
        <v>0</v>
      </c>
      <c r="D101" s="1"/>
      <c r="E101" s="2"/>
      <c r="F101" s="3"/>
      <c r="G101" s="1"/>
      <c r="H101" s="2"/>
      <c r="I101" s="3"/>
      <c r="J101" s="1"/>
      <c r="K101" s="2"/>
      <c r="L101" s="3"/>
      <c r="M101" s="1"/>
      <c r="N101" s="2"/>
      <c r="O101" s="3"/>
      <c r="P101" s="1"/>
      <c r="Q101" s="2"/>
      <c r="R101" s="3"/>
      <c r="S101" s="1"/>
      <c r="T101" s="2"/>
      <c r="U101" s="3"/>
      <c r="V101" s="1"/>
      <c r="W101" s="2"/>
      <c r="X101" s="3"/>
      <c r="Y101" s="1"/>
      <c r="Z101" s="2"/>
      <c r="AA101" s="3"/>
      <c r="AB101" s="1"/>
      <c r="AC101" s="2"/>
      <c r="AD101" s="3"/>
      <c r="AE101" s="1"/>
      <c r="AF101" s="2"/>
      <c r="AG101" s="3"/>
      <c r="AI101" s="1">
        <f t="shared" si="24"/>
        <v>0</v>
      </c>
      <c r="AJ101" s="2">
        <f t="shared" si="24"/>
        <v>0</v>
      </c>
      <c r="AK101" s="3">
        <f t="shared" si="24"/>
        <v>0</v>
      </c>
    </row>
    <row r="102" spans="1:37" s="66" customFormat="1" ht="15" customHeight="1" x14ac:dyDescent="0.2">
      <c r="A102" s="22" t="str">
        <f>[6]Settings!U101</f>
        <v>Total: Free State Municipalities</v>
      </c>
      <c r="B102" s="23"/>
      <c r="C102" s="24"/>
      <c r="D102" s="193">
        <f>D69+D75+D83+D92+D99</f>
        <v>4566</v>
      </c>
      <c r="E102" s="102">
        <f t="shared" ref="E102:AK102" si="25">E69+E75+E83+E92+E99</f>
        <v>0</v>
      </c>
      <c r="F102" s="203">
        <f t="shared" si="25"/>
        <v>0</v>
      </c>
      <c r="G102" s="193">
        <f t="shared" si="25"/>
        <v>0</v>
      </c>
      <c r="H102" s="102">
        <f t="shared" si="25"/>
        <v>0</v>
      </c>
      <c r="I102" s="203">
        <f t="shared" si="25"/>
        <v>0</v>
      </c>
      <c r="J102" s="193">
        <f t="shared" si="25"/>
        <v>17000</v>
      </c>
      <c r="K102" s="102">
        <f t="shared" si="25"/>
        <v>17000</v>
      </c>
      <c r="L102" s="203">
        <f t="shared" si="25"/>
        <v>17000</v>
      </c>
      <c r="M102" s="193">
        <f t="shared" si="25"/>
        <v>0</v>
      </c>
      <c r="N102" s="102">
        <f t="shared" si="25"/>
        <v>0</v>
      </c>
      <c r="O102" s="203">
        <f t="shared" si="25"/>
        <v>0</v>
      </c>
      <c r="P102" s="193">
        <f t="shared" si="25"/>
        <v>44405</v>
      </c>
      <c r="Q102" s="102">
        <f t="shared" si="25"/>
        <v>48195</v>
      </c>
      <c r="R102" s="203">
        <f t="shared" si="25"/>
        <v>52355</v>
      </c>
      <c r="S102" s="193">
        <f t="shared" si="25"/>
        <v>34879</v>
      </c>
      <c r="T102" s="102">
        <f t="shared" si="25"/>
        <v>0</v>
      </c>
      <c r="U102" s="203">
        <f t="shared" si="25"/>
        <v>0</v>
      </c>
      <c r="V102" s="193">
        <f t="shared" si="25"/>
        <v>0</v>
      </c>
      <c r="W102" s="102">
        <f t="shared" si="25"/>
        <v>0</v>
      </c>
      <c r="X102" s="203">
        <f t="shared" si="25"/>
        <v>0</v>
      </c>
      <c r="Y102" s="193">
        <f t="shared" si="25"/>
        <v>0</v>
      </c>
      <c r="Z102" s="102">
        <f t="shared" si="25"/>
        <v>0</v>
      </c>
      <c r="AA102" s="203">
        <f t="shared" si="25"/>
        <v>0</v>
      </c>
      <c r="AB102" s="193">
        <f t="shared" si="25"/>
        <v>0</v>
      </c>
      <c r="AC102" s="102">
        <f t="shared" si="25"/>
        <v>0</v>
      </c>
      <c r="AD102" s="203">
        <f t="shared" si="25"/>
        <v>0</v>
      </c>
      <c r="AE102" s="193">
        <f t="shared" si="25"/>
        <v>0</v>
      </c>
      <c r="AF102" s="102">
        <f t="shared" si="25"/>
        <v>0</v>
      </c>
      <c r="AG102" s="203">
        <f t="shared" si="25"/>
        <v>0</v>
      </c>
      <c r="AH102" s="121">
        <f t="shared" si="25"/>
        <v>0</v>
      </c>
      <c r="AI102" s="193">
        <f t="shared" si="25"/>
        <v>100850</v>
      </c>
      <c r="AJ102" s="102">
        <f t="shared" si="25"/>
        <v>65195</v>
      </c>
      <c r="AK102" s="203">
        <f t="shared" si="25"/>
        <v>69355</v>
      </c>
    </row>
    <row r="103" spans="1:37" ht="15" customHeight="1" x14ac:dyDescent="0.2">
      <c r="A103" s="254">
        <f>[6]Settings!U102</f>
        <v>0</v>
      </c>
      <c r="B103" s="243">
        <f>[6]Settings!V102</f>
        <v>0</v>
      </c>
      <c r="C103" s="244">
        <f>[6]Settings!W102</f>
        <v>0</v>
      </c>
      <c r="D103" s="6"/>
      <c r="E103" s="7"/>
      <c r="F103" s="8"/>
      <c r="G103" s="6"/>
      <c r="H103" s="7"/>
      <c r="I103" s="8"/>
      <c r="J103" s="6"/>
      <c r="K103" s="7"/>
      <c r="L103" s="8"/>
      <c r="M103" s="6"/>
      <c r="N103" s="7"/>
      <c r="O103" s="8"/>
      <c r="P103" s="6"/>
      <c r="Q103" s="7"/>
      <c r="R103" s="8"/>
      <c r="S103" s="6"/>
      <c r="T103" s="7"/>
      <c r="U103" s="8"/>
      <c r="V103" s="6"/>
      <c r="W103" s="7"/>
      <c r="X103" s="8"/>
      <c r="Y103" s="6"/>
      <c r="Z103" s="7"/>
      <c r="AA103" s="8"/>
      <c r="AB103" s="6"/>
      <c r="AC103" s="7"/>
      <c r="AD103" s="8"/>
      <c r="AE103" s="6"/>
      <c r="AF103" s="7"/>
      <c r="AG103" s="8"/>
      <c r="AI103" s="6">
        <f t="shared" ref="AI103:AK113" si="26">D103+G103+J103+M103+P103+S103+V103+Y103+AB103+AE103</f>
        <v>0</v>
      </c>
      <c r="AJ103" s="7">
        <f t="shared" si="26"/>
        <v>0</v>
      </c>
      <c r="AK103" s="8">
        <f t="shared" si="26"/>
        <v>0</v>
      </c>
    </row>
    <row r="104" spans="1:37" ht="15" customHeight="1" x14ac:dyDescent="0.2">
      <c r="A104" s="254" t="str">
        <f>[6]Settings!U103</f>
        <v>GAUTENG</v>
      </c>
      <c r="B104" s="19"/>
      <c r="C104" s="229"/>
      <c r="D104" s="1"/>
      <c r="E104" s="2"/>
      <c r="F104" s="3"/>
      <c r="G104" s="1"/>
      <c r="H104" s="2"/>
      <c r="I104" s="3"/>
      <c r="J104" s="1"/>
      <c r="K104" s="2"/>
      <c r="L104" s="3"/>
      <c r="M104" s="1"/>
      <c r="N104" s="2"/>
      <c r="O104" s="3"/>
      <c r="P104" s="1"/>
      <c r="Q104" s="2"/>
      <c r="R104" s="3"/>
      <c r="S104" s="1"/>
      <c r="T104" s="2"/>
      <c r="U104" s="3"/>
      <c r="V104" s="1"/>
      <c r="W104" s="2"/>
      <c r="X104" s="3"/>
      <c r="Y104" s="1"/>
      <c r="Z104" s="2"/>
      <c r="AA104" s="3"/>
      <c r="AB104" s="1"/>
      <c r="AC104" s="2"/>
      <c r="AD104" s="3"/>
      <c r="AE104" s="1"/>
      <c r="AF104" s="2"/>
      <c r="AG104" s="3"/>
      <c r="AI104" s="1">
        <f t="shared" si="26"/>
        <v>0</v>
      </c>
      <c r="AJ104" s="2">
        <f t="shared" si="26"/>
        <v>0</v>
      </c>
      <c r="AK104" s="3">
        <f t="shared" si="26"/>
        <v>0</v>
      </c>
    </row>
    <row r="105" spans="1:37" ht="15" customHeight="1" x14ac:dyDescent="0.2">
      <c r="A105" s="254">
        <f>[6]Settings!U104</f>
        <v>0</v>
      </c>
      <c r="B105" s="243">
        <f>[6]Settings!V104</f>
        <v>0</v>
      </c>
      <c r="C105" s="244">
        <f>[6]Settings!W104</f>
        <v>0</v>
      </c>
      <c r="D105" s="1"/>
      <c r="E105" s="2"/>
      <c r="F105" s="3"/>
      <c r="G105" s="1"/>
      <c r="H105" s="2"/>
      <c r="I105" s="3"/>
      <c r="J105" s="1"/>
      <c r="K105" s="2"/>
      <c r="L105" s="3"/>
      <c r="M105" s="1"/>
      <c r="N105" s="2"/>
      <c r="O105" s="3"/>
      <c r="P105" s="1"/>
      <c r="Q105" s="2"/>
      <c r="R105" s="3"/>
      <c r="S105" s="1"/>
      <c r="T105" s="2"/>
      <c r="U105" s="3"/>
      <c r="V105" s="1"/>
      <c r="W105" s="2"/>
      <c r="X105" s="3"/>
      <c r="Y105" s="1"/>
      <c r="Z105" s="2"/>
      <c r="AA105" s="3"/>
      <c r="AB105" s="1"/>
      <c r="AC105" s="2"/>
      <c r="AD105" s="3"/>
      <c r="AE105" s="1"/>
      <c r="AF105" s="2"/>
      <c r="AG105" s="3"/>
      <c r="AI105" s="1">
        <f t="shared" si="26"/>
        <v>0</v>
      </c>
      <c r="AJ105" s="2">
        <f t="shared" si="26"/>
        <v>0</v>
      </c>
      <c r="AK105" s="3">
        <f t="shared" si="26"/>
        <v>0</v>
      </c>
    </row>
    <row r="106" spans="1:37" ht="15" customHeight="1" x14ac:dyDescent="0.2">
      <c r="A106" s="20" t="str">
        <f>[6]Settings!U105</f>
        <v>A</v>
      </c>
      <c r="B106" s="19" t="str">
        <f>[6]Settings!V105</f>
        <v>EKU</v>
      </c>
      <c r="C106" s="229" t="str">
        <f>[6]Settings!W105</f>
        <v>Ekurhuleni</v>
      </c>
      <c r="D106" s="147"/>
      <c r="E106" s="80"/>
      <c r="F106" s="134"/>
      <c r="G106" s="147"/>
      <c r="H106" s="80"/>
      <c r="I106" s="134"/>
      <c r="J106" s="147">
        <v>12000</v>
      </c>
      <c r="K106" s="80">
        <v>16000</v>
      </c>
      <c r="L106" s="134">
        <v>20000</v>
      </c>
      <c r="M106" s="147"/>
      <c r="N106" s="80"/>
      <c r="O106" s="134"/>
      <c r="P106" s="147">
        <v>1050</v>
      </c>
      <c r="Q106" s="80">
        <v>1000</v>
      </c>
      <c r="R106" s="134">
        <v>1000</v>
      </c>
      <c r="S106" s="147">
        <v>44718</v>
      </c>
      <c r="T106" s="80"/>
      <c r="U106" s="134"/>
      <c r="V106" s="147"/>
      <c r="W106" s="80"/>
      <c r="X106" s="134"/>
      <c r="Y106" s="147"/>
      <c r="Z106" s="80"/>
      <c r="AA106" s="134"/>
      <c r="AB106" s="147"/>
      <c r="AC106" s="80"/>
      <c r="AD106" s="134"/>
      <c r="AE106" s="147"/>
      <c r="AF106" s="80"/>
      <c r="AG106" s="134"/>
      <c r="AI106" s="147">
        <f t="shared" si="26"/>
        <v>57768</v>
      </c>
      <c r="AJ106" s="80">
        <f t="shared" si="26"/>
        <v>17000</v>
      </c>
      <c r="AK106" s="134">
        <f t="shared" si="26"/>
        <v>21000</v>
      </c>
    </row>
    <row r="107" spans="1:37" ht="15" customHeight="1" x14ac:dyDescent="0.2">
      <c r="A107" s="20" t="str">
        <f>[6]Settings!U106</f>
        <v>A</v>
      </c>
      <c r="B107" s="19" t="str">
        <f>[6]Settings!V106</f>
        <v>JHB</v>
      </c>
      <c r="C107" s="229" t="str">
        <f>[6]Settings!W106</f>
        <v>City of Johannesburg</v>
      </c>
      <c r="D107" s="147"/>
      <c r="E107" s="80"/>
      <c r="F107" s="134"/>
      <c r="G107" s="147"/>
      <c r="H107" s="80"/>
      <c r="I107" s="134"/>
      <c r="J107" s="147">
        <v>15000</v>
      </c>
      <c r="K107" s="80">
        <v>16000</v>
      </c>
      <c r="L107" s="134">
        <v>20000</v>
      </c>
      <c r="M107" s="147">
        <v>8760</v>
      </c>
      <c r="N107" s="80">
        <v>9300</v>
      </c>
      <c r="O107" s="134">
        <v>9820</v>
      </c>
      <c r="P107" s="147">
        <v>1050</v>
      </c>
      <c r="Q107" s="80">
        <v>1000</v>
      </c>
      <c r="R107" s="134">
        <v>1000</v>
      </c>
      <c r="S107" s="147">
        <v>17421</v>
      </c>
      <c r="T107" s="80"/>
      <c r="U107" s="134"/>
      <c r="V107" s="147"/>
      <c r="W107" s="80"/>
      <c r="X107" s="134"/>
      <c r="Y107" s="147"/>
      <c r="Z107" s="80"/>
      <c r="AA107" s="134"/>
      <c r="AB107" s="147"/>
      <c r="AC107" s="80"/>
      <c r="AD107" s="134"/>
      <c r="AE107" s="147"/>
      <c r="AF107" s="80"/>
      <c r="AG107" s="134"/>
      <c r="AI107" s="147">
        <f t="shared" si="26"/>
        <v>42231</v>
      </c>
      <c r="AJ107" s="80">
        <f t="shared" si="26"/>
        <v>26300</v>
      </c>
      <c r="AK107" s="134">
        <f t="shared" si="26"/>
        <v>30820</v>
      </c>
    </row>
    <row r="108" spans="1:37" ht="15" customHeight="1" x14ac:dyDescent="0.2">
      <c r="A108" s="255" t="str">
        <f>[6]Settings!U107</f>
        <v>A</v>
      </c>
      <c r="B108" s="21" t="str">
        <f>[6]Settings!V107</f>
        <v>TSH</v>
      </c>
      <c r="C108" s="65" t="str">
        <f>[6]Settings!W107</f>
        <v>City of Tshwane</v>
      </c>
      <c r="D108" s="148"/>
      <c r="E108" s="81"/>
      <c r="F108" s="149"/>
      <c r="G108" s="148"/>
      <c r="H108" s="81"/>
      <c r="I108" s="149"/>
      <c r="J108" s="148"/>
      <c r="K108" s="81"/>
      <c r="L108" s="149"/>
      <c r="M108" s="148"/>
      <c r="N108" s="81"/>
      <c r="O108" s="149"/>
      <c r="P108" s="148">
        <v>2650</v>
      </c>
      <c r="Q108" s="81">
        <v>2400</v>
      </c>
      <c r="R108" s="149">
        <v>2200</v>
      </c>
      <c r="S108" s="148">
        <v>20451</v>
      </c>
      <c r="T108" s="81"/>
      <c r="U108" s="149"/>
      <c r="V108" s="148"/>
      <c r="W108" s="81"/>
      <c r="X108" s="149"/>
      <c r="Y108" s="148"/>
      <c r="Z108" s="81"/>
      <c r="AA108" s="149"/>
      <c r="AB108" s="148"/>
      <c r="AC108" s="81"/>
      <c r="AD108" s="149"/>
      <c r="AE108" s="148"/>
      <c r="AF108" s="81"/>
      <c r="AG108" s="149"/>
      <c r="AI108" s="148">
        <f t="shared" si="26"/>
        <v>23101</v>
      </c>
      <c r="AJ108" s="81">
        <f t="shared" si="26"/>
        <v>2400</v>
      </c>
      <c r="AK108" s="149">
        <f t="shared" si="26"/>
        <v>2200</v>
      </c>
    </row>
    <row r="109" spans="1:37" ht="15" customHeight="1" x14ac:dyDescent="0.2">
      <c r="A109" s="254">
        <f>[6]Settings!U108</f>
        <v>0</v>
      </c>
      <c r="B109" s="243">
        <f>[6]Settings!V108</f>
        <v>0</v>
      </c>
      <c r="C109" s="244">
        <f>[6]Settings!W108</f>
        <v>0</v>
      </c>
      <c r="D109" s="1"/>
      <c r="E109" s="2"/>
      <c r="F109" s="3"/>
      <c r="G109" s="1"/>
      <c r="H109" s="2"/>
      <c r="I109" s="3"/>
      <c r="J109" s="1"/>
      <c r="K109" s="2"/>
      <c r="L109" s="3"/>
      <c r="M109" s="1"/>
      <c r="N109" s="2"/>
      <c r="O109" s="3"/>
      <c r="P109" s="1"/>
      <c r="Q109" s="2"/>
      <c r="R109" s="3"/>
      <c r="S109" s="1"/>
      <c r="T109" s="2"/>
      <c r="U109" s="3"/>
      <c r="V109" s="1"/>
      <c r="W109" s="2"/>
      <c r="X109" s="3"/>
      <c r="Y109" s="1"/>
      <c r="Z109" s="2"/>
      <c r="AA109" s="3"/>
      <c r="AB109" s="1"/>
      <c r="AC109" s="2"/>
      <c r="AD109" s="3"/>
      <c r="AE109" s="1"/>
      <c r="AF109" s="2"/>
      <c r="AG109" s="3"/>
      <c r="AI109" s="1">
        <f t="shared" si="26"/>
        <v>0</v>
      </c>
      <c r="AJ109" s="2">
        <f t="shared" si="26"/>
        <v>0</v>
      </c>
      <c r="AK109" s="3">
        <f t="shared" si="26"/>
        <v>0</v>
      </c>
    </row>
    <row r="110" spans="1:37" ht="15" customHeight="1" x14ac:dyDescent="0.2">
      <c r="A110" s="20" t="str">
        <f>[6]Settings!U109</f>
        <v>B</v>
      </c>
      <c r="B110" s="19" t="str">
        <f>[6]Settings!V109</f>
        <v>GT421</v>
      </c>
      <c r="C110" s="229" t="str">
        <f>[6]Settings!W109</f>
        <v xml:space="preserve"> Emfuleni</v>
      </c>
      <c r="D110" s="147"/>
      <c r="E110" s="80"/>
      <c r="F110" s="134"/>
      <c r="G110" s="147"/>
      <c r="H110" s="80"/>
      <c r="I110" s="134"/>
      <c r="J110" s="147"/>
      <c r="K110" s="80"/>
      <c r="L110" s="134"/>
      <c r="M110" s="147"/>
      <c r="N110" s="80"/>
      <c r="O110" s="134"/>
      <c r="P110" s="147">
        <v>1550</v>
      </c>
      <c r="Q110" s="80">
        <v>1550</v>
      </c>
      <c r="R110" s="134">
        <v>1810</v>
      </c>
      <c r="S110" s="147">
        <v>2847</v>
      </c>
      <c r="T110" s="80"/>
      <c r="U110" s="134"/>
      <c r="V110" s="147"/>
      <c r="W110" s="80"/>
      <c r="X110" s="134"/>
      <c r="Y110" s="147"/>
      <c r="Z110" s="80"/>
      <c r="AA110" s="134"/>
      <c r="AB110" s="147"/>
      <c r="AC110" s="80"/>
      <c r="AD110" s="134"/>
      <c r="AE110" s="147"/>
      <c r="AF110" s="80"/>
      <c r="AG110" s="134"/>
      <c r="AI110" s="147">
        <f t="shared" si="26"/>
        <v>4397</v>
      </c>
      <c r="AJ110" s="80">
        <f t="shared" si="26"/>
        <v>1550</v>
      </c>
      <c r="AK110" s="134">
        <f t="shared" si="26"/>
        <v>1810</v>
      </c>
    </row>
    <row r="111" spans="1:37" ht="15" customHeight="1" x14ac:dyDescent="0.2">
      <c r="A111" s="20" t="str">
        <f>[6]Settings!U110</f>
        <v>B</v>
      </c>
      <c r="B111" s="19" t="str">
        <f>[6]Settings!V110</f>
        <v>GT422</v>
      </c>
      <c r="C111" s="229" t="str">
        <f>[6]Settings!W110</f>
        <v xml:space="preserve"> Midvaal</v>
      </c>
      <c r="D111" s="147"/>
      <c r="E111" s="80"/>
      <c r="F111" s="134"/>
      <c r="G111" s="147"/>
      <c r="H111" s="80"/>
      <c r="I111" s="134"/>
      <c r="J111" s="147"/>
      <c r="K111" s="80"/>
      <c r="L111" s="134"/>
      <c r="M111" s="147"/>
      <c r="N111" s="80"/>
      <c r="O111" s="134"/>
      <c r="P111" s="147">
        <v>1550</v>
      </c>
      <c r="Q111" s="80">
        <v>1550</v>
      </c>
      <c r="R111" s="134">
        <v>1550</v>
      </c>
      <c r="S111" s="147">
        <v>1119</v>
      </c>
      <c r="T111" s="80"/>
      <c r="U111" s="134"/>
      <c r="V111" s="147"/>
      <c r="W111" s="80"/>
      <c r="X111" s="134"/>
      <c r="Y111" s="147"/>
      <c r="Z111" s="80"/>
      <c r="AA111" s="134"/>
      <c r="AB111" s="147"/>
      <c r="AC111" s="80"/>
      <c r="AD111" s="134"/>
      <c r="AE111" s="147"/>
      <c r="AF111" s="80"/>
      <c r="AG111" s="134"/>
      <c r="AI111" s="147">
        <f t="shared" si="26"/>
        <v>2669</v>
      </c>
      <c r="AJ111" s="80">
        <f t="shared" si="26"/>
        <v>1550</v>
      </c>
      <c r="AK111" s="134">
        <f t="shared" si="26"/>
        <v>1550</v>
      </c>
    </row>
    <row r="112" spans="1:37" ht="15" customHeight="1" x14ac:dyDescent="0.2">
      <c r="A112" s="20" t="str">
        <f>[6]Settings!U111</f>
        <v>B</v>
      </c>
      <c r="B112" s="19" t="str">
        <f>[6]Settings!V111</f>
        <v>GT423</v>
      </c>
      <c r="C112" s="229" t="str">
        <f>[6]Settings!W111</f>
        <v xml:space="preserve"> Lesedi</v>
      </c>
      <c r="D112" s="147"/>
      <c r="E112" s="80"/>
      <c r="F112" s="134"/>
      <c r="G112" s="147"/>
      <c r="H112" s="80"/>
      <c r="I112" s="134"/>
      <c r="J112" s="147">
        <v>6000</v>
      </c>
      <c r="K112" s="80">
        <v>6000</v>
      </c>
      <c r="L112" s="134">
        <v>5000</v>
      </c>
      <c r="M112" s="147"/>
      <c r="N112" s="80"/>
      <c r="O112" s="134"/>
      <c r="P112" s="147">
        <v>1550</v>
      </c>
      <c r="Q112" s="80">
        <v>1550</v>
      </c>
      <c r="R112" s="134">
        <v>1550</v>
      </c>
      <c r="S112" s="147">
        <v>1324</v>
      </c>
      <c r="T112" s="80"/>
      <c r="U112" s="134"/>
      <c r="V112" s="147"/>
      <c r="W112" s="80"/>
      <c r="X112" s="134"/>
      <c r="Y112" s="147"/>
      <c r="Z112" s="80"/>
      <c r="AA112" s="134"/>
      <c r="AB112" s="147"/>
      <c r="AC112" s="80"/>
      <c r="AD112" s="134"/>
      <c r="AE112" s="147"/>
      <c r="AF112" s="80"/>
      <c r="AG112" s="134"/>
      <c r="AI112" s="147">
        <f t="shared" si="26"/>
        <v>8874</v>
      </c>
      <c r="AJ112" s="80">
        <f t="shared" si="26"/>
        <v>7550</v>
      </c>
      <c r="AK112" s="134">
        <f t="shared" si="26"/>
        <v>6550</v>
      </c>
    </row>
    <row r="113" spans="1:37" ht="15" customHeight="1" x14ac:dyDescent="0.2">
      <c r="A113" s="20" t="str">
        <f>[6]Settings!U112</f>
        <v>C</v>
      </c>
      <c r="B113" s="19" t="str">
        <f>[6]Settings!V112</f>
        <v>DC42</v>
      </c>
      <c r="C113" s="229" t="str">
        <f>[6]Settings!W112</f>
        <v xml:space="preserve"> Sedibeng District Municipality</v>
      </c>
      <c r="D113" s="147"/>
      <c r="E113" s="80"/>
      <c r="F113" s="134"/>
      <c r="G113" s="147"/>
      <c r="H113" s="80"/>
      <c r="I113" s="134"/>
      <c r="J113" s="147"/>
      <c r="K113" s="80"/>
      <c r="L113" s="134"/>
      <c r="M113" s="147"/>
      <c r="N113" s="80"/>
      <c r="O113" s="134"/>
      <c r="P113" s="147">
        <v>1250</v>
      </c>
      <c r="Q113" s="80">
        <v>1250</v>
      </c>
      <c r="R113" s="134">
        <v>1250</v>
      </c>
      <c r="S113" s="147">
        <v>2490</v>
      </c>
      <c r="T113" s="80"/>
      <c r="U113" s="134"/>
      <c r="V113" s="147"/>
      <c r="W113" s="80"/>
      <c r="X113" s="134"/>
      <c r="Y113" s="147"/>
      <c r="Z113" s="80"/>
      <c r="AA113" s="134"/>
      <c r="AB113" s="147"/>
      <c r="AC113" s="80"/>
      <c r="AD113" s="134"/>
      <c r="AE113" s="147"/>
      <c r="AF113" s="80"/>
      <c r="AG113" s="134"/>
      <c r="AI113" s="147">
        <f t="shared" si="26"/>
        <v>3740</v>
      </c>
      <c r="AJ113" s="80">
        <f t="shared" si="26"/>
        <v>1250</v>
      </c>
      <c r="AK113" s="134">
        <f t="shared" si="26"/>
        <v>1250</v>
      </c>
    </row>
    <row r="114" spans="1:37" s="66" customFormat="1" ht="15" customHeight="1" x14ac:dyDescent="0.2">
      <c r="A114" s="22" t="str">
        <f>[6]Settings!U113</f>
        <v>Total: Sedibeng Municipalities</v>
      </c>
      <c r="B114" s="23"/>
      <c r="C114" s="24"/>
      <c r="D114" s="193">
        <f>SUM(D110:D113)</f>
        <v>0</v>
      </c>
      <c r="E114" s="102">
        <f t="shared" ref="E114:AK114" si="27">SUM(E110:E113)</f>
        <v>0</v>
      </c>
      <c r="F114" s="203">
        <f t="shared" si="27"/>
        <v>0</v>
      </c>
      <c r="G114" s="193">
        <f t="shared" si="27"/>
        <v>0</v>
      </c>
      <c r="H114" s="102">
        <f t="shared" si="27"/>
        <v>0</v>
      </c>
      <c r="I114" s="203">
        <f t="shared" si="27"/>
        <v>0</v>
      </c>
      <c r="J114" s="193">
        <f t="shared" si="27"/>
        <v>6000</v>
      </c>
      <c r="K114" s="102">
        <f t="shared" si="27"/>
        <v>6000</v>
      </c>
      <c r="L114" s="203">
        <f t="shared" si="27"/>
        <v>5000</v>
      </c>
      <c r="M114" s="193">
        <f t="shared" si="27"/>
        <v>0</v>
      </c>
      <c r="N114" s="102">
        <f t="shared" si="27"/>
        <v>0</v>
      </c>
      <c r="O114" s="203">
        <f t="shared" si="27"/>
        <v>0</v>
      </c>
      <c r="P114" s="193">
        <f t="shared" si="27"/>
        <v>5900</v>
      </c>
      <c r="Q114" s="102">
        <f t="shared" si="27"/>
        <v>5900</v>
      </c>
      <c r="R114" s="203">
        <f t="shared" si="27"/>
        <v>6160</v>
      </c>
      <c r="S114" s="193">
        <f t="shared" si="27"/>
        <v>7780</v>
      </c>
      <c r="T114" s="102">
        <f t="shared" si="27"/>
        <v>0</v>
      </c>
      <c r="U114" s="203">
        <f t="shared" si="27"/>
        <v>0</v>
      </c>
      <c r="V114" s="193">
        <f t="shared" si="27"/>
        <v>0</v>
      </c>
      <c r="W114" s="102">
        <f t="shared" si="27"/>
        <v>0</v>
      </c>
      <c r="X114" s="203">
        <f t="shared" si="27"/>
        <v>0</v>
      </c>
      <c r="Y114" s="193">
        <f t="shared" si="27"/>
        <v>0</v>
      </c>
      <c r="Z114" s="102">
        <f t="shared" si="27"/>
        <v>0</v>
      </c>
      <c r="AA114" s="203">
        <f t="shared" si="27"/>
        <v>0</v>
      </c>
      <c r="AB114" s="193">
        <f t="shared" si="27"/>
        <v>0</v>
      </c>
      <c r="AC114" s="102">
        <f t="shared" si="27"/>
        <v>0</v>
      </c>
      <c r="AD114" s="203">
        <f t="shared" si="27"/>
        <v>0</v>
      </c>
      <c r="AE114" s="193">
        <f t="shared" si="27"/>
        <v>0</v>
      </c>
      <c r="AF114" s="102">
        <f t="shared" si="27"/>
        <v>0</v>
      </c>
      <c r="AG114" s="203">
        <f t="shared" si="27"/>
        <v>0</v>
      </c>
      <c r="AH114" s="121">
        <f t="shared" si="27"/>
        <v>0</v>
      </c>
      <c r="AI114" s="193">
        <f t="shared" si="27"/>
        <v>19680</v>
      </c>
      <c r="AJ114" s="102">
        <f t="shared" si="27"/>
        <v>11900</v>
      </c>
      <c r="AK114" s="203">
        <f t="shared" si="27"/>
        <v>11160</v>
      </c>
    </row>
    <row r="115" spans="1:37" ht="15" customHeight="1" x14ac:dyDescent="0.2">
      <c r="A115" s="254">
        <f>[6]Settings!U114</f>
        <v>0</v>
      </c>
      <c r="B115" s="243">
        <f>[6]Settings!V114</f>
        <v>0</v>
      </c>
      <c r="C115" s="244">
        <f>[6]Settings!W114</f>
        <v>0</v>
      </c>
      <c r="D115" s="1"/>
      <c r="E115" s="2"/>
      <c r="F115" s="3"/>
      <c r="G115" s="1"/>
      <c r="H115" s="2"/>
      <c r="I115" s="3"/>
      <c r="J115" s="1"/>
      <c r="K115" s="2"/>
      <c r="L115" s="3"/>
      <c r="M115" s="1"/>
      <c r="N115" s="2"/>
      <c r="O115" s="3"/>
      <c r="P115" s="1"/>
      <c r="Q115" s="2"/>
      <c r="R115" s="3"/>
      <c r="S115" s="1"/>
      <c r="T115" s="2"/>
      <c r="U115" s="3"/>
      <c r="V115" s="1"/>
      <c r="W115" s="2"/>
      <c r="X115" s="3"/>
      <c r="Y115" s="1"/>
      <c r="Z115" s="2"/>
      <c r="AA115" s="3"/>
      <c r="AB115" s="1"/>
      <c r="AC115" s="2"/>
      <c r="AD115" s="3"/>
      <c r="AE115" s="1"/>
      <c r="AF115" s="2"/>
      <c r="AG115" s="3"/>
      <c r="AI115" s="1">
        <f t="shared" ref="AI115:AK119" si="28">D115+G115+J115+M115+P115+S115+V115+Y115+AB115+AE115</f>
        <v>0</v>
      </c>
      <c r="AJ115" s="2">
        <f t="shared" si="28"/>
        <v>0</v>
      </c>
      <c r="AK115" s="3">
        <f t="shared" si="28"/>
        <v>0</v>
      </c>
    </row>
    <row r="116" spans="1:37" ht="15" customHeight="1" x14ac:dyDescent="0.2">
      <c r="A116" s="20" t="str">
        <f>[6]Settings!U115</f>
        <v>B</v>
      </c>
      <c r="B116" s="19" t="str">
        <f>[6]Settings!V115</f>
        <v>GT481</v>
      </c>
      <c r="C116" s="229" t="str">
        <f>[6]Settings!W115</f>
        <v xml:space="preserve"> Mogale City</v>
      </c>
      <c r="D116" s="147"/>
      <c r="E116" s="80"/>
      <c r="F116" s="134"/>
      <c r="G116" s="147"/>
      <c r="H116" s="80"/>
      <c r="I116" s="134"/>
      <c r="J116" s="147">
        <v>6000</v>
      </c>
      <c r="K116" s="80">
        <v>5000</v>
      </c>
      <c r="L116" s="134">
        <v>6000</v>
      </c>
      <c r="M116" s="147"/>
      <c r="N116" s="80"/>
      <c r="O116" s="134"/>
      <c r="P116" s="147">
        <v>1550</v>
      </c>
      <c r="Q116" s="80">
        <v>1550</v>
      </c>
      <c r="R116" s="134">
        <v>1550</v>
      </c>
      <c r="S116" s="147">
        <v>4917</v>
      </c>
      <c r="T116" s="80"/>
      <c r="U116" s="134"/>
      <c r="V116" s="147"/>
      <c r="W116" s="80"/>
      <c r="X116" s="134"/>
      <c r="Y116" s="147"/>
      <c r="Z116" s="80"/>
      <c r="AA116" s="134"/>
      <c r="AB116" s="147"/>
      <c r="AC116" s="80"/>
      <c r="AD116" s="134"/>
      <c r="AE116" s="147"/>
      <c r="AF116" s="80"/>
      <c r="AG116" s="134"/>
      <c r="AI116" s="147">
        <f t="shared" si="28"/>
        <v>12467</v>
      </c>
      <c r="AJ116" s="80">
        <f t="shared" si="28"/>
        <v>6550</v>
      </c>
      <c r="AK116" s="134">
        <f t="shared" si="28"/>
        <v>7550</v>
      </c>
    </row>
    <row r="117" spans="1:37" ht="15" customHeight="1" x14ac:dyDescent="0.2">
      <c r="A117" s="20" t="str">
        <f>[6]Settings!U116</f>
        <v>B</v>
      </c>
      <c r="B117" s="19" t="str">
        <f>[6]Settings!V116</f>
        <v>GT484</v>
      </c>
      <c r="C117" s="229" t="str">
        <f>[6]Settings!W116</f>
        <v xml:space="preserve"> Merafong City</v>
      </c>
      <c r="D117" s="147"/>
      <c r="E117" s="80"/>
      <c r="F117" s="134"/>
      <c r="G117" s="147"/>
      <c r="H117" s="80"/>
      <c r="I117" s="134"/>
      <c r="J117" s="147"/>
      <c r="K117" s="80"/>
      <c r="L117" s="134"/>
      <c r="M117" s="147"/>
      <c r="N117" s="80"/>
      <c r="O117" s="134"/>
      <c r="P117" s="147">
        <v>1700</v>
      </c>
      <c r="Q117" s="80">
        <v>1700</v>
      </c>
      <c r="R117" s="134">
        <v>1960</v>
      </c>
      <c r="S117" s="147">
        <v>1470</v>
      </c>
      <c r="T117" s="80"/>
      <c r="U117" s="134"/>
      <c r="V117" s="147"/>
      <c r="W117" s="80"/>
      <c r="X117" s="134"/>
      <c r="Y117" s="147"/>
      <c r="Z117" s="80"/>
      <c r="AA117" s="134"/>
      <c r="AB117" s="147"/>
      <c r="AC117" s="80"/>
      <c r="AD117" s="134"/>
      <c r="AE117" s="147"/>
      <c r="AF117" s="80"/>
      <c r="AG117" s="134"/>
      <c r="AI117" s="147">
        <f t="shared" si="28"/>
        <v>3170</v>
      </c>
      <c r="AJ117" s="80">
        <f t="shared" si="28"/>
        <v>1700</v>
      </c>
      <c r="AK117" s="134">
        <f t="shared" si="28"/>
        <v>1960</v>
      </c>
    </row>
    <row r="118" spans="1:37" ht="15" customHeight="1" x14ac:dyDescent="0.2">
      <c r="A118" s="20" t="str">
        <f>[6]Settings!U117</f>
        <v>B</v>
      </c>
      <c r="B118" s="19" t="str">
        <f>[6]Settings!V117</f>
        <v>GT485</v>
      </c>
      <c r="C118" s="229" t="str">
        <f>[6]Settings!W117</f>
        <v xml:space="preserve"> Rand West City</v>
      </c>
      <c r="D118" s="147">
        <v>4566</v>
      </c>
      <c r="E118" s="80"/>
      <c r="F118" s="134"/>
      <c r="G118" s="147"/>
      <c r="H118" s="80"/>
      <c r="I118" s="134"/>
      <c r="J118" s="147"/>
      <c r="K118" s="80"/>
      <c r="L118" s="134"/>
      <c r="M118" s="147">
        <v>2100</v>
      </c>
      <c r="N118" s="80">
        <v>2200</v>
      </c>
      <c r="O118" s="134">
        <v>2379</v>
      </c>
      <c r="P118" s="147">
        <v>3100</v>
      </c>
      <c r="Q118" s="80">
        <v>3356</v>
      </c>
      <c r="R118" s="134">
        <v>3616</v>
      </c>
      <c r="S118" s="147">
        <v>2673</v>
      </c>
      <c r="T118" s="80"/>
      <c r="U118" s="134"/>
      <c r="V118" s="147"/>
      <c r="W118" s="80"/>
      <c r="X118" s="134"/>
      <c r="Y118" s="147"/>
      <c r="Z118" s="80"/>
      <c r="AA118" s="134"/>
      <c r="AB118" s="147"/>
      <c r="AC118" s="80"/>
      <c r="AD118" s="134"/>
      <c r="AE118" s="147"/>
      <c r="AF118" s="80"/>
      <c r="AG118" s="134"/>
      <c r="AI118" s="147">
        <f t="shared" si="28"/>
        <v>12439</v>
      </c>
      <c r="AJ118" s="80">
        <f t="shared" si="28"/>
        <v>5556</v>
      </c>
      <c r="AK118" s="134">
        <f t="shared" si="28"/>
        <v>5995</v>
      </c>
    </row>
    <row r="119" spans="1:37" ht="15" customHeight="1" x14ac:dyDescent="0.2">
      <c r="A119" s="20" t="str">
        <f>[6]Settings!U118</f>
        <v>C</v>
      </c>
      <c r="B119" s="19" t="str">
        <f>[6]Settings!V118</f>
        <v>DC48</v>
      </c>
      <c r="C119" s="229" t="str">
        <f>[6]Settings!W118</f>
        <v xml:space="preserve"> West Rand District Municipality</v>
      </c>
      <c r="D119" s="147"/>
      <c r="E119" s="80"/>
      <c r="F119" s="134"/>
      <c r="G119" s="147"/>
      <c r="H119" s="80"/>
      <c r="I119" s="134"/>
      <c r="J119" s="147"/>
      <c r="K119" s="80"/>
      <c r="L119" s="134"/>
      <c r="M119" s="147"/>
      <c r="N119" s="80"/>
      <c r="O119" s="134"/>
      <c r="P119" s="147">
        <v>1250</v>
      </c>
      <c r="Q119" s="80">
        <v>1000</v>
      </c>
      <c r="R119" s="134">
        <v>1000</v>
      </c>
      <c r="S119" s="147">
        <v>1000</v>
      </c>
      <c r="T119" s="80"/>
      <c r="U119" s="134"/>
      <c r="V119" s="147"/>
      <c r="W119" s="80"/>
      <c r="X119" s="134"/>
      <c r="Y119" s="147"/>
      <c r="Z119" s="80"/>
      <c r="AA119" s="134"/>
      <c r="AB119" s="147"/>
      <c r="AC119" s="80"/>
      <c r="AD119" s="134"/>
      <c r="AE119" s="147"/>
      <c r="AF119" s="80"/>
      <c r="AG119" s="134"/>
      <c r="AI119" s="147">
        <f t="shared" si="28"/>
        <v>2250</v>
      </c>
      <c r="AJ119" s="80">
        <f t="shared" si="28"/>
        <v>1000</v>
      </c>
      <c r="AK119" s="134">
        <f t="shared" si="28"/>
        <v>1000</v>
      </c>
    </row>
    <row r="120" spans="1:37" s="66" customFormat="1" ht="15" customHeight="1" x14ac:dyDescent="0.2">
      <c r="A120" s="22" t="str">
        <f>[6]Settings!U119</f>
        <v>Total: West Rand Municipalities</v>
      </c>
      <c r="B120" s="23"/>
      <c r="C120" s="24"/>
      <c r="D120" s="193">
        <f>SUM(D116:D119)</f>
        <v>4566</v>
      </c>
      <c r="E120" s="102">
        <f t="shared" ref="E120:AK120" si="29">SUM(E116:E119)</f>
        <v>0</v>
      </c>
      <c r="F120" s="203">
        <f t="shared" si="29"/>
        <v>0</v>
      </c>
      <c r="G120" s="193">
        <f t="shared" si="29"/>
        <v>0</v>
      </c>
      <c r="H120" s="102">
        <f t="shared" si="29"/>
        <v>0</v>
      </c>
      <c r="I120" s="203">
        <f t="shared" si="29"/>
        <v>0</v>
      </c>
      <c r="J120" s="193">
        <f t="shared" si="29"/>
        <v>6000</v>
      </c>
      <c r="K120" s="102">
        <f t="shared" si="29"/>
        <v>5000</v>
      </c>
      <c r="L120" s="203">
        <f t="shared" si="29"/>
        <v>6000</v>
      </c>
      <c r="M120" s="193">
        <f t="shared" si="29"/>
        <v>2100</v>
      </c>
      <c r="N120" s="102">
        <f t="shared" si="29"/>
        <v>2200</v>
      </c>
      <c r="O120" s="203">
        <f t="shared" si="29"/>
        <v>2379</v>
      </c>
      <c r="P120" s="193">
        <f t="shared" si="29"/>
        <v>7600</v>
      </c>
      <c r="Q120" s="102">
        <f t="shared" si="29"/>
        <v>7606</v>
      </c>
      <c r="R120" s="203">
        <f t="shared" si="29"/>
        <v>8126</v>
      </c>
      <c r="S120" s="193">
        <f t="shared" si="29"/>
        <v>10060</v>
      </c>
      <c r="T120" s="102">
        <f t="shared" si="29"/>
        <v>0</v>
      </c>
      <c r="U120" s="203">
        <f t="shared" si="29"/>
        <v>0</v>
      </c>
      <c r="V120" s="193">
        <f t="shared" si="29"/>
        <v>0</v>
      </c>
      <c r="W120" s="102">
        <f t="shared" si="29"/>
        <v>0</v>
      </c>
      <c r="X120" s="203">
        <f t="shared" si="29"/>
        <v>0</v>
      </c>
      <c r="Y120" s="193">
        <f t="shared" si="29"/>
        <v>0</v>
      </c>
      <c r="Z120" s="102">
        <f t="shared" si="29"/>
        <v>0</v>
      </c>
      <c r="AA120" s="203">
        <f t="shared" si="29"/>
        <v>0</v>
      </c>
      <c r="AB120" s="193">
        <f t="shared" si="29"/>
        <v>0</v>
      </c>
      <c r="AC120" s="102">
        <f t="shared" si="29"/>
        <v>0</v>
      </c>
      <c r="AD120" s="203">
        <f t="shared" si="29"/>
        <v>0</v>
      </c>
      <c r="AE120" s="193">
        <f t="shared" si="29"/>
        <v>0</v>
      </c>
      <c r="AF120" s="102">
        <f t="shared" si="29"/>
        <v>0</v>
      </c>
      <c r="AG120" s="203">
        <f t="shared" si="29"/>
        <v>0</v>
      </c>
      <c r="AH120" s="121">
        <f t="shared" si="29"/>
        <v>0</v>
      </c>
      <c r="AI120" s="193">
        <f t="shared" si="29"/>
        <v>30326</v>
      </c>
      <c r="AJ120" s="102">
        <f t="shared" si="29"/>
        <v>14806</v>
      </c>
      <c r="AK120" s="203">
        <f t="shared" si="29"/>
        <v>16505</v>
      </c>
    </row>
    <row r="121" spans="1:37" ht="15" customHeight="1" x14ac:dyDescent="0.2">
      <c r="A121" s="254">
        <f>[6]Settings!U120</f>
        <v>0</v>
      </c>
      <c r="B121" s="243">
        <f>[6]Settings!V120</f>
        <v>0</v>
      </c>
      <c r="C121" s="244">
        <f>[6]Settings!W120</f>
        <v>0</v>
      </c>
      <c r="D121" s="1"/>
      <c r="E121" s="2"/>
      <c r="F121" s="3"/>
      <c r="G121" s="1"/>
      <c r="H121" s="2"/>
      <c r="I121" s="3"/>
      <c r="J121" s="1"/>
      <c r="K121" s="2"/>
      <c r="L121" s="3"/>
      <c r="M121" s="1"/>
      <c r="N121" s="2"/>
      <c r="O121" s="3"/>
      <c r="P121" s="1"/>
      <c r="Q121" s="2"/>
      <c r="R121" s="3"/>
      <c r="S121" s="1"/>
      <c r="T121" s="2"/>
      <c r="U121" s="3"/>
      <c r="V121" s="1"/>
      <c r="W121" s="2"/>
      <c r="X121" s="3"/>
      <c r="Y121" s="1"/>
      <c r="Z121" s="2"/>
      <c r="AA121" s="3"/>
      <c r="AB121" s="1"/>
      <c r="AC121" s="2"/>
      <c r="AD121" s="3"/>
      <c r="AE121" s="1"/>
      <c r="AF121" s="2"/>
      <c r="AG121" s="3"/>
      <c r="AI121" s="1">
        <f t="shared" ref="AI121:AK122" si="30">D121+G121+J121+M121+P121+S121+V121+Y121+AB121+AE121</f>
        <v>0</v>
      </c>
      <c r="AJ121" s="2">
        <f t="shared" si="30"/>
        <v>0</v>
      </c>
      <c r="AK121" s="3">
        <f t="shared" si="30"/>
        <v>0</v>
      </c>
    </row>
    <row r="122" spans="1:37" ht="15" customHeight="1" x14ac:dyDescent="0.2">
      <c r="A122" s="254">
        <f>[6]Settings!U121</f>
        <v>0</v>
      </c>
      <c r="B122" s="243">
        <f>[6]Settings!V121</f>
        <v>0</v>
      </c>
      <c r="C122" s="244">
        <f>[6]Settings!W121</f>
        <v>0</v>
      </c>
      <c r="D122" s="1"/>
      <c r="E122" s="2"/>
      <c r="F122" s="3"/>
      <c r="G122" s="1"/>
      <c r="H122" s="2"/>
      <c r="I122" s="3"/>
      <c r="J122" s="1"/>
      <c r="K122" s="2"/>
      <c r="L122" s="3"/>
      <c r="M122" s="1"/>
      <c r="N122" s="2"/>
      <c r="O122" s="3"/>
      <c r="P122" s="1"/>
      <c r="Q122" s="2"/>
      <c r="R122" s="3"/>
      <c r="S122" s="1"/>
      <c r="T122" s="2"/>
      <c r="U122" s="3"/>
      <c r="V122" s="1"/>
      <c r="W122" s="2"/>
      <c r="X122" s="3"/>
      <c r="Y122" s="1"/>
      <c r="Z122" s="2"/>
      <c r="AA122" s="3"/>
      <c r="AB122" s="1"/>
      <c r="AC122" s="2"/>
      <c r="AD122" s="3"/>
      <c r="AE122" s="1"/>
      <c r="AF122" s="2"/>
      <c r="AG122" s="3"/>
      <c r="AI122" s="1">
        <f t="shared" si="30"/>
        <v>0</v>
      </c>
      <c r="AJ122" s="2">
        <f t="shared" si="30"/>
        <v>0</v>
      </c>
      <c r="AK122" s="3">
        <f t="shared" si="30"/>
        <v>0</v>
      </c>
    </row>
    <row r="123" spans="1:37" s="66" customFormat="1" ht="15" customHeight="1" x14ac:dyDescent="0.2">
      <c r="A123" s="22" t="str">
        <f>[6]Settings!U122</f>
        <v>Total: Gauteng Municipalities</v>
      </c>
      <c r="B123" s="23"/>
      <c r="C123" s="24"/>
      <c r="D123" s="193">
        <f>D106+D107+D108+D114+D120</f>
        <v>4566</v>
      </c>
      <c r="E123" s="102">
        <f t="shared" ref="E123:AK123" si="31">E106+E107+E108+E114+E120</f>
        <v>0</v>
      </c>
      <c r="F123" s="203">
        <f t="shared" si="31"/>
        <v>0</v>
      </c>
      <c r="G123" s="193">
        <f t="shared" si="31"/>
        <v>0</v>
      </c>
      <c r="H123" s="102">
        <f t="shared" si="31"/>
        <v>0</v>
      </c>
      <c r="I123" s="203">
        <f t="shared" si="31"/>
        <v>0</v>
      </c>
      <c r="J123" s="193">
        <f t="shared" si="31"/>
        <v>39000</v>
      </c>
      <c r="K123" s="102">
        <f t="shared" si="31"/>
        <v>43000</v>
      </c>
      <c r="L123" s="203">
        <f t="shared" si="31"/>
        <v>51000</v>
      </c>
      <c r="M123" s="193">
        <f t="shared" si="31"/>
        <v>10860</v>
      </c>
      <c r="N123" s="102">
        <f t="shared" si="31"/>
        <v>11500</v>
      </c>
      <c r="O123" s="203">
        <f t="shared" si="31"/>
        <v>12199</v>
      </c>
      <c r="P123" s="193">
        <f t="shared" si="31"/>
        <v>18250</v>
      </c>
      <c r="Q123" s="102">
        <f t="shared" si="31"/>
        <v>17906</v>
      </c>
      <c r="R123" s="203">
        <f t="shared" si="31"/>
        <v>18486</v>
      </c>
      <c r="S123" s="193">
        <f t="shared" si="31"/>
        <v>100430</v>
      </c>
      <c r="T123" s="102">
        <f t="shared" si="31"/>
        <v>0</v>
      </c>
      <c r="U123" s="203">
        <f t="shared" si="31"/>
        <v>0</v>
      </c>
      <c r="V123" s="193">
        <f t="shared" si="31"/>
        <v>0</v>
      </c>
      <c r="W123" s="102">
        <f t="shared" si="31"/>
        <v>0</v>
      </c>
      <c r="X123" s="203">
        <f t="shared" si="31"/>
        <v>0</v>
      </c>
      <c r="Y123" s="193">
        <f t="shared" si="31"/>
        <v>0</v>
      </c>
      <c r="Z123" s="102">
        <f t="shared" si="31"/>
        <v>0</v>
      </c>
      <c r="AA123" s="203">
        <f t="shared" si="31"/>
        <v>0</v>
      </c>
      <c r="AB123" s="193">
        <f t="shared" si="31"/>
        <v>0</v>
      </c>
      <c r="AC123" s="102">
        <f t="shared" si="31"/>
        <v>0</v>
      </c>
      <c r="AD123" s="203">
        <f t="shared" si="31"/>
        <v>0</v>
      </c>
      <c r="AE123" s="193">
        <f t="shared" si="31"/>
        <v>0</v>
      </c>
      <c r="AF123" s="102">
        <f t="shared" si="31"/>
        <v>0</v>
      </c>
      <c r="AG123" s="203">
        <f t="shared" si="31"/>
        <v>0</v>
      </c>
      <c r="AH123" s="121">
        <f t="shared" si="31"/>
        <v>0</v>
      </c>
      <c r="AI123" s="193">
        <f t="shared" si="31"/>
        <v>173106</v>
      </c>
      <c r="AJ123" s="102">
        <f t="shared" si="31"/>
        <v>72406</v>
      </c>
      <c r="AK123" s="203">
        <f t="shared" si="31"/>
        <v>81685</v>
      </c>
    </row>
    <row r="124" spans="1:37" ht="15" customHeight="1" x14ac:dyDescent="0.2">
      <c r="A124" s="254">
        <f>[6]Settings!U123</f>
        <v>0</v>
      </c>
      <c r="B124" s="243">
        <f>[6]Settings!V123</f>
        <v>0</v>
      </c>
      <c r="C124" s="244">
        <f>[6]Settings!W123</f>
        <v>0</v>
      </c>
      <c r="D124" s="6"/>
      <c r="E124" s="7"/>
      <c r="F124" s="8"/>
      <c r="G124" s="6"/>
      <c r="H124" s="7"/>
      <c r="I124" s="8"/>
      <c r="J124" s="6"/>
      <c r="K124" s="7"/>
      <c r="L124" s="8"/>
      <c r="M124" s="6"/>
      <c r="N124" s="7"/>
      <c r="O124" s="8"/>
      <c r="P124" s="6"/>
      <c r="Q124" s="7"/>
      <c r="R124" s="8"/>
      <c r="S124" s="6"/>
      <c r="T124" s="7"/>
      <c r="U124" s="8"/>
      <c r="V124" s="6"/>
      <c r="W124" s="7"/>
      <c r="X124" s="8"/>
      <c r="Y124" s="6"/>
      <c r="Z124" s="7"/>
      <c r="AA124" s="8"/>
      <c r="AB124" s="6"/>
      <c r="AC124" s="7"/>
      <c r="AD124" s="8"/>
      <c r="AE124" s="6"/>
      <c r="AF124" s="7"/>
      <c r="AG124" s="8"/>
      <c r="AI124" s="6">
        <f t="shared" ref="AI124:AK133" si="32">D124+G124+J124+M124+P124+S124+V124+Y124+AB124+AE124</f>
        <v>0</v>
      </c>
      <c r="AJ124" s="7">
        <f t="shared" si="32"/>
        <v>0</v>
      </c>
      <c r="AK124" s="8">
        <f t="shared" si="32"/>
        <v>0</v>
      </c>
    </row>
    <row r="125" spans="1:37" ht="15" customHeight="1" x14ac:dyDescent="0.2">
      <c r="A125" s="257" t="str">
        <f>[6]Settings!U124</f>
        <v>KWAZULU-NATAL</v>
      </c>
      <c r="B125" s="19"/>
      <c r="C125" s="229"/>
      <c r="D125" s="1"/>
      <c r="E125" s="2"/>
      <c r="F125" s="3"/>
      <c r="G125" s="1"/>
      <c r="H125" s="2"/>
      <c r="I125" s="3"/>
      <c r="J125" s="1"/>
      <c r="K125" s="2"/>
      <c r="L125" s="3"/>
      <c r="M125" s="1"/>
      <c r="N125" s="2"/>
      <c r="O125" s="3"/>
      <c r="P125" s="1"/>
      <c r="Q125" s="2"/>
      <c r="R125" s="3"/>
      <c r="S125" s="1"/>
      <c r="T125" s="2"/>
      <c r="U125" s="3"/>
      <c r="V125" s="1"/>
      <c r="W125" s="2"/>
      <c r="X125" s="3"/>
      <c r="Y125" s="1"/>
      <c r="Z125" s="2"/>
      <c r="AA125" s="3"/>
      <c r="AB125" s="1"/>
      <c r="AC125" s="2"/>
      <c r="AD125" s="3"/>
      <c r="AE125" s="1"/>
      <c r="AF125" s="2"/>
      <c r="AG125" s="3"/>
      <c r="AI125" s="1">
        <f t="shared" si="32"/>
        <v>0</v>
      </c>
      <c r="AJ125" s="2">
        <f t="shared" si="32"/>
        <v>0</v>
      </c>
      <c r="AK125" s="3">
        <f t="shared" si="32"/>
        <v>0</v>
      </c>
    </row>
    <row r="126" spans="1:37" ht="15" customHeight="1" x14ac:dyDescent="0.2">
      <c r="A126" s="254">
        <f>[6]Settings!U125</f>
        <v>0</v>
      </c>
      <c r="B126" s="243">
        <f>[6]Settings!V125</f>
        <v>0</v>
      </c>
      <c r="C126" s="244">
        <f>[6]Settings!W125</f>
        <v>0</v>
      </c>
      <c r="D126" s="1"/>
      <c r="E126" s="2"/>
      <c r="F126" s="3"/>
      <c r="G126" s="1"/>
      <c r="H126" s="2"/>
      <c r="I126" s="3"/>
      <c r="J126" s="1"/>
      <c r="K126" s="2"/>
      <c r="L126" s="3"/>
      <c r="M126" s="1"/>
      <c r="N126" s="2"/>
      <c r="O126" s="3"/>
      <c r="P126" s="1"/>
      <c r="Q126" s="2"/>
      <c r="R126" s="3"/>
      <c r="S126" s="1"/>
      <c r="T126" s="2"/>
      <c r="U126" s="3"/>
      <c r="V126" s="1"/>
      <c r="W126" s="2"/>
      <c r="X126" s="3"/>
      <c r="Y126" s="1"/>
      <c r="Z126" s="2"/>
      <c r="AA126" s="3"/>
      <c r="AB126" s="1"/>
      <c r="AC126" s="2"/>
      <c r="AD126" s="3"/>
      <c r="AE126" s="1"/>
      <c r="AF126" s="2"/>
      <c r="AG126" s="3"/>
      <c r="AI126" s="1">
        <f t="shared" si="32"/>
        <v>0</v>
      </c>
      <c r="AJ126" s="2">
        <f t="shared" si="32"/>
        <v>0</v>
      </c>
      <c r="AK126" s="3">
        <f t="shared" si="32"/>
        <v>0</v>
      </c>
    </row>
    <row r="127" spans="1:37" ht="15" customHeight="1" x14ac:dyDescent="0.2">
      <c r="A127" s="255" t="str">
        <f>[6]Settings!U126</f>
        <v>A</v>
      </c>
      <c r="B127" s="21" t="str">
        <f>[6]Settings!V126</f>
        <v>ETH</v>
      </c>
      <c r="C127" s="65" t="str">
        <f>[6]Settings!W126</f>
        <v>eThekwini</v>
      </c>
      <c r="D127" s="148"/>
      <c r="E127" s="81"/>
      <c r="F127" s="149"/>
      <c r="G127" s="148"/>
      <c r="H127" s="81"/>
      <c r="I127" s="149"/>
      <c r="J127" s="148">
        <v>15000</v>
      </c>
      <c r="K127" s="81">
        <v>10000</v>
      </c>
      <c r="L127" s="149">
        <v>15000</v>
      </c>
      <c r="M127" s="148">
        <v>27893</v>
      </c>
      <c r="N127" s="81">
        <v>28433</v>
      </c>
      <c r="O127" s="149">
        <v>29372</v>
      </c>
      <c r="P127" s="148">
        <v>1050</v>
      </c>
      <c r="Q127" s="81">
        <v>1000</v>
      </c>
      <c r="R127" s="149">
        <v>1000</v>
      </c>
      <c r="S127" s="148">
        <v>66792</v>
      </c>
      <c r="T127" s="81"/>
      <c r="U127" s="149"/>
      <c r="V127" s="148"/>
      <c r="W127" s="81"/>
      <c r="X127" s="149"/>
      <c r="Y127" s="148"/>
      <c r="Z127" s="81"/>
      <c r="AA127" s="149"/>
      <c r="AB127" s="148"/>
      <c r="AC127" s="81"/>
      <c r="AD127" s="149"/>
      <c r="AE127" s="148"/>
      <c r="AF127" s="81"/>
      <c r="AG127" s="149"/>
      <c r="AI127" s="148">
        <f t="shared" si="32"/>
        <v>110735</v>
      </c>
      <c r="AJ127" s="81">
        <f t="shared" si="32"/>
        <v>39433</v>
      </c>
      <c r="AK127" s="149">
        <f t="shared" si="32"/>
        <v>45372</v>
      </c>
    </row>
    <row r="128" spans="1:37" ht="15" customHeight="1" x14ac:dyDescent="0.2">
      <c r="A128" s="254">
        <f>[6]Settings!U127</f>
        <v>0</v>
      </c>
      <c r="B128" s="243">
        <f>[6]Settings!V127</f>
        <v>0</v>
      </c>
      <c r="C128" s="244">
        <f>[6]Settings!W127</f>
        <v>0</v>
      </c>
      <c r="D128" s="1"/>
      <c r="E128" s="2"/>
      <c r="F128" s="3"/>
      <c r="G128" s="1"/>
      <c r="H128" s="2"/>
      <c r="I128" s="3"/>
      <c r="J128" s="1"/>
      <c r="K128" s="2"/>
      <c r="L128" s="3"/>
      <c r="M128" s="1"/>
      <c r="N128" s="2"/>
      <c r="O128" s="3"/>
      <c r="P128" s="1"/>
      <c r="Q128" s="2"/>
      <c r="R128" s="3"/>
      <c r="S128" s="1"/>
      <c r="T128" s="2"/>
      <c r="U128" s="3"/>
      <c r="V128" s="1"/>
      <c r="W128" s="2"/>
      <c r="X128" s="3"/>
      <c r="Y128" s="1"/>
      <c r="Z128" s="2"/>
      <c r="AA128" s="3"/>
      <c r="AB128" s="1"/>
      <c r="AC128" s="2"/>
      <c r="AD128" s="3"/>
      <c r="AE128" s="1"/>
      <c r="AF128" s="2"/>
      <c r="AG128" s="3"/>
      <c r="AI128" s="1">
        <f t="shared" si="32"/>
        <v>0</v>
      </c>
      <c r="AJ128" s="2">
        <f t="shared" si="32"/>
        <v>0</v>
      </c>
      <c r="AK128" s="3">
        <f t="shared" si="32"/>
        <v>0</v>
      </c>
    </row>
    <row r="129" spans="1:37" ht="15" customHeight="1" x14ac:dyDescent="0.2">
      <c r="A129" s="20" t="str">
        <f>[6]Settings!U128</f>
        <v>B</v>
      </c>
      <c r="B129" s="19" t="str">
        <f>[6]Settings!V128</f>
        <v>KZN212</v>
      </c>
      <c r="C129" s="229" t="str">
        <f>[6]Settings!W128</f>
        <v>uMdoni</v>
      </c>
      <c r="D129" s="147">
        <v>4566</v>
      </c>
      <c r="E129" s="80"/>
      <c r="F129" s="134"/>
      <c r="G129" s="147"/>
      <c r="H129" s="80"/>
      <c r="I129" s="134"/>
      <c r="J129" s="147"/>
      <c r="K129" s="80"/>
      <c r="L129" s="134"/>
      <c r="M129" s="147"/>
      <c r="N129" s="80"/>
      <c r="O129" s="134"/>
      <c r="P129" s="147">
        <v>4245</v>
      </c>
      <c r="Q129" s="80">
        <v>4501</v>
      </c>
      <c r="R129" s="134">
        <v>4501</v>
      </c>
      <c r="S129" s="147">
        <v>1000</v>
      </c>
      <c r="T129" s="80"/>
      <c r="U129" s="134"/>
      <c r="V129" s="147"/>
      <c r="W129" s="80"/>
      <c r="X129" s="134"/>
      <c r="Y129" s="147"/>
      <c r="Z129" s="80"/>
      <c r="AA129" s="134"/>
      <c r="AB129" s="147"/>
      <c r="AC129" s="80"/>
      <c r="AD129" s="134"/>
      <c r="AE129" s="147"/>
      <c r="AF129" s="80"/>
      <c r="AG129" s="134"/>
      <c r="AI129" s="147">
        <f t="shared" si="32"/>
        <v>9811</v>
      </c>
      <c r="AJ129" s="80">
        <f t="shared" si="32"/>
        <v>4501</v>
      </c>
      <c r="AK129" s="134">
        <f t="shared" si="32"/>
        <v>4501</v>
      </c>
    </row>
    <row r="130" spans="1:37" ht="15" customHeight="1" x14ac:dyDescent="0.2">
      <c r="A130" s="20" t="str">
        <f>[6]Settings!U129</f>
        <v>B</v>
      </c>
      <c r="B130" s="19" t="str">
        <f>[6]Settings!V129</f>
        <v>KZN213</v>
      </c>
      <c r="C130" s="229" t="str">
        <f>[6]Settings!W129</f>
        <v>uMzumbe</v>
      </c>
      <c r="D130" s="147"/>
      <c r="E130" s="80"/>
      <c r="F130" s="134"/>
      <c r="G130" s="147"/>
      <c r="H130" s="80"/>
      <c r="I130" s="134"/>
      <c r="J130" s="147"/>
      <c r="K130" s="80"/>
      <c r="L130" s="134"/>
      <c r="M130" s="147"/>
      <c r="N130" s="80"/>
      <c r="O130" s="134"/>
      <c r="P130" s="147">
        <v>1900</v>
      </c>
      <c r="Q130" s="80">
        <v>1900</v>
      </c>
      <c r="R130" s="134">
        <v>1900</v>
      </c>
      <c r="S130" s="147">
        <v>1291</v>
      </c>
      <c r="T130" s="80"/>
      <c r="U130" s="134"/>
      <c r="V130" s="147"/>
      <c r="W130" s="80"/>
      <c r="X130" s="134"/>
      <c r="Y130" s="147"/>
      <c r="Z130" s="80"/>
      <c r="AA130" s="134"/>
      <c r="AB130" s="147"/>
      <c r="AC130" s="80"/>
      <c r="AD130" s="134"/>
      <c r="AE130" s="147"/>
      <c r="AF130" s="80"/>
      <c r="AG130" s="134"/>
      <c r="AI130" s="147">
        <f t="shared" si="32"/>
        <v>3191</v>
      </c>
      <c r="AJ130" s="80">
        <f t="shared" si="32"/>
        <v>1900</v>
      </c>
      <c r="AK130" s="134">
        <f t="shared" si="32"/>
        <v>1900</v>
      </c>
    </row>
    <row r="131" spans="1:37" ht="15" customHeight="1" x14ac:dyDescent="0.2">
      <c r="A131" s="20" t="str">
        <f>[6]Settings!U130</f>
        <v>B</v>
      </c>
      <c r="B131" s="19" t="str">
        <f>[6]Settings!V130</f>
        <v>KZN214</v>
      </c>
      <c r="C131" s="229" t="str">
        <f>[6]Settings!W130</f>
        <v>uMuziwabantu</v>
      </c>
      <c r="D131" s="147"/>
      <c r="E131" s="80"/>
      <c r="F131" s="134"/>
      <c r="G131" s="147"/>
      <c r="H131" s="80"/>
      <c r="I131" s="134"/>
      <c r="J131" s="147"/>
      <c r="K131" s="80"/>
      <c r="L131" s="134"/>
      <c r="M131" s="147"/>
      <c r="N131" s="80"/>
      <c r="O131" s="134"/>
      <c r="P131" s="147">
        <v>1900</v>
      </c>
      <c r="Q131" s="80">
        <v>1900</v>
      </c>
      <c r="R131" s="134">
        <v>1900</v>
      </c>
      <c r="S131" s="147">
        <v>1006</v>
      </c>
      <c r="T131" s="80"/>
      <c r="U131" s="134"/>
      <c r="V131" s="147"/>
      <c r="W131" s="80"/>
      <c r="X131" s="134"/>
      <c r="Y131" s="147"/>
      <c r="Z131" s="80"/>
      <c r="AA131" s="134"/>
      <c r="AB131" s="147"/>
      <c r="AC131" s="80"/>
      <c r="AD131" s="134"/>
      <c r="AE131" s="147"/>
      <c r="AF131" s="80"/>
      <c r="AG131" s="134"/>
      <c r="AI131" s="147">
        <f t="shared" si="32"/>
        <v>2906</v>
      </c>
      <c r="AJ131" s="80">
        <f t="shared" si="32"/>
        <v>1900</v>
      </c>
      <c r="AK131" s="134">
        <f t="shared" si="32"/>
        <v>1900</v>
      </c>
    </row>
    <row r="132" spans="1:37" ht="15" customHeight="1" x14ac:dyDescent="0.2">
      <c r="A132" s="20" t="str">
        <f>[6]Settings!U131</f>
        <v>B</v>
      </c>
      <c r="B132" s="19" t="str">
        <f>[6]Settings!V131</f>
        <v>KZN216</v>
      </c>
      <c r="C132" s="229" t="str">
        <f>[6]Settings!W131</f>
        <v>Ray Nkonyeni</v>
      </c>
      <c r="D132" s="147">
        <v>4566</v>
      </c>
      <c r="E132" s="80"/>
      <c r="F132" s="134"/>
      <c r="G132" s="147"/>
      <c r="H132" s="80"/>
      <c r="I132" s="134"/>
      <c r="J132" s="147"/>
      <c r="K132" s="80"/>
      <c r="L132" s="134"/>
      <c r="M132" s="147"/>
      <c r="N132" s="80"/>
      <c r="O132" s="134"/>
      <c r="P132" s="147">
        <v>3600</v>
      </c>
      <c r="Q132" s="80">
        <v>3600</v>
      </c>
      <c r="R132" s="134">
        <v>3600</v>
      </c>
      <c r="S132" s="147">
        <v>3306</v>
      </c>
      <c r="T132" s="80"/>
      <c r="U132" s="134"/>
      <c r="V132" s="147"/>
      <c r="W132" s="80"/>
      <c r="X132" s="134"/>
      <c r="Y132" s="147"/>
      <c r="Z132" s="80"/>
      <c r="AA132" s="134"/>
      <c r="AB132" s="147"/>
      <c r="AC132" s="80"/>
      <c r="AD132" s="134"/>
      <c r="AE132" s="147"/>
      <c r="AF132" s="80"/>
      <c r="AG132" s="134"/>
      <c r="AI132" s="147">
        <f t="shared" si="32"/>
        <v>11472</v>
      </c>
      <c r="AJ132" s="80">
        <f t="shared" si="32"/>
        <v>3600</v>
      </c>
      <c r="AK132" s="134">
        <f t="shared" si="32"/>
        <v>3600</v>
      </c>
    </row>
    <row r="133" spans="1:37" ht="15" customHeight="1" x14ac:dyDescent="0.2">
      <c r="A133" s="20" t="str">
        <f>[6]Settings!U132</f>
        <v>C</v>
      </c>
      <c r="B133" s="19" t="str">
        <f>[6]Settings!V132</f>
        <v>DC21</v>
      </c>
      <c r="C133" s="229" t="str">
        <f>[6]Settings!W132</f>
        <v>Ugu District Municipality</v>
      </c>
      <c r="D133" s="147"/>
      <c r="E133" s="80"/>
      <c r="F133" s="134"/>
      <c r="G133" s="147"/>
      <c r="H133" s="80"/>
      <c r="I133" s="134"/>
      <c r="J133" s="147"/>
      <c r="K133" s="80"/>
      <c r="L133" s="134"/>
      <c r="M133" s="147"/>
      <c r="N133" s="80"/>
      <c r="O133" s="134"/>
      <c r="P133" s="147">
        <v>1795</v>
      </c>
      <c r="Q133" s="80">
        <v>2050</v>
      </c>
      <c r="R133" s="134">
        <v>2050</v>
      </c>
      <c r="S133" s="147">
        <v>1956</v>
      </c>
      <c r="T133" s="80"/>
      <c r="U133" s="134"/>
      <c r="V133" s="147"/>
      <c r="W133" s="80"/>
      <c r="X133" s="134"/>
      <c r="Y133" s="147"/>
      <c r="Z133" s="80"/>
      <c r="AA133" s="134"/>
      <c r="AB133" s="147"/>
      <c r="AC133" s="80"/>
      <c r="AD133" s="134"/>
      <c r="AE133" s="147"/>
      <c r="AF133" s="80"/>
      <c r="AG133" s="134"/>
      <c r="AI133" s="147">
        <f t="shared" si="32"/>
        <v>3751</v>
      </c>
      <c r="AJ133" s="80">
        <f t="shared" si="32"/>
        <v>2050</v>
      </c>
      <c r="AK133" s="134">
        <f t="shared" si="32"/>
        <v>2050</v>
      </c>
    </row>
    <row r="134" spans="1:37" s="66" customFormat="1" ht="15" customHeight="1" x14ac:dyDescent="0.2">
      <c r="A134" s="22" t="str">
        <f>[6]Settings!U133</f>
        <v>Total: Ugu Municipalities</v>
      </c>
      <c r="B134" s="23"/>
      <c r="C134" s="24"/>
      <c r="D134" s="193">
        <f>SUM(D129:D133)</f>
        <v>9132</v>
      </c>
      <c r="E134" s="102">
        <f t="shared" ref="E134:AK134" si="33">SUM(E129:E133)</f>
        <v>0</v>
      </c>
      <c r="F134" s="203">
        <f t="shared" si="33"/>
        <v>0</v>
      </c>
      <c r="G134" s="193">
        <f t="shared" si="33"/>
        <v>0</v>
      </c>
      <c r="H134" s="102">
        <f t="shared" si="33"/>
        <v>0</v>
      </c>
      <c r="I134" s="203">
        <f t="shared" si="33"/>
        <v>0</v>
      </c>
      <c r="J134" s="193">
        <f t="shared" si="33"/>
        <v>0</v>
      </c>
      <c r="K134" s="102">
        <f t="shared" si="33"/>
        <v>0</v>
      </c>
      <c r="L134" s="203">
        <f t="shared" si="33"/>
        <v>0</v>
      </c>
      <c r="M134" s="193">
        <f t="shared" si="33"/>
        <v>0</v>
      </c>
      <c r="N134" s="102">
        <f t="shared" si="33"/>
        <v>0</v>
      </c>
      <c r="O134" s="203">
        <f t="shared" si="33"/>
        <v>0</v>
      </c>
      <c r="P134" s="193">
        <f t="shared" si="33"/>
        <v>13440</v>
      </c>
      <c r="Q134" s="102">
        <f t="shared" si="33"/>
        <v>13951</v>
      </c>
      <c r="R134" s="203">
        <f t="shared" si="33"/>
        <v>13951</v>
      </c>
      <c r="S134" s="193">
        <f t="shared" si="33"/>
        <v>8559</v>
      </c>
      <c r="T134" s="102">
        <f t="shared" si="33"/>
        <v>0</v>
      </c>
      <c r="U134" s="203">
        <f t="shared" si="33"/>
        <v>0</v>
      </c>
      <c r="V134" s="193">
        <f t="shared" si="33"/>
        <v>0</v>
      </c>
      <c r="W134" s="102">
        <f t="shared" si="33"/>
        <v>0</v>
      </c>
      <c r="X134" s="203">
        <f t="shared" si="33"/>
        <v>0</v>
      </c>
      <c r="Y134" s="193">
        <f t="shared" si="33"/>
        <v>0</v>
      </c>
      <c r="Z134" s="102">
        <f t="shared" si="33"/>
        <v>0</v>
      </c>
      <c r="AA134" s="203">
        <f t="shared" si="33"/>
        <v>0</v>
      </c>
      <c r="AB134" s="193">
        <f t="shared" si="33"/>
        <v>0</v>
      </c>
      <c r="AC134" s="102">
        <f t="shared" si="33"/>
        <v>0</v>
      </c>
      <c r="AD134" s="203">
        <f t="shared" si="33"/>
        <v>0</v>
      </c>
      <c r="AE134" s="193">
        <f t="shared" si="33"/>
        <v>0</v>
      </c>
      <c r="AF134" s="102">
        <f t="shared" si="33"/>
        <v>0</v>
      </c>
      <c r="AG134" s="203">
        <f t="shared" si="33"/>
        <v>0</v>
      </c>
      <c r="AH134" s="121">
        <f t="shared" si="33"/>
        <v>0</v>
      </c>
      <c r="AI134" s="193">
        <f t="shared" si="33"/>
        <v>31131</v>
      </c>
      <c r="AJ134" s="102">
        <f t="shared" si="33"/>
        <v>13951</v>
      </c>
      <c r="AK134" s="203">
        <f t="shared" si="33"/>
        <v>13951</v>
      </c>
    </row>
    <row r="135" spans="1:37" ht="15" customHeight="1" x14ac:dyDescent="0.2">
      <c r="A135" s="254">
        <f>[6]Settings!U134</f>
        <v>0</v>
      </c>
      <c r="B135" s="243">
        <f>[6]Settings!V134</f>
        <v>0</v>
      </c>
      <c r="C135" s="244">
        <f>[6]Settings!W134</f>
        <v>0</v>
      </c>
      <c r="D135" s="1"/>
      <c r="E135" s="2"/>
      <c r="F135" s="3"/>
      <c r="G135" s="1"/>
      <c r="H135" s="2"/>
      <c r="I135" s="3"/>
      <c r="J135" s="1"/>
      <c r="K135" s="2"/>
      <c r="L135" s="3"/>
      <c r="M135" s="1"/>
      <c r="N135" s="2"/>
      <c r="O135" s="3"/>
      <c r="P135" s="1"/>
      <c r="Q135" s="2"/>
      <c r="R135" s="3"/>
      <c r="S135" s="1"/>
      <c r="T135" s="2"/>
      <c r="U135" s="3"/>
      <c r="V135" s="1"/>
      <c r="W135" s="2"/>
      <c r="X135" s="3"/>
      <c r="Y135" s="1"/>
      <c r="Z135" s="2"/>
      <c r="AA135" s="3"/>
      <c r="AB135" s="1"/>
      <c r="AC135" s="2"/>
      <c r="AD135" s="3"/>
      <c r="AE135" s="1"/>
      <c r="AF135" s="2"/>
      <c r="AG135" s="3"/>
      <c r="AI135" s="1">
        <f t="shared" ref="AI135:AK143" si="34">D135+G135+J135+M135+P135+S135+V135+Y135+AB135+AE135</f>
        <v>0</v>
      </c>
      <c r="AJ135" s="2">
        <f t="shared" si="34"/>
        <v>0</v>
      </c>
      <c r="AK135" s="3">
        <f t="shared" si="34"/>
        <v>0</v>
      </c>
    </row>
    <row r="136" spans="1:37" ht="15" customHeight="1" x14ac:dyDescent="0.2">
      <c r="A136" s="20" t="str">
        <f>[6]Settings!U135</f>
        <v>B</v>
      </c>
      <c r="B136" s="19" t="str">
        <f>[6]Settings!V135</f>
        <v>KZN221</v>
      </c>
      <c r="C136" s="229" t="str">
        <f>[6]Settings!W135</f>
        <v xml:space="preserve"> uMshwathi</v>
      </c>
      <c r="D136" s="147"/>
      <c r="E136" s="80"/>
      <c r="F136" s="134"/>
      <c r="G136" s="147"/>
      <c r="H136" s="80"/>
      <c r="I136" s="134"/>
      <c r="J136" s="147"/>
      <c r="K136" s="80"/>
      <c r="L136" s="134"/>
      <c r="M136" s="147"/>
      <c r="N136" s="80"/>
      <c r="O136" s="134"/>
      <c r="P136" s="147">
        <v>1900</v>
      </c>
      <c r="Q136" s="80">
        <v>2155</v>
      </c>
      <c r="R136" s="134">
        <v>2155</v>
      </c>
      <c r="S136" s="147">
        <v>2065</v>
      </c>
      <c r="T136" s="80"/>
      <c r="U136" s="134"/>
      <c r="V136" s="147"/>
      <c r="W136" s="80"/>
      <c r="X136" s="134"/>
      <c r="Y136" s="147"/>
      <c r="Z136" s="80"/>
      <c r="AA136" s="134"/>
      <c r="AB136" s="147"/>
      <c r="AC136" s="80"/>
      <c r="AD136" s="134"/>
      <c r="AE136" s="147"/>
      <c r="AF136" s="80"/>
      <c r="AG136" s="134"/>
      <c r="AI136" s="147">
        <f t="shared" si="34"/>
        <v>3965</v>
      </c>
      <c r="AJ136" s="80">
        <f t="shared" si="34"/>
        <v>2155</v>
      </c>
      <c r="AK136" s="134">
        <f t="shared" si="34"/>
        <v>2155</v>
      </c>
    </row>
    <row r="137" spans="1:37" ht="15" customHeight="1" x14ac:dyDescent="0.2">
      <c r="A137" s="20" t="str">
        <f>[6]Settings!U136</f>
        <v>B</v>
      </c>
      <c r="B137" s="19" t="str">
        <f>[6]Settings!V136</f>
        <v>KZN222</v>
      </c>
      <c r="C137" s="229" t="str">
        <f>[6]Settings!W136</f>
        <v xml:space="preserve"> uMngeni</v>
      </c>
      <c r="D137" s="147"/>
      <c r="E137" s="80"/>
      <c r="F137" s="134"/>
      <c r="G137" s="147"/>
      <c r="H137" s="80"/>
      <c r="I137" s="134"/>
      <c r="J137" s="147"/>
      <c r="K137" s="80"/>
      <c r="L137" s="134"/>
      <c r="M137" s="147"/>
      <c r="N137" s="80"/>
      <c r="O137" s="134"/>
      <c r="P137" s="147">
        <v>1700</v>
      </c>
      <c r="Q137" s="80">
        <v>1955</v>
      </c>
      <c r="R137" s="134">
        <v>1955</v>
      </c>
      <c r="S137" s="147">
        <v>1000</v>
      </c>
      <c r="T137" s="80"/>
      <c r="U137" s="134"/>
      <c r="V137" s="147"/>
      <c r="W137" s="80"/>
      <c r="X137" s="134"/>
      <c r="Y137" s="147"/>
      <c r="Z137" s="80"/>
      <c r="AA137" s="134"/>
      <c r="AB137" s="147"/>
      <c r="AC137" s="80"/>
      <c r="AD137" s="134"/>
      <c r="AE137" s="147"/>
      <c r="AF137" s="80"/>
      <c r="AG137" s="134"/>
      <c r="AI137" s="147">
        <f t="shared" si="34"/>
        <v>2700</v>
      </c>
      <c r="AJ137" s="80">
        <f t="shared" si="34"/>
        <v>1955</v>
      </c>
      <c r="AK137" s="134">
        <f t="shared" si="34"/>
        <v>1955</v>
      </c>
    </row>
    <row r="138" spans="1:37" ht="15" customHeight="1" x14ac:dyDescent="0.2">
      <c r="A138" s="20" t="str">
        <f>[6]Settings!U137</f>
        <v>B</v>
      </c>
      <c r="B138" s="19" t="str">
        <f>[6]Settings!V137</f>
        <v>KZN223</v>
      </c>
      <c r="C138" s="229" t="str">
        <f>[6]Settings!W137</f>
        <v xml:space="preserve"> Mpofana</v>
      </c>
      <c r="D138" s="147"/>
      <c r="E138" s="80"/>
      <c r="F138" s="134"/>
      <c r="G138" s="147"/>
      <c r="H138" s="80"/>
      <c r="I138" s="134"/>
      <c r="J138" s="147">
        <v>6000</v>
      </c>
      <c r="K138" s="80">
        <v>6000</v>
      </c>
      <c r="L138" s="134">
        <v>5000</v>
      </c>
      <c r="M138" s="147"/>
      <c r="N138" s="80"/>
      <c r="O138" s="134"/>
      <c r="P138" s="147">
        <v>1900</v>
      </c>
      <c r="Q138" s="80">
        <v>2155</v>
      </c>
      <c r="R138" s="134">
        <v>2415</v>
      </c>
      <c r="S138" s="147">
        <v>1000</v>
      </c>
      <c r="T138" s="80"/>
      <c r="U138" s="134"/>
      <c r="V138" s="147"/>
      <c r="W138" s="80"/>
      <c r="X138" s="134"/>
      <c r="Y138" s="147"/>
      <c r="Z138" s="80"/>
      <c r="AA138" s="134"/>
      <c r="AB138" s="147"/>
      <c r="AC138" s="80"/>
      <c r="AD138" s="134"/>
      <c r="AE138" s="147"/>
      <c r="AF138" s="80"/>
      <c r="AG138" s="134"/>
      <c r="AI138" s="147">
        <f t="shared" si="34"/>
        <v>8900</v>
      </c>
      <c r="AJ138" s="80">
        <f t="shared" si="34"/>
        <v>8155</v>
      </c>
      <c r="AK138" s="134">
        <f t="shared" si="34"/>
        <v>7415</v>
      </c>
    </row>
    <row r="139" spans="1:37" ht="15" customHeight="1" x14ac:dyDescent="0.2">
      <c r="A139" s="20" t="str">
        <f>[6]Settings!U138</f>
        <v>B</v>
      </c>
      <c r="B139" s="19" t="str">
        <f>[6]Settings!V138</f>
        <v>KZN224</v>
      </c>
      <c r="C139" s="229" t="str">
        <f>[6]Settings!W138</f>
        <v xml:space="preserve"> iMpendle</v>
      </c>
      <c r="D139" s="147"/>
      <c r="E139" s="80"/>
      <c r="F139" s="134"/>
      <c r="G139" s="147"/>
      <c r="H139" s="80"/>
      <c r="I139" s="134"/>
      <c r="J139" s="147"/>
      <c r="K139" s="80"/>
      <c r="L139" s="134"/>
      <c r="M139" s="147"/>
      <c r="N139" s="80"/>
      <c r="O139" s="134"/>
      <c r="P139" s="147">
        <v>1900</v>
      </c>
      <c r="Q139" s="80">
        <v>1900</v>
      </c>
      <c r="R139" s="134">
        <v>2160</v>
      </c>
      <c r="S139" s="147">
        <v>1460</v>
      </c>
      <c r="T139" s="80"/>
      <c r="U139" s="134"/>
      <c r="V139" s="147"/>
      <c r="W139" s="80"/>
      <c r="X139" s="134"/>
      <c r="Y139" s="147"/>
      <c r="Z139" s="80"/>
      <c r="AA139" s="134"/>
      <c r="AB139" s="147"/>
      <c r="AC139" s="80"/>
      <c r="AD139" s="134"/>
      <c r="AE139" s="147"/>
      <c r="AF139" s="80"/>
      <c r="AG139" s="134"/>
      <c r="AI139" s="147">
        <f t="shared" si="34"/>
        <v>3360</v>
      </c>
      <c r="AJ139" s="80">
        <f t="shared" si="34"/>
        <v>1900</v>
      </c>
      <c r="AK139" s="134">
        <f t="shared" si="34"/>
        <v>2160</v>
      </c>
    </row>
    <row r="140" spans="1:37" ht="15" customHeight="1" x14ac:dyDescent="0.2">
      <c r="A140" s="20" t="str">
        <f>[6]Settings!U139</f>
        <v>B</v>
      </c>
      <c r="B140" s="19" t="str">
        <f>[6]Settings!V139</f>
        <v>KZN225</v>
      </c>
      <c r="C140" s="229" t="str">
        <f>[6]Settings!W139</f>
        <v xml:space="preserve"> Msunduzi</v>
      </c>
      <c r="D140" s="147"/>
      <c r="E140" s="80"/>
      <c r="F140" s="134"/>
      <c r="G140" s="147"/>
      <c r="H140" s="80"/>
      <c r="I140" s="134"/>
      <c r="J140" s="147"/>
      <c r="K140" s="80"/>
      <c r="L140" s="134"/>
      <c r="M140" s="147"/>
      <c r="N140" s="80"/>
      <c r="O140" s="134"/>
      <c r="P140" s="147">
        <v>1700</v>
      </c>
      <c r="Q140" s="80">
        <v>1700</v>
      </c>
      <c r="R140" s="134">
        <v>1700</v>
      </c>
      <c r="S140" s="147">
        <v>8022</v>
      </c>
      <c r="T140" s="80"/>
      <c r="U140" s="134"/>
      <c r="V140" s="147"/>
      <c r="W140" s="80"/>
      <c r="X140" s="134"/>
      <c r="Y140" s="147"/>
      <c r="Z140" s="80"/>
      <c r="AA140" s="134"/>
      <c r="AB140" s="147"/>
      <c r="AC140" s="80"/>
      <c r="AD140" s="134"/>
      <c r="AE140" s="147"/>
      <c r="AF140" s="80"/>
      <c r="AG140" s="134"/>
      <c r="AI140" s="147">
        <f t="shared" si="34"/>
        <v>9722</v>
      </c>
      <c r="AJ140" s="80">
        <f t="shared" si="34"/>
        <v>1700</v>
      </c>
      <c r="AK140" s="134">
        <f t="shared" si="34"/>
        <v>1700</v>
      </c>
    </row>
    <row r="141" spans="1:37" ht="15" customHeight="1" x14ac:dyDescent="0.2">
      <c r="A141" s="20" t="str">
        <f>[6]Settings!U140</f>
        <v>B</v>
      </c>
      <c r="B141" s="19" t="str">
        <f>[6]Settings!V140</f>
        <v>KZN226</v>
      </c>
      <c r="C141" s="229" t="str">
        <f>[6]Settings!W140</f>
        <v xml:space="preserve"> Mkhambathini</v>
      </c>
      <c r="D141" s="147"/>
      <c r="E141" s="80"/>
      <c r="F141" s="134"/>
      <c r="G141" s="147"/>
      <c r="H141" s="80"/>
      <c r="I141" s="134"/>
      <c r="J141" s="147"/>
      <c r="K141" s="80"/>
      <c r="L141" s="134"/>
      <c r="M141" s="147"/>
      <c r="N141" s="80"/>
      <c r="O141" s="134"/>
      <c r="P141" s="147">
        <v>1900</v>
      </c>
      <c r="Q141" s="80">
        <v>2155</v>
      </c>
      <c r="R141" s="134">
        <v>2415</v>
      </c>
      <c r="S141" s="147">
        <v>1089</v>
      </c>
      <c r="T141" s="80"/>
      <c r="U141" s="134"/>
      <c r="V141" s="147"/>
      <c r="W141" s="80"/>
      <c r="X141" s="134"/>
      <c r="Y141" s="147"/>
      <c r="Z141" s="80"/>
      <c r="AA141" s="134"/>
      <c r="AB141" s="147"/>
      <c r="AC141" s="80"/>
      <c r="AD141" s="134"/>
      <c r="AE141" s="147"/>
      <c r="AF141" s="80"/>
      <c r="AG141" s="134"/>
      <c r="AI141" s="147">
        <f t="shared" si="34"/>
        <v>2989</v>
      </c>
      <c r="AJ141" s="80">
        <f t="shared" si="34"/>
        <v>2155</v>
      </c>
      <c r="AK141" s="134">
        <f t="shared" si="34"/>
        <v>2415</v>
      </c>
    </row>
    <row r="142" spans="1:37" ht="15" customHeight="1" x14ac:dyDescent="0.2">
      <c r="A142" s="20" t="str">
        <f>[6]Settings!U141</f>
        <v>B</v>
      </c>
      <c r="B142" s="19" t="str">
        <f>[6]Settings!V141</f>
        <v>KZN227</v>
      </c>
      <c r="C142" s="229" t="str">
        <f>[6]Settings!W141</f>
        <v xml:space="preserve"> Richmond</v>
      </c>
      <c r="D142" s="147"/>
      <c r="E142" s="80"/>
      <c r="F142" s="134"/>
      <c r="G142" s="147"/>
      <c r="H142" s="80"/>
      <c r="I142" s="134"/>
      <c r="J142" s="147"/>
      <c r="K142" s="80"/>
      <c r="L142" s="134"/>
      <c r="M142" s="147"/>
      <c r="N142" s="80"/>
      <c r="O142" s="134"/>
      <c r="P142" s="147">
        <v>1900</v>
      </c>
      <c r="Q142" s="80">
        <v>1900</v>
      </c>
      <c r="R142" s="134">
        <v>1900</v>
      </c>
      <c r="S142" s="147">
        <v>1443</v>
      </c>
      <c r="T142" s="80"/>
      <c r="U142" s="134"/>
      <c r="V142" s="147"/>
      <c r="W142" s="80"/>
      <c r="X142" s="134"/>
      <c r="Y142" s="147"/>
      <c r="Z142" s="80"/>
      <c r="AA142" s="134"/>
      <c r="AB142" s="147"/>
      <c r="AC142" s="80"/>
      <c r="AD142" s="134"/>
      <c r="AE142" s="147"/>
      <c r="AF142" s="80"/>
      <c r="AG142" s="134"/>
      <c r="AI142" s="147">
        <f t="shared" si="34"/>
        <v>3343</v>
      </c>
      <c r="AJ142" s="80">
        <f t="shared" si="34"/>
        <v>1900</v>
      </c>
      <c r="AK142" s="134">
        <f t="shared" si="34"/>
        <v>1900</v>
      </c>
    </row>
    <row r="143" spans="1:37" ht="15" customHeight="1" x14ac:dyDescent="0.2">
      <c r="A143" s="20" t="str">
        <f>[6]Settings!U142</f>
        <v>C</v>
      </c>
      <c r="B143" s="19" t="str">
        <f>[6]Settings!V142</f>
        <v>DC22</v>
      </c>
      <c r="C143" s="229" t="str">
        <f>[6]Settings!W142</f>
        <v xml:space="preserve"> uMgungundlovu District Municipality</v>
      </c>
      <c r="D143" s="147"/>
      <c r="E143" s="80"/>
      <c r="F143" s="134"/>
      <c r="G143" s="147"/>
      <c r="H143" s="80"/>
      <c r="I143" s="134"/>
      <c r="J143" s="147"/>
      <c r="K143" s="80"/>
      <c r="L143" s="134"/>
      <c r="M143" s="147"/>
      <c r="N143" s="80"/>
      <c r="O143" s="134"/>
      <c r="P143" s="147">
        <v>1250</v>
      </c>
      <c r="Q143" s="80">
        <v>1000</v>
      </c>
      <c r="R143" s="134">
        <v>1000</v>
      </c>
      <c r="S143" s="147">
        <v>1428</v>
      </c>
      <c r="T143" s="80"/>
      <c r="U143" s="134"/>
      <c r="V143" s="147"/>
      <c r="W143" s="80"/>
      <c r="X143" s="134"/>
      <c r="Y143" s="147"/>
      <c r="Z143" s="80"/>
      <c r="AA143" s="134"/>
      <c r="AB143" s="147"/>
      <c r="AC143" s="80"/>
      <c r="AD143" s="134"/>
      <c r="AE143" s="147"/>
      <c r="AF143" s="80"/>
      <c r="AG143" s="134"/>
      <c r="AI143" s="147">
        <f t="shared" si="34"/>
        <v>2678</v>
      </c>
      <c r="AJ143" s="80">
        <f t="shared" si="34"/>
        <v>1000</v>
      </c>
      <c r="AK143" s="134">
        <f t="shared" si="34"/>
        <v>1000</v>
      </c>
    </row>
    <row r="144" spans="1:37" s="66" customFormat="1" ht="15" customHeight="1" x14ac:dyDescent="0.2">
      <c r="A144" s="22" t="str">
        <f>[6]Settings!U143</f>
        <v>Total: uMgungundlovu Municipalities</v>
      </c>
      <c r="B144" s="23"/>
      <c r="C144" s="24"/>
      <c r="D144" s="193">
        <f>SUM(D136:D143)</f>
        <v>0</v>
      </c>
      <c r="E144" s="102">
        <f t="shared" ref="E144:AK144" si="35">SUM(E136:E143)</f>
        <v>0</v>
      </c>
      <c r="F144" s="203">
        <f t="shared" si="35"/>
        <v>0</v>
      </c>
      <c r="G144" s="193">
        <f t="shared" si="35"/>
        <v>0</v>
      </c>
      <c r="H144" s="102">
        <f t="shared" si="35"/>
        <v>0</v>
      </c>
      <c r="I144" s="203">
        <f t="shared" si="35"/>
        <v>0</v>
      </c>
      <c r="J144" s="193">
        <f t="shared" si="35"/>
        <v>6000</v>
      </c>
      <c r="K144" s="102">
        <f t="shared" si="35"/>
        <v>6000</v>
      </c>
      <c r="L144" s="203">
        <f t="shared" si="35"/>
        <v>5000</v>
      </c>
      <c r="M144" s="193">
        <f t="shared" si="35"/>
        <v>0</v>
      </c>
      <c r="N144" s="102">
        <f t="shared" si="35"/>
        <v>0</v>
      </c>
      <c r="O144" s="203">
        <f t="shared" si="35"/>
        <v>0</v>
      </c>
      <c r="P144" s="193">
        <f t="shared" si="35"/>
        <v>14150</v>
      </c>
      <c r="Q144" s="102">
        <f t="shared" si="35"/>
        <v>14920</v>
      </c>
      <c r="R144" s="203">
        <f t="shared" si="35"/>
        <v>15700</v>
      </c>
      <c r="S144" s="193">
        <f t="shared" si="35"/>
        <v>17507</v>
      </c>
      <c r="T144" s="102">
        <f t="shared" si="35"/>
        <v>0</v>
      </c>
      <c r="U144" s="203">
        <f t="shared" si="35"/>
        <v>0</v>
      </c>
      <c r="V144" s="193">
        <f t="shared" si="35"/>
        <v>0</v>
      </c>
      <c r="W144" s="102">
        <f t="shared" si="35"/>
        <v>0</v>
      </c>
      <c r="X144" s="203">
        <f t="shared" si="35"/>
        <v>0</v>
      </c>
      <c r="Y144" s="193">
        <f t="shared" si="35"/>
        <v>0</v>
      </c>
      <c r="Z144" s="102">
        <f t="shared" si="35"/>
        <v>0</v>
      </c>
      <c r="AA144" s="203">
        <f t="shared" si="35"/>
        <v>0</v>
      </c>
      <c r="AB144" s="193">
        <f t="shared" si="35"/>
        <v>0</v>
      </c>
      <c r="AC144" s="102">
        <f t="shared" si="35"/>
        <v>0</v>
      </c>
      <c r="AD144" s="203">
        <f t="shared" si="35"/>
        <v>0</v>
      </c>
      <c r="AE144" s="193">
        <f t="shared" si="35"/>
        <v>0</v>
      </c>
      <c r="AF144" s="102">
        <f t="shared" si="35"/>
        <v>0</v>
      </c>
      <c r="AG144" s="203">
        <f t="shared" si="35"/>
        <v>0</v>
      </c>
      <c r="AH144" s="121">
        <f t="shared" si="35"/>
        <v>0</v>
      </c>
      <c r="AI144" s="193">
        <f t="shared" si="35"/>
        <v>37657</v>
      </c>
      <c r="AJ144" s="102">
        <f t="shared" si="35"/>
        <v>20920</v>
      </c>
      <c r="AK144" s="203">
        <f t="shared" si="35"/>
        <v>20700</v>
      </c>
    </row>
    <row r="145" spans="1:37" ht="15" customHeight="1" x14ac:dyDescent="0.2">
      <c r="A145" s="254">
        <f>[6]Settings!U144</f>
        <v>0</v>
      </c>
      <c r="B145" s="243">
        <f>[6]Settings!V144</f>
        <v>0</v>
      </c>
      <c r="C145" s="244">
        <f>[6]Settings!W144</f>
        <v>0</v>
      </c>
      <c r="D145" s="1"/>
      <c r="E145" s="2"/>
      <c r="F145" s="3"/>
      <c r="G145" s="1"/>
      <c r="H145" s="2"/>
      <c r="I145" s="3"/>
      <c r="J145" s="1"/>
      <c r="K145" s="2"/>
      <c r="L145" s="3"/>
      <c r="M145" s="1"/>
      <c r="N145" s="2"/>
      <c r="O145" s="3"/>
      <c r="P145" s="1"/>
      <c r="Q145" s="2"/>
      <c r="R145" s="3"/>
      <c r="S145" s="1"/>
      <c r="T145" s="2"/>
      <c r="U145" s="3"/>
      <c r="V145" s="1"/>
      <c r="W145" s="2"/>
      <c r="X145" s="3"/>
      <c r="Y145" s="1"/>
      <c r="Z145" s="2"/>
      <c r="AA145" s="3"/>
      <c r="AB145" s="1"/>
      <c r="AC145" s="2"/>
      <c r="AD145" s="3"/>
      <c r="AE145" s="1"/>
      <c r="AF145" s="2"/>
      <c r="AG145" s="3"/>
      <c r="AI145" s="1">
        <f t="shared" ref="AI145:AK149" si="36">D145+G145+J145+M145+P145+S145+V145+Y145+AB145+AE145</f>
        <v>0</v>
      </c>
      <c r="AJ145" s="2">
        <f t="shared" si="36"/>
        <v>0</v>
      </c>
      <c r="AK145" s="3">
        <f t="shared" si="36"/>
        <v>0</v>
      </c>
    </row>
    <row r="146" spans="1:37" ht="15" customHeight="1" x14ac:dyDescent="0.2">
      <c r="A146" s="20" t="str">
        <f>[6]Settings!U145</f>
        <v>B</v>
      </c>
      <c r="B146" s="19" t="str">
        <f>[6]Settings!V145</f>
        <v>KZN235</v>
      </c>
      <c r="C146" s="229" t="str">
        <f>[6]Settings!W145</f>
        <v xml:space="preserve"> Okhahlamba</v>
      </c>
      <c r="D146" s="147"/>
      <c r="E146" s="80"/>
      <c r="F146" s="134"/>
      <c r="G146" s="147"/>
      <c r="H146" s="80"/>
      <c r="I146" s="134"/>
      <c r="J146" s="147"/>
      <c r="K146" s="80"/>
      <c r="L146" s="134"/>
      <c r="M146" s="147"/>
      <c r="N146" s="80"/>
      <c r="O146" s="134"/>
      <c r="P146" s="147">
        <v>1900</v>
      </c>
      <c r="Q146" s="80">
        <v>1900</v>
      </c>
      <c r="R146" s="134">
        <v>1900</v>
      </c>
      <c r="S146" s="147">
        <v>3911</v>
      </c>
      <c r="T146" s="80"/>
      <c r="U146" s="134"/>
      <c r="V146" s="147"/>
      <c r="W146" s="80"/>
      <c r="X146" s="134"/>
      <c r="Y146" s="147"/>
      <c r="Z146" s="80"/>
      <c r="AA146" s="134"/>
      <c r="AB146" s="147"/>
      <c r="AC146" s="80"/>
      <c r="AD146" s="134"/>
      <c r="AE146" s="147"/>
      <c r="AF146" s="80"/>
      <c r="AG146" s="134"/>
      <c r="AI146" s="147">
        <f t="shared" si="36"/>
        <v>5811</v>
      </c>
      <c r="AJ146" s="80">
        <f t="shared" si="36"/>
        <v>1900</v>
      </c>
      <c r="AK146" s="134">
        <f t="shared" si="36"/>
        <v>1900</v>
      </c>
    </row>
    <row r="147" spans="1:37" ht="15" customHeight="1" x14ac:dyDescent="0.2">
      <c r="A147" s="20" t="str">
        <f>[6]Settings!U146</f>
        <v>B</v>
      </c>
      <c r="B147" s="19" t="str">
        <f>[6]Settings!V146</f>
        <v>KZN237</v>
      </c>
      <c r="C147" s="229" t="str">
        <f>[6]Settings!W146</f>
        <v xml:space="preserve"> iNkosi Langalibalele </v>
      </c>
      <c r="D147" s="147">
        <v>4566</v>
      </c>
      <c r="E147" s="80"/>
      <c r="F147" s="134"/>
      <c r="G147" s="147"/>
      <c r="H147" s="80"/>
      <c r="I147" s="134"/>
      <c r="J147" s="147"/>
      <c r="K147" s="80"/>
      <c r="L147" s="134"/>
      <c r="M147" s="147"/>
      <c r="N147" s="80"/>
      <c r="O147" s="134"/>
      <c r="P147" s="147">
        <v>3600</v>
      </c>
      <c r="Q147" s="80">
        <v>3856</v>
      </c>
      <c r="R147" s="134">
        <v>3856</v>
      </c>
      <c r="S147" s="147">
        <v>5133</v>
      </c>
      <c r="T147" s="80"/>
      <c r="U147" s="134"/>
      <c r="V147" s="147"/>
      <c r="W147" s="80"/>
      <c r="X147" s="134"/>
      <c r="Y147" s="147"/>
      <c r="Z147" s="80"/>
      <c r="AA147" s="134"/>
      <c r="AB147" s="147"/>
      <c r="AC147" s="80"/>
      <c r="AD147" s="134"/>
      <c r="AE147" s="147"/>
      <c r="AF147" s="80"/>
      <c r="AG147" s="134"/>
      <c r="AI147" s="147">
        <f t="shared" si="36"/>
        <v>13299</v>
      </c>
      <c r="AJ147" s="80">
        <f t="shared" si="36"/>
        <v>3856</v>
      </c>
      <c r="AK147" s="134">
        <f t="shared" si="36"/>
        <v>3856</v>
      </c>
    </row>
    <row r="148" spans="1:37" ht="15" customHeight="1" x14ac:dyDescent="0.2">
      <c r="A148" s="20" t="str">
        <f>[6]Settings!U147</f>
        <v>B</v>
      </c>
      <c r="B148" s="19" t="str">
        <f>[6]Settings!V147</f>
        <v>KZN238</v>
      </c>
      <c r="C148" s="229" t="str">
        <f>[6]Settings!W147</f>
        <v xml:space="preserve"> Alfred Duma</v>
      </c>
      <c r="D148" s="147">
        <v>4566</v>
      </c>
      <c r="E148" s="80"/>
      <c r="F148" s="134"/>
      <c r="G148" s="147"/>
      <c r="H148" s="80"/>
      <c r="I148" s="134"/>
      <c r="J148" s="147"/>
      <c r="K148" s="80"/>
      <c r="L148" s="134"/>
      <c r="M148" s="147"/>
      <c r="N148" s="80"/>
      <c r="O148" s="134"/>
      <c r="P148" s="147">
        <v>3600</v>
      </c>
      <c r="Q148" s="80">
        <v>3600</v>
      </c>
      <c r="R148" s="134">
        <v>3600</v>
      </c>
      <c r="S148" s="147">
        <v>3347</v>
      </c>
      <c r="T148" s="80"/>
      <c r="U148" s="134"/>
      <c r="V148" s="147"/>
      <c r="W148" s="80"/>
      <c r="X148" s="134"/>
      <c r="Y148" s="147"/>
      <c r="Z148" s="80"/>
      <c r="AA148" s="134"/>
      <c r="AB148" s="147"/>
      <c r="AC148" s="80"/>
      <c r="AD148" s="134"/>
      <c r="AE148" s="147"/>
      <c r="AF148" s="80"/>
      <c r="AG148" s="134"/>
      <c r="AI148" s="147">
        <f t="shared" si="36"/>
        <v>11513</v>
      </c>
      <c r="AJ148" s="80">
        <f t="shared" si="36"/>
        <v>3600</v>
      </c>
      <c r="AK148" s="134">
        <f t="shared" si="36"/>
        <v>3600</v>
      </c>
    </row>
    <row r="149" spans="1:37" ht="15" customHeight="1" x14ac:dyDescent="0.2">
      <c r="A149" s="20" t="str">
        <f>[6]Settings!U148</f>
        <v>C</v>
      </c>
      <c r="B149" s="19" t="str">
        <f>[6]Settings!V148</f>
        <v>DC23</v>
      </c>
      <c r="C149" s="229" t="str">
        <f>[6]Settings!W148</f>
        <v xml:space="preserve"> uThukela District Municipality</v>
      </c>
      <c r="D149" s="147"/>
      <c r="E149" s="80"/>
      <c r="F149" s="134"/>
      <c r="G149" s="147"/>
      <c r="H149" s="80"/>
      <c r="I149" s="134"/>
      <c r="J149" s="147"/>
      <c r="K149" s="80"/>
      <c r="L149" s="134"/>
      <c r="M149" s="147"/>
      <c r="N149" s="80"/>
      <c r="O149" s="134"/>
      <c r="P149" s="147">
        <v>1795</v>
      </c>
      <c r="Q149" s="80">
        <v>1545</v>
      </c>
      <c r="R149" s="134">
        <v>1805</v>
      </c>
      <c r="S149" s="147">
        <v>3724</v>
      </c>
      <c r="T149" s="80"/>
      <c r="U149" s="134"/>
      <c r="V149" s="147"/>
      <c r="W149" s="80"/>
      <c r="X149" s="134"/>
      <c r="Y149" s="147"/>
      <c r="Z149" s="80"/>
      <c r="AA149" s="134"/>
      <c r="AB149" s="147"/>
      <c r="AC149" s="80"/>
      <c r="AD149" s="134"/>
      <c r="AE149" s="147"/>
      <c r="AF149" s="80"/>
      <c r="AG149" s="134"/>
      <c r="AI149" s="147">
        <f t="shared" si="36"/>
        <v>5519</v>
      </c>
      <c r="AJ149" s="80">
        <f t="shared" si="36"/>
        <v>1545</v>
      </c>
      <c r="AK149" s="134">
        <f t="shared" si="36"/>
        <v>1805</v>
      </c>
    </row>
    <row r="150" spans="1:37" s="66" customFormat="1" ht="15" customHeight="1" x14ac:dyDescent="0.2">
      <c r="A150" s="22" t="str">
        <f>[6]Settings!U149</f>
        <v>Total: uThukela Municipalities</v>
      </c>
      <c r="B150" s="23"/>
      <c r="C150" s="24"/>
      <c r="D150" s="193">
        <f>SUM(D146:D149)</f>
        <v>9132</v>
      </c>
      <c r="E150" s="102">
        <f t="shared" ref="E150:AK150" si="37">SUM(E146:E149)</f>
        <v>0</v>
      </c>
      <c r="F150" s="203">
        <f t="shared" si="37"/>
        <v>0</v>
      </c>
      <c r="G150" s="193">
        <f t="shared" si="37"/>
        <v>0</v>
      </c>
      <c r="H150" s="102">
        <f t="shared" si="37"/>
        <v>0</v>
      </c>
      <c r="I150" s="203">
        <f t="shared" si="37"/>
        <v>0</v>
      </c>
      <c r="J150" s="193">
        <f t="shared" si="37"/>
        <v>0</v>
      </c>
      <c r="K150" s="102">
        <f t="shared" si="37"/>
        <v>0</v>
      </c>
      <c r="L150" s="203">
        <f t="shared" si="37"/>
        <v>0</v>
      </c>
      <c r="M150" s="193">
        <f t="shared" si="37"/>
        <v>0</v>
      </c>
      <c r="N150" s="102">
        <f t="shared" si="37"/>
        <v>0</v>
      </c>
      <c r="O150" s="203">
        <f t="shared" si="37"/>
        <v>0</v>
      </c>
      <c r="P150" s="193">
        <f t="shared" si="37"/>
        <v>10895</v>
      </c>
      <c r="Q150" s="102">
        <f t="shared" si="37"/>
        <v>10901</v>
      </c>
      <c r="R150" s="203">
        <f t="shared" si="37"/>
        <v>11161</v>
      </c>
      <c r="S150" s="193">
        <f t="shared" si="37"/>
        <v>16115</v>
      </c>
      <c r="T150" s="102">
        <f t="shared" si="37"/>
        <v>0</v>
      </c>
      <c r="U150" s="203">
        <f t="shared" si="37"/>
        <v>0</v>
      </c>
      <c r="V150" s="193">
        <f t="shared" si="37"/>
        <v>0</v>
      </c>
      <c r="W150" s="102">
        <f t="shared" si="37"/>
        <v>0</v>
      </c>
      <c r="X150" s="203">
        <f t="shared" si="37"/>
        <v>0</v>
      </c>
      <c r="Y150" s="193">
        <f t="shared" si="37"/>
        <v>0</v>
      </c>
      <c r="Z150" s="102">
        <f t="shared" si="37"/>
        <v>0</v>
      </c>
      <c r="AA150" s="203">
        <f t="shared" si="37"/>
        <v>0</v>
      </c>
      <c r="AB150" s="193">
        <f t="shared" si="37"/>
        <v>0</v>
      </c>
      <c r="AC150" s="102">
        <f t="shared" si="37"/>
        <v>0</v>
      </c>
      <c r="AD150" s="203">
        <f t="shared" si="37"/>
        <v>0</v>
      </c>
      <c r="AE150" s="193">
        <f t="shared" si="37"/>
        <v>0</v>
      </c>
      <c r="AF150" s="102">
        <f t="shared" si="37"/>
        <v>0</v>
      </c>
      <c r="AG150" s="203">
        <f t="shared" si="37"/>
        <v>0</v>
      </c>
      <c r="AH150" s="121">
        <f t="shared" si="37"/>
        <v>0</v>
      </c>
      <c r="AI150" s="193">
        <f t="shared" si="37"/>
        <v>36142</v>
      </c>
      <c r="AJ150" s="102">
        <f t="shared" si="37"/>
        <v>10901</v>
      </c>
      <c r="AK150" s="203">
        <f t="shared" si="37"/>
        <v>11161</v>
      </c>
    </row>
    <row r="151" spans="1:37" ht="15" customHeight="1" x14ac:dyDescent="0.2">
      <c r="A151" s="254">
        <f>[6]Settings!U150</f>
        <v>0</v>
      </c>
      <c r="B151" s="243">
        <f>[6]Settings!V150</f>
        <v>0</v>
      </c>
      <c r="C151" s="244">
        <f>[6]Settings!W150</f>
        <v>0</v>
      </c>
      <c r="D151" s="1"/>
      <c r="E151" s="2"/>
      <c r="F151" s="3"/>
      <c r="G151" s="1"/>
      <c r="H151" s="2"/>
      <c r="I151" s="3"/>
      <c r="J151" s="1"/>
      <c r="K151" s="2"/>
      <c r="L151" s="3"/>
      <c r="M151" s="1"/>
      <c r="N151" s="2"/>
      <c r="O151" s="3"/>
      <c r="P151" s="1"/>
      <c r="Q151" s="2"/>
      <c r="R151" s="3"/>
      <c r="S151" s="1"/>
      <c r="T151" s="2"/>
      <c r="U151" s="3"/>
      <c r="V151" s="1"/>
      <c r="W151" s="2"/>
      <c r="X151" s="3"/>
      <c r="Y151" s="1"/>
      <c r="Z151" s="2"/>
      <c r="AA151" s="3"/>
      <c r="AB151" s="1"/>
      <c r="AC151" s="2"/>
      <c r="AD151" s="3"/>
      <c r="AE151" s="1"/>
      <c r="AF151" s="2"/>
      <c r="AG151" s="3"/>
      <c r="AI151" s="1">
        <f t="shared" ref="AI151:AK156" si="38">D151+G151+J151+M151+P151+S151+V151+Y151+AB151+AE151</f>
        <v>0</v>
      </c>
      <c r="AJ151" s="2">
        <f t="shared" si="38"/>
        <v>0</v>
      </c>
      <c r="AK151" s="3">
        <f t="shared" si="38"/>
        <v>0</v>
      </c>
    </row>
    <row r="152" spans="1:37" ht="15" customHeight="1" x14ac:dyDescent="0.2">
      <c r="A152" s="20" t="str">
        <f>[6]Settings!U151</f>
        <v>B</v>
      </c>
      <c r="B152" s="19" t="str">
        <f>[6]Settings!V151</f>
        <v>KZN241</v>
      </c>
      <c r="C152" s="229" t="str">
        <f>[6]Settings!W151</f>
        <v xml:space="preserve"> eNdumeni</v>
      </c>
      <c r="D152" s="147"/>
      <c r="E152" s="80"/>
      <c r="F152" s="134"/>
      <c r="G152" s="147"/>
      <c r="H152" s="80"/>
      <c r="I152" s="134"/>
      <c r="J152" s="147"/>
      <c r="K152" s="80"/>
      <c r="L152" s="134"/>
      <c r="M152" s="147"/>
      <c r="N152" s="80"/>
      <c r="O152" s="134"/>
      <c r="P152" s="147">
        <v>1700</v>
      </c>
      <c r="Q152" s="80">
        <v>1955</v>
      </c>
      <c r="R152" s="134">
        <v>2215</v>
      </c>
      <c r="S152" s="147">
        <v>1218</v>
      </c>
      <c r="T152" s="80"/>
      <c r="U152" s="134"/>
      <c r="V152" s="147"/>
      <c r="W152" s="80"/>
      <c r="X152" s="134"/>
      <c r="Y152" s="147"/>
      <c r="Z152" s="80"/>
      <c r="AA152" s="134"/>
      <c r="AB152" s="147"/>
      <c r="AC152" s="80"/>
      <c r="AD152" s="134"/>
      <c r="AE152" s="147"/>
      <c r="AF152" s="80"/>
      <c r="AG152" s="134"/>
      <c r="AI152" s="147">
        <f t="shared" si="38"/>
        <v>2918</v>
      </c>
      <c r="AJ152" s="80">
        <f t="shared" si="38"/>
        <v>1955</v>
      </c>
      <c r="AK152" s="134">
        <f t="shared" si="38"/>
        <v>2215</v>
      </c>
    </row>
    <row r="153" spans="1:37" ht="15" customHeight="1" x14ac:dyDescent="0.2">
      <c r="A153" s="20" t="str">
        <f>[6]Settings!U152</f>
        <v>B</v>
      </c>
      <c r="B153" s="19" t="str">
        <f>[6]Settings!V152</f>
        <v>KZN242</v>
      </c>
      <c r="C153" s="229" t="str">
        <f>[6]Settings!W152</f>
        <v xml:space="preserve"> Nquthu</v>
      </c>
      <c r="D153" s="147"/>
      <c r="E153" s="80"/>
      <c r="F153" s="134"/>
      <c r="G153" s="147"/>
      <c r="H153" s="80"/>
      <c r="I153" s="134"/>
      <c r="J153" s="147"/>
      <c r="K153" s="80"/>
      <c r="L153" s="134"/>
      <c r="M153" s="147"/>
      <c r="N153" s="80"/>
      <c r="O153" s="134"/>
      <c r="P153" s="147">
        <v>1900</v>
      </c>
      <c r="Q153" s="80">
        <v>1900</v>
      </c>
      <c r="R153" s="134">
        <v>1900</v>
      </c>
      <c r="S153" s="147">
        <v>1003</v>
      </c>
      <c r="T153" s="80"/>
      <c r="U153" s="134"/>
      <c r="V153" s="147"/>
      <c r="W153" s="80"/>
      <c r="X153" s="134"/>
      <c r="Y153" s="147"/>
      <c r="Z153" s="80"/>
      <c r="AA153" s="134"/>
      <c r="AB153" s="147"/>
      <c r="AC153" s="80"/>
      <c r="AD153" s="134"/>
      <c r="AE153" s="147"/>
      <c r="AF153" s="80"/>
      <c r="AG153" s="134"/>
      <c r="AI153" s="147">
        <f t="shared" si="38"/>
        <v>2903</v>
      </c>
      <c r="AJ153" s="80">
        <f t="shared" si="38"/>
        <v>1900</v>
      </c>
      <c r="AK153" s="134">
        <f t="shared" si="38"/>
        <v>1900</v>
      </c>
    </row>
    <row r="154" spans="1:37" ht="15" customHeight="1" x14ac:dyDescent="0.2">
      <c r="A154" s="20" t="str">
        <f>[6]Settings!U153</f>
        <v>B</v>
      </c>
      <c r="B154" s="19" t="str">
        <f>[6]Settings!V153</f>
        <v>KZN244</v>
      </c>
      <c r="C154" s="229" t="str">
        <f>[6]Settings!W153</f>
        <v xml:space="preserve"> uMsinga</v>
      </c>
      <c r="D154" s="147"/>
      <c r="E154" s="80"/>
      <c r="F154" s="134"/>
      <c r="G154" s="147"/>
      <c r="H154" s="80"/>
      <c r="I154" s="134"/>
      <c r="J154" s="147"/>
      <c r="K154" s="80"/>
      <c r="L154" s="134"/>
      <c r="M154" s="147"/>
      <c r="N154" s="80"/>
      <c r="O154" s="134"/>
      <c r="P154" s="147">
        <v>1900</v>
      </c>
      <c r="Q154" s="80">
        <v>1900</v>
      </c>
      <c r="R154" s="134">
        <v>1900</v>
      </c>
      <c r="S154" s="147">
        <v>4775</v>
      </c>
      <c r="T154" s="80"/>
      <c r="U154" s="134"/>
      <c r="V154" s="147"/>
      <c r="W154" s="80"/>
      <c r="X154" s="134"/>
      <c r="Y154" s="147"/>
      <c r="Z154" s="80"/>
      <c r="AA154" s="134"/>
      <c r="AB154" s="147"/>
      <c r="AC154" s="80"/>
      <c r="AD154" s="134"/>
      <c r="AE154" s="147"/>
      <c r="AF154" s="80"/>
      <c r="AG154" s="134"/>
      <c r="AI154" s="147">
        <f t="shared" si="38"/>
        <v>6675</v>
      </c>
      <c r="AJ154" s="80">
        <f t="shared" si="38"/>
        <v>1900</v>
      </c>
      <c r="AK154" s="134">
        <f t="shared" si="38"/>
        <v>1900</v>
      </c>
    </row>
    <row r="155" spans="1:37" ht="15" customHeight="1" x14ac:dyDescent="0.2">
      <c r="A155" s="20" t="str">
        <f>[6]Settings!U154</f>
        <v>B</v>
      </c>
      <c r="B155" s="19" t="str">
        <f>[6]Settings!V154</f>
        <v>KZN245</v>
      </c>
      <c r="C155" s="229" t="str">
        <f>[6]Settings!W154</f>
        <v xml:space="preserve"> uMvoti</v>
      </c>
      <c r="D155" s="147"/>
      <c r="E155" s="80"/>
      <c r="F155" s="134"/>
      <c r="G155" s="147"/>
      <c r="H155" s="80"/>
      <c r="I155" s="134"/>
      <c r="J155" s="147"/>
      <c r="K155" s="80"/>
      <c r="L155" s="134"/>
      <c r="M155" s="147"/>
      <c r="N155" s="80"/>
      <c r="O155" s="134"/>
      <c r="P155" s="147">
        <v>1800</v>
      </c>
      <c r="Q155" s="80">
        <v>2055</v>
      </c>
      <c r="R155" s="134">
        <v>2315</v>
      </c>
      <c r="S155" s="147">
        <v>1007</v>
      </c>
      <c r="T155" s="80"/>
      <c r="U155" s="134"/>
      <c r="V155" s="147"/>
      <c r="W155" s="80"/>
      <c r="X155" s="134"/>
      <c r="Y155" s="147"/>
      <c r="Z155" s="80"/>
      <c r="AA155" s="134"/>
      <c r="AB155" s="147"/>
      <c r="AC155" s="80"/>
      <c r="AD155" s="134"/>
      <c r="AE155" s="147"/>
      <c r="AF155" s="80"/>
      <c r="AG155" s="134"/>
      <c r="AI155" s="147">
        <f t="shared" si="38"/>
        <v>2807</v>
      </c>
      <c r="AJ155" s="80">
        <f t="shared" si="38"/>
        <v>2055</v>
      </c>
      <c r="AK155" s="134">
        <f t="shared" si="38"/>
        <v>2315</v>
      </c>
    </row>
    <row r="156" spans="1:37" ht="15" customHeight="1" x14ac:dyDescent="0.2">
      <c r="A156" s="20" t="str">
        <f>[6]Settings!U155</f>
        <v>C</v>
      </c>
      <c r="B156" s="19" t="str">
        <f>[6]Settings!V155</f>
        <v>DC24</v>
      </c>
      <c r="C156" s="229" t="str">
        <f>[6]Settings!W155</f>
        <v xml:space="preserve"> uMzinyathi District Municipality</v>
      </c>
      <c r="D156" s="147"/>
      <c r="E156" s="80"/>
      <c r="F156" s="134"/>
      <c r="G156" s="147"/>
      <c r="H156" s="80"/>
      <c r="I156" s="134"/>
      <c r="J156" s="147"/>
      <c r="K156" s="80"/>
      <c r="L156" s="134"/>
      <c r="M156" s="147"/>
      <c r="N156" s="80"/>
      <c r="O156" s="134"/>
      <c r="P156" s="147">
        <v>1250</v>
      </c>
      <c r="Q156" s="80">
        <v>1505</v>
      </c>
      <c r="R156" s="134">
        <v>1765</v>
      </c>
      <c r="S156" s="147">
        <v>2444</v>
      </c>
      <c r="T156" s="80"/>
      <c r="U156" s="134"/>
      <c r="V156" s="147"/>
      <c r="W156" s="80"/>
      <c r="X156" s="134"/>
      <c r="Y156" s="147"/>
      <c r="Z156" s="80"/>
      <c r="AA156" s="134"/>
      <c r="AB156" s="147"/>
      <c r="AC156" s="80"/>
      <c r="AD156" s="134"/>
      <c r="AE156" s="147"/>
      <c r="AF156" s="80"/>
      <c r="AG156" s="134"/>
      <c r="AI156" s="147">
        <f t="shared" si="38"/>
        <v>3694</v>
      </c>
      <c r="AJ156" s="80">
        <f t="shared" si="38"/>
        <v>1505</v>
      </c>
      <c r="AK156" s="134">
        <f t="shared" si="38"/>
        <v>1765</v>
      </c>
    </row>
    <row r="157" spans="1:37" s="66" customFormat="1" ht="15" customHeight="1" x14ac:dyDescent="0.2">
      <c r="A157" s="22" t="str">
        <f>[6]Settings!U156</f>
        <v>Total: uMzinyathi Municipalities</v>
      </c>
      <c r="B157" s="23"/>
      <c r="C157" s="24"/>
      <c r="D157" s="193">
        <f>SUM(D152:D156)</f>
        <v>0</v>
      </c>
      <c r="E157" s="102">
        <f t="shared" ref="E157:AK157" si="39">SUM(E152:E156)</f>
        <v>0</v>
      </c>
      <c r="F157" s="203">
        <f t="shared" si="39"/>
        <v>0</v>
      </c>
      <c r="G157" s="193">
        <f t="shared" si="39"/>
        <v>0</v>
      </c>
      <c r="H157" s="102">
        <f t="shared" si="39"/>
        <v>0</v>
      </c>
      <c r="I157" s="203">
        <f t="shared" si="39"/>
        <v>0</v>
      </c>
      <c r="J157" s="193">
        <f t="shared" si="39"/>
        <v>0</v>
      </c>
      <c r="K157" s="102">
        <f t="shared" si="39"/>
        <v>0</v>
      </c>
      <c r="L157" s="203">
        <f t="shared" si="39"/>
        <v>0</v>
      </c>
      <c r="M157" s="193">
        <f t="shared" si="39"/>
        <v>0</v>
      </c>
      <c r="N157" s="102">
        <f t="shared" si="39"/>
        <v>0</v>
      </c>
      <c r="O157" s="203">
        <f t="shared" si="39"/>
        <v>0</v>
      </c>
      <c r="P157" s="193">
        <f t="shared" si="39"/>
        <v>8550</v>
      </c>
      <c r="Q157" s="102">
        <f t="shared" si="39"/>
        <v>9315</v>
      </c>
      <c r="R157" s="203">
        <f t="shared" si="39"/>
        <v>10095</v>
      </c>
      <c r="S157" s="193">
        <f t="shared" si="39"/>
        <v>10447</v>
      </c>
      <c r="T157" s="102">
        <f t="shared" si="39"/>
        <v>0</v>
      </c>
      <c r="U157" s="203">
        <f t="shared" si="39"/>
        <v>0</v>
      </c>
      <c r="V157" s="193">
        <f t="shared" si="39"/>
        <v>0</v>
      </c>
      <c r="W157" s="102">
        <f t="shared" si="39"/>
        <v>0</v>
      </c>
      <c r="X157" s="203">
        <f t="shared" si="39"/>
        <v>0</v>
      </c>
      <c r="Y157" s="193">
        <f t="shared" si="39"/>
        <v>0</v>
      </c>
      <c r="Z157" s="102">
        <f t="shared" si="39"/>
        <v>0</v>
      </c>
      <c r="AA157" s="203">
        <f t="shared" si="39"/>
        <v>0</v>
      </c>
      <c r="AB157" s="193">
        <f t="shared" si="39"/>
        <v>0</v>
      </c>
      <c r="AC157" s="102">
        <f t="shared" si="39"/>
        <v>0</v>
      </c>
      <c r="AD157" s="203">
        <f t="shared" si="39"/>
        <v>0</v>
      </c>
      <c r="AE157" s="193">
        <f t="shared" si="39"/>
        <v>0</v>
      </c>
      <c r="AF157" s="102">
        <f t="shared" si="39"/>
        <v>0</v>
      </c>
      <c r="AG157" s="203">
        <f t="shared" si="39"/>
        <v>0</v>
      </c>
      <c r="AH157" s="121">
        <f t="shared" si="39"/>
        <v>0</v>
      </c>
      <c r="AI157" s="193">
        <f t="shared" si="39"/>
        <v>18997</v>
      </c>
      <c r="AJ157" s="102">
        <f t="shared" si="39"/>
        <v>9315</v>
      </c>
      <c r="AK157" s="203">
        <f t="shared" si="39"/>
        <v>10095</v>
      </c>
    </row>
    <row r="158" spans="1:37" ht="15" customHeight="1" x14ac:dyDescent="0.2">
      <c r="A158" s="254">
        <f>[6]Settings!U157</f>
        <v>0</v>
      </c>
      <c r="B158" s="243">
        <f>[6]Settings!V157</f>
        <v>0</v>
      </c>
      <c r="C158" s="244">
        <f>[6]Settings!W157</f>
        <v>0</v>
      </c>
      <c r="D158" s="1"/>
      <c r="E158" s="2"/>
      <c r="F158" s="3"/>
      <c r="G158" s="1"/>
      <c r="H158" s="2"/>
      <c r="I158" s="3"/>
      <c r="J158" s="1"/>
      <c r="K158" s="2"/>
      <c r="L158" s="3"/>
      <c r="M158" s="1"/>
      <c r="N158" s="2"/>
      <c r="O158" s="3"/>
      <c r="P158" s="1"/>
      <c r="Q158" s="2"/>
      <c r="R158" s="3"/>
      <c r="S158" s="1"/>
      <c r="T158" s="2"/>
      <c r="U158" s="3"/>
      <c r="V158" s="1"/>
      <c r="W158" s="2"/>
      <c r="X158" s="3"/>
      <c r="Y158" s="1"/>
      <c r="Z158" s="2"/>
      <c r="AA158" s="3"/>
      <c r="AB158" s="1"/>
      <c r="AC158" s="2"/>
      <c r="AD158" s="3"/>
      <c r="AE158" s="1"/>
      <c r="AF158" s="2"/>
      <c r="AG158" s="3"/>
      <c r="AI158" s="1">
        <f t="shared" ref="AI158:AK162" si="40">D158+G158+J158+M158+P158+S158+V158+Y158+AB158+AE158</f>
        <v>0</v>
      </c>
      <c r="AJ158" s="2">
        <f t="shared" si="40"/>
        <v>0</v>
      </c>
      <c r="AK158" s="3">
        <f t="shared" si="40"/>
        <v>0</v>
      </c>
    </row>
    <row r="159" spans="1:37" ht="15" customHeight="1" x14ac:dyDescent="0.2">
      <c r="A159" s="20" t="str">
        <f>[6]Settings!U158</f>
        <v>B</v>
      </c>
      <c r="B159" s="19" t="str">
        <f>[6]Settings!V158</f>
        <v>KZN252</v>
      </c>
      <c r="C159" s="229" t="str">
        <f>[6]Settings!W158</f>
        <v xml:space="preserve"> Newcastle</v>
      </c>
      <c r="D159" s="147"/>
      <c r="E159" s="80"/>
      <c r="F159" s="134"/>
      <c r="G159" s="147"/>
      <c r="H159" s="80"/>
      <c r="I159" s="134"/>
      <c r="J159" s="147"/>
      <c r="K159" s="80"/>
      <c r="L159" s="134"/>
      <c r="M159" s="147"/>
      <c r="N159" s="80"/>
      <c r="O159" s="134"/>
      <c r="P159" s="147">
        <v>1700</v>
      </c>
      <c r="Q159" s="80">
        <v>1700</v>
      </c>
      <c r="R159" s="134">
        <v>1700</v>
      </c>
      <c r="S159" s="147">
        <v>4166</v>
      </c>
      <c r="T159" s="80"/>
      <c r="U159" s="134"/>
      <c r="V159" s="147"/>
      <c r="W159" s="80"/>
      <c r="X159" s="134"/>
      <c r="Y159" s="147"/>
      <c r="Z159" s="80"/>
      <c r="AA159" s="134"/>
      <c r="AB159" s="147"/>
      <c r="AC159" s="80"/>
      <c r="AD159" s="134"/>
      <c r="AE159" s="147"/>
      <c r="AF159" s="80"/>
      <c r="AG159" s="134"/>
      <c r="AI159" s="147">
        <f t="shared" si="40"/>
        <v>5866</v>
      </c>
      <c r="AJ159" s="80">
        <f t="shared" si="40"/>
        <v>1700</v>
      </c>
      <c r="AK159" s="134">
        <f t="shared" si="40"/>
        <v>1700</v>
      </c>
    </row>
    <row r="160" spans="1:37" ht="15" customHeight="1" x14ac:dyDescent="0.2">
      <c r="A160" s="20" t="str">
        <f>[6]Settings!U159</f>
        <v>B</v>
      </c>
      <c r="B160" s="19" t="str">
        <f>[6]Settings!V159</f>
        <v>KZN253</v>
      </c>
      <c r="C160" s="229" t="str">
        <f>[6]Settings!W159</f>
        <v xml:space="preserve"> eMadlangeni</v>
      </c>
      <c r="D160" s="147"/>
      <c r="E160" s="80"/>
      <c r="F160" s="134"/>
      <c r="G160" s="147"/>
      <c r="H160" s="80"/>
      <c r="I160" s="134"/>
      <c r="J160" s="147"/>
      <c r="K160" s="80"/>
      <c r="L160" s="134"/>
      <c r="M160" s="147"/>
      <c r="N160" s="80"/>
      <c r="O160" s="134"/>
      <c r="P160" s="147">
        <v>1900</v>
      </c>
      <c r="Q160" s="80">
        <v>2155</v>
      </c>
      <c r="R160" s="134">
        <v>2415</v>
      </c>
      <c r="S160" s="147">
        <v>1000</v>
      </c>
      <c r="T160" s="80"/>
      <c r="U160" s="134"/>
      <c r="V160" s="147"/>
      <c r="W160" s="80"/>
      <c r="X160" s="134"/>
      <c r="Y160" s="147"/>
      <c r="Z160" s="80"/>
      <c r="AA160" s="134"/>
      <c r="AB160" s="147"/>
      <c r="AC160" s="80"/>
      <c r="AD160" s="134"/>
      <c r="AE160" s="147"/>
      <c r="AF160" s="80"/>
      <c r="AG160" s="134"/>
      <c r="AI160" s="147">
        <f t="shared" si="40"/>
        <v>2900</v>
      </c>
      <c r="AJ160" s="80">
        <f t="shared" si="40"/>
        <v>2155</v>
      </c>
      <c r="AK160" s="134">
        <f t="shared" si="40"/>
        <v>2415</v>
      </c>
    </row>
    <row r="161" spans="1:37" ht="15" customHeight="1" x14ac:dyDescent="0.2">
      <c r="A161" s="20" t="str">
        <f>[6]Settings!U160</f>
        <v>B</v>
      </c>
      <c r="B161" s="19" t="str">
        <f>[6]Settings!V160</f>
        <v>KZN254</v>
      </c>
      <c r="C161" s="229" t="str">
        <f>[6]Settings!W160</f>
        <v xml:space="preserve"> Dannhauser</v>
      </c>
      <c r="D161" s="147"/>
      <c r="E161" s="80"/>
      <c r="F161" s="134"/>
      <c r="G161" s="147"/>
      <c r="H161" s="80"/>
      <c r="I161" s="134"/>
      <c r="J161" s="147"/>
      <c r="K161" s="80"/>
      <c r="L161" s="134"/>
      <c r="M161" s="147"/>
      <c r="N161" s="80"/>
      <c r="O161" s="134"/>
      <c r="P161" s="147">
        <v>1900</v>
      </c>
      <c r="Q161" s="80">
        <v>1900</v>
      </c>
      <c r="R161" s="134">
        <v>1900</v>
      </c>
      <c r="S161" s="147">
        <v>1000</v>
      </c>
      <c r="T161" s="80"/>
      <c r="U161" s="134"/>
      <c r="V161" s="147"/>
      <c r="W161" s="80"/>
      <c r="X161" s="134"/>
      <c r="Y161" s="147"/>
      <c r="Z161" s="80"/>
      <c r="AA161" s="134"/>
      <c r="AB161" s="147"/>
      <c r="AC161" s="80"/>
      <c r="AD161" s="134"/>
      <c r="AE161" s="147"/>
      <c r="AF161" s="80"/>
      <c r="AG161" s="134"/>
      <c r="AI161" s="147">
        <f t="shared" si="40"/>
        <v>2900</v>
      </c>
      <c r="AJ161" s="80">
        <f t="shared" si="40"/>
        <v>1900</v>
      </c>
      <c r="AK161" s="134">
        <f t="shared" si="40"/>
        <v>1900</v>
      </c>
    </row>
    <row r="162" spans="1:37" ht="15" customHeight="1" x14ac:dyDescent="0.2">
      <c r="A162" s="20" t="str">
        <f>[6]Settings!U161</f>
        <v>C</v>
      </c>
      <c r="B162" s="19" t="str">
        <f>[6]Settings!V161</f>
        <v>DC25</v>
      </c>
      <c r="C162" s="229" t="str">
        <f>[6]Settings!W161</f>
        <v xml:space="preserve"> Amajuba District Municipality</v>
      </c>
      <c r="D162" s="147"/>
      <c r="E162" s="80"/>
      <c r="F162" s="134"/>
      <c r="G162" s="147"/>
      <c r="H162" s="80"/>
      <c r="I162" s="134"/>
      <c r="J162" s="147">
        <v>6000</v>
      </c>
      <c r="K162" s="80">
        <v>5000</v>
      </c>
      <c r="L162" s="134">
        <v>5000</v>
      </c>
      <c r="M162" s="147"/>
      <c r="N162" s="80"/>
      <c r="O162" s="134"/>
      <c r="P162" s="147">
        <v>1500</v>
      </c>
      <c r="Q162" s="80">
        <v>1755</v>
      </c>
      <c r="R162" s="134">
        <v>2015</v>
      </c>
      <c r="S162" s="147">
        <v>1789</v>
      </c>
      <c r="T162" s="80"/>
      <c r="U162" s="134"/>
      <c r="V162" s="147"/>
      <c r="W162" s="80"/>
      <c r="X162" s="134"/>
      <c r="Y162" s="147"/>
      <c r="Z162" s="80"/>
      <c r="AA162" s="134"/>
      <c r="AB162" s="147"/>
      <c r="AC162" s="80"/>
      <c r="AD162" s="134"/>
      <c r="AE162" s="147"/>
      <c r="AF162" s="80"/>
      <c r="AG162" s="134"/>
      <c r="AI162" s="147">
        <f t="shared" si="40"/>
        <v>9289</v>
      </c>
      <c r="AJ162" s="80">
        <f t="shared" si="40"/>
        <v>6755</v>
      </c>
      <c r="AK162" s="134">
        <f t="shared" si="40"/>
        <v>7015</v>
      </c>
    </row>
    <row r="163" spans="1:37" s="66" customFormat="1" ht="15" customHeight="1" x14ac:dyDescent="0.2">
      <c r="A163" s="22" t="str">
        <f>[6]Settings!U162</f>
        <v>Total: Amajuba Municipalities</v>
      </c>
      <c r="B163" s="23"/>
      <c r="C163" s="24"/>
      <c r="D163" s="193">
        <f>SUM(D159:D162)</f>
        <v>0</v>
      </c>
      <c r="E163" s="102">
        <f t="shared" ref="E163:AK163" si="41">SUM(E159:E162)</f>
        <v>0</v>
      </c>
      <c r="F163" s="203">
        <f t="shared" si="41"/>
        <v>0</v>
      </c>
      <c r="G163" s="193">
        <f t="shared" si="41"/>
        <v>0</v>
      </c>
      <c r="H163" s="102">
        <f t="shared" si="41"/>
        <v>0</v>
      </c>
      <c r="I163" s="203">
        <f t="shared" si="41"/>
        <v>0</v>
      </c>
      <c r="J163" s="193">
        <f t="shared" si="41"/>
        <v>6000</v>
      </c>
      <c r="K163" s="102">
        <f t="shared" si="41"/>
        <v>5000</v>
      </c>
      <c r="L163" s="203">
        <f t="shared" si="41"/>
        <v>5000</v>
      </c>
      <c r="M163" s="193">
        <f t="shared" si="41"/>
        <v>0</v>
      </c>
      <c r="N163" s="102">
        <f t="shared" si="41"/>
        <v>0</v>
      </c>
      <c r="O163" s="203">
        <f t="shared" si="41"/>
        <v>0</v>
      </c>
      <c r="P163" s="193">
        <f t="shared" si="41"/>
        <v>7000</v>
      </c>
      <c r="Q163" s="102">
        <f t="shared" si="41"/>
        <v>7510</v>
      </c>
      <c r="R163" s="203">
        <f t="shared" si="41"/>
        <v>8030</v>
      </c>
      <c r="S163" s="193">
        <f t="shared" si="41"/>
        <v>7955</v>
      </c>
      <c r="T163" s="102">
        <f t="shared" si="41"/>
        <v>0</v>
      </c>
      <c r="U163" s="203">
        <f t="shared" si="41"/>
        <v>0</v>
      </c>
      <c r="V163" s="193">
        <f t="shared" si="41"/>
        <v>0</v>
      </c>
      <c r="W163" s="102">
        <f t="shared" si="41"/>
        <v>0</v>
      </c>
      <c r="X163" s="203">
        <f t="shared" si="41"/>
        <v>0</v>
      </c>
      <c r="Y163" s="193">
        <f t="shared" si="41"/>
        <v>0</v>
      </c>
      <c r="Z163" s="102">
        <f t="shared" si="41"/>
        <v>0</v>
      </c>
      <c r="AA163" s="203">
        <f t="shared" si="41"/>
        <v>0</v>
      </c>
      <c r="AB163" s="193">
        <f t="shared" si="41"/>
        <v>0</v>
      </c>
      <c r="AC163" s="102">
        <f t="shared" si="41"/>
        <v>0</v>
      </c>
      <c r="AD163" s="203">
        <f t="shared" si="41"/>
        <v>0</v>
      </c>
      <c r="AE163" s="193">
        <f t="shared" si="41"/>
        <v>0</v>
      </c>
      <c r="AF163" s="102">
        <f t="shared" si="41"/>
        <v>0</v>
      </c>
      <c r="AG163" s="203">
        <f t="shared" si="41"/>
        <v>0</v>
      </c>
      <c r="AH163" s="121">
        <f t="shared" si="41"/>
        <v>0</v>
      </c>
      <c r="AI163" s="193">
        <f t="shared" si="41"/>
        <v>20955</v>
      </c>
      <c r="AJ163" s="102">
        <f t="shared" si="41"/>
        <v>12510</v>
      </c>
      <c r="AK163" s="203">
        <f t="shared" si="41"/>
        <v>13030</v>
      </c>
    </row>
    <row r="164" spans="1:37" ht="15" customHeight="1" x14ac:dyDescent="0.2">
      <c r="A164" s="254">
        <f>[6]Settings!U163</f>
        <v>0</v>
      </c>
      <c r="B164" s="243">
        <f>[6]Settings!V163</f>
        <v>0</v>
      </c>
      <c r="C164" s="244">
        <f>[6]Settings!W163</f>
        <v>0</v>
      </c>
      <c r="D164" s="194"/>
      <c r="E164" s="4"/>
      <c r="F164" s="204"/>
      <c r="G164" s="194"/>
      <c r="H164" s="4"/>
      <c r="I164" s="204"/>
      <c r="J164" s="194"/>
      <c r="K164" s="4"/>
      <c r="L164" s="204"/>
      <c r="M164" s="194"/>
      <c r="N164" s="4"/>
      <c r="O164" s="204"/>
      <c r="P164" s="194"/>
      <c r="Q164" s="4"/>
      <c r="R164" s="204"/>
      <c r="S164" s="194"/>
      <c r="T164" s="4"/>
      <c r="U164" s="204"/>
      <c r="V164" s="194"/>
      <c r="W164" s="4"/>
      <c r="X164" s="204"/>
      <c r="Y164" s="194"/>
      <c r="Z164" s="4"/>
      <c r="AA164" s="204"/>
      <c r="AB164" s="194"/>
      <c r="AC164" s="4"/>
      <c r="AD164" s="204"/>
      <c r="AE164" s="194"/>
      <c r="AF164" s="4"/>
      <c r="AG164" s="204"/>
      <c r="AI164" s="147">
        <f t="shared" ref="AI164:AK170" si="42">D164+G164+J164+M164+P164+S164+V164+Y164+AB164+AE164</f>
        <v>0</v>
      </c>
      <c r="AJ164" s="80">
        <f t="shared" si="42"/>
        <v>0</v>
      </c>
      <c r="AK164" s="134">
        <f t="shared" si="42"/>
        <v>0</v>
      </c>
    </row>
    <row r="165" spans="1:37" ht="15" customHeight="1" x14ac:dyDescent="0.2">
      <c r="A165" s="20" t="str">
        <f>[6]Settings!U164</f>
        <v>B</v>
      </c>
      <c r="B165" s="19" t="str">
        <f>[6]Settings!V164</f>
        <v>KZN261</v>
      </c>
      <c r="C165" s="229" t="str">
        <f>[6]Settings!W164</f>
        <v xml:space="preserve"> eDumbe</v>
      </c>
      <c r="D165" s="147"/>
      <c r="E165" s="80"/>
      <c r="F165" s="134"/>
      <c r="G165" s="147"/>
      <c r="H165" s="80"/>
      <c r="I165" s="134"/>
      <c r="J165" s="147"/>
      <c r="K165" s="80"/>
      <c r="L165" s="134"/>
      <c r="M165" s="147"/>
      <c r="N165" s="80"/>
      <c r="O165" s="134"/>
      <c r="P165" s="147">
        <v>1900</v>
      </c>
      <c r="Q165" s="80">
        <v>2155</v>
      </c>
      <c r="R165" s="134">
        <v>2415</v>
      </c>
      <c r="S165" s="147">
        <v>1389</v>
      </c>
      <c r="T165" s="80"/>
      <c r="U165" s="134"/>
      <c r="V165" s="147"/>
      <c r="W165" s="80"/>
      <c r="X165" s="134"/>
      <c r="Y165" s="147"/>
      <c r="Z165" s="80"/>
      <c r="AA165" s="134"/>
      <c r="AB165" s="147"/>
      <c r="AC165" s="80"/>
      <c r="AD165" s="134"/>
      <c r="AE165" s="147"/>
      <c r="AF165" s="80"/>
      <c r="AG165" s="134"/>
      <c r="AI165" s="147">
        <f t="shared" si="42"/>
        <v>3289</v>
      </c>
      <c r="AJ165" s="80">
        <f t="shared" si="42"/>
        <v>2155</v>
      </c>
      <c r="AK165" s="134">
        <f t="shared" si="42"/>
        <v>2415</v>
      </c>
    </row>
    <row r="166" spans="1:37" ht="15" customHeight="1" x14ac:dyDescent="0.2">
      <c r="A166" s="20" t="str">
        <f>[6]Settings!U165</f>
        <v>B</v>
      </c>
      <c r="B166" s="19" t="str">
        <f>[6]Settings!V165</f>
        <v>KZN262</v>
      </c>
      <c r="C166" s="229" t="str">
        <f>[6]Settings!W165</f>
        <v xml:space="preserve"> uPhongolo</v>
      </c>
      <c r="D166" s="147"/>
      <c r="E166" s="80"/>
      <c r="F166" s="134"/>
      <c r="G166" s="147"/>
      <c r="H166" s="80"/>
      <c r="I166" s="134"/>
      <c r="J166" s="147"/>
      <c r="K166" s="80"/>
      <c r="L166" s="134"/>
      <c r="M166" s="147"/>
      <c r="N166" s="80"/>
      <c r="O166" s="134"/>
      <c r="P166" s="147">
        <v>1900</v>
      </c>
      <c r="Q166" s="80">
        <v>2155</v>
      </c>
      <c r="R166" s="134">
        <v>2415</v>
      </c>
      <c r="S166" s="147">
        <v>4678</v>
      </c>
      <c r="T166" s="80"/>
      <c r="U166" s="134"/>
      <c r="V166" s="147"/>
      <c r="W166" s="80"/>
      <c r="X166" s="134"/>
      <c r="Y166" s="147"/>
      <c r="Z166" s="80"/>
      <c r="AA166" s="134"/>
      <c r="AB166" s="147"/>
      <c r="AC166" s="80"/>
      <c r="AD166" s="134"/>
      <c r="AE166" s="147"/>
      <c r="AF166" s="80"/>
      <c r="AG166" s="134"/>
      <c r="AI166" s="147">
        <f t="shared" si="42"/>
        <v>6578</v>
      </c>
      <c r="AJ166" s="80">
        <f t="shared" si="42"/>
        <v>2155</v>
      </c>
      <c r="AK166" s="134">
        <f t="shared" si="42"/>
        <v>2415</v>
      </c>
    </row>
    <row r="167" spans="1:37" ht="15" customHeight="1" x14ac:dyDescent="0.2">
      <c r="A167" s="20" t="str">
        <f>[6]Settings!U166</f>
        <v>B</v>
      </c>
      <c r="B167" s="19" t="str">
        <f>[6]Settings!V166</f>
        <v>KZN263</v>
      </c>
      <c r="C167" s="229" t="str">
        <f>[6]Settings!W166</f>
        <v xml:space="preserve"> AbaQulusi</v>
      </c>
      <c r="D167" s="147"/>
      <c r="E167" s="80"/>
      <c r="F167" s="134"/>
      <c r="G167" s="147"/>
      <c r="H167" s="80"/>
      <c r="I167" s="134"/>
      <c r="J167" s="147"/>
      <c r="K167" s="80"/>
      <c r="L167" s="134"/>
      <c r="M167" s="147"/>
      <c r="N167" s="80"/>
      <c r="O167" s="134"/>
      <c r="P167" s="147">
        <v>1700</v>
      </c>
      <c r="Q167" s="80">
        <v>1955</v>
      </c>
      <c r="R167" s="134">
        <v>2215</v>
      </c>
      <c r="S167" s="147">
        <v>1505</v>
      </c>
      <c r="T167" s="80"/>
      <c r="U167" s="134"/>
      <c r="V167" s="147"/>
      <c r="W167" s="80"/>
      <c r="X167" s="134"/>
      <c r="Y167" s="147"/>
      <c r="Z167" s="80"/>
      <c r="AA167" s="134"/>
      <c r="AB167" s="147"/>
      <c r="AC167" s="80"/>
      <c r="AD167" s="134"/>
      <c r="AE167" s="147"/>
      <c r="AF167" s="80"/>
      <c r="AG167" s="134"/>
      <c r="AI167" s="147">
        <f t="shared" si="42"/>
        <v>3205</v>
      </c>
      <c r="AJ167" s="80">
        <f t="shared" si="42"/>
        <v>1955</v>
      </c>
      <c r="AK167" s="134">
        <f t="shared" si="42"/>
        <v>2215</v>
      </c>
    </row>
    <row r="168" spans="1:37" ht="15" customHeight="1" x14ac:dyDescent="0.2">
      <c r="A168" s="20" t="str">
        <f>[6]Settings!U167</f>
        <v>B</v>
      </c>
      <c r="B168" s="19" t="str">
        <f>[6]Settings!V167</f>
        <v>KZN265</v>
      </c>
      <c r="C168" s="229" t="str">
        <f>[6]Settings!W167</f>
        <v xml:space="preserve"> Nongoma</v>
      </c>
      <c r="D168" s="147"/>
      <c r="E168" s="80"/>
      <c r="F168" s="134"/>
      <c r="G168" s="147"/>
      <c r="H168" s="80"/>
      <c r="I168" s="134"/>
      <c r="J168" s="147"/>
      <c r="K168" s="80"/>
      <c r="L168" s="134"/>
      <c r="M168" s="147"/>
      <c r="N168" s="80"/>
      <c r="O168" s="134"/>
      <c r="P168" s="147">
        <v>1900</v>
      </c>
      <c r="Q168" s="80">
        <v>2155</v>
      </c>
      <c r="R168" s="134">
        <v>2155</v>
      </c>
      <c r="S168" s="147">
        <v>1039</v>
      </c>
      <c r="T168" s="80"/>
      <c r="U168" s="134"/>
      <c r="V168" s="147"/>
      <c r="W168" s="80"/>
      <c r="X168" s="134"/>
      <c r="Y168" s="147"/>
      <c r="Z168" s="80"/>
      <c r="AA168" s="134"/>
      <c r="AB168" s="147"/>
      <c r="AC168" s="80"/>
      <c r="AD168" s="134"/>
      <c r="AE168" s="147"/>
      <c r="AF168" s="80"/>
      <c r="AG168" s="134"/>
      <c r="AI168" s="147">
        <f t="shared" si="42"/>
        <v>2939</v>
      </c>
      <c r="AJ168" s="80">
        <f t="shared" si="42"/>
        <v>2155</v>
      </c>
      <c r="AK168" s="134">
        <f t="shared" si="42"/>
        <v>2155</v>
      </c>
    </row>
    <row r="169" spans="1:37" ht="15" customHeight="1" x14ac:dyDescent="0.2">
      <c r="A169" s="20" t="str">
        <f>[6]Settings!U168</f>
        <v>B</v>
      </c>
      <c r="B169" s="19" t="str">
        <f>[6]Settings!V168</f>
        <v>KZN266</v>
      </c>
      <c r="C169" s="229" t="str">
        <f>[6]Settings!W168</f>
        <v xml:space="preserve"> Ulundi</v>
      </c>
      <c r="D169" s="147"/>
      <c r="E169" s="80"/>
      <c r="F169" s="134"/>
      <c r="G169" s="147"/>
      <c r="H169" s="80"/>
      <c r="I169" s="134"/>
      <c r="J169" s="147"/>
      <c r="K169" s="80"/>
      <c r="L169" s="134"/>
      <c r="M169" s="147"/>
      <c r="N169" s="80"/>
      <c r="O169" s="134"/>
      <c r="P169" s="147">
        <v>1800</v>
      </c>
      <c r="Q169" s="80">
        <v>2055</v>
      </c>
      <c r="R169" s="134">
        <v>2055</v>
      </c>
      <c r="S169" s="147">
        <v>2995</v>
      </c>
      <c r="T169" s="80"/>
      <c r="U169" s="134"/>
      <c r="V169" s="147"/>
      <c r="W169" s="80"/>
      <c r="X169" s="134"/>
      <c r="Y169" s="147"/>
      <c r="Z169" s="80"/>
      <c r="AA169" s="134"/>
      <c r="AB169" s="147"/>
      <c r="AC169" s="80"/>
      <c r="AD169" s="134"/>
      <c r="AE169" s="147"/>
      <c r="AF169" s="80"/>
      <c r="AG169" s="134"/>
      <c r="AI169" s="147">
        <f t="shared" si="42"/>
        <v>4795</v>
      </c>
      <c r="AJ169" s="80">
        <f t="shared" si="42"/>
        <v>2055</v>
      </c>
      <c r="AK169" s="134">
        <f t="shared" si="42"/>
        <v>2055</v>
      </c>
    </row>
    <row r="170" spans="1:37" ht="15" customHeight="1" x14ac:dyDescent="0.2">
      <c r="A170" s="20" t="str">
        <f>[6]Settings!U169</f>
        <v>C</v>
      </c>
      <c r="B170" s="19" t="str">
        <f>[6]Settings!V169</f>
        <v>DC26</v>
      </c>
      <c r="C170" s="229" t="str">
        <f>[6]Settings!W169</f>
        <v xml:space="preserve"> Zululand District Municipality</v>
      </c>
      <c r="D170" s="147"/>
      <c r="E170" s="80"/>
      <c r="F170" s="134"/>
      <c r="G170" s="147"/>
      <c r="H170" s="80"/>
      <c r="I170" s="134"/>
      <c r="J170" s="147"/>
      <c r="K170" s="80"/>
      <c r="L170" s="134"/>
      <c r="M170" s="147"/>
      <c r="N170" s="80"/>
      <c r="O170" s="134"/>
      <c r="P170" s="147">
        <v>1250</v>
      </c>
      <c r="Q170" s="80">
        <v>1000</v>
      </c>
      <c r="R170" s="134">
        <v>1260</v>
      </c>
      <c r="S170" s="147">
        <v>5760</v>
      </c>
      <c r="T170" s="80"/>
      <c r="U170" s="134"/>
      <c r="V170" s="147"/>
      <c r="W170" s="80"/>
      <c r="X170" s="134"/>
      <c r="Y170" s="147"/>
      <c r="Z170" s="80"/>
      <c r="AA170" s="134"/>
      <c r="AB170" s="147"/>
      <c r="AC170" s="80"/>
      <c r="AD170" s="134"/>
      <c r="AE170" s="147"/>
      <c r="AF170" s="80"/>
      <c r="AG170" s="134"/>
      <c r="AI170" s="147">
        <f t="shared" si="42"/>
        <v>7010</v>
      </c>
      <c r="AJ170" s="80">
        <f t="shared" si="42"/>
        <v>1000</v>
      </c>
      <c r="AK170" s="134">
        <f t="shared" si="42"/>
        <v>1260</v>
      </c>
    </row>
    <row r="171" spans="1:37" s="66" customFormat="1" ht="15" customHeight="1" x14ac:dyDescent="0.2">
      <c r="A171" s="22" t="str">
        <f>[6]Settings!U170</f>
        <v>Total: Zululand Municipalities</v>
      </c>
      <c r="B171" s="23"/>
      <c r="C171" s="24"/>
      <c r="D171" s="193">
        <f>SUM(D165:D170)</f>
        <v>0</v>
      </c>
      <c r="E171" s="102">
        <f t="shared" ref="E171:AK171" si="43">SUM(E165:E170)</f>
        <v>0</v>
      </c>
      <c r="F171" s="203">
        <f t="shared" si="43"/>
        <v>0</v>
      </c>
      <c r="G171" s="193">
        <f t="shared" si="43"/>
        <v>0</v>
      </c>
      <c r="H171" s="102">
        <f t="shared" si="43"/>
        <v>0</v>
      </c>
      <c r="I171" s="203">
        <f t="shared" si="43"/>
        <v>0</v>
      </c>
      <c r="J171" s="193">
        <f t="shared" si="43"/>
        <v>0</v>
      </c>
      <c r="K171" s="102">
        <f t="shared" si="43"/>
        <v>0</v>
      </c>
      <c r="L171" s="203">
        <f t="shared" si="43"/>
        <v>0</v>
      </c>
      <c r="M171" s="193">
        <f t="shared" si="43"/>
        <v>0</v>
      </c>
      <c r="N171" s="102">
        <f t="shared" si="43"/>
        <v>0</v>
      </c>
      <c r="O171" s="203">
        <f t="shared" si="43"/>
        <v>0</v>
      </c>
      <c r="P171" s="193">
        <f t="shared" si="43"/>
        <v>10450</v>
      </c>
      <c r="Q171" s="102">
        <f t="shared" si="43"/>
        <v>11475</v>
      </c>
      <c r="R171" s="203">
        <f t="shared" si="43"/>
        <v>12515</v>
      </c>
      <c r="S171" s="193">
        <f t="shared" si="43"/>
        <v>17366</v>
      </c>
      <c r="T171" s="102">
        <f t="shared" si="43"/>
        <v>0</v>
      </c>
      <c r="U171" s="203">
        <f t="shared" si="43"/>
        <v>0</v>
      </c>
      <c r="V171" s="193">
        <f t="shared" si="43"/>
        <v>0</v>
      </c>
      <c r="W171" s="102">
        <f t="shared" si="43"/>
        <v>0</v>
      </c>
      <c r="X171" s="203">
        <f t="shared" si="43"/>
        <v>0</v>
      </c>
      <c r="Y171" s="193">
        <f t="shared" si="43"/>
        <v>0</v>
      </c>
      <c r="Z171" s="102">
        <f t="shared" si="43"/>
        <v>0</v>
      </c>
      <c r="AA171" s="203">
        <f t="shared" si="43"/>
        <v>0</v>
      </c>
      <c r="AB171" s="193">
        <f t="shared" si="43"/>
        <v>0</v>
      </c>
      <c r="AC171" s="102">
        <f t="shared" si="43"/>
        <v>0</v>
      </c>
      <c r="AD171" s="203">
        <f t="shared" si="43"/>
        <v>0</v>
      </c>
      <c r="AE171" s="193">
        <f t="shared" si="43"/>
        <v>0</v>
      </c>
      <c r="AF171" s="102">
        <f t="shared" si="43"/>
        <v>0</v>
      </c>
      <c r="AG171" s="203">
        <f t="shared" si="43"/>
        <v>0</v>
      </c>
      <c r="AH171" s="121">
        <f t="shared" si="43"/>
        <v>0</v>
      </c>
      <c r="AI171" s="193">
        <f t="shared" si="43"/>
        <v>27816</v>
      </c>
      <c r="AJ171" s="102">
        <f t="shared" si="43"/>
        <v>11475</v>
      </c>
      <c r="AK171" s="203">
        <f t="shared" si="43"/>
        <v>12515</v>
      </c>
    </row>
    <row r="172" spans="1:37" ht="15" customHeight="1" x14ac:dyDescent="0.2">
      <c r="A172" s="254">
        <f>[6]Settings!U171</f>
        <v>0</v>
      </c>
      <c r="B172" s="243">
        <f>[6]Settings!V171</f>
        <v>0</v>
      </c>
      <c r="C172" s="244">
        <f>[6]Settings!W171</f>
        <v>0</v>
      </c>
      <c r="D172" s="1"/>
      <c r="E172" s="2"/>
      <c r="F172" s="3"/>
      <c r="G172" s="1"/>
      <c r="H172" s="2"/>
      <c r="I172" s="3"/>
      <c r="J172" s="1"/>
      <c r="K172" s="2"/>
      <c r="L172" s="3"/>
      <c r="M172" s="1"/>
      <c r="N172" s="2"/>
      <c r="O172" s="3"/>
      <c r="P172" s="1"/>
      <c r="Q172" s="2"/>
      <c r="R172" s="3"/>
      <c r="S172" s="1"/>
      <c r="T172" s="2"/>
      <c r="U172" s="3"/>
      <c r="V172" s="1"/>
      <c r="W172" s="2"/>
      <c r="X172" s="3"/>
      <c r="Y172" s="1"/>
      <c r="Z172" s="2"/>
      <c r="AA172" s="3"/>
      <c r="AB172" s="1"/>
      <c r="AC172" s="2"/>
      <c r="AD172" s="3"/>
      <c r="AE172" s="1"/>
      <c r="AF172" s="2"/>
      <c r="AG172" s="3"/>
      <c r="AI172" s="147">
        <f t="shared" ref="AI172:AK177" si="44">D172+G172+J172+M172+P172+S172+V172+Y172+AB172+AE172</f>
        <v>0</v>
      </c>
      <c r="AJ172" s="80">
        <f t="shared" si="44"/>
        <v>0</v>
      </c>
      <c r="AK172" s="134">
        <f t="shared" si="44"/>
        <v>0</v>
      </c>
    </row>
    <row r="173" spans="1:37" ht="15" customHeight="1" x14ac:dyDescent="0.2">
      <c r="A173" s="20" t="str">
        <f>[6]Settings!U172</f>
        <v>B</v>
      </c>
      <c r="B173" s="19" t="str">
        <f>[6]Settings!V172</f>
        <v>KZN271</v>
      </c>
      <c r="C173" s="229" t="str">
        <f>[6]Settings!W172</f>
        <v xml:space="preserve"> uMhlabuyalingana</v>
      </c>
      <c r="D173" s="147"/>
      <c r="E173" s="80"/>
      <c r="F173" s="134"/>
      <c r="G173" s="147"/>
      <c r="H173" s="80"/>
      <c r="I173" s="134"/>
      <c r="J173" s="147"/>
      <c r="K173" s="80"/>
      <c r="L173" s="134"/>
      <c r="M173" s="147"/>
      <c r="N173" s="80"/>
      <c r="O173" s="134"/>
      <c r="P173" s="147">
        <v>1900</v>
      </c>
      <c r="Q173" s="80">
        <v>1900</v>
      </c>
      <c r="R173" s="134">
        <v>1900</v>
      </c>
      <c r="S173" s="147">
        <v>4165</v>
      </c>
      <c r="T173" s="80"/>
      <c r="U173" s="134"/>
      <c r="V173" s="147"/>
      <c r="W173" s="80"/>
      <c r="X173" s="134"/>
      <c r="Y173" s="147"/>
      <c r="Z173" s="80"/>
      <c r="AA173" s="134"/>
      <c r="AB173" s="147"/>
      <c r="AC173" s="80"/>
      <c r="AD173" s="134"/>
      <c r="AE173" s="147"/>
      <c r="AF173" s="80"/>
      <c r="AG173" s="134"/>
      <c r="AI173" s="147">
        <f t="shared" si="44"/>
        <v>6065</v>
      </c>
      <c r="AJ173" s="80">
        <f t="shared" si="44"/>
        <v>1900</v>
      </c>
      <c r="AK173" s="134">
        <f t="shared" si="44"/>
        <v>1900</v>
      </c>
    </row>
    <row r="174" spans="1:37" ht="15" customHeight="1" x14ac:dyDescent="0.2">
      <c r="A174" s="20" t="str">
        <f>[6]Settings!U173</f>
        <v>B</v>
      </c>
      <c r="B174" s="19" t="str">
        <f>[6]Settings!V173</f>
        <v>KZN272</v>
      </c>
      <c r="C174" s="229" t="str">
        <f>[6]Settings!W173</f>
        <v xml:space="preserve"> Jozini</v>
      </c>
      <c r="D174" s="147"/>
      <c r="E174" s="80"/>
      <c r="F174" s="134"/>
      <c r="G174" s="147"/>
      <c r="H174" s="80"/>
      <c r="I174" s="134"/>
      <c r="J174" s="147"/>
      <c r="K174" s="80"/>
      <c r="L174" s="134"/>
      <c r="M174" s="147"/>
      <c r="N174" s="80"/>
      <c r="O174" s="134"/>
      <c r="P174" s="147">
        <v>1900</v>
      </c>
      <c r="Q174" s="80">
        <v>2155</v>
      </c>
      <c r="R174" s="134">
        <v>2415</v>
      </c>
      <c r="S174" s="147">
        <v>3156</v>
      </c>
      <c r="T174" s="80"/>
      <c r="U174" s="134"/>
      <c r="V174" s="147"/>
      <c r="W174" s="80"/>
      <c r="X174" s="134"/>
      <c r="Y174" s="147"/>
      <c r="Z174" s="80"/>
      <c r="AA174" s="134"/>
      <c r="AB174" s="147"/>
      <c r="AC174" s="80"/>
      <c r="AD174" s="134"/>
      <c r="AE174" s="147"/>
      <c r="AF174" s="80"/>
      <c r="AG174" s="134"/>
      <c r="AI174" s="147">
        <f t="shared" si="44"/>
        <v>5056</v>
      </c>
      <c r="AJ174" s="80">
        <f t="shared" si="44"/>
        <v>2155</v>
      </c>
      <c r="AK174" s="134">
        <f t="shared" si="44"/>
        <v>2415</v>
      </c>
    </row>
    <row r="175" spans="1:37" ht="15" customHeight="1" x14ac:dyDescent="0.2">
      <c r="A175" s="20" t="str">
        <f>[6]Settings!U174</f>
        <v>B</v>
      </c>
      <c r="B175" s="19" t="str">
        <f>[6]Settings!V174</f>
        <v>KZN275</v>
      </c>
      <c r="C175" s="229" t="str">
        <f>[6]Settings!W174</f>
        <v xml:space="preserve"> Mtubatuba</v>
      </c>
      <c r="D175" s="147"/>
      <c r="E175" s="80"/>
      <c r="F175" s="134"/>
      <c r="G175" s="147"/>
      <c r="H175" s="80"/>
      <c r="I175" s="134"/>
      <c r="J175" s="147"/>
      <c r="K175" s="80"/>
      <c r="L175" s="134"/>
      <c r="M175" s="147"/>
      <c r="N175" s="80"/>
      <c r="O175" s="134"/>
      <c r="P175" s="147">
        <v>1900</v>
      </c>
      <c r="Q175" s="80">
        <v>2155</v>
      </c>
      <c r="R175" s="134">
        <v>2155</v>
      </c>
      <c r="S175" s="147">
        <v>1558</v>
      </c>
      <c r="T175" s="80"/>
      <c r="U175" s="134"/>
      <c r="V175" s="147"/>
      <c r="W175" s="80"/>
      <c r="X175" s="134"/>
      <c r="Y175" s="147"/>
      <c r="Z175" s="80"/>
      <c r="AA175" s="134"/>
      <c r="AB175" s="147"/>
      <c r="AC175" s="80"/>
      <c r="AD175" s="134"/>
      <c r="AE175" s="147"/>
      <c r="AF175" s="80"/>
      <c r="AG175" s="134"/>
      <c r="AI175" s="147">
        <f t="shared" si="44"/>
        <v>3458</v>
      </c>
      <c r="AJ175" s="80">
        <f t="shared" si="44"/>
        <v>2155</v>
      </c>
      <c r="AK175" s="134">
        <f t="shared" si="44"/>
        <v>2155</v>
      </c>
    </row>
    <row r="176" spans="1:37" ht="15" customHeight="1" x14ac:dyDescent="0.2">
      <c r="A176" s="20" t="str">
        <f>[6]Settings!U175</f>
        <v>B</v>
      </c>
      <c r="B176" s="19" t="str">
        <f>[6]Settings!V175</f>
        <v>KZN276</v>
      </c>
      <c r="C176" s="229" t="str">
        <f>[6]Settings!W175</f>
        <v xml:space="preserve"> Big Five Hlabisa</v>
      </c>
      <c r="D176" s="147">
        <v>4566</v>
      </c>
      <c r="E176" s="80"/>
      <c r="F176" s="134"/>
      <c r="G176" s="147"/>
      <c r="H176" s="80"/>
      <c r="I176" s="134"/>
      <c r="J176" s="147"/>
      <c r="K176" s="80"/>
      <c r="L176" s="134"/>
      <c r="M176" s="147"/>
      <c r="N176" s="80"/>
      <c r="O176" s="134"/>
      <c r="P176" s="147">
        <v>3800</v>
      </c>
      <c r="Q176" s="80">
        <v>4056</v>
      </c>
      <c r="R176" s="134">
        <v>4316</v>
      </c>
      <c r="S176" s="147">
        <v>2051</v>
      </c>
      <c r="T176" s="80"/>
      <c r="U176" s="134"/>
      <c r="V176" s="147"/>
      <c r="W176" s="80"/>
      <c r="X176" s="134"/>
      <c r="Y176" s="147"/>
      <c r="Z176" s="80"/>
      <c r="AA176" s="134"/>
      <c r="AB176" s="147"/>
      <c r="AC176" s="80"/>
      <c r="AD176" s="134"/>
      <c r="AE176" s="147"/>
      <c r="AF176" s="80"/>
      <c r="AG176" s="134"/>
      <c r="AI176" s="147">
        <f t="shared" si="44"/>
        <v>10417</v>
      </c>
      <c r="AJ176" s="80">
        <f t="shared" si="44"/>
        <v>4056</v>
      </c>
      <c r="AK176" s="134">
        <f t="shared" si="44"/>
        <v>4316</v>
      </c>
    </row>
    <row r="177" spans="1:37" ht="15" customHeight="1" x14ac:dyDescent="0.2">
      <c r="A177" s="20" t="str">
        <f>[6]Settings!U176</f>
        <v>C</v>
      </c>
      <c r="B177" s="19" t="str">
        <f>[6]Settings!V176</f>
        <v>DC27</v>
      </c>
      <c r="C177" s="229" t="str">
        <f>[6]Settings!W176</f>
        <v xml:space="preserve"> uMkhanyakude District Municipality</v>
      </c>
      <c r="D177" s="147"/>
      <c r="E177" s="80"/>
      <c r="F177" s="134"/>
      <c r="G177" s="147"/>
      <c r="H177" s="80"/>
      <c r="I177" s="134"/>
      <c r="J177" s="147"/>
      <c r="K177" s="80"/>
      <c r="L177" s="134"/>
      <c r="M177" s="147"/>
      <c r="N177" s="80"/>
      <c r="O177" s="134"/>
      <c r="P177" s="147">
        <v>1250</v>
      </c>
      <c r="Q177" s="80">
        <v>1000</v>
      </c>
      <c r="R177" s="134">
        <v>1260</v>
      </c>
      <c r="S177" s="147">
        <v>1008</v>
      </c>
      <c r="T177" s="80"/>
      <c r="U177" s="134"/>
      <c r="V177" s="147"/>
      <c r="W177" s="80"/>
      <c r="X177" s="134"/>
      <c r="Y177" s="147"/>
      <c r="Z177" s="80"/>
      <c r="AA177" s="134"/>
      <c r="AB177" s="147"/>
      <c r="AC177" s="80"/>
      <c r="AD177" s="134"/>
      <c r="AE177" s="147"/>
      <c r="AF177" s="80"/>
      <c r="AG177" s="134"/>
      <c r="AI177" s="147">
        <f t="shared" si="44"/>
        <v>2258</v>
      </c>
      <c r="AJ177" s="80">
        <f t="shared" si="44"/>
        <v>1000</v>
      </c>
      <c r="AK177" s="134">
        <f t="shared" si="44"/>
        <v>1260</v>
      </c>
    </row>
    <row r="178" spans="1:37" s="66" customFormat="1" ht="15" customHeight="1" x14ac:dyDescent="0.2">
      <c r="A178" s="22" t="str">
        <f>[6]Settings!U177</f>
        <v>Total: uMkhanyakude Municipalities</v>
      </c>
      <c r="B178" s="23"/>
      <c r="C178" s="24"/>
      <c r="D178" s="193">
        <f>SUM(D173:D177)</f>
        <v>4566</v>
      </c>
      <c r="E178" s="102">
        <f t="shared" ref="E178:AK178" si="45">SUM(E173:E177)</f>
        <v>0</v>
      </c>
      <c r="F178" s="203">
        <f t="shared" si="45"/>
        <v>0</v>
      </c>
      <c r="G178" s="193">
        <f t="shared" si="45"/>
        <v>0</v>
      </c>
      <c r="H178" s="102">
        <f t="shared" si="45"/>
        <v>0</v>
      </c>
      <c r="I178" s="203">
        <f t="shared" si="45"/>
        <v>0</v>
      </c>
      <c r="J178" s="193">
        <f t="shared" si="45"/>
        <v>0</v>
      </c>
      <c r="K178" s="102">
        <f t="shared" si="45"/>
        <v>0</v>
      </c>
      <c r="L178" s="203">
        <f t="shared" si="45"/>
        <v>0</v>
      </c>
      <c r="M178" s="193">
        <f t="shared" si="45"/>
        <v>0</v>
      </c>
      <c r="N178" s="102">
        <f t="shared" si="45"/>
        <v>0</v>
      </c>
      <c r="O178" s="203">
        <f t="shared" si="45"/>
        <v>0</v>
      </c>
      <c r="P178" s="193">
        <f t="shared" si="45"/>
        <v>10750</v>
      </c>
      <c r="Q178" s="102">
        <f t="shared" si="45"/>
        <v>11266</v>
      </c>
      <c r="R178" s="203">
        <f t="shared" si="45"/>
        <v>12046</v>
      </c>
      <c r="S178" s="193">
        <f t="shared" si="45"/>
        <v>11938</v>
      </c>
      <c r="T178" s="102">
        <f t="shared" si="45"/>
        <v>0</v>
      </c>
      <c r="U178" s="203">
        <f t="shared" si="45"/>
        <v>0</v>
      </c>
      <c r="V178" s="193">
        <f t="shared" si="45"/>
        <v>0</v>
      </c>
      <c r="W178" s="102">
        <f t="shared" si="45"/>
        <v>0</v>
      </c>
      <c r="X178" s="203">
        <f t="shared" si="45"/>
        <v>0</v>
      </c>
      <c r="Y178" s="193">
        <f t="shared" si="45"/>
        <v>0</v>
      </c>
      <c r="Z178" s="102">
        <f t="shared" si="45"/>
        <v>0</v>
      </c>
      <c r="AA178" s="203">
        <f t="shared" si="45"/>
        <v>0</v>
      </c>
      <c r="AB178" s="193">
        <f t="shared" si="45"/>
        <v>0</v>
      </c>
      <c r="AC178" s="102">
        <f t="shared" si="45"/>
        <v>0</v>
      </c>
      <c r="AD178" s="203">
        <f t="shared" si="45"/>
        <v>0</v>
      </c>
      <c r="AE178" s="193">
        <f t="shared" si="45"/>
        <v>0</v>
      </c>
      <c r="AF178" s="102">
        <f t="shared" si="45"/>
        <v>0</v>
      </c>
      <c r="AG178" s="203">
        <f t="shared" si="45"/>
        <v>0</v>
      </c>
      <c r="AH178" s="121">
        <f t="shared" si="45"/>
        <v>0</v>
      </c>
      <c r="AI178" s="193">
        <f t="shared" si="45"/>
        <v>27254</v>
      </c>
      <c r="AJ178" s="102">
        <f t="shared" si="45"/>
        <v>11266</v>
      </c>
      <c r="AK178" s="203">
        <f t="shared" si="45"/>
        <v>12046</v>
      </c>
    </row>
    <row r="179" spans="1:37" ht="15" customHeight="1" x14ac:dyDescent="0.2">
      <c r="A179" s="254">
        <f>[6]Settings!U178</f>
        <v>0</v>
      </c>
      <c r="B179" s="243">
        <f>[6]Settings!V178</f>
        <v>0</v>
      </c>
      <c r="C179" s="244">
        <f>[6]Settings!W178</f>
        <v>0</v>
      </c>
      <c r="D179" s="1"/>
      <c r="E179" s="2"/>
      <c r="F179" s="3"/>
      <c r="G179" s="1"/>
      <c r="H179" s="2"/>
      <c r="I179" s="3"/>
      <c r="J179" s="1"/>
      <c r="K179" s="2"/>
      <c r="L179" s="3"/>
      <c r="M179" s="1"/>
      <c r="N179" s="2"/>
      <c r="O179" s="3"/>
      <c r="P179" s="1"/>
      <c r="Q179" s="2"/>
      <c r="R179" s="3"/>
      <c r="S179" s="1"/>
      <c r="T179" s="2"/>
      <c r="U179" s="3"/>
      <c r="V179" s="1"/>
      <c r="W179" s="2"/>
      <c r="X179" s="3"/>
      <c r="Y179" s="1"/>
      <c r="Z179" s="2"/>
      <c r="AA179" s="3"/>
      <c r="AB179" s="1"/>
      <c r="AC179" s="2"/>
      <c r="AD179" s="3"/>
      <c r="AE179" s="1"/>
      <c r="AF179" s="2"/>
      <c r="AG179" s="3"/>
      <c r="AI179" s="147">
        <f t="shared" ref="AI179:AK185" si="46">D179+G179+J179+M179+P179+S179+V179+Y179+AB179+AE179</f>
        <v>0</v>
      </c>
      <c r="AJ179" s="80">
        <f t="shared" si="46"/>
        <v>0</v>
      </c>
      <c r="AK179" s="134">
        <f t="shared" si="46"/>
        <v>0</v>
      </c>
    </row>
    <row r="180" spans="1:37" ht="15" customHeight="1" x14ac:dyDescent="0.2">
      <c r="A180" s="20" t="str">
        <f>[6]Settings!U179</f>
        <v>B</v>
      </c>
      <c r="B180" s="19" t="str">
        <f>[6]Settings!V179</f>
        <v>KZN281</v>
      </c>
      <c r="C180" s="229" t="str">
        <f>[6]Settings!W179</f>
        <v xml:space="preserve"> uMfolozi</v>
      </c>
      <c r="D180" s="147"/>
      <c r="E180" s="80"/>
      <c r="F180" s="134"/>
      <c r="G180" s="147"/>
      <c r="H180" s="80"/>
      <c r="I180" s="134"/>
      <c r="J180" s="147"/>
      <c r="K180" s="80"/>
      <c r="L180" s="134"/>
      <c r="M180" s="147"/>
      <c r="N180" s="80"/>
      <c r="O180" s="134"/>
      <c r="P180" s="147">
        <v>1900</v>
      </c>
      <c r="Q180" s="80">
        <v>1900</v>
      </c>
      <c r="R180" s="134">
        <v>1900</v>
      </c>
      <c r="S180" s="147">
        <v>1418</v>
      </c>
      <c r="T180" s="80"/>
      <c r="U180" s="134"/>
      <c r="V180" s="147"/>
      <c r="W180" s="80"/>
      <c r="X180" s="134"/>
      <c r="Y180" s="147"/>
      <c r="Z180" s="80"/>
      <c r="AA180" s="134"/>
      <c r="AB180" s="147"/>
      <c r="AC180" s="80"/>
      <c r="AD180" s="134"/>
      <c r="AE180" s="147"/>
      <c r="AF180" s="80"/>
      <c r="AG180" s="134"/>
      <c r="AI180" s="147">
        <f t="shared" si="46"/>
        <v>3318</v>
      </c>
      <c r="AJ180" s="80">
        <f t="shared" si="46"/>
        <v>1900</v>
      </c>
      <c r="AK180" s="134">
        <f t="shared" si="46"/>
        <v>1900</v>
      </c>
    </row>
    <row r="181" spans="1:37" ht="15" customHeight="1" x14ac:dyDescent="0.2">
      <c r="A181" s="20" t="str">
        <f>[6]Settings!U180</f>
        <v>B</v>
      </c>
      <c r="B181" s="19" t="str">
        <f>[6]Settings!V180</f>
        <v>KZN282</v>
      </c>
      <c r="C181" s="229" t="str">
        <f>[6]Settings!W180</f>
        <v xml:space="preserve"> uMhlathuze</v>
      </c>
      <c r="D181" s="147">
        <v>3424</v>
      </c>
      <c r="E181" s="80"/>
      <c r="F181" s="134"/>
      <c r="G181" s="147"/>
      <c r="H181" s="80"/>
      <c r="I181" s="134"/>
      <c r="J181" s="147"/>
      <c r="K181" s="80"/>
      <c r="L181" s="134"/>
      <c r="M181" s="147">
        <v>6500</v>
      </c>
      <c r="N181" s="80">
        <v>6600</v>
      </c>
      <c r="O181" s="134">
        <v>6864</v>
      </c>
      <c r="P181" s="147">
        <v>2650</v>
      </c>
      <c r="Q181" s="80">
        <v>2650</v>
      </c>
      <c r="R181" s="134">
        <v>2650</v>
      </c>
      <c r="S181" s="147">
        <v>4143</v>
      </c>
      <c r="T181" s="80"/>
      <c r="U181" s="134"/>
      <c r="V181" s="147"/>
      <c r="W181" s="80"/>
      <c r="X181" s="134"/>
      <c r="Y181" s="147"/>
      <c r="Z181" s="80"/>
      <c r="AA181" s="134"/>
      <c r="AB181" s="147"/>
      <c r="AC181" s="80"/>
      <c r="AD181" s="134"/>
      <c r="AE181" s="147"/>
      <c r="AF181" s="80"/>
      <c r="AG181" s="134"/>
      <c r="AI181" s="147">
        <f t="shared" si="46"/>
        <v>16717</v>
      </c>
      <c r="AJ181" s="80">
        <f t="shared" si="46"/>
        <v>9250</v>
      </c>
      <c r="AK181" s="134">
        <f t="shared" si="46"/>
        <v>9514</v>
      </c>
    </row>
    <row r="182" spans="1:37" ht="15" customHeight="1" x14ac:dyDescent="0.2">
      <c r="A182" s="20" t="str">
        <f>[6]Settings!U181</f>
        <v>B</v>
      </c>
      <c r="B182" s="19" t="str">
        <f>[6]Settings!V181</f>
        <v>KZN284</v>
      </c>
      <c r="C182" s="229" t="str">
        <f>[6]Settings!W181</f>
        <v xml:space="preserve"> uMlalazi</v>
      </c>
      <c r="D182" s="147"/>
      <c r="E182" s="80"/>
      <c r="F182" s="134"/>
      <c r="G182" s="147"/>
      <c r="H182" s="80"/>
      <c r="I182" s="134"/>
      <c r="J182" s="147"/>
      <c r="K182" s="80"/>
      <c r="L182" s="134"/>
      <c r="M182" s="147"/>
      <c r="N182" s="80"/>
      <c r="O182" s="134"/>
      <c r="P182" s="147">
        <v>1700</v>
      </c>
      <c r="Q182" s="80">
        <v>1955</v>
      </c>
      <c r="R182" s="134">
        <v>1955</v>
      </c>
      <c r="S182" s="147">
        <v>2985</v>
      </c>
      <c r="T182" s="80"/>
      <c r="U182" s="134"/>
      <c r="V182" s="147"/>
      <c r="W182" s="80"/>
      <c r="X182" s="134"/>
      <c r="Y182" s="147"/>
      <c r="Z182" s="80"/>
      <c r="AA182" s="134"/>
      <c r="AB182" s="147"/>
      <c r="AC182" s="80"/>
      <c r="AD182" s="134"/>
      <c r="AE182" s="147"/>
      <c r="AF182" s="80"/>
      <c r="AG182" s="134"/>
      <c r="AI182" s="147">
        <f t="shared" si="46"/>
        <v>4685</v>
      </c>
      <c r="AJ182" s="80">
        <f t="shared" si="46"/>
        <v>1955</v>
      </c>
      <c r="AK182" s="134">
        <f t="shared" si="46"/>
        <v>1955</v>
      </c>
    </row>
    <row r="183" spans="1:37" ht="15" customHeight="1" x14ac:dyDescent="0.2">
      <c r="A183" s="20" t="str">
        <f>[6]Settings!U182</f>
        <v>B</v>
      </c>
      <c r="B183" s="19" t="str">
        <f>[6]Settings!V182</f>
        <v>KZN285</v>
      </c>
      <c r="C183" s="229" t="str">
        <f>[6]Settings!W182</f>
        <v xml:space="preserve"> Mthonjaneni</v>
      </c>
      <c r="D183" s="147">
        <v>3424</v>
      </c>
      <c r="E183" s="80"/>
      <c r="F183" s="134"/>
      <c r="G183" s="147"/>
      <c r="H183" s="80"/>
      <c r="I183" s="134"/>
      <c r="J183" s="147"/>
      <c r="K183" s="80"/>
      <c r="L183" s="134"/>
      <c r="M183" s="147"/>
      <c r="N183" s="80"/>
      <c r="O183" s="134"/>
      <c r="P183" s="147">
        <v>2850</v>
      </c>
      <c r="Q183" s="80">
        <v>2850</v>
      </c>
      <c r="R183" s="134">
        <v>2850</v>
      </c>
      <c r="S183" s="147">
        <v>2222</v>
      </c>
      <c r="T183" s="80"/>
      <c r="U183" s="134"/>
      <c r="V183" s="147"/>
      <c r="W183" s="80"/>
      <c r="X183" s="134"/>
      <c r="Y183" s="147"/>
      <c r="Z183" s="80"/>
      <c r="AA183" s="134"/>
      <c r="AB183" s="147"/>
      <c r="AC183" s="80"/>
      <c r="AD183" s="134"/>
      <c r="AE183" s="147"/>
      <c r="AF183" s="80"/>
      <c r="AG183" s="134"/>
      <c r="AI183" s="147">
        <f t="shared" si="46"/>
        <v>8496</v>
      </c>
      <c r="AJ183" s="80">
        <f t="shared" si="46"/>
        <v>2850</v>
      </c>
      <c r="AK183" s="134">
        <f t="shared" si="46"/>
        <v>2850</v>
      </c>
    </row>
    <row r="184" spans="1:37" ht="15" customHeight="1" x14ac:dyDescent="0.2">
      <c r="A184" s="20" t="str">
        <f>[6]Settings!U183</f>
        <v>B</v>
      </c>
      <c r="B184" s="19" t="str">
        <f>[6]Settings!V183</f>
        <v>KZN286</v>
      </c>
      <c r="C184" s="229" t="str">
        <f>[6]Settings!W183</f>
        <v xml:space="preserve"> Nkandla</v>
      </c>
      <c r="D184" s="147"/>
      <c r="E184" s="80"/>
      <c r="F184" s="134"/>
      <c r="G184" s="147"/>
      <c r="H184" s="80"/>
      <c r="I184" s="134"/>
      <c r="J184" s="147"/>
      <c r="K184" s="80"/>
      <c r="L184" s="134"/>
      <c r="M184" s="147"/>
      <c r="N184" s="80"/>
      <c r="O184" s="134"/>
      <c r="P184" s="147">
        <v>1900</v>
      </c>
      <c r="Q184" s="80">
        <v>2155</v>
      </c>
      <c r="R184" s="134">
        <v>2415</v>
      </c>
      <c r="S184" s="147">
        <v>3210</v>
      </c>
      <c r="T184" s="80"/>
      <c r="U184" s="134"/>
      <c r="V184" s="147"/>
      <c r="W184" s="80"/>
      <c r="X184" s="134"/>
      <c r="Y184" s="147"/>
      <c r="Z184" s="80"/>
      <c r="AA184" s="134"/>
      <c r="AB184" s="147"/>
      <c r="AC184" s="80"/>
      <c r="AD184" s="134"/>
      <c r="AE184" s="147"/>
      <c r="AF184" s="80"/>
      <c r="AG184" s="134"/>
      <c r="AI184" s="147">
        <f t="shared" si="46"/>
        <v>5110</v>
      </c>
      <c r="AJ184" s="80">
        <f t="shared" si="46"/>
        <v>2155</v>
      </c>
      <c r="AK184" s="134">
        <f t="shared" si="46"/>
        <v>2415</v>
      </c>
    </row>
    <row r="185" spans="1:37" ht="15" customHeight="1" x14ac:dyDescent="0.2">
      <c r="A185" s="20" t="str">
        <f>[6]Settings!U184</f>
        <v>C</v>
      </c>
      <c r="B185" s="19" t="str">
        <f>[6]Settings!V184</f>
        <v>DC28</v>
      </c>
      <c r="C185" s="229" t="str">
        <f>[6]Settings!W184</f>
        <v xml:space="preserve"> King Cetshwayo District Municipality</v>
      </c>
      <c r="D185" s="147"/>
      <c r="E185" s="80"/>
      <c r="F185" s="134"/>
      <c r="G185" s="147"/>
      <c r="H185" s="80"/>
      <c r="I185" s="134"/>
      <c r="J185" s="147"/>
      <c r="K185" s="80"/>
      <c r="L185" s="134"/>
      <c r="M185" s="147"/>
      <c r="N185" s="80"/>
      <c r="O185" s="134"/>
      <c r="P185" s="147">
        <v>1250</v>
      </c>
      <c r="Q185" s="80">
        <v>1000</v>
      </c>
      <c r="R185" s="134">
        <v>1260</v>
      </c>
      <c r="S185" s="147">
        <v>5032</v>
      </c>
      <c r="T185" s="80"/>
      <c r="U185" s="134"/>
      <c r="V185" s="147"/>
      <c r="W185" s="80"/>
      <c r="X185" s="134"/>
      <c r="Y185" s="147"/>
      <c r="Z185" s="80"/>
      <c r="AA185" s="134"/>
      <c r="AB185" s="147"/>
      <c r="AC185" s="80"/>
      <c r="AD185" s="134"/>
      <c r="AE185" s="147"/>
      <c r="AF185" s="80"/>
      <c r="AG185" s="134"/>
      <c r="AI185" s="147">
        <f t="shared" si="46"/>
        <v>6282</v>
      </c>
      <c r="AJ185" s="80">
        <f t="shared" si="46"/>
        <v>1000</v>
      </c>
      <c r="AK185" s="134">
        <f t="shared" si="46"/>
        <v>1260</v>
      </c>
    </row>
    <row r="186" spans="1:37" s="66" customFormat="1" ht="15" customHeight="1" x14ac:dyDescent="0.2">
      <c r="A186" s="22" t="str">
        <f>[6]Settings!U185</f>
        <v>Total: King Cetshwayo Municipalities</v>
      </c>
      <c r="B186" s="23"/>
      <c r="C186" s="24"/>
      <c r="D186" s="193">
        <f>SUM(D180:D185)</f>
        <v>6848</v>
      </c>
      <c r="E186" s="102">
        <f t="shared" ref="E186:AK186" si="47">SUM(E180:E185)</f>
        <v>0</v>
      </c>
      <c r="F186" s="203">
        <f t="shared" si="47"/>
        <v>0</v>
      </c>
      <c r="G186" s="193">
        <f t="shared" si="47"/>
        <v>0</v>
      </c>
      <c r="H186" s="102">
        <f t="shared" si="47"/>
        <v>0</v>
      </c>
      <c r="I186" s="203">
        <f t="shared" si="47"/>
        <v>0</v>
      </c>
      <c r="J186" s="193">
        <f t="shared" si="47"/>
        <v>0</v>
      </c>
      <c r="K186" s="102">
        <f t="shared" si="47"/>
        <v>0</v>
      </c>
      <c r="L186" s="203">
        <f t="shared" si="47"/>
        <v>0</v>
      </c>
      <c r="M186" s="193">
        <f t="shared" si="47"/>
        <v>6500</v>
      </c>
      <c r="N186" s="102">
        <f t="shared" si="47"/>
        <v>6600</v>
      </c>
      <c r="O186" s="203">
        <f t="shared" si="47"/>
        <v>6864</v>
      </c>
      <c r="P186" s="193">
        <f t="shared" si="47"/>
        <v>12250</v>
      </c>
      <c r="Q186" s="102">
        <f t="shared" si="47"/>
        <v>12510</v>
      </c>
      <c r="R186" s="203">
        <f t="shared" si="47"/>
        <v>13030</v>
      </c>
      <c r="S186" s="193">
        <f t="shared" si="47"/>
        <v>19010</v>
      </c>
      <c r="T186" s="102">
        <f t="shared" si="47"/>
        <v>0</v>
      </c>
      <c r="U186" s="203">
        <f t="shared" si="47"/>
        <v>0</v>
      </c>
      <c r="V186" s="193">
        <f t="shared" si="47"/>
        <v>0</v>
      </c>
      <c r="W186" s="102">
        <f t="shared" si="47"/>
        <v>0</v>
      </c>
      <c r="X186" s="203">
        <f t="shared" si="47"/>
        <v>0</v>
      </c>
      <c r="Y186" s="193">
        <f t="shared" si="47"/>
        <v>0</v>
      </c>
      <c r="Z186" s="102">
        <f t="shared" si="47"/>
        <v>0</v>
      </c>
      <c r="AA186" s="203">
        <f t="shared" si="47"/>
        <v>0</v>
      </c>
      <c r="AB186" s="193">
        <f t="shared" si="47"/>
        <v>0</v>
      </c>
      <c r="AC186" s="102">
        <f t="shared" si="47"/>
        <v>0</v>
      </c>
      <c r="AD186" s="203">
        <f t="shared" si="47"/>
        <v>0</v>
      </c>
      <c r="AE186" s="193">
        <f t="shared" si="47"/>
        <v>0</v>
      </c>
      <c r="AF186" s="102">
        <f t="shared" si="47"/>
        <v>0</v>
      </c>
      <c r="AG186" s="203">
        <f t="shared" si="47"/>
        <v>0</v>
      </c>
      <c r="AH186" s="121">
        <f t="shared" si="47"/>
        <v>0</v>
      </c>
      <c r="AI186" s="193">
        <f t="shared" si="47"/>
        <v>44608</v>
      </c>
      <c r="AJ186" s="102">
        <f t="shared" si="47"/>
        <v>19110</v>
      </c>
      <c r="AK186" s="203">
        <f t="shared" si="47"/>
        <v>19894</v>
      </c>
    </row>
    <row r="187" spans="1:37" ht="15" customHeight="1" x14ac:dyDescent="0.2">
      <c r="A187" s="254">
        <f>[6]Settings!U186</f>
        <v>0</v>
      </c>
      <c r="B187" s="243">
        <f>[6]Settings!V186</f>
        <v>0</v>
      </c>
      <c r="C187" s="244">
        <f>[6]Settings!W186</f>
        <v>0</v>
      </c>
      <c r="D187" s="1"/>
      <c r="E187" s="2"/>
      <c r="F187" s="3"/>
      <c r="G187" s="1"/>
      <c r="H187" s="2"/>
      <c r="I187" s="3"/>
      <c r="J187" s="1"/>
      <c r="K187" s="2"/>
      <c r="L187" s="3"/>
      <c r="M187" s="1"/>
      <c r="N187" s="2"/>
      <c r="O187" s="3"/>
      <c r="P187" s="1"/>
      <c r="Q187" s="2"/>
      <c r="R187" s="3"/>
      <c r="S187" s="1"/>
      <c r="T187" s="2"/>
      <c r="U187" s="3"/>
      <c r="V187" s="1"/>
      <c r="W187" s="2"/>
      <c r="X187" s="3"/>
      <c r="Y187" s="1"/>
      <c r="Z187" s="2"/>
      <c r="AA187" s="3"/>
      <c r="AB187" s="1"/>
      <c r="AC187" s="2"/>
      <c r="AD187" s="3"/>
      <c r="AE187" s="1"/>
      <c r="AF187" s="2"/>
      <c r="AG187" s="3"/>
      <c r="AI187" s="147">
        <f t="shared" ref="AI187:AK192" si="48">D187+G187+J187+M187+P187+S187+V187+Y187+AB187+AE187</f>
        <v>0</v>
      </c>
      <c r="AJ187" s="80">
        <f t="shared" si="48"/>
        <v>0</v>
      </c>
      <c r="AK187" s="134">
        <f t="shared" si="48"/>
        <v>0</v>
      </c>
    </row>
    <row r="188" spans="1:37" ht="15" customHeight="1" x14ac:dyDescent="0.2">
      <c r="A188" s="20" t="str">
        <f>[6]Settings!U187</f>
        <v>B</v>
      </c>
      <c r="B188" s="19" t="str">
        <f>[6]Settings!V187</f>
        <v>KZN291</v>
      </c>
      <c r="C188" s="229" t="str">
        <f>[6]Settings!W187</f>
        <v xml:space="preserve"> Mandeni</v>
      </c>
      <c r="D188" s="147"/>
      <c r="E188" s="80"/>
      <c r="F188" s="134"/>
      <c r="G188" s="147"/>
      <c r="H188" s="80"/>
      <c r="I188" s="134"/>
      <c r="J188" s="147"/>
      <c r="K188" s="80"/>
      <c r="L188" s="134"/>
      <c r="M188" s="147"/>
      <c r="N188" s="80"/>
      <c r="O188" s="134"/>
      <c r="P188" s="147">
        <v>1900</v>
      </c>
      <c r="Q188" s="80">
        <v>1900</v>
      </c>
      <c r="R188" s="134">
        <v>1900</v>
      </c>
      <c r="S188" s="147">
        <v>2285</v>
      </c>
      <c r="T188" s="80"/>
      <c r="U188" s="134"/>
      <c r="V188" s="147"/>
      <c r="W188" s="80"/>
      <c r="X188" s="134"/>
      <c r="Y188" s="147"/>
      <c r="Z188" s="80"/>
      <c r="AA188" s="134"/>
      <c r="AB188" s="147"/>
      <c r="AC188" s="80"/>
      <c r="AD188" s="134"/>
      <c r="AE188" s="147"/>
      <c r="AF188" s="80"/>
      <c r="AG188" s="134"/>
      <c r="AI188" s="147">
        <f t="shared" si="48"/>
        <v>4185</v>
      </c>
      <c r="AJ188" s="80">
        <f t="shared" si="48"/>
        <v>1900</v>
      </c>
      <c r="AK188" s="134">
        <f t="shared" si="48"/>
        <v>1900</v>
      </c>
    </row>
    <row r="189" spans="1:37" ht="15" customHeight="1" x14ac:dyDescent="0.2">
      <c r="A189" s="20" t="str">
        <f>[6]Settings!U188</f>
        <v>B</v>
      </c>
      <c r="B189" s="19" t="str">
        <f>[6]Settings!V188</f>
        <v>KZN292</v>
      </c>
      <c r="C189" s="229" t="str">
        <f>[6]Settings!W188</f>
        <v xml:space="preserve"> KwaDukuza</v>
      </c>
      <c r="D189" s="147"/>
      <c r="E189" s="80"/>
      <c r="F189" s="134"/>
      <c r="G189" s="147"/>
      <c r="H189" s="80"/>
      <c r="I189" s="134"/>
      <c r="J189" s="147"/>
      <c r="K189" s="80"/>
      <c r="L189" s="134"/>
      <c r="M189" s="147"/>
      <c r="N189" s="80"/>
      <c r="O189" s="134"/>
      <c r="P189" s="147">
        <v>1800</v>
      </c>
      <c r="Q189" s="80">
        <v>1800</v>
      </c>
      <c r="R189" s="134">
        <v>1800</v>
      </c>
      <c r="S189" s="147">
        <v>1565</v>
      </c>
      <c r="T189" s="80"/>
      <c r="U189" s="134"/>
      <c r="V189" s="147"/>
      <c r="W189" s="80"/>
      <c r="X189" s="134"/>
      <c r="Y189" s="147"/>
      <c r="Z189" s="80"/>
      <c r="AA189" s="134"/>
      <c r="AB189" s="147"/>
      <c r="AC189" s="80"/>
      <c r="AD189" s="134"/>
      <c r="AE189" s="147"/>
      <c r="AF189" s="80"/>
      <c r="AG189" s="134"/>
      <c r="AI189" s="147">
        <f t="shared" si="48"/>
        <v>3365</v>
      </c>
      <c r="AJ189" s="80">
        <f t="shared" si="48"/>
        <v>1800</v>
      </c>
      <c r="AK189" s="134">
        <f t="shared" si="48"/>
        <v>1800</v>
      </c>
    </row>
    <row r="190" spans="1:37" ht="15" customHeight="1" x14ac:dyDescent="0.2">
      <c r="A190" s="20" t="str">
        <f>[6]Settings!U189</f>
        <v>B</v>
      </c>
      <c r="B190" s="19" t="str">
        <f>[6]Settings!V189</f>
        <v>KZN293</v>
      </c>
      <c r="C190" s="229" t="str">
        <f>[6]Settings!W189</f>
        <v xml:space="preserve"> Ndwedwe</v>
      </c>
      <c r="D190" s="147"/>
      <c r="E190" s="80"/>
      <c r="F190" s="134"/>
      <c r="G190" s="147"/>
      <c r="H190" s="80"/>
      <c r="I190" s="134"/>
      <c r="J190" s="147"/>
      <c r="K190" s="80"/>
      <c r="L190" s="134"/>
      <c r="M190" s="147"/>
      <c r="N190" s="80"/>
      <c r="O190" s="134"/>
      <c r="P190" s="147">
        <v>1900</v>
      </c>
      <c r="Q190" s="80">
        <v>2155</v>
      </c>
      <c r="R190" s="134">
        <v>2415</v>
      </c>
      <c r="S190" s="147">
        <v>1768</v>
      </c>
      <c r="T190" s="80"/>
      <c r="U190" s="134"/>
      <c r="V190" s="147"/>
      <c r="W190" s="80"/>
      <c r="X190" s="134"/>
      <c r="Y190" s="147"/>
      <c r="Z190" s="80"/>
      <c r="AA190" s="134"/>
      <c r="AB190" s="147"/>
      <c r="AC190" s="80"/>
      <c r="AD190" s="134"/>
      <c r="AE190" s="147"/>
      <c r="AF190" s="80"/>
      <c r="AG190" s="134"/>
      <c r="AI190" s="147">
        <f t="shared" si="48"/>
        <v>3668</v>
      </c>
      <c r="AJ190" s="80">
        <f t="shared" si="48"/>
        <v>2155</v>
      </c>
      <c r="AK190" s="134">
        <f t="shared" si="48"/>
        <v>2415</v>
      </c>
    </row>
    <row r="191" spans="1:37" ht="15" customHeight="1" x14ac:dyDescent="0.2">
      <c r="A191" s="20" t="str">
        <f>[6]Settings!U190</f>
        <v>B</v>
      </c>
      <c r="B191" s="19" t="str">
        <f>[6]Settings!V190</f>
        <v>KZN294</v>
      </c>
      <c r="C191" s="229" t="str">
        <f>[6]Settings!W190</f>
        <v xml:space="preserve"> Maphumulo</v>
      </c>
      <c r="D191" s="147"/>
      <c r="E191" s="80"/>
      <c r="F191" s="134"/>
      <c r="G191" s="147"/>
      <c r="H191" s="80"/>
      <c r="I191" s="134"/>
      <c r="J191" s="147"/>
      <c r="K191" s="80"/>
      <c r="L191" s="134"/>
      <c r="M191" s="147"/>
      <c r="N191" s="80"/>
      <c r="O191" s="134"/>
      <c r="P191" s="147">
        <v>1900</v>
      </c>
      <c r="Q191" s="80">
        <v>1900</v>
      </c>
      <c r="R191" s="134">
        <v>1900</v>
      </c>
      <c r="S191" s="147">
        <v>1529</v>
      </c>
      <c r="T191" s="80"/>
      <c r="U191" s="134"/>
      <c r="V191" s="147"/>
      <c r="W191" s="80"/>
      <c r="X191" s="134"/>
      <c r="Y191" s="147"/>
      <c r="Z191" s="80"/>
      <c r="AA191" s="134"/>
      <c r="AB191" s="147"/>
      <c r="AC191" s="80"/>
      <c r="AD191" s="134"/>
      <c r="AE191" s="147"/>
      <c r="AF191" s="80"/>
      <c r="AG191" s="134"/>
      <c r="AI191" s="147">
        <f t="shared" si="48"/>
        <v>3429</v>
      </c>
      <c r="AJ191" s="80">
        <f t="shared" si="48"/>
        <v>1900</v>
      </c>
      <c r="AK191" s="134">
        <f t="shared" si="48"/>
        <v>1900</v>
      </c>
    </row>
    <row r="192" spans="1:37" ht="15" customHeight="1" x14ac:dyDescent="0.2">
      <c r="A192" s="20" t="str">
        <f>[6]Settings!U191</f>
        <v>C</v>
      </c>
      <c r="B192" s="19" t="str">
        <f>[6]Settings!V191</f>
        <v>DC29</v>
      </c>
      <c r="C192" s="229" t="str">
        <f>[6]Settings!W191</f>
        <v xml:space="preserve"> iLembe District Municipality</v>
      </c>
      <c r="D192" s="147"/>
      <c r="E192" s="80"/>
      <c r="F192" s="134"/>
      <c r="G192" s="147"/>
      <c r="H192" s="80"/>
      <c r="I192" s="134"/>
      <c r="J192" s="147">
        <v>6000</v>
      </c>
      <c r="K192" s="80">
        <v>5000</v>
      </c>
      <c r="L192" s="134">
        <v>6000</v>
      </c>
      <c r="M192" s="147"/>
      <c r="N192" s="80"/>
      <c r="O192" s="134"/>
      <c r="P192" s="147">
        <v>1250</v>
      </c>
      <c r="Q192" s="80">
        <v>1000</v>
      </c>
      <c r="R192" s="134">
        <v>1000</v>
      </c>
      <c r="S192" s="147">
        <v>1000</v>
      </c>
      <c r="T192" s="80"/>
      <c r="U192" s="134"/>
      <c r="V192" s="147"/>
      <c r="W192" s="80"/>
      <c r="X192" s="134"/>
      <c r="Y192" s="147"/>
      <c r="Z192" s="80"/>
      <c r="AA192" s="134"/>
      <c r="AB192" s="147"/>
      <c r="AC192" s="80"/>
      <c r="AD192" s="134"/>
      <c r="AE192" s="147"/>
      <c r="AF192" s="80"/>
      <c r="AG192" s="134"/>
      <c r="AI192" s="147">
        <f t="shared" si="48"/>
        <v>8250</v>
      </c>
      <c r="AJ192" s="80">
        <f t="shared" si="48"/>
        <v>6000</v>
      </c>
      <c r="AK192" s="134">
        <f t="shared" si="48"/>
        <v>7000</v>
      </c>
    </row>
    <row r="193" spans="1:37" s="66" customFormat="1" ht="15" customHeight="1" x14ac:dyDescent="0.2">
      <c r="A193" s="22" t="str">
        <f>[6]Settings!U192</f>
        <v>Total: iLembe Municipalities</v>
      </c>
      <c r="B193" s="23"/>
      <c r="C193" s="24"/>
      <c r="D193" s="193">
        <f>SUM(D188:D192)</f>
        <v>0</v>
      </c>
      <c r="E193" s="102">
        <f t="shared" ref="E193:AK193" si="49">SUM(E188:E192)</f>
        <v>0</v>
      </c>
      <c r="F193" s="203">
        <f t="shared" si="49"/>
        <v>0</v>
      </c>
      <c r="G193" s="193">
        <f t="shared" si="49"/>
        <v>0</v>
      </c>
      <c r="H193" s="102">
        <f t="shared" si="49"/>
        <v>0</v>
      </c>
      <c r="I193" s="203">
        <f t="shared" si="49"/>
        <v>0</v>
      </c>
      <c r="J193" s="193">
        <f t="shared" si="49"/>
        <v>6000</v>
      </c>
      <c r="K193" s="102">
        <f t="shared" si="49"/>
        <v>5000</v>
      </c>
      <c r="L193" s="203">
        <f t="shared" si="49"/>
        <v>6000</v>
      </c>
      <c r="M193" s="193">
        <f t="shared" si="49"/>
        <v>0</v>
      </c>
      <c r="N193" s="102">
        <f t="shared" si="49"/>
        <v>0</v>
      </c>
      <c r="O193" s="203">
        <f t="shared" si="49"/>
        <v>0</v>
      </c>
      <c r="P193" s="193">
        <f t="shared" si="49"/>
        <v>8750</v>
      </c>
      <c r="Q193" s="102">
        <f t="shared" si="49"/>
        <v>8755</v>
      </c>
      <c r="R193" s="203">
        <f t="shared" si="49"/>
        <v>9015</v>
      </c>
      <c r="S193" s="193">
        <f t="shared" si="49"/>
        <v>8147</v>
      </c>
      <c r="T193" s="102">
        <f t="shared" si="49"/>
        <v>0</v>
      </c>
      <c r="U193" s="203">
        <f t="shared" si="49"/>
        <v>0</v>
      </c>
      <c r="V193" s="193">
        <f t="shared" si="49"/>
        <v>0</v>
      </c>
      <c r="W193" s="102">
        <f t="shared" si="49"/>
        <v>0</v>
      </c>
      <c r="X193" s="203">
        <f t="shared" si="49"/>
        <v>0</v>
      </c>
      <c r="Y193" s="193">
        <f t="shared" si="49"/>
        <v>0</v>
      </c>
      <c r="Z193" s="102">
        <f t="shared" si="49"/>
        <v>0</v>
      </c>
      <c r="AA193" s="203">
        <f t="shared" si="49"/>
        <v>0</v>
      </c>
      <c r="AB193" s="193">
        <f t="shared" si="49"/>
        <v>0</v>
      </c>
      <c r="AC193" s="102">
        <f t="shared" si="49"/>
        <v>0</v>
      </c>
      <c r="AD193" s="203">
        <f t="shared" si="49"/>
        <v>0</v>
      </c>
      <c r="AE193" s="193">
        <f t="shared" si="49"/>
        <v>0</v>
      </c>
      <c r="AF193" s="102">
        <f t="shared" si="49"/>
        <v>0</v>
      </c>
      <c r="AG193" s="203">
        <f t="shared" si="49"/>
        <v>0</v>
      </c>
      <c r="AH193" s="121">
        <f t="shared" si="49"/>
        <v>0</v>
      </c>
      <c r="AI193" s="193">
        <f t="shared" si="49"/>
        <v>22897</v>
      </c>
      <c r="AJ193" s="102">
        <f t="shared" si="49"/>
        <v>13755</v>
      </c>
      <c r="AK193" s="203">
        <f t="shared" si="49"/>
        <v>15015</v>
      </c>
    </row>
    <row r="194" spans="1:37" ht="15" customHeight="1" x14ac:dyDescent="0.2">
      <c r="A194" s="254">
        <f>[6]Settings!U193</f>
        <v>0</v>
      </c>
      <c r="B194" s="243">
        <f>[6]Settings!V193</f>
        <v>0</v>
      </c>
      <c r="C194" s="244">
        <f>[6]Settings!W193</f>
        <v>0</v>
      </c>
      <c r="D194" s="1"/>
      <c r="E194" s="2"/>
      <c r="F194" s="3"/>
      <c r="G194" s="1"/>
      <c r="H194" s="2"/>
      <c r="I194" s="3"/>
      <c r="J194" s="1"/>
      <c r="K194" s="2"/>
      <c r="L194" s="3"/>
      <c r="M194" s="1"/>
      <c r="N194" s="2"/>
      <c r="O194" s="3"/>
      <c r="P194" s="1"/>
      <c r="Q194" s="2"/>
      <c r="R194" s="3"/>
      <c r="S194" s="1"/>
      <c r="T194" s="2"/>
      <c r="U194" s="3"/>
      <c r="V194" s="1"/>
      <c r="W194" s="2"/>
      <c r="X194" s="3"/>
      <c r="Y194" s="1"/>
      <c r="Z194" s="2"/>
      <c r="AA194" s="3"/>
      <c r="AB194" s="1"/>
      <c r="AC194" s="2"/>
      <c r="AD194" s="3"/>
      <c r="AE194" s="1"/>
      <c r="AF194" s="2"/>
      <c r="AG194" s="3"/>
      <c r="AI194" s="147">
        <f t="shared" ref="AI194:AK199" si="50">D194+G194+J194+M194+P194+S194+V194+Y194+AB194+AE194</f>
        <v>0</v>
      </c>
      <c r="AJ194" s="80">
        <f t="shared" si="50"/>
        <v>0</v>
      </c>
      <c r="AK194" s="134">
        <f t="shared" si="50"/>
        <v>0</v>
      </c>
    </row>
    <row r="195" spans="1:37" ht="15" customHeight="1" x14ac:dyDescent="0.2">
      <c r="A195" s="20" t="str">
        <f>[6]Settings!U194</f>
        <v>B</v>
      </c>
      <c r="B195" s="19" t="str">
        <f>[6]Settings!V194</f>
        <v>KZN433</v>
      </c>
      <c r="C195" s="229" t="str">
        <f>[6]Settings!W194</f>
        <v xml:space="preserve"> Greater Kokstad</v>
      </c>
      <c r="D195" s="147"/>
      <c r="E195" s="80"/>
      <c r="F195" s="134"/>
      <c r="G195" s="147"/>
      <c r="H195" s="80"/>
      <c r="I195" s="134"/>
      <c r="J195" s="147"/>
      <c r="K195" s="80"/>
      <c r="L195" s="134"/>
      <c r="M195" s="147"/>
      <c r="N195" s="80"/>
      <c r="O195" s="134"/>
      <c r="P195" s="147">
        <v>1800</v>
      </c>
      <c r="Q195" s="80">
        <v>1800</v>
      </c>
      <c r="R195" s="134">
        <v>1800</v>
      </c>
      <c r="S195" s="147">
        <v>1000</v>
      </c>
      <c r="T195" s="80"/>
      <c r="U195" s="134"/>
      <c r="V195" s="147"/>
      <c r="W195" s="80"/>
      <c r="X195" s="134"/>
      <c r="Y195" s="147"/>
      <c r="Z195" s="80"/>
      <c r="AA195" s="134"/>
      <c r="AB195" s="147"/>
      <c r="AC195" s="80"/>
      <c r="AD195" s="134"/>
      <c r="AE195" s="147"/>
      <c r="AF195" s="80"/>
      <c r="AG195" s="134"/>
      <c r="AI195" s="147">
        <f t="shared" si="50"/>
        <v>2800</v>
      </c>
      <c r="AJ195" s="80">
        <f t="shared" si="50"/>
        <v>1800</v>
      </c>
      <c r="AK195" s="134">
        <f t="shared" si="50"/>
        <v>1800</v>
      </c>
    </row>
    <row r="196" spans="1:37" ht="15" customHeight="1" x14ac:dyDescent="0.2">
      <c r="A196" s="20" t="str">
        <f>[6]Settings!U195</f>
        <v>B</v>
      </c>
      <c r="B196" s="19" t="str">
        <f>[6]Settings!V195</f>
        <v>KZN434</v>
      </c>
      <c r="C196" s="229" t="str">
        <f>[6]Settings!W195</f>
        <v xml:space="preserve"> uBuhlebezwe</v>
      </c>
      <c r="D196" s="147"/>
      <c r="E196" s="80"/>
      <c r="F196" s="134"/>
      <c r="G196" s="147"/>
      <c r="H196" s="80"/>
      <c r="I196" s="134"/>
      <c r="J196" s="147"/>
      <c r="K196" s="80"/>
      <c r="L196" s="134"/>
      <c r="M196" s="147"/>
      <c r="N196" s="80"/>
      <c r="O196" s="134"/>
      <c r="P196" s="147">
        <v>1900</v>
      </c>
      <c r="Q196" s="80">
        <v>2155</v>
      </c>
      <c r="R196" s="134">
        <v>2155</v>
      </c>
      <c r="S196" s="147">
        <v>1000</v>
      </c>
      <c r="T196" s="80"/>
      <c r="U196" s="134"/>
      <c r="V196" s="147"/>
      <c r="W196" s="80"/>
      <c r="X196" s="134"/>
      <c r="Y196" s="147"/>
      <c r="Z196" s="80"/>
      <c r="AA196" s="134"/>
      <c r="AB196" s="147"/>
      <c r="AC196" s="80"/>
      <c r="AD196" s="134"/>
      <c r="AE196" s="147"/>
      <c r="AF196" s="80"/>
      <c r="AG196" s="134"/>
      <c r="AI196" s="147">
        <f t="shared" si="50"/>
        <v>2900</v>
      </c>
      <c r="AJ196" s="80">
        <f t="shared" si="50"/>
        <v>2155</v>
      </c>
      <c r="AK196" s="134">
        <f t="shared" si="50"/>
        <v>2155</v>
      </c>
    </row>
    <row r="197" spans="1:37" ht="15" customHeight="1" x14ac:dyDescent="0.2">
      <c r="A197" s="20" t="str">
        <f>[6]Settings!U196</f>
        <v>B</v>
      </c>
      <c r="B197" s="19" t="str">
        <f>[6]Settings!V196</f>
        <v>KZN435</v>
      </c>
      <c r="C197" s="229" t="str">
        <f>[6]Settings!W196</f>
        <v xml:space="preserve"> uMzimkhulu</v>
      </c>
      <c r="D197" s="147"/>
      <c r="E197" s="80"/>
      <c r="F197" s="134"/>
      <c r="G197" s="147"/>
      <c r="H197" s="80"/>
      <c r="I197" s="134"/>
      <c r="J197" s="147"/>
      <c r="K197" s="80"/>
      <c r="L197" s="134"/>
      <c r="M197" s="147"/>
      <c r="N197" s="80"/>
      <c r="O197" s="134"/>
      <c r="P197" s="147">
        <v>1900</v>
      </c>
      <c r="Q197" s="80">
        <v>1900</v>
      </c>
      <c r="R197" s="134">
        <v>1900</v>
      </c>
      <c r="S197" s="147">
        <v>1923</v>
      </c>
      <c r="T197" s="80"/>
      <c r="U197" s="134"/>
      <c r="V197" s="147"/>
      <c r="W197" s="80"/>
      <c r="X197" s="134"/>
      <c r="Y197" s="147"/>
      <c r="Z197" s="80"/>
      <c r="AA197" s="134"/>
      <c r="AB197" s="147"/>
      <c r="AC197" s="80"/>
      <c r="AD197" s="134"/>
      <c r="AE197" s="147"/>
      <c r="AF197" s="80"/>
      <c r="AG197" s="134"/>
      <c r="AI197" s="147">
        <f t="shared" si="50"/>
        <v>3823</v>
      </c>
      <c r="AJ197" s="80">
        <f t="shared" si="50"/>
        <v>1900</v>
      </c>
      <c r="AK197" s="134">
        <f t="shared" si="50"/>
        <v>1900</v>
      </c>
    </row>
    <row r="198" spans="1:37" ht="15" customHeight="1" x14ac:dyDescent="0.2">
      <c r="A198" s="20" t="str">
        <f>[6]Settings!U197</f>
        <v>B</v>
      </c>
      <c r="B198" s="19" t="str">
        <f>[6]Settings!V197</f>
        <v>KZN436</v>
      </c>
      <c r="C198" s="229" t="str">
        <f>[6]Settings!W197</f>
        <v xml:space="preserve"> Dr Nkosazana Dlamini Zuma</v>
      </c>
      <c r="D198" s="147">
        <v>4566</v>
      </c>
      <c r="E198" s="80"/>
      <c r="F198" s="134"/>
      <c r="G198" s="147"/>
      <c r="H198" s="80"/>
      <c r="I198" s="134"/>
      <c r="J198" s="147"/>
      <c r="K198" s="80"/>
      <c r="L198" s="134"/>
      <c r="M198" s="147"/>
      <c r="N198" s="80"/>
      <c r="O198" s="134"/>
      <c r="P198" s="147">
        <v>3800</v>
      </c>
      <c r="Q198" s="80">
        <v>4056</v>
      </c>
      <c r="R198" s="134">
        <v>4056</v>
      </c>
      <c r="S198" s="147">
        <v>1877</v>
      </c>
      <c r="T198" s="80"/>
      <c r="U198" s="134"/>
      <c r="V198" s="147"/>
      <c r="W198" s="80"/>
      <c r="X198" s="134"/>
      <c r="Y198" s="147"/>
      <c r="Z198" s="80"/>
      <c r="AA198" s="134"/>
      <c r="AB198" s="147"/>
      <c r="AC198" s="80"/>
      <c r="AD198" s="134"/>
      <c r="AE198" s="147"/>
      <c r="AF198" s="80"/>
      <c r="AG198" s="134"/>
      <c r="AI198" s="147">
        <f t="shared" si="50"/>
        <v>10243</v>
      </c>
      <c r="AJ198" s="80">
        <f t="shared" si="50"/>
        <v>4056</v>
      </c>
      <c r="AK198" s="134">
        <f t="shared" si="50"/>
        <v>4056</v>
      </c>
    </row>
    <row r="199" spans="1:37" ht="15" customHeight="1" x14ac:dyDescent="0.2">
      <c r="A199" s="20" t="str">
        <f>[6]Settings!U198</f>
        <v>C</v>
      </c>
      <c r="B199" s="19" t="str">
        <f>[6]Settings!V198</f>
        <v>DC43</v>
      </c>
      <c r="C199" s="229" t="str">
        <f>[6]Settings!W198</f>
        <v xml:space="preserve"> Harry Gwala District Municipality</v>
      </c>
      <c r="D199" s="147"/>
      <c r="E199" s="80"/>
      <c r="F199" s="134"/>
      <c r="G199" s="147"/>
      <c r="H199" s="80"/>
      <c r="I199" s="134"/>
      <c r="J199" s="147">
        <v>8000</v>
      </c>
      <c r="K199" s="80">
        <v>8000</v>
      </c>
      <c r="L199" s="134">
        <v>6000</v>
      </c>
      <c r="M199" s="147"/>
      <c r="N199" s="80"/>
      <c r="O199" s="134"/>
      <c r="P199" s="147">
        <v>1250</v>
      </c>
      <c r="Q199" s="80">
        <v>1000</v>
      </c>
      <c r="R199" s="134">
        <v>1000</v>
      </c>
      <c r="S199" s="147">
        <v>1718</v>
      </c>
      <c r="T199" s="80"/>
      <c r="U199" s="134"/>
      <c r="V199" s="147"/>
      <c r="W199" s="80"/>
      <c r="X199" s="134"/>
      <c r="Y199" s="147"/>
      <c r="Z199" s="80"/>
      <c r="AA199" s="134"/>
      <c r="AB199" s="147"/>
      <c r="AC199" s="80"/>
      <c r="AD199" s="134"/>
      <c r="AE199" s="147"/>
      <c r="AF199" s="80"/>
      <c r="AG199" s="134"/>
      <c r="AI199" s="147">
        <f t="shared" si="50"/>
        <v>10968</v>
      </c>
      <c r="AJ199" s="80">
        <f t="shared" si="50"/>
        <v>9000</v>
      </c>
      <c r="AK199" s="134">
        <f t="shared" si="50"/>
        <v>7000</v>
      </c>
    </row>
    <row r="200" spans="1:37" s="66" customFormat="1" ht="15" customHeight="1" x14ac:dyDescent="0.2">
      <c r="A200" s="22" t="str">
        <f>[6]Settings!U199</f>
        <v>Total: Harry Gwala Municipalities</v>
      </c>
      <c r="B200" s="23"/>
      <c r="C200" s="24"/>
      <c r="D200" s="193">
        <f>SUM(D195:D199)</f>
        <v>4566</v>
      </c>
      <c r="E200" s="102">
        <f t="shared" ref="E200:AK200" si="51">SUM(E195:E199)</f>
        <v>0</v>
      </c>
      <c r="F200" s="203">
        <f t="shared" si="51"/>
        <v>0</v>
      </c>
      <c r="G200" s="193">
        <f t="shared" si="51"/>
        <v>0</v>
      </c>
      <c r="H200" s="102">
        <f t="shared" si="51"/>
        <v>0</v>
      </c>
      <c r="I200" s="203">
        <f t="shared" si="51"/>
        <v>0</v>
      </c>
      <c r="J200" s="193">
        <f t="shared" si="51"/>
        <v>8000</v>
      </c>
      <c r="K200" s="102">
        <f t="shared" si="51"/>
        <v>8000</v>
      </c>
      <c r="L200" s="203">
        <f t="shared" si="51"/>
        <v>6000</v>
      </c>
      <c r="M200" s="193">
        <f t="shared" si="51"/>
        <v>0</v>
      </c>
      <c r="N200" s="102">
        <f t="shared" si="51"/>
        <v>0</v>
      </c>
      <c r="O200" s="203">
        <f t="shared" si="51"/>
        <v>0</v>
      </c>
      <c r="P200" s="193">
        <f t="shared" si="51"/>
        <v>10650</v>
      </c>
      <c r="Q200" s="102">
        <f t="shared" si="51"/>
        <v>10911</v>
      </c>
      <c r="R200" s="203">
        <f t="shared" si="51"/>
        <v>10911</v>
      </c>
      <c r="S200" s="193">
        <f t="shared" si="51"/>
        <v>7518</v>
      </c>
      <c r="T200" s="102">
        <f t="shared" si="51"/>
        <v>0</v>
      </c>
      <c r="U200" s="203">
        <f t="shared" si="51"/>
        <v>0</v>
      </c>
      <c r="V200" s="193">
        <f t="shared" si="51"/>
        <v>0</v>
      </c>
      <c r="W200" s="102">
        <f t="shared" si="51"/>
        <v>0</v>
      </c>
      <c r="X200" s="203">
        <f t="shared" si="51"/>
        <v>0</v>
      </c>
      <c r="Y200" s="193">
        <f t="shared" si="51"/>
        <v>0</v>
      </c>
      <c r="Z200" s="102">
        <f t="shared" si="51"/>
        <v>0</v>
      </c>
      <c r="AA200" s="203">
        <f t="shared" si="51"/>
        <v>0</v>
      </c>
      <c r="AB200" s="193">
        <f t="shared" si="51"/>
        <v>0</v>
      </c>
      <c r="AC200" s="102">
        <f t="shared" si="51"/>
        <v>0</v>
      </c>
      <c r="AD200" s="203">
        <f t="shared" si="51"/>
        <v>0</v>
      </c>
      <c r="AE200" s="193">
        <f t="shared" si="51"/>
        <v>0</v>
      </c>
      <c r="AF200" s="102">
        <f t="shared" si="51"/>
        <v>0</v>
      </c>
      <c r="AG200" s="203">
        <f t="shared" si="51"/>
        <v>0</v>
      </c>
      <c r="AH200" s="121">
        <f t="shared" si="51"/>
        <v>0</v>
      </c>
      <c r="AI200" s="193">
        <f t="shared" si="51"/>
        <v>30734</v>
      </c>
      <c r="AJ200" s="102">
        <f t="shared" si="51"/>
        <v>18911</v>
      </c>
      <c r="AK200" s="203">
        <f t="shared" si="51"/>
        <v>16911</v>
      </c>
    </row>
    <row r="201" spans="1:37" ht="15" customHeight="1" x14ac:dyDescent="0.2">
      <c r="A201" s="254">
        <f>[6]Settings!U200</f>
        <v>0</v>
      </c>
      <c r="B201" s="243">
        <f>[6]Settings!V200</f>
        <v>0</v>
      </c>
      <c r="C201" s="244">
        <f>[6]Settings!W200</f>
        <v>0</v>
      </c>
      <c r="D201" s="1"/>
      <c r="E201" s="2"/>
      <c r="F201" s="3"/>
      <c r="G201" s="1"/>
      <c r="H201" s="2"/>
      <c r="I201" s="3"/>
      <c r="J201" s="1"/>
      <c r="K201" s="2"/>
      <c r="L201" s="3"/>
      <c r="M201" s="1"/>
      <c r="N201" s="2"/>
      <c r="O201" s="3"/>
      <c r="P201" s="1"/>
      <c r="Q201" s="2"/>
      <c r="R201" s="3"/>
      <c r="S201" s="1"/>
      <c r="T201" s="2"/>
      <c r="U201" s="3"/>
      <c r="V201" s="1"/>
      <c r="W201" s="2"/>
      <c r="X201" s="3"/>
      <c r="Y201" s="1"/>
      <c r="Z201" s="2"/>
      <c r="AA201" s="3"/>
      <c r="AB201" s="1"/>
      <c r="AC201" s="2"/>
      <c r="AD201" s="3"/>
      <c r="AE201" s="1"/>
      <c r="AF201" s="2"/>
      <c r="AG201" s="3"/>
      <c r="AI201" s="147">
        <f t="shared" ref="AI201:AK202" si="52">D201+G201+J201+M201+P201+S201+V201+Y201+AB201+AE201</f>
        <v>0</v>
      </c>
      <c r="AJ201" s="80">
        <f t="shared" si="52"/>
        <v>0</v>
      </c>
      <c r="AK201" s="134">
        <f t="shared" si="52"/>
        <v>0</v>
      </c>
    </row>
    <row r="202" spans="1:37" ht="15" customHeight="1" x14ac:dyDescent="0.2">
      <c r="A202" s="254">
        <f>[6]Settings!U201</f>
        <v>0</v>
      </c>
      <c r="B202" s="243">
        <f>[6]Settings!V201</f>
        <v>0</v>
      </c>
      <c r="C202" s="244">
        <f>[6]Settings!W201</f>
        <v>0</v>
      </c>
      <c r="D202" s="1"/>
      <c r="E202" s="2"/>
      <c r="F202" s="3"/>
      <c r="G202" s="1"/>
      <c r="H202" s="2"/>
      <c r="I202" s="3"/>
      <c r="J202" s="1"/>
      <c r="K202" s="2"/>
      <c r="L202" s="3"/>
      <c r="M202" s="1"/>
      <c r="N202" s="2"/>
      <c r="O202" s="3"/>
      <c r="P202" s="1"/>
      <c r="Q202" s="2"/>
      <c r="R202" s="3"/>
      <c r="S202" s="1"/>
      <c r="T202" s="2"/>
      <c r="U202" s="3"/>
      <c r="V202" s="1"/>
      <c r="W202" s="2"/>
      <c r="X202" s="3"/>
      <c r="Y202" s="1"/>
      <c r="Z202" s="2"/>
      <c r="AA202" s="3"/>
      <c r="AB202" s="1"/>
      <c r="AC202" s="2"/>
      <c r="AD202" s="3"/>
      <c r="AE202" s="1"/>
      <c r="AF202" s="2"/>
      <c r="AG202" s="3"/>
      <c r="AI202" s="147">
        <f t="shared" si="52"/>
        <v>0</v>
      </c>
      <c r="AJ202" s="80">
        <f t="shared" si="52"/>
        <v>0</v>
      </c>
      <c r="AK202" s="134">
        <f t="shared" si="52"/>
        <v>0</v>
      </c>
    </row>
    <row r="203" spans="1:37" s="66" customFormat="1" ht="15" customHeight="1" x14ac:dyDescent="0.2">
      <c r="A203" s="22" t="str">
        <f>[6]Settings!U202</f>
        <v>Total: KwaZulu-Natal  Municipalities</v>
      </c>
      <c r="B203" s="23"/>
      <c r="C203" s="24"/>
      <c r="D203" s="193">
        <f>D127+D134+D144+D150+D157+D163+D171+D178+D186+D193+D200</f>
        <v>34244</v>
      </c>
      <c r="E203" s="102">
        <f t="shared" ref="E203:AK203" si="53">E127+E134+E144+E150+E157+E163+E171+E178+E186+E193+E200</f>
        <v>0</v>
      </c>
      <c r="F203" s="203">
        <f t="shared" si="53"/>
        <v>0</v>
      </c>
      <c r="G203" s="193">
        <f t="shared" si="53"/>
        <v>0</v>
      </c>
      <c r="H203" s="102">
        <f t="shared" si="53"/>
        <v>0</v>
      </c>
      <c r="I203" s="203">
        <f t="shared" si="53"/>
        <v>0</v>
      </c>
      <c r="J203" s="193">
        <f t="shared" si="53"/>
        <v>41000</v>
      </c>
      <c r="K203" s="102">
        <f t="shared" si="53"/>
        <v>34000</v>
      </c>
      <c r="L203" s="203">
        <f t="shared" si="53"/>
        <v>37000</v>
      </c>
      <c r="M203" s="193">
        <f t="shared" si="53"/>
        <v>34393</v>
      </c>
      <c r="N203" s="102">
        <f t="shared" si="53"/>
        <v>35033</v>
      </c>
      <c r="O203" s="203">
        <f t="shared" si="53"/>
        <v>36236</v>
      </c>
      <c r="P203" s="193">
        <f t="shared" si="53"/>
        <v>107935</v>
      </c>
      <c r="Q203" s="102">
        <f t="shared" si="53"/>
        <v>112514</v>
      </c>
      <c r="R203" s="203">
        <f t="shared" si="53"/>
        <v>117454</v>
      </c>
      <c r="S203" s="193">
        <f t="shared" si="53"/>
        <v>191354</v>
      </c>
      <c r="T203" s="102">
        <f t="shared" si="53"/>
        <v>0</v>
      </c>
      <c r="U203" s="203">
        <f t="shared" si="53"/>
        <v>0</v>
      </c>
      <c r="V203" s="193">
        <f t="shared" si="53"/>
        <v>0</v>
      </c>
      <c r="W203" s="102">
        <f t="shared" si="53"/>
        <v>0</v>
      </c>
      <c r="X203" s="203">
        <f t="shared" si="53"/>
        <v>0</v>
      </c>
      <c r="Y203" s="193">
        <f t="shared" si="53"/>
        <v>0</v>
      </c>
      <c r="Z203" s="102">
        <f t="shared" si="53"/>
        <v>0</v>
      </c>
      <c r="AA203" s="203">
        <f t="shared" si="53"/>
        <v>0</v>
      </c>
      <c r="AB203" s="193">
        <f t="shared" si="53"/>
        <v>0</v>
      </c>
      <c r="AC203" s="102">
        <f t="shared" si="53"/>
        <v>0</v>
      </c>
      <c r="AD203" s="203">
        <f t="shared" si="53"/>
        <v>0</v>
      </c>
      <c r="AE203" s="193">
        <f t="shared" si="53"/>
        <v>0</v>
      </c>
      <c r="AF203" s="102">
        <f t="shared" si="53"/>
        <v>0</v>
      </c>
      <c r="AG203" s="203">
        <f t="shared" si="53"/>
        <v>0</v>
      </c>
      <c r="AH203" s="121">
        <f t="shared" si="53"/>
        <v>0</v>
      </c>
      <c r="AI203" s="193">
        <f t="shared" si="53"/>
        <v>408926</v>
      </c>
      <c r="AJ203" s="102">
        <f t="shared" si="53"/>
        <v>181547</v>
      </c>
      <c r="AK203" s="203">
        <f t="shared" si="53"/>
        <v>190690</v>
      </c>
    </row>
    <row r="204" spans="1:37" ht="15" customHeight="1" x14ac:dyDescent="0.2">
      <c r="A204" s="254">
        <f>[6]Settings!U203</f>
        <v>0</v>
      </c>
      <c r="B204" s="243">
        <f>[6]Settings!V203</f>
        <v>0</v>
      </c>
      <c r="C204" s="244">
        <f>[6]Settings!W203</f>
        <v>0</v>
      </c>
      <c r="D204" s="6"/>
      <c r="E204" s="7"/>
      <c r="F204" s="8"/>
      <c r="G204" s="6"/>
      <c r="H204" s="7"/>
      <c r="I204" s="8"/>
      <c r="J204" s="6"/>
      <c r="K204" s="7"/>
      <c r="L204" s="8"/>
      <c r="M204" s="6"/>
      <c r="N204" s="7"/>
      <c r="O204" s="8"/>
      <c r="P204" s="6"/>
      <c r="Q204" s="7"/>
      <c r="R204" s="8"/>
      <c r="S204" s="6"/>
      <c r="T204" s="7"/>
      <c r="U204" s="8"/>
      <c r="V204" s="6"/>
      <c r="W204" s="7"/>
      <c r="X204" s="8"/>
      <c r="Y204" s="6"/>
      <c r="Z204" s="7"/>
      <c r="AA204" s="8"/>
      <c r="AB204" s="6"/>
      <c r="AC204" s="7"/>
      <c r="AD204" s="8"/>
      <c r="AE204" s="6"/>
      <c r="AF204" s="7"/>
      <c r="AG204" s="8"/>
      <c r="AI204" s="147">
        <f t="shared" ref="AI204:AK212" si="54">D204+G204+J204+M204+P204+S204+V204+Y204+AB204+AE204</f>
        <v>0</v>
      </c>
      <c r="AJ204" s="80">
        <f t="shared" si="54"/>
        <v>0</v>
      </c>
      <c r="AK204" s="134">
        <f t="shared" si="54"/>
        <v>0</v>
      </c>
    </row>
    <row r="205" spans="1:37" ht="15" customHeight="1" x14ac:dyDescent="0.2">
      <c r="A205" s="257" t="str">
        <f>[6]Settings!U204</f>
        <v>LIMPOPO</v>
      </c>
      <c r="B205" s="19"/>
      <c r="C205" s="229"/>
      <c r="D205" s="1"/>
      <c r="E205" s="2"/>
      <c r="F205" s="3"/>
      <c r="G205" s="1"/>
      <c r="H205" s="2"/>
      <c r="I205" s="3"/>
      <c r="J205" s="1"/>
      <c r="K205" s="2"/>
      <c r="L205" s="3"/>
      <c r="M205" s="1"/>
      <c r="N205" s="2"/>
      <c r="O205" s="3"/>
      <c r="P205" s="1"/>
      <c r="Q205" s="2"/>
      <c r="R205" s="3"/>
      <c r="S205" s="1"/>
      <c r="T205" s="2"/>
      <c r="U205" s="3"/>
      <c r="V205" s="1"/>
      <c r="W205" s="2"/>
      <c r="X205" s="3"/>
      <c r="Y205" s="1"/>
      <c r="Z205" s="2"/>
      <c r="AA205" s="3"/>
      <c r="AB205" s="1"/>
      <c r="AC205" s="2"/>
      <c r="AD205" s="3"/>
      <c r="AE205" s="1"/>
      <c r="AF205" s="2"/>
      <c r="AG205" s="3"/>
      <c r="AI205" s="147">
        <f t="shared" si="54"/>
        <v>0</v>
      </c>
      <c r="AJ205" s="80">
        <f t="shared" si="54"/>
        <v>0</v>
      </c>
      <c r="AK205" s="134">
        <f t="shared" si="54"/>
        <v>0</v>
      </c>
    </row>
    <row r="206" spans="1:37" ht="15" customHeight="1" x14ac:dyDescent="0.2">
      <c r="A206" s="254">
        <f>[6]Settings!U205</f>
        <v>0</v>
      </c>
      <c r="B206" s="243">
        <f>[6]Settings!V205</f>
        <v>0</v>
      </c>
      <c r="C206" s="244">
        <f>[6]Settings!W205</f>
        <v>0</v>
      </c>
      <c r="D206" s="1"/>
      <c r="E206" s="2"/>
      <c r="F206" s="3"/>
      <c r="G206" s="1"/>
      <c r="H206" s="2"/>
      <c r="I206" s="3"/>
      <c r="J206" s="1"/>
      <c r="K206" s="2"/>
      <c r="L206" s="3"/>
      <c r="M206" s="1"/>
      <c r="N206" s="2"/>
      <c r="O206" s="3"/>
      <c r="P206" s="1"/>
      <c r="Q206" s="2"/>
      <c r="R206" s="3"/>
      <c r="S206" s="1"/>
      <c r="T206" s="2"/>
      <c r="U206" s="3"/>
      <c r="V206" s="1"/>
      <c r="W206" s="2"/>
      <c r="X206" s="3"/>
      <c r="Y206" s="1"/>
      <c r="Z206" s="2"/>
      <c r="AA206" s="3"/>
      <c r="AB206" s="1"/>
      <c r="AC206" s="2"/>
      <c r="AD206" s="3"/>
      <c r="AE206" s="1"/>
      <c r="AF206" s="2"/>
      <c r="AG206" s="3"/>
      <c r="AI206" s="147">
        <f t="shared" si="54"/>
        <v>0</v>
      </c>
      <c r="AJ206" s="80">
        <f t="shared" si="54"/>
        <v>0</v>
      </c>
      <c r="AK206" s="134">
        <f t="shared" si="54"/>
        <v>0</v>
      </c>
    </row>
    <row r="207" spans="1:37" ht="15" customHeight="1" x14ac:dyDescent="0.2">
      <c r="A207" s="20" t="str">
        <f>[6]Settings!U206</f>
        <v>B</v>
      </c>
      <c r="B207" s="19" t="str">
        <f>[6]Settings!V206</f>
        <v>LIM331</v>
      </c>
      <c r="C207" s="229" t="str">
        <f>[6]Settings!W206</f>
        <v xml:space="preserve"> Greater Giyani</v>
      </c>
      <c r="D207" s="147"/>
      <c r="E207" s="80"/>
      <c r="F207" s="134"/>
      <c r="G207" s="147"/>
      <c r="H207" s="80"/>
      <c r="I207" s="134"/>
      <c r="J207" s="147"/>
      <c r="K207" s="80"/>
      <c r="L207" s="134"/>
      <c r="M207" s="147"/>
      <c r="N207" s="80"/>
      <c r="O207" s="134"/>
      <c r="P207" s="147">
        <v>2145</v>
      </c>
      <c r="Q207" s="80">
        <v>2145</v>
      </c>
      <c r="R207" s="134">
        <v>2145</v>
      </c>
      <c r="S207" s="147">
        <v>4364</v>
      </c>
      <c r="T207" s="80"/>
      <c r="U207" s="134"/>
      <c r="V207" s="147"/>
      <c r="W207" s="80"/>
      <c r="X207" s="134"/>
      <c r="Y207" s="147"/>
      <c r="Z207" s="80"/>
      <c r="AA207" s="134"/>
      <c r="AB207" s="147"/>
      <c r="AC207" s="80"/>
      <c r="AD207" s="134"/>
      <c r="AE207" s="147"/>
      <c r="AF207" s="80"/>
      <c r="AG207" s="134"/>
      <c r="AI207" s="147">
        <f t="shared" si="54"/>
        <v>6509</v>
      </c>
      <c r="AJ207" s="80">
        <f t="shared" si="54"/>
        <v>2145</v>
      </c>
      <c r="AK207" s="134">
        <f t="shared" si="54"/>
        <v>2145</v>
      </c>
    </row>
    <row r="208" spans="1:37" ht="15" customHeight="1" x14ac:dyDescent="0.2">
      <c r="A208" s="20" t="str">
        <f>[6]Settings!U207</f>
        <v>B</v>
      </c>
      <c r="B208" s="19" t="str">
        <f>[6]Settings!V207</f>
        <v>LIM332</v>
      </c>
      <c r="C208" s="229" t="str">
        <f>[6]Settings!W207</f>
        <v xml:space="preserve"> Greater Letaba</v>
      </c>
      <c r="D208" s="147"/>
      <c r="E208" s="80"/>
      <c r="F208" s="134"/>
      <c r="G208" s="147"/>
      <c r="H208" s="80"/>
      <c r="I208" s="134"/>
      <c r="J208" s="147"/>
      <c r="K208" s="80"/>
      <c r="L208" s="134"/>
      <c r="M208" s="147"/>
      <c r="N208" s="80"/>
      <c r="O208" s="134"/>
      <c r="P208" s="147">
        <v>2145</v>
      </c>
      <c r="Q208" s="80">
        <v>2145</v>
      </c>
      <c r="R208" s="134">
        <v>2145</v>
      </c>
      <c r="S208" s="147">
        <v>2384</v>
      </c>
      <c r="T208" s="80"/>
      <c r="U208" s="134"/>
      <c r="V208" s="147"/>
      <c r="W208" s="80"/>
      <c r="X208" s="134"/>
      <c r="Y208" s="147"/>
      <c r="Z208" s="80"/>
      <c r="AA208" s="134"/>
      <c r="AB208" s="147"/>
      <c r="AC208" s="80"/>
      <c r="AD208" s="134"/>
      <c r="AE208" s="147"/>
      <c r="AF208" s="80"/>
      <c r="AG208" s="134"/>
      <c r="AI208" s="147">
        <f t="shared" si="54"/>
        <v>4529</v>
      </c>
      <c r="AJ208" s="80">
        <f t="shared" si="54"/>
        <v>2145</v>
      </c>
      <c r="AK208" s="134">
        <f t="shared" si="54"/>
        <v>2145</v>
      </c>
    </row>
    <row r="209" spans="1:37" ht="15" customHeight="1" x14ac:dyDescent="0.2">
      <c r="A209" s="20" t="str">
        <f>[6]Settings!U208</f>
        <v>B</v>
      </c>
      <c r="B209" s="19" t="str">
        <f>[6]Settings!V208</f>
        <v>LIM333</v>
      </c>
      <c r="C209" s="229" t="str">
        <f>[6]Settings!W208</f>
        <v xml:space="preserve"> Greater Tzaneen</v>
      </c>
      <c r="D209" s="147"/>
      <c r="E209" s="80"/>
      <c r="F209" s="134"/>
      <c r="G209" s="147"/>
      <c r="H209" s="80"/>
      <c r="I209" s="134"/>
      <c r="J209" s="147"/>
      <c r="K209" s="80"/>
      <c r="L209" s="134"/>
      <c r="M209" s="147"/>
      <c r="N209" s="80"/>
      <c r="O209" s="134"/>
      <c r="P209" s="147">
        <v>2145</v>
      </c>
      <c r="Q209" s="80">
        <v>2145</v>
      </c>
      <c r="R209" s="134">
        <v>2145</v>
      </c>
      <c r="S209" s="147">
        <v>4918</v>
      </c>
      <c r="T209" s="80"/>
      <c r="U209" s="134"/>
      <c r="V209" s="147"/>
      <c r="W209" s="80"/>
      <c r="X209" s="134"/>
      <c r="Y209" s="147"/>
      <c r="Z209" s="80"/>
      <c r="AA209" s="134"/>
      <c r="AB209" s="147"/>
      <c r="AC209" s="80"/>
      <c r="AD209" s="134"/>
      <c r="AE209" s="147"/>
      <c r="AF209" s="80"/>
      <c r="AG209" s="134"/>
      <c r="AI209" s="147">
        <f t="shared" si="54"/>
        <v>7063</v>
      </c>
      <c r="AJ209" s="80">
        <f t="shared" si="54"/>
        <v>2145</v>
      </c>
      <c r="AK209" s="134">
        <f t="shared" si="54"/>
        <v>2145</v>
      </c>
    </row>
    <row r="210" spans="1:37" ht="15" customHeight="1" x14ac:dyDescent="0.2">
      <c r="A210" s="20" t="str">
        <f>[6]Settings!U209</f>
        <v>B</v>
      </c>
      <c r="B210" s="19" t="str">
        <f>[6]Settings!V209</f>
        <v>LIM334</v>
      </c>
      <c r="C210" s="229" t="str">
        <f>[6]Settings!W209</f>
        <v xml:space="preserve"> Ba-Phalaborwa</v>
      </c>
      <c r="D210" s="147"/>
      <c r="E210" s="80"/>
      <c r="F210" s="134"/>
      <c r="G210" s="147"/>
      <c r="H210" s="80"/>
      <c r="I210" s="134"/>
      <c r="J210" s="147">
        <v>5000</v>
      </c>
      <c r="K210" s="80">
        <v>5000</v>
      </c>
      <c r="L210" s="134">
        <v>5000</v>
      </c>
      <c r="M210" s="147"/>
      <c r="N210" s="80"/>
      <c r="O210" s="134"/>
      <c r="P210" s="147">
        <v>2145</v>
      </c>
      <c r="Q210" s="80">
        <v>2400</v>
      </c>
      <c r="R210" s="134">
        <v>2660</v>
      </c>
      <c r="S210" s="147">
        <v>1000</v>
      </c>
      <c r="T210" s="80"/>
      <c r="U210" s="134"/>
      <c r="V210" s="147"/>
      <c r="W210" s="80"/>
      <c r="X210" s="134"/>
      <c r="Y210" s="147"/>
      <c r="Z210" s="80"/>
      <c r="AA210" s="134"/>
      <c r="AB210" s="147"/>
      <c r="AC210" s="80"/>
      <c r="AD210" s="134"/>
      <c r="AE210" s="147"/>
      <c r="AF210" s="80"/>
      <c r="AG210" s="134"/>
      <c r="AI210" s="147">
        <f t="shared" si="54"/>
        <v>8145</v>
      </c>
      <c r="AJ210" s="80">
        <f t="shared" si="54"/>
        <v>7400</v>
      </c>
      <c r="AK210" s="134">
        <f t="shared" si="54"/>
        <v>7660</v>
      </c>
    </row>
    <row r="211" spans="1:37" ht="15" customHeight="1" x14ac:dyDescent="0.2">
      <c r="A211" s="20" t="str">
        <f>[6]Settings!U210</f>
        <v>B</v>
      </c>
      <c r="B211" s="19" t="str">
        <f>[6]Settings!V210</f>
        <v>LIM335</v>
      </c>
      <c r="C211" s="229" t="str">
        <f>[6]Settings!W210</f>
        <v xml:space="preserve"> Maruleng</v>
      </c>
      <c r="D211" s="147"/>
      <c r="E211" s="80"/>
      <c r="F211" s="134"/>
      <c r="G211" s="147"/>
      <c r="H211" s="80"/>
      <c r="I211" s="134"/>
      <c r="J211" s="147"/>
      <c r="K211" s="80"/>
      <c r="L211" s="134"/>
      <c r="M211" s="147"/>
      <c r="N211" s="80"/>
      <c r="O211" s="134"/>
      <c r="P211" s="147">
        <v>1900</v>
      </c>
      <c r="Q211" s="80">
        <v>1900</v>
      </c>
      <c r="R211" s="134">
        <v>1900</v>
      </c>
      <c r="S211" s="147">
        <v>1124</v>
      </c>
      <c r="T211" s="80"/>
      <c r="U211" s="134"/>
      <c r="V211" s="147"/>
      <c r="W211" s="80"/>
      <c r="X211" s="134"/>
      <c r="Y211" s="147"/>
      <c r="Z211" s="80"/>
      <c r="AA211" s="134"/>
      <c r="AB211" s="147"/>
      <c r="AC211" s="80"/>
      <c r="AD211" s="134"/>
      <c r="AE211" s="147"/>
      <c r="AF211" s="80"/>
      <c r="AG211" s="134"/>
      <c r="AI211" s="147">
        <f t="shared" si="54"/>
        <v>3024</v>
      </c>
      <c r="AJ211" s="80">
        <f t="shared" si="54"/>
        <v>1900</v>
      </c>
      <c r="AK211" s="134">
        <f t="shared" si="54"/>
        <v>1900</v>
      </c>
    </row>
    <row r="212" spans="1:37" ht="15" customHeight="1" x14ac:dyDescent="0.2">
      <c r="A212" s="20" t="str">
        <f>[6]Settings!U211</f>
        <v>C</v>
      </c>
      <c r="B212" s="19" t="str">
        <f>[6]Settings!V211</f>
        <v>DC33</v>
      </c>
      <c r="C212" s="229" t="str">
        <f>[6]Settings!W211</f>
        <v xml:space="preserve"> Mopani District Municipality</v>
      </c>
      <c r="D212" s="147"/>
      <c r="E212" s="80"/>
      <c r="F212" s="134"/>
      <c r="G212" s="147"/>
      <c r="H212" s="80"/>
      <c r="I212" s="134"/>
      <c r="J212" s="147"/>
      <c r="K212" s="80"/>
      <c r="L212" s="134"/>
      <c r="M212" s="147"/>
      <c r="N212" s="80"/>
      <c r="O212" s="134"/>
      <c r="P212" s="147">
        <v>1795</v>
      </c>
      <c r="Q212" s="80">
        <v>2050</v>
      </c>
      <c r="R212" s="134">
        <v>2310</v>
      </c>
      <c r="S212" s="147">
        <v>1725</v>
      </c>
      <c r="T212" s="80"/>
      <c r="U212" s="134"/>
      <c r="V212" s="147"/>
      <c r="W212" s="80"/>
      <c r="X212" s="134"/>
      <c r="Y212" s="147"/>
      <c r="Z212" s="80"/>
      <c r="AA212" s="134"/>
      <c r="AB212" s="147"/>
      <c r="AC212" s="80"/>
      <c r="AD212" s="134"/>
      <c r="AE212" s="147"/>
      <c r="AF212" s="80"/>
      <c r="AG212" s="134"/>
      <c r="AI212" s="147">
        <f t="shared" si="54"/>
        <v>3520</v>
      </c>
      <c r="AJ212" s="80">
        <f t="shared" si="54"/>
        <v>2050</v>
      </c>
      <c r="AK212" s="134">
        <f t="shared" si="54"/>
        <v>2310</v>
      </c>
    </row>
    <row r="213" spans="1:37" s="66" customFormat="1" ht="15" customHeight="1" x14ac:dyDescent="0.2">
      <c r="A213" s="22" t="str">
        <f>[6]Settings!U212</f>
        <v>Total: Mopani Municipalities</v>
      </c>
      <c r="B213" s="23"/>
      <c r="C213" s="24"/>
      <c r="D213" s="193">
        <f>SUM(D207:D212)</f>
        <v>0</v>
      </c>
      <c r="E213" s="102">
        <f t="shared" ref="E213:AK213" si="55">SUM(E207:E212)</f>
        <v>0</v>
      </c>
      <c r="F213" s="203">
        <f t="shared" si="55"/>
        <v>0</v>
      </c>
      <c r="G213" s="193">
        <f t="shared" si="55"/>
        <v>0</v>
      </c>
      <c r="H213" s="193">
        <f t="shared" si="55"/>
        <v>0</v>
      </c>
      <c r="I213" s="193">
        <f t="shared" si="55"/>
        <v>0</v>
      </c>
      <c r="J213" s="193">
        <f t="shared" si="55"/>
        <v>5000</v>
      </c>
      <c r="K213" s="102">
        <f t="shared" si="55"/>
        <v>5000</v>
      </c>
      <c r="L213" s="203">
        <f t="shared" si="55"/>
        <v>5000</v>
      </c>
      <c r="M213" s="193">
        <f t="shared" si="55"/>
        <v>0</v>
      </c>
      <c r="N213" s="102">
        <f t="shared" si="55"/>
        <v>0</v>
      </c>
      <c r="O213" s="203">
        <f t="shared" si="55"/>
        <v>0</v>
      </c>
      <c r="P213" s="193">
        <f t="shared" si="55"/>
        <v>12275</v>
      </c>
      <c r="Q213" s="102">
        <f t="shared" si="55"/>
        <v>12785</v>
      </c>
      <c r="R213" s="203">
        <f t="shared" si="55"/>
        <v>13305</v>
      </c>
      <c r="S213" s="193">
        <f t="shared" si="55"/>
        <v>15515</v>
      </c>
      <c r="T213" s="102">
        <f t="shared" si="55"/>
        <v>0</v>
      </c>
      <c r="U213" s="203">
        <f t="shared" si="55"/>
        <v>0</v>
      </c>
      <c r="V213" s="193">
        <f t="shared" si="55"/>
        <v>0</v>
      </c>
      <c r="W213" s="102">
        <f t="shared" si="55"/>
        <v>0</v>
      </c>
      <c r="X213" s="203">
        <f t="shared" si="55"/>
        <v>0</v>
      </c>
      <c r="Y213" s="193">
        <f t="shared" si="55"/>
        <v>0</v>
      </c>
      <c r="Z213" s="102">
        <f t="shared" si="55"/>
        <v>0</v>
      </c>
      <c r="AA213" s="203">
        <f t="shared" si="55"/>
        <v>0</v>
      </c>
      <c r="AB213" s="193">
        <f t="shared" si="55"/>
        <v>0</v>
      </c>
      <c r="AC213" s="102">
        <f t="shared" si="55"/>
        <v>0</v>
      </c>
      <c r="AD213" s="203">
        <f t="shared" si="55"/>
        <v>0</v>
      </c>
      <c r="AE213" s="193">
        <f t="shared" si="55"/>
        <v>0</v>
      </c>
      <c r="AF213" s="102">
        <f t="shared" si="55"/>
        <v>0</v>
      </c>
      <c r="AG213" s="203">
        <f t="shared" si="55"/>
        <v>0</v>
      </c>
      <c r="AH213" s="121">
        <f t="shared" si="55"/>
        <v>0</v>
      </c>
      <c r="AI213" s="193">
        <f t="shared" si="55"/>
        <v>32790</v>
      </c>
      <c r="AJ213" s="102">
        <f t="shared" si="55"/>
        <v>17785</v>
      </c>
      <c r="AK213" s="203">
        <f t="shared" si="55"/>
        <v>18305</v>
      </c>
    </row>
    <row r="214" spans="1:37" ht="15" customHeight="1" x14ac:dyDescent="0.2">
      <c r="A214" s="254">
        <f>[6]Settings!U213</f>
        <v>0</v>
      </c>
      <c r="B214" s="243">
        <f>[6]Settings!V213</f>
        <v>0</v>
      </c>
      <c r="C214" s="244">
        <f>[6]Settings!W213</f>
        <v>0</v>
      </c>
      <c r="D214" s="1"/>
      <c r="E214" s="2"/>
      <c r="F214" s="3"/>
      <c r="G214" s="1"/>
      <c r="H214" s="2"/>
      <c r="I214" s="3"/>
      <c r="J214" s="1"/>
      <c r="K214" s="2"/>
      <c r="L214" s="3"/>
      <c r="M214" s="1"/>
      <c r="N214" s="2"/>
      <c r="O214" s="3"/>
      <c r="P214" s="1"/>
      <c r="Q214" s="2"/>
      <c r="R214" s="3"/>
      <c r="S214" s="1"/>
      <c r="T214" s="2"/>
      <c r="U214" s="3"/>
      <c r="V214" s="1"/>
      <c r="W214" s="2"/>
      <c r="X214" s="3"/>
      <c r="Y214" s="1"/>
      <c r="Z214" s="2"/>
      <c r="AA214" s="3"/>
      <c r="AB214" s="1"/>
      <c r="AC214" s="2"/>
      <c r="AD214" s="3"/>
      <c r="AE214" s="1"/>
      <c r="AF214" s="2"/>
      <c r="AG214" s="3"/>
      <c r="AI214" s="147">
        <f t="shared" ref="AI214:AK219" si="56">D214+G214+J214+M214+P214+S214+V214+Y214+AB214+AE214</f>
        <v>0</v>
      </c>
      <c r="AJ214" s="80">
        <f t="shared" si="56"/>
        <v>0</v>
      </c>
      <c r="AK214" s="134">
        <f t="shared" si="56"/>
        <v>0</v>
      </c>
    </row>
    <row r="215" spans="1:37" ht="15" customHeight="1" x14ac:dyDescent="0.2">
      <c r="A215" s="20" t="str">
        <f>[6]Settings!U214</f>
        <v>B</v>
      </c>
      <c r="B215" s="19" t="str">
        <f>[6]Settings!V214</f>
        <v>LIM341</v>
      </c>
      <c r="C215" s="229" t="str">
        <f>[6]Settings!W214</f>
        <v>LIM341</v>
      </c>
      <c r="D215" s="147">
        <v>2282</v>
      </c>
      <c r="E215" s="80"/>
      <c r="F215" s="134"/>
      <c r="G215" s="147"/>
      <c r="H215" s="80"/>
      <c r="I215" s="134"/>
      <c r="J215" s="147">
        <v>5000</v>
      </c>
      <c r="K215" s="80">
        <v>5000</v>
      </c>
      <c r="L215" s="134">
        <v>5000</v>
      </c>
      <c r="M215" s="147"/>
      <c r="N215" s="80"/>
      <c r="O215" s="134"/>
      <c r="P215" s="147">
        <v>1900</v>
      </c>
      <c r="Q215" s="80">
        <v>1900</v>
      </c>
      <c r="R215" s="134">
        <v>2160</v>
      </c>
      <c r="S215" s="147">
        <v>1013</v>
      </c>
      <c r="T215" s="80"/>
      <c r="U215" s="134"/>
      <c r="V215" s="147"/>
      <c r="W215" s="80"/>
      <c r="X215" s="134"/>
      <c r="Y215" s="147"/>
      <c r="Z215" s="80"/>
      <c r="AA215" s="134"/>
      <c r="AB215" s="147"/>
      <c r="AC215" s="80"/>
      <c r="AD215" s="134"/>
      <c r="AE215" s="147"/>
      <c r="AF215" s="80"/>
      <c r="AG215" s="134"/>
      <c r="AI215" s="147">
        <f t="shared" si="56"/>
        <v>10195</v>
      </c>
      <c r="AJ215" s="80">
        <f t="shared" si="56"/>
        <v>6900</v>
      </c>
      <c r="AK215" s="134">
        <f t="shared" si="56"/>
        <v>7160</v>
      </c>
    </row>
    <row r="216" spans="1:37" ht="15" customHeight="1" x14ac:dyDescent="0.2">
      <c r="A216" s="20" t="str">
        <f>[6]Settings!U215</f>
        <v>B</v>
      </c>
      <c r="B216" s="19" t="str">
        <f>[6]Settings!V215</f>
        <v>LIM343</v>
      </c>
      <c r="C216" s="229" t="str">
        <f>[6]Settings!W215</f>
        <v>LIM343</v>
      </c>
      <c r="D216" s="147">
        <v>2282</v>
      </c>
      <c r="E216" s="80"/>
      <c r="F216" s="134"/>
      <c r="G216" s="147"/>
      <c r="H216" s="80"/>
      <c r="I216" s="134"/>
      <c r="J216" s="147"/>
      <c r="K216" s="80"/>
      <c r="L216" s="134"/>
      <c r="M216" s="147"/>
      <c r="N216" s="80"/>
      <c r="O216" s="134"/>
      <c r="P216" s="147">
        <v>1700</v>
      </c>
      <c r="Q216" s="80">
        <v>1700</v>
      </c>
      <c r="R216" s="134">
        <v>1700</v>
      </c>
      <c r="S216" s="147">
        <v>2543</v>
      </c>
      <c r="T216" s="80"/>
      <c r="U216" s="134"/>
      <c r="V216" s="147"/>
      <c r="W216" s="80"/>
      <c r="X216" s="134"/>
      <c r="Y216" s="147"/>
      <c r="Z216" s="80"/>
      <c r="AA216" s="134"/>
      <c r="AB216" s="147"/>
      <c r="AC216" s="80"/>
      <c r="AD216" s="134"/>
      <c r="AE216" s="147"/>
      <c r="AF216" s="80"/>
      <c r="AG216" s="134"/>
      <c r="AI216" s="147">
        <f t="shared" si="56"/>
        <v>6525</v>
      </c>
      <c r="AJ216" s="80">
        <f t="shared" si="56"/>
        <v>1700</v>
      </c>
      <c r="AK216" s="134">
        <f t="shared" si="56"/>
        <v>1700</v>
      </c>
    </row>
    <row r="217" spans="1:37" ht="15" customHeight="1" x14ac:dyDescent="0.2">
      <c r="A217" s="20" t="str">
        <f>[6]Settings!U216</f>
        <v>B</v>
      </c>
      <c r="B217" s="19" t="str">
        <f>[6]Settings!V216</f>
        <v>LIM344</v>
      </c>
      <c r="C217" s="229" t="str">
        <f>[6]Settings!W216</f>
        <v>Makhado</v>
      </c>
      <c r="D217" s="147">
        <v>2282</v>
      </c>
      <c r="E217" s="80"/>
      <c r="F217" s="134"/>
      <c r="G217" s="147"/>
      <c r="H217" s="80"/>
      <c r="I217" s="134"/>
      <c r="J217" s="147"/>
      <c r="K217" s="80"/>
      <c r="L217" s="134"/>
      <c r="M217" s="147"/>
      <c r="N217" s="80"/>
      <c r="O217" s="134"/>
      <c r="P217" s="147">
        <v>1700</v>
      </c>
      <c r="Q217" s="80">
        <v>1700</v>
      </c>
      <c r="R217" s="134">
        <v>1700</v>
      </c>
      <c r="S217" s="147">
        <v>2048</v>
      </c>
      <c r="T217" s="80"/>
      <c r="U217" s="134"/>
      <c r="V217" s="147"/>
      <c r="W217" s="80"/>
      <c r="X217" s="134"/>
      <c r="Y217" s="147"/>
      <c r="Z217" s="80"/>
      <c r="AA217" s="134"/>
      <c r="AB217" s="147"/>
      <c r="AC217" s="80"/>
      <c r="AD217" s="134"/>
      <c r="AE217" s="147"/>
      <c r="AF217" s="80"/>
      <c r="AG217" s="134"/>
      <c r="AI217" s="147">
        <f t="shared" si="56"/>
        <v>6030</v>
      </c>
      <c r="AJ217" s="80">
        <f t="shared" si="56"/>
        <v>1700</v>
      </c>
      <c r="AK217" s="134">
        <f t="shared" si="56"/>
        <v>1700</v>
      </c>
    </row>
    <row r="218" spans="1:37" ht="15" customHeight="1" x14ac:dyDescent="0.2">
      <c r="A218" s="20" t="str">
        <f>[6]Settings!U217</f>
        <v>B</v>
      </c>
      <c r="B218" s="19" t="str">
        <f>[6]Settings!V217</f>
        <v>LIM345</v>
      </c>
      <c r="C218" s="229" t="str">
        <f>[6]Settings!W217</f>
        <v>LIM 345</v>
      </c>
      <c r="D218" s="147">
        <v>6847</v>
      </c>
      <c r="E218" s="80"/>
      <c r="F218" s="134"/>
      <c r="G218" s="147"/>
      <c r="H218" s="80"/>
      <c r="I218" s="134"/>
      <c r="J218" s="147"/>
      <c r="K218" s="80"/>
      <c r="L218" s="134"/>
      <c r="M218" s="147"/>
      <c r="N218" s="80"/>
      <c r="O218" s="134"/>
      <c r="P218" s="147">
        <v>2345</v>
      </c>
      <c r="Q218" s="80">
        <v>2345</v>
      </c>
      <c r="R218" s="134">
        <v>2345</v>
      </c>
      <c r="S218" s="147">
        <v>1000</v>
      </c>
      <c r="T218" s="80"/>
      <c r="U218" s="134"/>
      <c r="V218" s="147"/>
      <c r="W218" s="80"/>
      <c r="X218" s="134"/>
      <c r="Y218" s="147"/>
      <c r="Z218" s="80"/>
      <c r="AA218" s="134"/>
      <c r="AB218" s="147"/>
      <c r="AC218" s="80"/>
      <c r="AD218" s="134"/>
      <c r="AE218" s="147"/>
      <c r="AF218" s="80"/>
      <c r="AG218" s="134"/>
      <c r="AI218" s="147">
        <f t="shared" si="56"/>
        <v>10192</v>
      </c>
      <c r="AJ218" s="80">
        <f t="shared" si="56"/>
        <v>2345</v>
      </c>
      <c r="AK218" s="134">
        <f t="shared" si="56"/>
        <v>2345</v>
      </c>
    </row>
    <row r="219" spans="1:37" ht="15" customHeight="1" x14ac:dyDescent="0.2">
      <c r="A219" s="20" t="str">
        <f>[6]Settings!U218</f>
        <v>C</v>
      </c>
      <c r="B219" s="19" t="str">
        <f>[6]Settings!V218</f>
        <v>DC34</v>
      </c>
      <c r="C219" s="229" t="str">
        <f>[6]Settings!W218</f>
        <v>Vhembe District Municipality</v>
      </c>
      <c r="D219" s="147"/>
      <c r="E219" s="80"/>
      <c r="F219" s="134"/>
      <c r="G219" s="147"/>
      <c r="H219" s="80"/>
      <c r="I219" s="134"/>
      <c r="J219" s="147"/>
      <c r="K219" s="80"/>
      <c r="L219" s="134"/>
      <c r="M219" s="147"/>
      <c r="N219" s="80"/>
      <c r="O219" s="134"/>
      <c r="P219" s="147">
        <v>1795</v>
      </c>
      <c r="Q219" s="80">
        <v>2050</v>
      </c>
      <c r="R219" s="134">
        <v>2310</v>
      </c>
      <c r="S219" s="147">
        <v>1316</v>
      </c>
      <c r="T219" s="80"/>
      <c r="U219" s="134"/>
      <c r="V219" s="147"/>
      <c r="W219" s="80"/>
      <c r="X219" s="134"/>
      <c r="Y219" s="147"/>
      <c r="Z219" s="80"/>
      <c r="AA219" s="134"/>
      <c r="AB219" s="147"/>
      <c r="AC219" s="80"/>
      <c r="AD219" s="134"/>
      <c r="AE219" s="147"/>
      <c r="AF219" s="80"/>
      <c r="AG219" s="134"/>
      <c r="AI219" s="147">
        <f t="shared" si="56"/>
        <v>3111</v>
      </c>
      <c r="AJ219" s="80">
        <f t="shared" si="56"/>
        <v>2050</v>
      </c>
      <c r="AK219" s="134">
        <f t="shared" si="56"/>
        <v>2310</v>
      </c>
    </row>
    <row r="220" spans="1:37" s="66" customFormat="1" ht="15" customHeight="1" x14ac:dyDescent="0.2">
      <c r="A220" s="22" t="str">
        <f>[6]Settings!U219</f>
        <v>Total: Vhembe Municipalities</v>
      </c>
      <c r="B220" s="23"/>
      <c r="C220" s="24"/>
      <c r="D220" s="193">
        <f>SUM(D215:D219)</f>
        <v>13693</v>
      </c>
      <c r="E220" s="102">
        <f t="shared" ref="E220:AK220" si="57">SUM(E215:E219)</f>
        <v>0</v>
      </c>
      <c r="F220" s="203">
        <f t="shared" si="57"/>
        <v>0</v>
      </c>
      <c r="G220" s="193">
        <f t="shared" si="57"/>
        <v>0</v>
      </c>
      <c r="H220" s="102">
        <f t="shared" si="57"/>
        <v>0</v>
      </c>
      <c r="I220" s="203">
        <f t="shared" si="57"/>
        <v>0</v>
      </c>
      <c r="J220" s="193">
        <f t="shared" si="57"/>
        <v>5000</v>
      </c>
      <c r="K220" s="102">
        <f t="shared" si="57"/>
        <v>5000</v>
      </c>
      <c r="L220" s="203">
        <f t="shared" si="57"/>
        <v>5000</v>
      </c>
      <c r="M220" s="193">
        <f t="shared" si="57"/>
        <v>0</v>
      </c>
      <c r="N220" s="102">
        <f t="shared" si="57"/>
        <v>0</v>
      </c>
      <c r="O220" s="203">
        <f t="shared" si="57"/>
        <v>0</v>
      </c>
      <c r="P220" s="193">
        <f t="shared" si="57"/>
        <v>9440</v>
      </c>
      <c r="Q220" s="102">
        <f t="shared" si="57"/>
        <v>9695</v>
      </c>
      <c r="R220" s="203">
        <f t="shared" si="57"/>
        <v>10215</v>
      </c>
      <c r="S220" s="193">
        <f t="shared" si="57"/>
        <v>7920</v>
      </c>
      <c r="T220" s="102">
        <f t="shared" si="57"/>
        <v>0</v>
      </c>
      <c r="U220" s="203">
        <f t="shared" si="57"/>
        <v>0</v>
      </c>
      <c r="V220" s="193">
        <f t="shared" si="57"/>
        <v>0</v>
      </c>
      <c r="W220" s="102">
        <f t="shared" si="57"/>
        <v>0</v>
      </c>
      <c r="X220" s="203">
        <f t="shared" si="57"/>
        <v>0</v>
      </c>
      <c r="Y220" s="193">
        <f t="shared" si="57"/>
        <v>0</v>
      </c>
      <c r="Z220" s="102">
        <f t="shared" si="57"/>
        <v>0</v>
      </c>
      <c r="AA220" s="203">
        <f t="shared" si="57"/>
        <v>0</v>
      </c>
      <c r="AB220" s="193">
        <f t="shared" si="57"/>
        <v>0</v>
      </c>
      <c r="AC220" s="102">
        <f t="shared" si="57"/>
        <v>0</v>
      </c>
      <c r="AD220" s="203">
        <f t="shared" si="57"/>
        <v>0</v>
      </c>
      <c r="AE220" s="193">
        <f t="shared" si="57"/>
        <v>0</v>
      </c>
      <c r="AF220" s="102">
        <f t="shared" si="57"/>
        <v>0</v>
      </c>
      <c r="AG220" s="203">
        <f t="shared" si="57"/>
        <v>0</v>
      </c>
      <c r="AH220" s="121">
        <f t="shared" si="57"/>
        <v>0</v>
      </c>
      <c r="AI220" s="193">
        <f t="shared" si="57"/>
        <v>36053</v>
      </c>
      <c r="AJ220" s="102">
        <f t="shared" si="57"/>
        <v>14695</v>
      </c>
      <c r="AK220" s="203">
        <f t="shared" si="57"/>
        <v>15215</v>
      </c>
    </row>
    <row r="221" spans="1:37" ht="15" customHeight="1" x14ac:dyDescent="0.2">
      <c r="A221" s="254">
        <f>[6]Settings!U220</f>
        <v>0</v>
      </c>
      <c r="B221" s="243">
        <f>[6]Settings!V220</f>
        <v>0</v>
      </c>
      <c r="C221" s="244">
        <f>[6]Settings!W220</f>
        <v>0</v>
      </c>
      <c r="D221" s="1"/>
      <c r="E221" s="2"/>
      <c r="F221" s="3"/>
      <c r="G221" s="1"/>
      <c r="H221" s="2"/>
      <c r="I221" s="3"/>
      <c r="J221" s="1"/>
      <c r="K221" s="2"/>
      <c r="L221" s="3"/>
      <c r="M221" s="1"/>
      <c r="N221" s="2"/>
      <c r="O221" s="3"/>
      <c r="P221" s="1"/>
      <c r="Q221" s="2"/>
      <c r="R221" s="3"/>
      <c r="S221" s="1"/>
      <c r="T221" s="2"/>
      <c r="U221" s="3"/>
      <c r="V221" s="1"/>
      <c r="W221" s="2"/>
      <c r="X221" s="3"/>
      <c r="Y221" s="1"/>
      <c r="Z221" s="2"/>
      <c r="AA221" s="3"/>
      <c r="AB221" s="1"/>
      <c r="AC221" s="2"/>
      <c r="AD221" s="3"/>
      <c r="AE221" s="1"/>
      <c r="AF221" s="2"/>
      <c r="AG221" s="3"/>
      <c r="AI221" s="147">
        <f t="shared" ref="AI221:AK226" si="58">D221+G221+J221+M221+P221+S221+V221+Y221+AB221+AE221</f>
        <v>0</v>
      </c>
      <c r="AJ221" s="80">
        <f t="shared" si="58"/>
        <v>0</v>
      </c>
      <c r="AK221" s="134">
        <f t="shared" si="58"/>
        <v>0</v>
      </c>
    </row>
    <row r="222" spans="1:37" ht="15" customHeight="1" x14ac:dyDescent="0.2">
      <c r="A222" s="20" t="str">
        <f>[6]Settings!U221</f>
        <v>B</v>
      </c>
      <c r="B222" s="19" t="str">
        <f>[6]Settings!V221</f>
        <v>LIM351</v>
      </c>
      <c r="C222" s="229" t="str">
        <f>[6]Settings!W221</f>
        <v xml:space="preserve">Blouberg </v>
      </c>
      <c r="D222" s="147">
        <v>3044</v>
      </c>
      <c r="E222" s="80"/>
      <c r="F222" s="134"/>
      <c r="G222" s="147"/>
      <c r="H222" s="80"/>
      <c r="I222" s="134"/>
      <c r="J222" s="147"/>
      <c r="K222" s="80"/>
      <c r="L222" s="134"/>
      <c r="M222" s="147"/>
      <c r="N222" s="80"/>
      <c r="O222" s="134"/>
      <c r="P222" s="147">
        <v>2533</v>
      </c>
      <c r="Q222" s="80">
        <v>2533</v>
      </c>
      <c r="R222" s="134">
        <v>2533</v>
      </c>
      <c r="S222" s="147">
        <v>1562</v>
      </c>
      <c r="T222" s="80"/>
      <c r="U222" s="134"/>
      <c r="V222" s="147"/>
      <c r="W222" s="80"/>
      <c r="X222" s="134"/>
      <c r="Y222" s="147"/>
      <c r="Z222" s="80"/>
      <c r="AA222" s="134"/>
      <c r="AB222" s="147"/>
      <c r="AC222" s="80"/>
      <c r="AD222" s="134"/>
      <c r="AE222" s="147"/>
      <c r="AF222" s="80"/>
      <c r="AG222" s="134"/>
      <c r="AI222" s="147">
        <f t="shared" si="58"/>
        <v>7139</v>
      </c>
      <c r="AJ222" s="80">
        <f t="shared" si="58"/>
        <v>2533</v>
      </c>
      <c r="AK222" s="134">
        <f t="shared" si="58"/>
        <v>2533</v>
      </c>
    </row>
    <row r="223" spans="1:37" ht="15" customHeight="1" x14ac:dyDescent="0.2">
      <c r="A223" s="20" t="str">
        <f>[6]Settings!U222</f>
        <v>B</v>
      </c>
      <c r="B223" s="19" t="str">
        <f>[6]Settings!V222</f>
        <v>LIM353</v>
      </c>
      <c r="C223" s="229" t="str">
        <f>[6]Settings!W222</f>
        <v>Molemole</v>
      </c>
      <c r="D223" s="147">
        <v>3044</v>
      </c>
      <c r="E223" s="80"/>
      <c r="F223" s="134"/>
      <c r="G223" s="147"/>
      <c r="H223" s="80"/>
      <c r="I223" s="134"/>
      <c r="J223" s="147"/>
      <c r="K223" s="80"/>
      <c r="L223" s="134"/>
      <c r="M223" s="147"/>
      <c r="N223" s="80"/>
      <c r="O223" s="134"/>
      <c r="P223" s="147">
        <v>2333</v>
      </c>
      <c r="Q223" s="80">
        <v>2588</v>
      </c>
      <c r="R223" s="134">
        <v>2588</v>
      </c>
      <c r="S223" s="147">
        <v>1000</v>
      </c>
      <c r="T223" s="80"/>
      <c r="U223" s="134"/>
      <c r="V223" s="147"/>
      <c r="W223" s="80"/>
      <c r="X223" s="134"/>
      <c r="Y223" s="147"/>
      <c r="Z223" s="80"/>
      <c r="AA223" s="134"/>
      <c r="AB223" s="147"/>
      <c r="AC223" s="80"/>
      <c r="AD223" s="134"/>
      <c r="AE223" s="147"/>
      <c r="AF223" s="80"/>
      <c r="AG223" s="134"/>
      <c r="AI223" s="147">
        <f t="shared" si="58"/>
        <v>6377</v>
      </c>
      <c r="AJ223" s="80">
        <f t="shared" si="58"/>
        <v>2588</v>
      </c>
      <c r="AK223" s="134">
        <f t="shared" si="58"/>
        <v>2588</v>
      </c>
    </row>
    <row r="224" spans="1:37" ht="15" customHeight="1" x14ac:dyDescent="0.2">
      <c r="A224" s="20" t="str">
        <f>[6]Settings!U223</f>
        <v>B</v>
      </c>
      <c r="B224" s="19" t="str">
        <f>[6]Settings!V223</f>
        <v>LIM354</v>
      </c>
      <c r="C224" s="229" t="str">
        <f>[6]Settings!W223</f>
        <v xml:space="preserve">Polokwane </v>
      </c>
      <c r="D224" s="147">
        <v>3044</v>
      </c>
      <c r="E224" s="80"/>
      <c r="F224" s="134"/>
      <c r="G224" s="147"/>
      <c r="H224" s="80"/>
      <c r="I224" s="134"/>
      <c r="J224" s="147">
        <v>6000</v>
      </c>
      <c r="K224" s="80">
        <v>5000</v>
      </c>
      <c r="L224" s="134">
        <v>5000</v>
      </c>
      <c r="M224" s="147">
        <v>6213</v>
      </c>
      <c r="N224" s="80">
        <v>6500</v>
      </c>
      <c r="O224" s="134">
        <v>6864</v>
      </c>
      <c r="P224" s="147">
        <v>2979</v>
      </c>
      <c r="Q224" s="80">
        <v>3234</v>
      </c>
      <c r="R224" s="134">
        <v>3234</v>
      </c>
      <c r="S224" s="147">
        <v>4978</v>
      </c>
      <c r="T224" s="80"/>
      <c r="U224" s="134"/>
      <c r="V224" s="147"/>
      <c r="W224" s="80"/>
      <c r="X224" s="134"/>
      <c r="Y224" s="147"/>
      <c r="Z224" s="80"/>
      <c r="AA224" s="134"/>
      <c r="AB224" s="147"/>
      <c r="AC224" s="80"/>
      <c r="AD224" s="134"/>
      <c r="AE224" s="147"/>
      <c r="AF224" s="80"/>
      <c r="AG224" s="134"/>
      <c r="AI224" s="147">
        <f t="shared" si="58"/>
        <v>23214</v>
      </c>
      <c r="AJ224" s="80">
        <f t="shared" si="58"/>
        <v>14734</v>
      </c>
      <c r="AK224" s="134">
        <f t="shared" si="58"/>
        <v>15098</v>
      </c>
    </row>
    <row r="225" spans="1:37" ht="15" customHeight="1" x14ac:dyDescent="0.2">
      <c r="A225" s="20" t="str">
        <f>[6]Settings!U224</f>
        <v>B</v>
      </c>
      <c r="B225" s="19" t="str">
        <f>[6]Settings!V224</f>
        <v>LIM355</v>
      </c>
      <c r="C225" s="229" t="str">
        <f>[6]Settings!W224</f>
        <v>Lepele-Nkumpi</v>
      </c>
      <c r="D225" s="147"/>
      <c r="E225" s="80"/>
      <c r="F225" s="134"/>
      <c r="G225" s="147"/>
      <c r="H225" s="80"/>
      <c r="I225" s="134"/>
      <c r="J225" s="147"/>
      <c r="K225" s="80"/>
      <c r="L225" s="134"/>
      <c r="M225" s="147"/>
      <c r="N225" s="80"/>
      <c r="O225" s="134"/>
      <c r="P225" s="147">
        <v>2145</v>
      </c>
      <c r="Q225" s="80">
        <v>2145</v>
      </c>
      <c r="R225" s="134">
        <v>2145</v>
      </c>
      <c r="S225" s="147">
        <v>1160</v>
      </c>
      <c r="T225" s="80"/>
      <c r="U225" s="134"/>
      <c r="V225" s="147"/>
      <c r="W225" s="80"/>
      <c r="X225" s="134"/>
      <c r="Y225" s="147"/>
      <c r="Z225" s="80"/>
      <c r="AA225" s="134"/>
      <c r="AB225" s="147"/>
      <c r="AC225" s="80"/>
      <c r="AD225" s="134"/>
      <c r="AE225" s="147"/>
      <c r="AF225" s="80"/>
      <c r="AG225" s="134"/>
      <c r="AI225" s="147">
        <f t="shared" si="58"/>
        <v>3305</v>
      </c>
      <c r="AJ225" s="80">
        <f t="shared" si="58"/>
        <v>2145</v>
      </c>
      <c r="AK225" s="134">
        <f t="shared" si="58"/>
        <v>2145</v>
      </c>
    </row>
    <row r="226" spans="1:37" ht="15" customHeight="1" x14ac:dyDescent="0.2">
      <c r="A226" s="20" t="str">
        <f>[6]Settings!U225</f>
        <v>C</v>
      </c>
      <c r="B226" s="19" t="str">
        <f>[6]Settings!V225</f>
        <v>DC35</v>
      </c>
      <c r="C226" s="229" t="str">
        <f>[6]Settings!W225</f>
        <v>Capricorn District Municipality</v>
      </c>
      <c r="D226" s="147"/>
      <c r="E226" s="80"/>
      <c r="F226" s="134"/>
      <c r="G226" s="147"/>
      <c r="H226" s="80"/>
      <c r="I226" s="134"/>
      <c r="J226" s="147"/>
      <c r="K226" s="80"/>
      <c r="L226" s="134"/>
      <c r="M226" s="147"/>
      <c r="N226" s="80"/>
      <c r="O226" s="134"/>
      <c r="P226" s="147">
        <v>1250</v>
      </c>
      <c r="Q226" s="80">
        <v>1000</v>
      </c>
      <c r="R226" s="134">
        <v>1000</v>
      </c>
      <c r="S226" s="147">
        <v>5080</v>
      </c>
      <c r="T226" s="80"/>
      <c r="U226" s="134"/>
      <c r="V226" s="147"/>
      <c r="W226" s="80"/>
      <c r="X226" s="134"/>
      <c r="Y226" s="147"/>
      <c r="Z226" s="80"/>
      <c r="AA226" s="134"/>
      <c r="AB226" s="147"/>
      <c r="AC226" s="80"/>
      <c r="AD226" s="134"/>
      <c r="AE226" s="147"/>
      <c r="AF226" s="80"/>
      <c r="AG226" s="134"/>
      <c r="AI226" s="147">
        <f t="shared" si="58"/>
        <v>6330</v>
      </c>
      <c r="AJ226" s="80">
        <f t="shared" si="58"/>
        <v>1000</v>
      </c>
      <c r="AK226" s="134">
        <f t="shared" si="58"/>
        <v>1000</v>
      </c>
    </row>
    <row r="227" spans="1:37" s="66" customFormat="1" ht="15" customHeight="1" x14ac:dyDescent="0.2">
      <c r="A227" s="22" t="str">
        <f>[6]Settings!U226</f>
        <v>Total: Capricorn Municipalities</v>
      </c>
      <c r="B227" s="23"/>
      <c r="C227" s="24"/>
      <c r="D227" s="193">
        <f>SUM(D222:D226)</f>
        <v>9132</v>
      </c>
      <c r="E227" s="102">
        <f t="shared" ref="E227:AK227" si="59">SUM(E222:E226)</f>
        <v>0</v>
      </c>
      <c r="F227" s="203">
        <f t="shared" si="59"/>
        <v>0</v>
      </c>
      <c r="G227" s="193">
        <f t="shared" si="59"/>
        <v>0</v>
      </c>
      <c r="H227" s="102">
        <f t="shared" si="59"/>
        <v>0</v>
      </c>
      <c r="I227" s="203">
        <f t="shared" si="59"/>
        <v>0</v>
      </c>
      <c r="J227" s="193">
        <f t="shared" si="59"/>
        <v>6000</v>
      </c>
      <c r="K227" s="102">
        <f t="shared" si="59"/>
        <v>5000</v>
      </c>
      <c r="L227" s="203">
        <f t="shared" si="59"/>
        <v>5000</v>
      </c>
      <c r="M227" s="193">
        <f t="shared" si="59"/>
        <v>6213</v>
      </c>
      <c r="N227" s="102">
        <f t="shared" si="59"/>
        <v>6500</v>
      </c>
      <c r="O227" s="203">
        <f t="shared" si="59"/>
        <v>6864</v>
      </c>
      <c r="P227" s="193">
        <f t="shared" si="59"/>
        <v>11240</v>
      </c>
      <c r="Q227" s="102">
        <f t="shared" si="59"/>
        <v>11500</v>
      </c>
      <c r="R227" s="203">
        <f t="shared" si="59"/>
        <v>11500</v>
      </c>
      <c r="S227" s="193">
        <f t="shared" si="59"/>
        <v>13780</v>
      </c>
      <c r="T227" s="102">
        <f t="shared" si="59"/>
        <v>0</v>
      </c>
      <c r="U227" s="203">
        <f t="shared" si="59"/>
        <v>0</v>
      </c>
      <c r="V227" s="193">
        <f t="shared" si="59"/>
        <v>0</v>
      </c>
      <c r="W227" s="102">
        <f t="shared" si="59"/>
        <v>0</v>
      </c>
      <c r="X227" s="203">
        <f t="shared" si="59"/>
        <v>0</v>
      </c>
      <c r="Y227" s="193">
        <f t="shared" si="59"/>
        <v>0</v>
      </c>
      <c r="Z227" s="102">
        <f t="shared" si="59"/>
        <v>0</v>
      </c>
      <c r="AA227" s="203">
        <f t="shared" si="59"/>
        <v>0</v>
      </c>
      <c r="AB227" s="193">
        <f t="shared" si="59"/>
        <v>0</v>
      </c>
      <c r="AC227" s="102">
        <f t="shared" si="59"/>
        <v>0</v>
      </c>
      <c r="AD227" s="203">
        <f t="shared" si="59"/>
        <v>0</v>
      </c>
      <c r="AE227" s="193">
        <f t="shared" si="59"/>
        <v>0</v>
      </c>
      <c r="AF227" s="102">
        <f t="shared" si="59"/>
        <v>0</v>
      </c>
      <c r="AG227" s="203">
        <f t="shared" si="59"/>
        <v>0</v>
      </c>
      <c r="AH227" s="121">
        <f t="shared" si="59"/>
        <v>0</v>
      </c>
      <c r="AI227" s="193">
        <f t="shared" si="59"/>
        <v>46365</v>
      </c>
      <c r="AJ227" s="102">
        <f t="shared" si="59"/>
        <v>23000</v>
      </c>
      <c r="AK227" s="203">
        <f t="shared" si="59"/>
        <v>23364</v>
      </c>
    </row>
    <row r="228" spans="1:37" ht="15" customHeight="1" x14ac:dyDescent="0.2">
      <c r="A228" s="254">
        <f>[6]Settings!U227</f>
        <v>0</v>
      </c>
      <c r="B228" s="243">
        <f>[6]Settings!V227</f>
        <v>0</v>
      </c>
      <c r="C228" s="244">
        <f>[6]Settings!W227</f>
        <v>0</v>
      </c>
      <c r="D228" s="1"/>
      <c r="E228" s="2"/>
      <c r="F228" s="3"/>
      <c r="G228" s="1"/>
      <c r="H228" s="2"/>
      <c r="I228" s="3"/>
      <c r="J228" s="1"/>
      <c r="K228" s="2"/>
      <c r="L228" s="3"/>
      <c r="M228" s="1"/>
      <c r="N228" s="2"/>
      <c r="O228" s="3"/>
      <c r="P228" s="1"/>
      <c r="Q228" s="2"/>
      <c r="R228" s="3"/>
      <c r="S228" s="1"/>
      <c r="T228" s="2"/>
      <c r="U228" s="3"/>
      <c r="V228" s="1"/>
      <c r="W228" s="2"/>
      <c r="X228" s="3"/>
      <c r="Y228" s="1"/>
      <c r="Z228" s="2"/>
      <c r="AA228" s="3"/>
      <c r="AB228" s="1"/>
      <c r="AC228" s="2"/>
      <c r="AD228" s="3"/>
      <c r="AE228" s="1"/>
      <c r="AF228" s="2"/>
      <c r="AG228" s="3"/>
      <c r="AI228" s="147">
        <f t="shared" ref="AI228:AK234" si="60">D228+G228+J228+M228+P228+S228+V228+Y228+AB228+AE228</f>
        <v>0</v>
      </c>
      <c r="AJ228" s="80">
        <f t="shared" si="60"/>
        <v>0</v>
      </c>
      <c r="AK228" s="134">
        <f t="shared" si="60"/>
        <v>0</v>
      </c>
    </row>
    <row r="229" spans="1:37" ht="15" customHeight="1" x14ac:dyDescent="0.2">
      <c r="A229" s="20" t="str">
        <f>[6]Settings!U228</f>
        <v>B</v>
      </c>
      <c r="B229" s="19" t="str">
        <f>[6]Settings!V228</f>
        <v>LIM361</v>
      </c>
      <c r="C229" s="229" t="str">
        <f>[6]Settings!W228</f>
        <v xml:space="preserve"> Thabazimbi</v>
      </c>
      <c r="D229" s="147"/>
      <c r="E229" s="80"/>
      <c r="F229" s="134"/>
      <c r="G229" s="147"/>
      <c r="H229" s="80"/>
      <c r="I229" s="134"/>
      <c r="J229" s="147"/>
      <c r="K229" s="80"/>
      <c r="L229" s="134"/>
      <c r="M229" s="147"/>
      <c r="N229" s="80"/>
      <c r="O229" s="134"/>
      <c r="P229" s="147">
        <v>2145</v>
      </c>
      <c r="Q229" s="80">
        <v>2400</v>
      </c>
      <c r="R229" s="134">
        <v>2660</v>
      </c>
      <c r="S229" s="147">
        <v>1008</v>
      </c>
      <c r="T229" s="80"/>
      <c r="U229" s="134"/>
      <c r="V229" s="147"/>
      <c r="W229" s="80"/>
      <c r="X229" s="134"/>
      <c r="Y229" s="147"/>
      <c r="Z229" s="80"/>
      <c r="AA229" s="134"/>
      <c r="AB229" s="147"/>
      <c r="AC229" s="80"/>
      <c r="AD229" s="134"/>
      <c r="AE229" s="147"/>
      <c r="AF229" s="80"/>
      <c r="AG229" s="134"/>
      <c r="AI229" s="147">
        <f t="shared" si="60"/>
        <v>3153</v>
      </c>
      <c r="AJ229" s="80">
        <f t="shared" si="60"/>
        <v>2400</v>
      </c>
      <c r="AK229" s="134">
        <f t="shared" si="60"/>
        <v>2660</v>
      </c>
    </row>
    <row r="230" spans="1:37" ht="15" customHeight="1" x14ac:dyDescent="0.2">
      <c r="A230" s="20" t="str">
        <f>[6]Settings!U229</f>
        <v>B</v>
      </c>
      <c r="B230" s="19" t="str">
        <f>[6]Settings!V229</f>
        <v>LIM362</v>
      </c>
      <c r="C230" s="229" t="str">
        <f>[6]Settings!W229</f>
        <v xml:space="preserve"> Lephalale</v>
      </c>
      <c r="D230" s="147"/>
      <c r="E230" s="80"/>
      <c r="F230" s="134"/>
      <c r="G230" s="147"/>
      <c r="H230" s="80"/>
      <c r="I230" s="134"/>
      <c r="J230" s="147"/>
      <c r="K230" s="80"/>
      <c r="L230" s="134"/>
      <c r="M230" s="147"/>
      <c r="N230" s="80"/>
      <c r="O230" s="134"/>
      <c r="P230" s="147">
        <v>1700</v>
      </c>
      <c r="Q230" s="80">
        <v>1700</v>
      </c>
      <c r="R230" s="134">
        <v>1700</v>
      </c>
      <c r="S230" s="147">
        <v>1215</v>
      </c>
      <c r="T230" s="80"/>
      <c r="U230" s="134"/>
      <c r="V230" s="147"/>
      <c r="W230" s="80"/>
      <c r="X230" s="134"/>
      <c r="Y230" s="147"/>
      <c r="Z230" s="80"/>
      <c r="AA230" s="134"/>
      <c r="AB230" s="147"/>
      <c r="AC230" s="80"/>
      <c r="AD230" s="134"/>
      <c r="AE230" s="147"/>
      <c r="AF230" s="80"/>
      <c r="AG230" s="134"/>
      <c r="AI230" s="147">
        <f t="shared" si="60"/>
        <v>2915</v>
      </c>
      <c r="AJ230" s="80">
        <f t="shared" si="60"/>
        <v>1700</v>
      </c>
      <c r="AK230" s="134">
        <f t="shared" si="60"/>
        <v>1700</v>
      </c>
    </row>
    <row r="231" spans="1:37" ht="15" customHeight="1" x14ac:dyDescent="0.2">
      <c r="A231" s="20" t="str">
        <f>[6]Settings!U230</f>
        <v>B</v>
      </c>
      <c r="B231" s="19" t="str">
        <f>[6]Settings!V230</f>
        <v>LIM366</v>
      </c>
      <c r="C231" s="229" t="str">
        <f>[6]Settings!W230</f>
        <v xml:space="preserve"> Bela-Bela</v>
      </c>
      <c r="D231" s="147"/>
      <c r="E231" s="80"/>
      <c r="F231" s="134"/>
      <c r="G231" s="147"/>
      <c r="H231" s="80"/>
      <c r="I231" s="134"/>
      <c r="J231" s="147"/>
      <c r="K231" s="80"/>
      <c r="L231" s="134"/>
      <c r="M231" s="147"/>
      <c r="N231" s="80"/>
      <c r="O231" s="134"/>
      <c r="P231" s="147">
        <v>1700</v>
      </c>
      <c r="Q231" s="80">
        <v>1700</v>
      </c>
      <c r="R231" s="134">
        <v>1700</v>
      </c>
      <c r="S231" s="147">
        <v>1000</v>
      </c>
      <c r="T231" s="80"/>
      <c r="U231" s="134"/>
      <c r="V231" s="147"/>
      <c r="W231" s="80"/>
      <c r="X231" s="134"/>
      <c r="Y231" s="147"/>
      <c r="Z231" s="80"/>
      <c r="AA231" s="134"/>
      <c r="AB231" s="147"/>
      <c r="AC231" s="80"/>
      <c r="AD231" s="134"/>
      <c r="AE231" s="147"/>
      <c r="AF231" s="80"/>
      <c r="AG231" s="134"/>
      <c r="AI231" s="147">
        <f t="shared" si="60"/>
        <v>2700</v>
      </c>
      <c r="AJ231" s="80">
        <f t="shared" si="60"/>
        <v>1700</v>
      </c>
      <c r="AK231" s="134">
        <f t="shared" si="60"/>
        <v>1700</v>
      </c>
    </row>
    <row r="232" spans="1:37" ht="15" customHeight="1" x14ac:dyDescent="0.2">
      <c r="A232" s="20" t="str">
        <f>[6]Settings!U231</f>
        <v>B</v>
      </c>
      <c r="B232" s="19" t="str">
        <f>[6]Settings!V231</f>
        <v>LIM367</v>
      </c>
      <c r="C232" s="229" t="str">
        <f>[6]Settings!W231</f>
        <v xml:space="preserve"> Mogalakwena</v>
      </c>
      <c r="D232" s="147"/>
      <c r="E232" s="80"/>
      <c r="F232" s="134"/>
      <c r="G232" s="147"/>
      <c r="H232" s="80"/>
      <c r="I232" s="134"/>
      <c r="J232" s="147"/>
      <c r="K232" s="80"/>
      <c r="L232" s="134"/>
      <c r="M232" s="147"/>
      <c r="N232" s="80"/>
      <c r="O232" s="134"/>
      <c r="P232" s="147">
        <v>1700</v>
      </c>
      <c r="Q232" s="80">
        <v>1955</v>
      </c>
      <c r="R232" s="134">
        <v>1955</v>
      </c>
      <c r="S232" s="147">
        <v>1093</v>
      </c>
      <c r="T232" s="80"/>
      <c r="U232" s="134"/>
      <c r="V232" s="147"/>
      <c r="W232" s="80"/>
      <c r="X232" s="134"/>
      <c r="Y232" s="147"/>
      <c r="Z232" s="80"/>
      <c r="AA232" s="134"/>
      <c r="AB232" s="147"/>
      <c r="AC232" s="80"/>
      <c r="AD232" s="134"/>
      <c r="AE232" s="147"/>
      <c r="AF232" s="80"/>
      <c r="AG232" s="134"/>
      <c r="AI232" s="147">
        <f t="shared" si="60"/>
        <v>2793</v>
      </c>
      <c r="AJ232" s="80">
        <f t="shared" si="60"/>
        <v>1955</v>
      </c>
      <c r="AK232" s="134">
        <f t="shared" si="60"/>
        <v>1955</v>
      </c>
    </row>
    <row r="233" spans="1:37" ht="15" customHeight="1" x14ac:dyDescent="0.2">
      <c r="A233" s="20" t="str">
        <f>[6]Settings!U232</f>
        <v>B</v>
      </c>
      <c r="B233" s="19" t="str">
        <f>[6]Settings!V232</f>
        <v>LIM368</v>
      </c>
      <c r="C233" s="229" t="str">
        <f>[6]Settings!W232</f>
        <v xml:space="preserve"> LIM 368</v>
      </c>
      <c r="D233" s="147">
        <v>4566</v>
      </c>
      <c r="E233" s="80"/>
      <c r="F233" s="134"/>
      <c r="G233" s="147"/>
      <c r="H233" s="80"/>
      <c r="I233" s="134"/>
      <c r="J233" s="147"/>
      <c r="K233" s="80"/>
      <c r="L233" s="134"/>
      <c r="M233" s="147"/>
      <c r="N233" s="80"/>
      <c r="O233" s="134"/>
      <c r="P233" s="147">
        <v>4045</v>
      </c>
      <c r="Q233" s="80">
        <v>4301</v>
      </c>
      <c r="R233" s="134">
        <v>4561</v>
      </c>
      <c r="S233" s="147">
        <v>1160</v>
      </c>
      <c r="T233" s="80"/>
      <c r="U233" s="134"/>
      <c r="V233" s="147"/>
      <c r="W233" s="80"/>
      <c r="X233" s="134"/>
      <c r="Y233" s="147"/>
      <c r="Z233" s="80"/>
      <c r="AA233" s="134"/>
      <c r="AB233" s="147"/>
      <c r="AC233" s="80"/>
      <c r="AD233" s="134"/>
      <c r="AE233" s="147"/>
      <c r="AF233" s="80"/>
      <c r="AG233" s="134"/>
      <c r="AI233" s="147">
        <f t="shared" si="60"/>
        <v>9771</v>
      </c>
      <c r="AJ233" s="80">
        <f t="shared" si="60"/>
        <v>4301</v>
      </c>
      <c r="AK233" s="134">
        <f t="shared" si="60"/>
        <v>4561</v>
      </c>
    </row>
    <row r="234" spans="1:37" ht="15" customHeight="1" x14ac:dyDescent="0.2">
      <c r="A234" s="20" t="str">
        <f>[6]Settings!U233</f>
        <v>C</v>
      </c>
      <c r="B234" s="19" t="str">
        <f>[6]Settings!V233</f>
        <v>DC36</v>
      </c>
      <c r="C234" s="229" t="str">
        <f>[6]Settings!W233</f>
        <v xml:space="preserve"> Waterberg District Municipality</v>
      </c>
      <c r="D234" s="147"/>
      <c r="E234" s="80"/>
      <c r="F234" s="134"/>
      <c r="G234" s="147"/>
      <c r="H234" s="80"/>
      <c r="I234" s="134"/>
      <c r="J234" s="147"/>
      <c r="K234" s="80"/>
      <c r="L234" s="134"/>
      <c r="M234" s="147"/>
      <c r="N234" s="80"/>
      <c r="O234" s="134"/>
      <c r="P234" s="147">
        <v>1250</v>
      </c>
      <c r="Q234" s="80">
        <v>1000</v>
      </c>
      <c r="R234" s="134">
        <v>1000</v>
      </c>
      <c r="S234" s="147">
        <v>1000</v>
      </c>
      <c r="T234" s="80"/>
      <c r="U234" s="134"/>
      <c r="V234" s="147"/>
      <c r="W234" s="80"/>
      <c r="X234" s="134"/>
      <c r="Y234" s="147"/>
      <c r="Z234" s="80"/>
      <c r="AA234" s="134"/>
      <c r="AB234" s="147"/>
      <c r="AC234" s="80"/>
      <c r="AD234" s="134"/>
      <c r="AE234" s="147"/>
      <c r="AF234" s="80"/>
      <c r="AG234" s="134"/>
      <c r="AI234" s="147">
        <f t="shared" si="60"/>
        <v>2250</v>
      </c>
      <c r="AJ234" s="80">
        <f t="shared" si="60"/>
        <v>1000</v>
      </c>
      <c r="AK234" s="134">
        <f t="shared" si="60"/>
        <v>1000</v>
      </c>
    </row>
    <row r="235" spans="1:37" s="66" customFormat="1" ht="15" customHeight="1" x14ac:dyDescent="0.2">
      <c r="A235" s="22" t="str">
        <f>[6]Settings!U234</f>
        <v>Total: Waterberg Municipalities</v>
      </c>
      <c r="B235" s="23"/>
      <c r="C235" s="24"/>
      <c r="D235" s="193">
        <f>SUM(D229:D234)</f>
        <v>4566</v>
      </c>
      <c r="E235" s="102">
        <f t="shared" ref="E235:AK235" si="61">SUM(E229:E234)</f>
        <v>0</v>
      </c>
      <c r="F235" s="203">
        <f t="shared" si="61"/>
        <v>0</v>
      </c>
      <c r="G235" s="193">
        <f t="shared" si="61"/>
        <v>0</v>
      </c>
      <c r="H235" s="102">
        <f t="shared" si="61"/>
        <v>0</v>
      </c>
      <c r="I235" s="203">
        <f t="shared" si="61"/>
        <v>0</v>
      </c>
      <c r="J235" s="193">
        <f t="shared" si="61"/>
        <v>0</v>
      </c>
      <c r="K235" s="102">
        <f t="shared" si="61"/>
        <v>0</v>
      </c>
      <c r="L235" s="203">
        <f t="shared" si="61"/>
        <v>0</v>
      </c>
      <c r="M235" s="193">
        <f t="shared" si="61"/>
        <v>0</v>
      </c>
      <c r="N235" s="102">
        <f t="shared" si="61"/>
        <v>0</v>
      </c>
      <c r="O235" s="203">
        <f t="shared" si="61"/>
        <v>0</v>
      </c>
      <c r="P235" s="193">
        <f t="shared" si="61"/>
        <v>12540</v>
      </c>
      <c r="Q235" s="102">
        <f t="shared" si="61"/>
        <v>13056</v>
      </c>
      <c r="R235" s="203">
        <f t="shared" si="61"/>
        <v>13576</v>
      </c>
      <c r="S235" s="193">
        <f t="shared" si="61"/>
        <v>6476</v>
      </c>
      <c r="T235" s="102">
        <f t="shared" si="61"/>
        <v>0</v>
      </c>
      <c r="U235" s="203">
        <f t="shared" si="61"/>
        <v>0</v>
      </c>
      <c r="V235" s="193">
        <f t="shared" si="61"/>
        <v>0</v>
      </c>
      <c r="W235" s="102">
        <f t="shared" si="61"/>
        <v>0</v>
      </c>
      <c r="X235" s="203">
        <f t="shared" si="61"/>
        <v>0</v>
      </c>
      <c r="Y235" s="193">
        <f t="shared" si="61"/>
        <v>0</v>
      </c>
      <c r="Z235" s="102">
        <f t="shared" si="61"/>
        <v>0</v>
      </c>
      <c r="AA235" s="203">
        <f t="shared" si="61"/>
        <v>0</v>
      </c>
      <c r="AB235" s="193">
        <f t="shared" si="61"/>
        <v>0</v>
      </c>
      <c r="AC235" s="102">
        <f t="shared" si="61"/>
        <v>0</v>
      </c>
      <c r="AD235" s="203">
        <f t="shared" si="61"/>
        <v>0</v>
      </c>
      <c r="AE235" s="193">
        <f t="shared" si="61"/>
        <v>0</v>
      </c>
      <c r="AF235" s="102">
        <f t="shared" si="61"/>
        <v>0</v>
      </c>
      <c r="AG235" s="203">
        <f t="shared" si="61"/>
        <v>0</v>
      </c>
      <c r="AH235" s="121">
        <f t="shared" si="61"/>
        <v>0</v>
      </c>
      <c r="AI235" s="193">
        <f t="shared" si="61"/>
        <v>23582</v>
      </c>
      <c r="AJ235" s="102">
        <f t="shared" si="61"/>
        <v>13056</v>
      </c>
      <c r="AK235" s="203">
        <f t="shared" si="61"/>
        <v>13576</v>
      </c>
    </row>
    <row r="236" spans="1:37" ht="15" customHeight="1" x14ac:dyDescent="0.2">
      <c r="A236" s="254">
        <f>[6]Settings!U235</f>
        <v>0</v>
      </c>
      <c r="B236" s="243">
        <f>[6]Settings!V235</f>
        <v>0</v>
      </c>
      <c r="C236" s="244">
        <f>[6]Settings!W235</f>
        <v>0</v>
      </c>
      <c r="D236" s="1"/>
      <c r="E236" s="2"/>
      <c r="F236" s="3"/>
      <c r="G236" s="1"/>
      <c r="H236" s="2"/>
      <c r="I236" s="3"/>
      <c r="J236" s="1"/>
      <c r="K236" s="2"/>
      <c r="L236" s="3"/>
      <c r="M236" s="1"/>
      <c r="N236" s="2"/>
      <c r="O236" s="3"/>
      <c r="P236" s="1"/>
      <c r="Q236" s="2"/>
      <c r="R236" s="3"/>
      <c r="S236" s="1"/>
      <c r="T236" s="2"/>
      <c r="U236" s="3"/>
      <c r="V236" s="1"/>
      <c r="W236" s="2"/>
      <c r="X236" s="3"/>
      <c r="Y236" s="1"/>
      <c r="Z236" s="2"/>
      <c r="AA236" s="3"/>
      <c r="AB236" s="1"/>
      <c r="AC236" s="2"/>
      <c r="AD236" s="3"/>
      <c r="AE236" s="1"/>
      <c r="AF236" s="2"/>
      <c r="AG236" s="3"/>
      <c r="AI236" s="147">
        <f t="shared" ref="AI236:AK241" si="62">D236+G236+J236+M236+P236+S236+V236+Y236+AB236+AE236</f>
        <v>0</v>
      </c>
      <c r="AJ236" s="80">
        <f t="shared" si="62"/>
        <v>0</v>
      </c>
      <c r="AK236" s="134">
        <f t="shared" si="62"/>
        <v>0</v>
      </c>
    </row>
    <row r="237" spans="1:37" ht="15" customHeight="1" x14ac:dyDescent="0.2">
      <c r="A237" s="20" t="str">
        <f>[6]Settings!U236</f>
        <v>B</v>
      </c>
      <c r="B237" s="19" t="str">
        <f>[6]Settings!V236</f>
        <v>LIM471</v>
      </c>
      <c r="C237" s="229" t="str">
        <f>[6]Settings!W236</f>
        <v xml:space="preserve"> Ephraim Mogale</v>
      </c>
      <c r="D237" s="147"/>
      <c r="E237" s="80"/>
      <c r="F237" s="134"/>
      <c r="G237" s="147"/>
      <c r="H237" s="80"/>
      <c r="I237" s="134"/>
      <c r="J237" s="147"/>
      <c r="K237" s="80"/>
      <c r="L237" s="134"/>
      <c r="M237" s="147"/>
      <c r="N237" s="80"/>
      <c r="O237" s="134"/>
      <c r="P237" s="147">
        <v>2145</v>
      </c>
      <c r="Q237" s="80">
        <v>2400</v>
      </c>
      <c r="R237" s="134">
        <v>2660</v>
      </c>
      <c r="S237" s="147">
        <v>1447</v>
      </c>
      <c r="T237" s="80"/>
      <c r="U237" s="134"/>
      <c r="V237" s="147"/>
      <c r="W237" s="80"/>
      <c r="X237" s="134"/>
      <c r="Y237" s="147"/>
      <c r="Z237" s="80"/>
      <c r="AA237" s="134"/>
      <c r="AB237" s="147"/>
      <c r="AC237" s="80"/>
      <c r="AD237" s="134"/>
      <c r="AE237" s="147"/>
      <c r="AF237" s="80"/>
      <c r="AG237" s="134"/>
      <c r="AI237" s="147">
        <f t="shared" si="62"/>
        <v>3592</v>
      </c>
      <c r="AJ237" s="80">
        <f t="shared" si="62"/>
        <v>2400</v>
      </c>
      <c r="AK237" s="134">
        <f t="shared" si="62"/>
        <v>2660</v>
      </c>
    </row>
    <row r="238" spans="1:37" ht="15" customHeight="1" x14ac:dyDescent="0.2">
      <c r="A238" s="20" t="str">
        <f>[6]Settings!U237</f>
        <v>B</v>
      </c>
      <c r="B238" s="19" t="str">
        <f>[6]Settings!V237</f>
        <v>LIM472</v>
      </c>
      <c r="C238" s="229" t="str">
        <f>[6]Settings!W237</f>
        <v xml:space="preserve"> Elias Motsoaledi</v>
      </c>
      <c r="D238" s="147"/>
      <c r="E238" s="80"/>
      <c r="F238" s="134"/>
      <c r="G238" s="147"/>
      <c r="H238" s="80"/>
      <c r="I238" s="134"/>
      <c r="J238" s="147"/>
      <c r="K238" s="80"/>
      <c r="L238" s="134"/>
      <c r="M238" s="147"/>
      <c r="N238" s="80"/>
      <c r="O238" s="134"/>
      <c r="P238" s="147">
        <v>1700</v>
      </c>
      <c r="Q238" s="80">
        <v>1955</v>
      </c>
      <c r="R238" s="134">
        <v>2215</v>
      </c>
      <c r="S238" s="147">
        <v>1444</v>
      </c>
      <c r="T238" s="80"/>
      <c r="U238" s="134"/>
      <c r="V238" s="147"/>
      <c r="W238" s="80"/>
      <c r="X238" s="134"/>
      <c r="Y238" s="147"/>
      <c r="Z238" s="80"/>
      <c r="AA238" s="134"/>
      <c r="AB238" s="147"/>
      <c r="AC238" s="80"/>
      <c r="AD238" s="134"/>
      <c r="AE238" s="147"/>
      <c r="AF238" s="80"/>
      <c r="AG238" s="134"/>
      <c r="AI238" s="147">
        <f t="shared" si="62"/>
        <v>3144</v>
      </c>
      <c r="AJ238" s="80">
        <f t="shared" si="62"/>
        <v>1955</v>
      </c>
      <c r="AK238" s="134">
        <f t="shared" si="62"/>
        <v>2215</v>
      </c>
    </row>
    <row r="239" spans="1:37" ht="15" customHeight="1" x14ac:dyDescent="0.2">
      <c r="A239" s="20" t="str">
        <f>[6]Settings!U238</f>
        <v>B</v>
      </c>
      <c r="B239" s="19" t="str">
        <f>[6]Settings!V238</f>
        <v>LIM473</v>
      </c>
      <c r="C239" s="229" t="str">
        <f>[6]Settings!W238</f>
        <v xml:space="preserve"> Makhuduthamaga</v>
      </c>
      <c r="D239" s="147"/>
      <c r="E239" s="80"/>
      <c r="F239" s="134"/>
      <c r="G239" s="147"/>
      <c r="H239" s="80"/>
      <c r="I239" s="134"/>
      <c r="J239" s="147"/>
      <c r="K239" s="80"/>
      <c r="L239" s="134"/>
      <c r="M239" s="147"/>
      <c r="N239" s="80"/>
      <c r="O239" s="134"/>
      <c r="P239" s="147">
        <v>1700</v>
      </c>
      <c r="Q239" s="80">
        <v>1955</v>
      </c>
      <c r="R239" s="134">
        <v>1955</v>
      </c>
      <c r="S239" s="147">
        <v>1158</v>
      </c>
      <c r="T239" s="80"/>
      <c r="U239" s="134"/>
      <c r="V239" s="147"/>
      <c r="W239" s="80"/>
      <c r="X239" s="134"/>
      <c r="Y239" s="147"/>
      <c r="Z239" s="80"/>
      <c r="AA239" s="134"/>
      <c r="AB239" s="147"/>
      <c r="AC239" s="80"/>
      <c r="AD239" s="134"/>
      <c r="AE239" s="147"/>
      <c r="AF239" s="80"/>
      <c r="AG239" s="134"/>
      <c r="AI239" s="147">
        <f t="shared" si="62"/>
        <v>2858</v>
      </c>
      <c r="AJ239" s="80">
        <f t="shared" si="62"/>
        <v>1955</v>
      </c>
      <c r="AK239" s="134">
        <f t="shared" si="62"/>
        <v>1955</v>
      </c>
    </row>
    <row r="240" spans="1:37" ht="15" customHeight="1" x14ac:dyDescent="0.2">
      <c r="A240" s="20" t="str">
        <f>[6]Settings!U239</f>
        <v>B</v>
      </c>
      <c r="B240" s="19" t="str">
        <f>[6]Settings!V239</f>
        <v>LIM476</v>
      </c>
      <c r="C240" s="229" t="str">
        <f>[6]Settings!W239</f>
        <v xml:space="preserve"> LIM 476</v>
      </c>
      <c r="D240" s="147">
        <v>4566</v>
      </c>
      <c r="E240" s="80"/>
      <c r="F240" s="134"/>
      <c r="G240" s="147"/>
      <c r="H240" s="80"/>
      <c r="I240" s="134"/>
      <c r="J240" s="147"/>
      <c r="K240" s="80"/>
      <c r="L240" s="134"/>
      <c r="M240" s="147"/>
      <c r="N240" s="80"/>
      <c r="O240" s="134"/>
      <c r="P240" s="147">
        <v>4045</v>
      </c>
      <c r="Q240" s="80">
        <v>4301</v>
      </c>
      <c r="R240" s="134">
        <v>4561</v>
      </c>
      <c r="S240" s="147">
        <v>1279</v>
      </c>
      <c r="T240" s="80"/>
      <c r="U240" s="134"/>
      <c r="V240" s="147"/>
      <c r="W240" s="80"/>
      <c r="X240" s="134"/>
      <c r="Y240" s="147"/>
      <c r="Z240" s="80"/>
      <c r="AA240" s="134"/>
      <c r="AB240" s="147"/>
      <c r="AC240" s="80"/>
      <c r="AD240" s="134"/>
      <c r="AE240" s="147"/>
      <c r="AF240" s="80"/>
      <c r="AG240" s="134"/>
      <c r="AI240" s="147">
        <f t="shared" si="62"/>
        <v>9890</v>
      </c>
      <c r="AJ240" s="80">
        <f t="shared" si="62"/>
        <v>4301</v>
      </c>
      <c r="AK240" s="134">
        <f t="shared" si="62"/>
        <v>4561</v>
      </c>
    </row>
    <row r="241" spans="1:37" ht="15" customHeight="1" x14ac:dyDescent="0.2">
      <c r="A241" s="20" t="str">
        <f>[6]Settings!U240</f>
        <v>C</v>
      </c>
      <c r="B241" s="19" t="str">
        <f>[6]Settings!V240</f>
        <v>DC47</v>
      </c>
      <c r="C241" s="229" t="str">
        <f>[6]Settings!W240</f>
        <v xml:space="preserve"> Sekhukhune District Municipality</v>
      </c>
      <c r="D241" s="147"/>
      <c r="E241" s="80"/>
      <c r="F241" s="134"/>
      <c r="G241" s="147"/>
      <c r="H241" s="80"/>
      <c r="I241" s="134"/>
      <c r="J241" s="147"/>
      <c r="K241" s="80"/>
      <c r="L241" s="134"/>
      <c r="M241" s="147"/>
      <c r="N241" s="80"/>
      <c r="O241" s="134"/>
      <c r="P241" s="147">
        <v>1250</v>
      </c>
      <c r="Q241" s="80">
        <v>1505</v>
      </c>
      <c r="R241" s="134">
        <v>1765</v>
      </c>
      <c r="S241" s="147">
        <v>1085</v>
      </c>
      <c r="T241" s="80"/>
      <c r="U241" s="134"/>
      <c r="V241" s="147"/>
      <c r="W241" s="80"/>
      <c r="X241" s="134"/>
      <c r="Y241" s="147"/>
      <c r="Z241" s="80"/>
      <c r="AA241" s="134"/>
      <c r="AB241" s="147"/>
      <c r="AC241" s="80"/>
      <c r="AD241" s="134"/>
      <c r="AE241" s="147"/>
      <c r="AF241" s="80"/>
      <c r="AG241" s="134"/>
      <c r="AI241" s="147">
        <f t="shared" si="62"/>
        <v>2335</v>
      </c>
      <c r="AJ241" s="80">
        <f t="shared" si="62"/>
        <v>1505</v>
      </c>
      <c r="AK241" s="134">
        <f t="shared" si="62"/>
        <v>1765</v>
      </c>
    </row>
    <row r="242" spans="1:37" s="66" customFormat="1" ht="15" customHeight="1" x14ac:dyDescent="0.2">
      <c r="A242" s="22" t="str">
        <f>[6]Settings!U241</f>
        <v>Total: Sekhukhune Municipalities</v>
      </c>
      <c r="B242" s="23"/>
      <c r="C242" s="24"/>
      <c r="D242" s="193">
        <f>SUM(D237:D241)</f>
        <v>4566</v>
      </c>
      <c r="E242" s="102">
        <f t="shared" ref="E242:AK242" si="63">SUM(E237:E241)</f>
        <v>0</v>
      </c>
      <c r="F242" s="203">
        <f t="shared" si="63"/>
        <v>0</v>
      </c>
      <c r="G242" s="193">
        <f t="shared" si="63"/>
        <v>0</v>
      </c>
      <c r="H242" s="102">
        <f t="shared" si="63"/>
        <v>0</v>
      </c>
      <c r="I242" s="203">
        <f t="shared" si="63"/>
        <v>0</v>
      </c>
      <c r="J242" s="193">
        <f t="shared" si="63"/>
        <v>0</v>
      </c>
      <c r="K242" s="102">
        <f t="shared" si="63"/>
        <v>0</v>
      </c>
      <c r="L242" s="203">
        <f t="shared" si="63"/>
        <v>0</v>
      </c>
      <c r="M242" s="193">
        <f t="shared" si="63"/>
        <v>0</v>
      </c>
      <c r="N242" s="102">
        <f t="shared" si="63"/>
        <v>0</v>
      </c>
      <c r="O242" s="203">
        <f t="shared" si="63"/>
        <v>0</v>
      </c>
      <c r="P242" s="193">
        <f t="shared" si="63"/>
        <v>10840</v>
      </c>
      <c r="Q242" s="102">
        <f t="shared" si="63"/>
        <v>12116</v>
      </c>
      <c r="R242" s="203">
        <f t="shared" si="63"/>
        <v>13156</v>
      </c>
      <c r="S242" s="193">
        <f t="shared" si="63"/>
        <v>6413</v>
      </c>
      <c r="T242" s="102">
        <f t="shared" si="63"/>
        <v>0</v>
      </c>
      <c r="U242" s="203">
        <f t="shared" si="63"/>
        <v>0</v>
      </c>
      <c r="V242" s="193">
        <f t="shared" si="63"/>
        <v>0</v>
      </c>
      <c r="W242" s="102">
        <f t="shared" si="63"/>
        <v>0</v>
      </c>
      <c r="X242" s="203">
        <f t="shared" si="63"/>
        <v>0</v>
      </c>
      <c r="Y242" s="193">
        <f t="shared" si="63"/>
        <v>0</v>
      </c>
      <c r="Z242" s="102">
        <f t="shared" si="63"/>
        <v>0</v>
      </c>
      <c r="AA242" s="203">
        <f t="shared" si="63"/>
        <v>0</v>
      </c>
      <c r="AB242" s="193">
        <f t="shared" si="63"/>
        <v>0</v>
      </c>
      <c r="AC242" s="102">
        <f t="shared" si="63"/>
        <v>0</v>
      </c>
      <c r="AD242" s="203">
        <f t="shared" si="63"/>
        <v>0</v>
      </c>
      <c r="AE242" s="193">
        <f t="shared" si="63"/>
        <v>0</v>
      </c>
      <c r="AF242" s="102">
        <f t="shared" si="63"/>
        <v>0</v>
      </c>
      <c r="AG242" s="203">
        <f t="shared" si="63"/>
        <v>0</v>
      </c>
      <c r="AH242" s="121">
        <f t="shared" si="63"/>
        <v>0</v>
      </c>
      <c r="AI242" s="193">
        <f t="shared" si="63"/>
        <v>21819</v>
      </c>
      <c r="AJ242" s="102">
        <f t="shared" si="63"/>
        <v>12116</v>
      </c>
      <c r="AK242" s="203">
        <f t="shared" si="63"/>
        <v>13156</v>
      </c>
    </row>
    <row r="243" spans="1:37" ht="15" customHeight="1" x14ac:dyDescent="0.2">
      <c r="A243" s="254">
        <f>[6]Settings!U242</f>
        <v>0</v>
      </c>
      <c r="B243" s="243">
        <f>[6]Settings!V242</f>
        <v>0</v>
      </c>
      <c r="C243" s="244">
        <f>[6]Settings!W242</f>
        <v>0</v>
      </c>
      <c r="D243" s="1"/>
      <c r="E243" s="2"/>
      <c r="F243" s="3"/>
      <c r="G243" s="1"/>
      <c r="H243" s="2"/>
      <c r="I243" s="3"/>
      <c r="J243" s="1"/>
      <c r="K243" s="2"/>
      <c r="L243" s="3"/>
      <c r="M243" s="1"/>
      <c r="N243" s="2"/>
      <c r="O243" s="3"/>
      <c r="P243" s="1"/>
      <c r="Q243" s="2"/>
      <c r="R243" s="3"/>
      <c r="S243" s="1"/>
      <c r="T243" s="2"/>
      <c r="U243" s="3"/>
      <c r="V243" s="1"/>
      <c r="W243" s="2"/>
      <c r="X243" s="3"/>
      <c r="Y243" s="1"/>
      <c r="Z243" s="2"/>
      <c r="AA243" s="3"/>
      <c r="AB243" s="1"/>
      <c r="AC243" s="2"/>
      <c r="AD243" s="3"/>
      <c r="AE243" s="1"/>
      <c r="AF243" s="2"/>
      <c r="AG243" s="3"/>
      <c r="AI243" s="147">
        <f t="shared" ref="AI243:AK244" si="64">D243+G243+J243+M243+P243+S243+V243+Y243+AB243+AE243</f>
        <v>0</v>
      </c>
      <c r="AJ243" s="80">
        <f t="shared" si="64"/>
        <v>0</v>
      </c>
      <c r="AK243" s="134">
        <f t="shared" si="64"/>
        <v>0</v>
      </c>
    </row>
    <row r="244" spans="1:37" ht="15" customHeight="1" x14ac:dyDescent="0.2">
      <c r="A244" s="254">
        <f>[6]Settings!U243</f>
        <v>0</v>
      </c>
      <c r="B244" s="243">
        <f>[6]Settings!V243</f>
        <v>0</v>
      </c>
      <c r="C244" s="244">
        <f>[6]Settings!W243</f>
        <v>0</v>
      </c>
      <c r="D244" s="1"/>
      <c r="E244" s="2"/>
      <c r="F244" s="3"/>
      <c r="G244" s="1"/>
      <c r="H244" s="2"/>
      <c r="I244" s="3"/>
      <c r="J244" s="1"/>
      <c r="K244" s="2"/>
      <c r="L244" s="3"/>
      <c r="M244" s="1"/>
      <c r="N244" s="2"/>
      <c r="O244" s="3"/>
      <c r="P244" s="1"/>
      <c r="Q244" s="2"/>
      <c r="R244" s="3"/>
      <c r="S244" s="1"/>
      <c r="T244" s="2"/>
      <c r="U244" s="3"/>
      <c r="V244" s="1"/>
      <c r="W244" s="2"/>
      <c r="X244" s="3"/>
      <c r="Y244" s="1"/>
      <c r="Z244" s="2"/>
      <c r="AA244" s="3"/>
      <c r="AB244" s="1"/>
      <c r="AC244" s="2"/>
      <c r="AD244" s="3"/>
      <c r="AE244" s="1"/>
      <c r="AF244" s="2"/>
      <c r="AG244" s="3"/>
      <c r="AI244" s="147">
        <f t="shared" si="64"/>
        <v>0</v>
      </c>
      <c r="AJ244" s="80">
        <f t="shared" si="64"/>
        <v>0</v>
      </c>
      <c r="AK244" s="134">
        <f t="shared" si="64"/>
        <v>0</v>
      </c>
    </row>
    <row r="245" spans="1:37" s="66" customFormat="1" ht="15" customHeight="1" x14ac:dyDescent="0.2">
      <c r="A245" s="22" t="str">
        <f>[6]Settings!U244</f>
        <v>Total: Limpopo Municipalities</v>
      </c>
      <c r="B245" s="23"/>
      <c r="C245" s="24"/>
      <c r="D245" s="193">
        <f>D213+D220+D227+D235+D242</f>
        <v>31957</v>
      </c>
      <c r="E245" s="102">
        <f t="shared" ref="E245:AK245" si="65">E213+E220+E227+E235+E242</f>
        <v>0</v>
      </c>
      <c r="F245" s="203">
        <f t="shared" si="65"/>
        <v>0</v>
      </c>
      <c r="G245" s="193">
        <f t="shared" si="65"/>
        <v>0</v>
      </c>
      <c r="H245" s="102">
        <f t="shared" si="65"/>
        <v>0</v>
      </c>
      <c r="I245" s="203">
        <f t="shared" si="65"/>
        <v>0</v>
      </c>
      <c r="J245" s="193">
        <f t="shared" si="65"/>
        <v>16000</v>
      </c>
      <c r="K245" s="102">
        <f t="shared" si="65"/>
        <v>15000</v>
      </c>
      <c r="L245" s="203">
        <f t="shared" si="65"/>
        <v>15000</v>
      </c>
      <c r="M245" s="193">
        <f t="shared" si="65"/>
        <v>6213</v>
      </c>
      <c r="N245" s="102">
        <f t="shared" si="65"/>
        <v>6500</v>
      </c>
      <c r="O245" s="203">
        <f t="shared" si="65"/>
        <v>6864</v>
      </c>
      <c r="P245" s="193">
        <f t="shared" si="65"/>
        <v>56335</v>
      </c>
      <c r="Q245" s="102">
        <f t="shared" si="65"/>
        <v>59152</v>
      </c>
      <c r="R245" s="203">
        <f t="shared" si="65"/>
        <v>61752</v>
      </c>
      <c r="S245" s="193">
        <f t="shared" si="65"/>
        <v>50104</v>
      </c>
      <c r="T245" s="102">
        <f t="shared" si="65"/>
        <v>0</v>
      </c>
      <c r="U245" s="203">
        <f t="shared" si="65"/>
        <v>0</v>
      </c>
      <c r="V245" s="193">
        <f t="shared" si="65"/>
        <v>0</v>
      </c>
      <c r="W245" s="102">
        <f t="shared" si="65"/>
        <v>0</v>
      </c>
      <c r="X245" s="203">
        <f t="shared" si="65"/>
        <v>0</v>
      </c>
      <c r="Y245" s="193">
        <f t="shared" si="65"/>
        <v>0</v>
      </c>
      <c r="Z245" s="102">
        <f t="shared" si="65"/>
        <v>0</v>
      </c>
      <c r="AA245" s="203">
        <f t="shared" si="65"/>
        <v>0</v>
      </c>
      <c r="AB245" s="193">
        <f t="shared" si="65"/>
        <v>0</v>
      </c>
      <c r="AC245" s="102">
        <f t="shared" si="65"/>
        <v>0</v>
      </c>
      <c r="AD245" s="203">
        <f t="shared" si="65"/>
        <v>0</v>
      </c>
      <c r="AE245" s="193">
        <f t="shared" si="65"/>
        <v>0</v>
      </c>
      <c r="AF245" s="102">
        <f t="shared" si="65"/>
        <v>0</v>
      </c>
      <c r="AG245" s="203">
        <f t="shared" si="65"/>
        <v>0</v>
      </c>
      <c r="AH245" s="121">
        <f t="shared" si="65"/>
        <v>0</v>
      </c>
      <c r="AI245" s="193">
        <f t="shared" si="65"/>
        <v>160609</v>
      </c>
      <c r="AJ245" s="102">
        <f t="shared" si="65"/>
        <v>80652</v>
      </c>
      <c r="AK245" s="203">
        <f t="shared" si="65"/>
        <v>83616</v>
      </c>
    </row>
    <row r="246" spans="1:37" ht="15" customHeight="1" x14ac:dyDescent="0.2">
      <c r="A246" s="254">
        <f>[6]Settings!U245</f>
        <v>0</v>
      </c>
      <c r="B246" s="243">
        <f>[6]Settings!V245</f>
        <v>0</v>
      </c>
      <c r="C246" s="244">
        <f>[6]Settings!W245</f>
        <v>0</v>
      </c>
      <c r="D246" s="6"/>
      <c r="E246" s="7"/>
      <c r="F246" s="8"/>
      <c r="G246" s="6"/>
      <c r="H246" s="7"/>
      <c r="I246" s="8"/>
      <c r="J246" s="6"/>
      <c r="K246" s="7"/>
      <c r="L246" s="8"/>
      <c r="M246" s="6"/>
      <c r="N246" s="7"/>
      <c r="O246" s="8"/>
      <c r="P246" s="6"/>
      <c r="Q246" s="7"/>
      <c r="R246" s="8"/>
      <c r="S246" s="6"/>
      <c r="T246" s="7"/>
      <c r="U246" s="8"/>
      <c r="V246" s="6"/>
      <c r="W246" s="7"/>
      <c r="X246" s="8"/>
      <c r="Y246" s="6"/>
      <c r="Z246" s="7"/>
      <c r="AA246" s="8"/>
      <c r="AB246" s="6"/>
      <c r="AC246" s="7"/>
      <c r="AD246" s="8"/>
      <c r="AE246" s="6"/>
      <c r="AF246" s="7"/>
      <c r="AG246" s="8"/>
      <c r="AI246" s="147">
        <f t="shared" ref="AI246:AK256" si="66">D246+G246+J246+M246+P246+S246+V246+Y246+AB246+AE246</f>
        <v>0</v>
      </c>
      <c r="AJ246" s="80">
        <f t="shared" si="66"/>
        <v>0</v>
      </c>
      <c r="AK246" s="134">
        <f t="shared" si="66"/>
        <v>0</v>
      </c>
    </row>
    <row r="247" spans="1:37" ht="15" customHeight="1" x14ac:dyDescent="0.2">
      <c r="A247" s="257" t="str">
        <f>[6]Settings!U246</f>
        <v>MPUMALANGA</v>
      </c>
      <c r="B247" s="19"/>
      <c r="C247" s="229"/>
      <c r="D247" s="1"/>
      <c r="E247" s="2"/>
      <c r="F247" s="3"/>
      <c r="G247" s="1"/>
      <c r="H247" s="2"/>
      <c r="I247" s="3"/>
      <c r="J247" s="1"/>
      <c r="K247" s="2"/>
      <c r="L247" s="3"/>
      <c r="M247" s="1"/>
      <c r="N247" s="2"/>
      <c r="O247" s="3"/>
      <c r="P247" s="1"/>
      <c r="Q247" s="2"/>
      <c r="R247" s="3"/>
      <c r="S247" s="1"/>
      <c r="T247" s="2"/>
      <c r="U247" s="3"/>
      <c r="V247" s="1"/>
      <c r="W247" s="2"/>
      <c r="X247" s="3"/>
      <c r="Y247" s="1"/>
      <c r="Z247" s="2"/>
      <c r="AA247" s="3"/>
      <c r="AB247" s="1"/>
      <c r="AC247" s="2"/>
      <c r="AD247" s="3"/>
      <c r="AE247" s="1"/>
      <c r="AF247" s="2"/>
      <c r="AG247" s="3"/>
      <c r="AI247" s="147">
        <f t="shared" si="66"/>
        <v>0</v>
      </c>
      <c r="AJ247" s="80">
        <f t="shared" si="66"/>
        <v>0</v>
      </c>
      <c r="AK247" s="134">
        <f t="shared" si="66"/>
        <v>0</v>
      </c>
    </row>
    <row r="248" spans="1:37" ht="15" customHeight="1" x14ac:dyDescent="0.2">
      <c r="A248" s="254">
        <f>[6]Settings!U247</f>
        <v>0</v>
      </c>
      <c r="B248" s="243">
        <f>[6]Settings!V247</f>
        <v>0</v>
      </c>
      <c r="C248" s="244">
        <f>[6]Settings!W247</f>
        <v>0</v>
      </c>
      <c r="D248" s="1"/>
      <c r="E248" s="2"/>
      <c r="F248" s="3"/>
      <c r="G248" s="1"/>
      <c r="H248" s="2"/>
      <c r="I248" s="3"/>
      <c r="J248" s="1"/>
      <c r="K248" s="2"/>
      <c r="L248" s="3"/>
      <c r="M248" s="1"/>
      <c r="N248" s="2"/>
      <c r="O248" s="3"/>
      <c r="P248" s="1"/>
      <c r="Q248" s="2"/>
      <c r="R248" s="3"/>
      <c r="S248" s="1"/>
      <c r="T248" s="2"/>
      <c r="U248" s="3"/>
      <c r="V248" s="1"/>
      <c r="W248" s="2"/>
      <c r="X248" s="3"/>
      <c r="Y248" s="1"/>
      <c r="Z248" s="2"/>
      <c r="AA248" s="3"/>
      <c r="AB248" s="1"/>
      <c r="AC248" s="2"/>
      <c r="AD248" s="3"/>
      <c r="AE248" s="1"/>
      <c r="AF248" s="2"/>
      <c r="AG248" s="3"/>
      <c r="AI248" s="147">
        <f t="shared" si="66"/>
        <v>0</v>
      </c>
      <c r="AJ248" s="80">
        <f t="shared" si="66"/>
        <v>0</v>
      </c>
      <c r="AK248" s="134">
        <f t="shared" si="66"/>
        <v>0</v>
      </c>
    </row>
    <row r="249" spans="1:37" ht="15" customHeight="1" x14ac:dyDescent="0.2">
      <c r="A249" s="20" t="str">
        <f>[6]Settings!U248</f>
        <v>B</v>
      </c>
      <c r="B249" s="19" t="s">
        <v>1285</v>
      </c>
      <c r="C249" s="229" t="str">
        <f>[6]Settings!W248</f>
        <v>Albert Luthuli</v>
      </c>
      <c r="D249" s="147"/>
      <c r="E249" s="80"/>
      <c r="F249" s="134"/>
      <c r="G249" s="147"/>
      <c r="H249" s="80"/>
      <c r="I249" s="134"/>
      <c r="J249" s="147"/>
      <c r="K249" s="80"/>
      <c r="L249" s="134"/>
      <c r="M249" s="147"/>
      <c r="N249" s="80"/>
      <c r="O249" s="134"/>
      <c r="P249" s="147">
        <v>1700</v>
      </c>
      <c r="Q249" s="80">
        <v>1700</v>
      </c>
      <c r="R249" s="134">
        <v>1700</v>
      </c>
      <c r="S249" s="147">
        <v>1477</v>
      </c>
      <c r="T249" s="80"/>
      <c r="U249" s="134"/>
      <c r="V249" s="147"/>
      <c r="W249" s="80"/>
      <c r="X249" s="134"/>
      <c r="Y249" s="147"/>
      <c r="Z249" s="80"/>
      <c r="AA249" s="134"/>
      <c r="AB249" s="147"/>
      <c r="AC249" s="80"/>
      <c r="AD249" s="134"/>
      <c r="AE249" s="147"/>
      <c r="AF249" s="80"/>
      <c r="AG249" s="134"/>
      <c r="AI249" s="147">
        <f t="shared" si="66"/>
        <v>3177</v>
      </c>
      <c r="AJ249" s="80">
        <f t="shared" si="66"/>
        <v>1700</v>
      </c>
      <c r="AK249" s="134">
        <f t="shared" si="66"/>
        <v>1700</v>
      </c>
    </row>
    <row r="250" spans="1:37" ht="15" customHeight="1" x14ac:dyDescent="0.2">
      <c r="A250" s="20" t="str">
        <f>[6]Settings!U249</f>
        <v>B</v>
      </c>
      <c r="B250" s="19" t="s">
        <v>1286</v>
      </c>
      <c r="C250" s="229" t="str">
        <f>[6]Settings!W249</f>
        <v>Msukaligwa</v>
      </c>
      <c r="D250" s="147"/>
      <c r="E250" s="80"/>
      <c r="F250" s="134"/>
      <c r="G250" s="147"/>
      <c r="H250" s="80"/>
      <c r="I250" s="134"/>
      <c r="J250" s="147"/>
      <c r="K250" s="80"/>
      <c r="L250" s="134"/>
      <c r="M250" s="147"/>
      <c r="N250" s="80"/>
      <c r="O250" s="134"/>
      <c r="P250" s="147">
        <v>2145</v>
      </c>
      <c r="Q250" s="80">
        <v>2400</v>
      </c>
      <c r="R250" s="134">
        <v>2660</v>
      </c>
      <c r="S250" s="147">
        <v>1458</v>
      </c>
      <c r="T250" s="80"/>
      <c r="U250" s="134"/>
      <c r="V250" s="147"/>
      <c r="W250" s="80"/>
      <c r="X250" s="134"/>
      <c r="Y250" s="147"/>
      <c r="Z250" s="80"/>
      <c r="AA250" s="134"/>
      <c r="AB250" s="147"/>
      <c r="AC250" s="80"/>
      <c r="AD250" s="134"/>
      <c r="AE250" s="147"/>
      <c r="AF250" s="80"/>
      <c r="AG250" s="134"/>
      <c r="AI250" s="147">
        <f t="shared" si="66"/>
        <v>3603</v>
      </c>
      <c r="AJ250" s="80">
        <f t="shared" si="66"/>
        <v>2400</v>
      </c>
      <c r="AK250" s="134">
        <f t="shared" si="66"/>
        <v>2660</v>
      </c>
    </row>
    <row r="251" spans="1:37" ht="15" customHeight="1" x14ac:dyDescent="0.2">
      <c r="A251" s="20" t="str">
        <f>[6]Settings!U250</f>
        <v>B</v>
      </c>
      <c r="B251" s="19" t="s">
        <v>1287</v>
      </c>
      <c r="C251" s="229" t="str">
        <f>[6]Settings!W250</f>
        <v>Mkhondo</v>
      </c>
      <c r="D251" s="147"/>
      <c r="E251" s="80"/>
      <c r="F251" s="134"/>
      <c r="G251" s="147"/>
      <c r="H251" s="80"/>
      <c r="I251" s="134"/>
      <c r="J251" s="147"/>
      <c r="K251" s="80"/>
      <c r="L251" s="134"/>
      <c r="M251" s="147"/>
      <c r="N251" s="80"/>
      <c r="O251" s="134"/>
      <c r="P251" s="147">
        <v>2145</v>
      </c>
      <c r="Q251" s="80">
        <v>2400</v>
      </c>
      <c r="R251" s="134">
        <v>2660</v>
      </c>
      <c r="S251" s="147">
        <v>3350</v>
      </c>
      <c r="T251" s="80"/>
      <c r="U251" s="134"/>
      <c r="V251" s="147"/>
      <c r="W251" s="80"/>
      <c r="X251" s="134"/>
      <c r="Y251" s="147"/>
      <c r="Z251" s="80"/>
      <c r="AA251" s="134"/>
      <c r="AB251" s="147"/>
      <c r="AC251" s="80"/>
      <c r="AD251" s="134"/>
      <c r="AE251" s="147"/>
      <c r="AF251" s="80"/>
      <c r="AG251" s="134"/>
      <c r="AI251" s="147">
        <f t="shared" si="66"/>
        <v>5495</v>
      </c>
      <c r="AJ251" s="80">
        <f t="shared" si="66"/>
        <v>2400</v>
      </c>
      <c r="AK251" s="134">
        <f t="shared" si="66"/>
        <v>2660</v>
      </c>
    </row>
    <row r="252" spans="1:37" ht="15" customHeight="1" x14ac:dyDescent="0.2">
      <c r="A252" s="20" t="str">
        <f>[6]Settings!U251</f>
        <v>B</v>
      </c>
      <c r="B252" s="19" t="s">
        <v>1288</v>
      </c>
      <c r="C252" s="229" t="str">
        <f>[6]Settings!W251</f>
        <v>Pixley Ka Seme</v>
      </c>
      <c r="D252" s="147"/>
      <c r="E252" s="80"/>
      <c r="F252" s="134"/>
      <c r="G252" s="147"/>
      <c r="H252" s="80"/>
      <c r="I252" s="134"/>
      <c r="J252" s="147"/>
      <c r="K252" s="80"/>
      <c r="L252" s="134"/>
      <c r="M252" s="147"/>
      <c r="N252" s="80"/>
      <c r="O252" s="134"/>
      <c r="P252" s="147">
        <v>1700</v>
      </c>
      <c r="Q252" s="80">
        <v>1955</v>
      </c>
      <c r="R252" s="134">
        <v>2215</v>
      </c>
      <c r="S252" s="147">
        <v>1759</v>
      </c>
      <c r="T252" s="80"/>
      <c r="U252" s="134"/>
      <c r="V252" s="147"/>
      <c r="W252" s="80"/>
      <c r="X252" s="134"/>
      <c r="Y252" s="147"/>
      <c r="Z252" s="80"/>
      <c r="AA252" s="134"/>
      <c r="AB252" s="147"/>
      <c r="AC252" s="80"/>
      <c r="AD252" s="134"/>
      <c r="AE252" s="147"/>
      <c r="AF252" s="80"/>
      <c r="AG252" s="134"/>
      <c r="AI252" s="147">
        <f t="shared" si="66"/>
        <v>3459</v>
      </c>
      <c r="AJ252" s="80">
        <f t="shared" si="66"/>
        <v>1955</v>
      </c>
      <c r="AK252" s="134">
        <f t="shared" si="66"/>
        <v>2215</v>
      </c>
    </row>
    <row r="253" spans="1:37" ht="15" customHeight="1" x14ac:dyDescent="0.2">
      <c r="A253" s="20" t="str">
        <f>[6]Settings!U252</f>
        <v>B</v>
      </c>
      <c r="B253" s="19" t="s">
        <v>1289</v>
      </c>
      <c r="C253" s="229" t="str">
        <f>[6]Settings!W252</f>
        <v>Lekwa</v>
      </c>
      <c r="D253" s="147"/>
      <c r="E253" s="80"/>
      <c r="F253" s="134"/>
      <c r="G253" s="147"/>
      <c r="H253" s="80"/>
      <c r="I253" s="134"/>
      <c r="J253" s="147"/>
      <c r="K253" s="80"/>
      <c r="L253" s="134"/>
      <c r="M253" s="147"/>
      <c r="N253" s="80"/>
      <c r="O253" s="134"/>
      <c r="P253" s="147">
        <v>1700</v>
      </c>
      <c r="Q253" s="80">
        <v>1955</v>
      </c>
      <c r="R253" s="134">
        <v>2215</v>
      </c>
      <c r="S253" s="147">
        <v>1013</v>
      </c>
      <c r="T253" s="80"/>
      <c r="U253" s="134"/>
      <c r="V253" s="147"/>
      <c r="W253" s="80"/>
      <c r="X253" s="134"/>
      <c r="Y253" s="147"/>
      <c r="Z253" s="80"/>
      <c r="AA253" s="134"/>
      <c r="AB253" s="147"/>
      <c r="AC253" s="80"/>
      <c r="AD253" s="134"/>
      <c r="AE253" s="147"/>
      <c r="AF253" s="80"/>
      <c r="AG253" s="134"/>
      <c r="AI253" s="147">
        <f t="shared" si="66"/>
        <v>2713</v>
      </c>
      <c r="AJ253" s="80">
        <f t="shared" si="66"/>
        <v>1955</v>
      </c>
      <c r="AK253" s="134">
        <f t="shared" si="66"/>
        <v>2215</v>
      </c>
    </row>
    <row r="254" spans="1:37" ht="15" customHeight="1" x14ac:dyDescent="0.2">
      <c r="A254" s="20" t="str">
        <f>[6]Settings!U253</f>
        <v>B</v>
      </c>
      <c r="B254" s="19" t="s">
        <v>1290</v>
      </c>
      <c r="C254" s="229" t="str">
        <f>[6]Settings!W253</f>
        <v>Dipaleseng</v>
      </c>
      <c r="D254" s="147"/>
      <c r="E254" s="80"/>
      <c r="F254" s="134"/>
      <c r="G254" s="147"/>
      <c r="H254" s="80"/>
      <c r="I254" s="134"/>
      <c r="J254" s="147">
        <v>5000</v>
      </c>
      <c r="K254" s="80">
        <v>5000</v>
      </c>
      <c r="L254" s="134">
        <v>5000</v>
      </c>
      <c r="M254" s="147"/>
      <c r="N254" s="80"/>
      <c r="O254" s="134"/>
      <c r="P254" s="147">
        <v>1900</v>
      </c>
      <c r="Q254" s="80">
        <v>2155</v>
      </c>
      <c r="R254" s="134">
        <v>2415</v>
      </c>
      <c r="S254" s="147">
        <v>1706</v>
      </c>
      <c r="T254" s="80"/>
      <c r="U254" s="134"/>
      <c r="V254" s="147"/>
      <c r="W254" s="80"/>
      <c r="X254" s="134"/>
      <c r="Y254" s="147"/>
      <c r="Z254" s="80"/>
      <c r="AA254" s="134"/>
      <c r="AB254" s="147"/>
      <c r="AC254" s="80"/>
      <c r="AD254" s="134"/>
      <c r="AE254" s="147"/>
      <c r="AF254" s="80"/>
      <c r="AG254" s="134"/>
      <c r="AI254" s="147">
        <f t="shared" si="66"/>
        <v>8606</v>
      </c>
      <c r="AJ254" s="80">
        <f t="shared" si="66"/>
        <v>7155</v>
      </c>
      <c r="AK254" s="134">
        <f t="shared" si="66"/>
        <v>7415</v>
      </c>
    </row>
    <row r="255" spans="1:37" ht="15" customHeight="1" x14ac:dyDescent="0.2">
      <c r="A255" s="20" t="str">
        <f>[6]Settings!U254</f>
        <v>B</v>
      </c>
      <c r="B255" s="19" t="s">
        <v>1291</v>
      </c>
      <c r="C255" s="229" t="str">
        <f>[6]Settings!W254</f>
        <v>Govan Mbeki</v>
      </c>
      <c r="D255" s="147"/>
      <c r="E255" s="80"/>
      <c r="F255" s="134"/>
      <c r="G255" s="147"/>
      <c r="H255" s="80"/>
      <c r="I255" s="134"/>
      <c r="J255" s="147"/>
      <c r="K255" s="80"/>
      <c r="L255" s="134"/>
      <c r="M255" s="147">
        <v>23000</v>
      </c>
      <c r="N255" s="80">
        <v>25039</v>
      </c>
      <c r="O255" s="134">
        <v>26441</v>
      </c>
      <c r="P255" s="147">
        <v>1700</v>
      </c>
      <c r="Q255" s="80">
        <v>1955</v>
      </c>
      <c r="R255" s="134">
        <v>1955</v>
      </c>
      <c r="S255" s="147">
        <v>4244</v>
      </c>
      <c r="T255" s="80"/>
      <c r="U255" s="134"/>
      <c r="V255" s="147"/>
      <c r="W255" s="80"/>
      <c r="X255" s="134"/>
      <c r="Y255" s="147"/>
      <c r="Z255" s="80"/>
      <c r="AA255" s="134"/>
      <c r="AB255" s="147"/>
      <c r="AC255" s="80"/>
      <c r="AD255" s="134"/>
      <c r="AE255" s="147"/>
      <c r="AF255" s="80"/>
      <c r="AG255" s="134"/>
      <c r="AI255" s="147">
        <f t="shared" si="66"/>
        <v>28944</v>
      </c>
      <c r="AJ255" s="80">
        <f t="shared" si="66"/>
        <v>26994</v>
      </c>
      <c r="AK255" s="134">
        <f t="shared" si="66"/>
        <v>28396</v>
      </c>
    </row>
    <row r="256" spans="1:37" ht="15" customHeight="1" x14ac:dyDescent="0.2">
      <c r="A256" s="20" t="str">
        <f>[6]Settings!U255</f>
        <v>C</v>
      </c>
      <c r="B256" s="19" t="s">
        <v>106</v>
      </c>
      <c r="C256" s="229" t="str">
        <f>[6]Settings!W255</f>
        <v>Gert Sibande District Municipality</v>
      </c>
      <c r="D256" s="147"/>
      <c r="E256" s="80"/>
      <c r="F256" s="134"/>
      <c r="G256" s="147"/>
      <c r="H256" s="80"/>
      <c r="I256" s="134"/>
      <c r="J256" s="147"/>
      <c r="K256" s="80"/>
      <c r="L256" s="134"/>
      <c r="M256" s="147">
        <v>5500</v>
      </c>
      <c r="N256" s="80">
        <v>5600</v>
      </c>
      <c r="O256" s="134">
        <v>5808</v>
      </c>
      <c r="P256" s="147">
        <v>1250</v>
      </c>
      <c r="Q256" s="80">
        <v>1000</v>
      </c>
      <c r="R256" s="134">
        <v>1000</v>
      </c>
      <c r="S256" s="147">
        <v>4459</v>
      </c>
      <c r="T256" s="80"/>
      <c r="U256" s="134"/>
      <c r="V256" s="147"/>
      <c r="W256" s="80"/>
      <c r="X256" s="134"/>
      <c r="Y256" s="147"/>
      <c r="Z256" s="80"/>
      <c r="AA256" s="134"/>
      <c r="AB256" s="147"/>
      <c r="AC256" s="80"/>
      <c r="AD256" s="134"/>
      <c r="AE256" s="147"/>
      <c r="AF256" s="80"/>
      <c r="AG256" s="134"/>
      <c r="AI256" s="147">
        <f t="shared" si="66"/>
        <v>11209</v>
      </c>
      <c r="AJ256" s="80">
        <f t="shared" si="66"/>
        <v>6600</v>
      </c>
      <c r="AK256" s="134">
        <f t="shared" si="66"/>
        <v>6808</v>
      </c>
    </row>
    <row r="257" spans="1:37" s="66" customFormat="1" ht="15" customHeight="1" x14ac:dyDescent="0.2">
      <c r="A257" s="22" t="str">
        <f>[6]Settings!U256</f>
        <v>Total: Gert Sibande Municipalities</v>
      </c>
      <c r="B257" s="23"/>
      <c r="C257" s="24"/>
      <c r="D257" s="193">
        <f>SUM(D249:D256)</f>
        <v>0</v>
      </c>
      <c r="E257" s="102">
        <f t="shared" ref="E257:AK257" si="67">SUM(E249:E256)</f>
        <v>0</v>
      </c>
      <c r="F257" s="203">
        <f t="shared" si="67"/>
        <v>0</v>
      </c>
      <c r="G257" s="193">
        <f t="shared" si="67"/>
        <v>0</v>
      </c>
      <c r="H257" s="102">
        <f t="shared" si="67"/>
        <v>0</v>
      </c>
      <c r="I257" s="203">
        <f t="shared" si="67"/>
        <v>0</v>
      </c>
      <c r="J257" s="193">
        <f t="shared" si="67"/>
        <v>5000</v>
      </c>
      <c r="K257" s="102">
        <f t="shared" si="67"/>
        <v>5000</v>
      </c>
      <c r="L257" s="203">
        <f t="shared" si="67"/>
        <v>5000</v>
      </c>
      <c r="M257" s="193">
        <f t="shared" si="67"/>
        <v>28500</v>
      </c>
      <c r="N257" s="102">
        <f t="shared" si="67"/>
        <v>30639</v>
      </c>
      <c r="O257" s="203">
        <f t="shared" si="67"/>
        <v>32249</v>
      </c>
      <c r="P257" s="193">
        <f t="shared" si="67"/>
        <v>14240</v>
      </c>
      <c r="Q257" s="102">
        <f t="shared" si="67"/>
        <v>15520</v>
      </c>
      <c r="R257" s="203">
        <f t="shared" si="67"/>
        <v>16820</v>
      </c>
      <c r="S257" s="193">
        <f t="shared" si="67"/>
        <v>19466</v>
      </c>
      <c r="T257" s="102">
        <f t="shared" si="67"/>
        <v>0</v>
      </c>
      <c r="U257" s="203">
        <f t="shared" si="67"/>
        <v>0</v>
      </c>
      <c r="V257" s="193">
        <f t="shared" si="67"/>
        <v>0</v>
      </c>
      <c r="W257" s="102">
        <f t="shared" si="67"/>
        <v>0</v>
      </c>
      <c r="X257" s="203">
        <f t="shared" si="67"/>
        <v>0</v>
      </c>
      <c r="Y257" s="193">
        <f t="shared" si="67"/>
        <v>0</v>
      </c>
      <c r="Z257" s="102">
        <f t="shared" si="67"/>
        <v>0</v>
      </c>
      <c r="AA257" s="203">
        <f t="shared" si="67"/>
        <v>0</v>
      </c>
      <c r="AB257" s="193">
        <f t="shared" si="67"/>
        <v>0</v>
      </c>
      <c r="AC257" s="102">
        <f t="shared" si="67"/>
        <v>0</v>
      </c>
      <c r="AD257" s="203">
        <f t="shared" si="67"/>
        <v>0</v>
      </c>
      <c r="AE257" s="193">
        <f t="shared" si="67"/>
        <v>0</v>
      </c>
      <c r="AF257" s="102">
        <f t="shared" si="67"/>
        <v>0</v>
      </c>
      <c r="AG257" s="203">
        <f t="shared" si="67"/>
        <v>0</v>
      </c>
      <c r="AH257" s="121">
        <f t="shared" si="67"/>
        <v>0</v>
      </c>
      <c r="AI257" s="193">
        <f t="shared" si="67"/>
        <v>67206</v>
      </c>
      <c r="AJ257" s="102">
        <f t="shared" si="67"/>
        <v>51159</v>
      </c>
      <c r="AK257" s="203">
        <f t="shared" si="67"/>
        <v>54069</v>
      </c>
    </row>
    <row r="258" spans="1:37" ht="15" customHeight="1" x14ac:dyDescent="0.2">
      <c r="A258" s="254">
        <f>[6]Settings!U257</f>
        <v>0</v>
      </c>
      <c r="B258" s="243">
        <f>[6]Settings!V257</f>
        <v>0</v>
      </c>
      <c r="C258" s="244">
        <f>[6]Settings!W257</f>
        <v>0</v>
      </c>
      <c r="D258" s="1"/>
      <c r="E258" s="2"/>
      <c r="F258" s="3"/>
      <c r="G258" s="1"/>
      <c r="H258" s="2"/>
      <c r="I258" s="3"/>
      <c r="J258" s="1"/>
      <c r="K258" s="2"/>
      <c r="L258" s="3"/>
      <c r="M258" s="1"/>
      <c r="N258" s="2"/>
      <c r="O258" s="3"/>
      <c r="P258" s="1"/>
      <c r="Q258" s="2"/>
      <c r="R258" s="3"/>
      <c r="S258" s="1"/>
      <c r="T258" s="2"/>
      <c r="U258" s="3"/>
      <c r="V258" s="1"/>
      <c r="W258" s="2"/>
      <c r="X258" s="3"/>
      <c r="Y258" s="1"/>
      <c r="Z258" s="2"/>
      <c r="AA258" s="3"/>
      <c r="AB258" s="1"/>
      <c r="AC258" s="2"/>
      <c r="AD258" s="3"/>
      <c r="AE258" s="1"/>
      <c r="AF258" s="2"/>
      <c r="AG258" s="3"/>
      <c r="AI258" s="147">
        <f t="shared" ref="AI258:AK265" si="68">D258+G258+J258+M258+P258+S258+V258+Y258+AB258+AE258</f>
        <v>0</v>
      </c>
      <c r="AJ258" s="80">
        <f t="shared" si="68"/>
        <v>0</v>
      </c>
      <c r="AK258" s="134">
        <f t="shared" si="68"/>
        <v>0</v>
      </c>
    </row>
    <row r="259" spans="1:37" ht="15" customHeight="1" x14ac:dyDescent="0.2">
      <c r="A259" s="20" t="str">
        <f>[6]Settings!U258</f>
        <v>B</v>
      </c>
      <c r="B259" s="19" t="str">
        <f>[6]Settings!V258</f>
        <v>MP311</v>
      </c>
      <c r="C259" s="229" t="str">
        <f>[6]Settings!W258</f>
        <v>Victor Khanye</v>
      </c>
      <c r="D259" s="147"/>
      <c r="E259" s="80"/>
      <c r="F259" s="134"/>
      <c r="G259" s="147"/>
      <c r="H259" s="80"/>
      <c r="I259" s="134"/>
      <c r="J259" s="147">
        <v>5000</v>
      </c>
      <c r="K259" s="80">
        <v>5000</v>
      </c>
      <c r="L259" s="134">
        <v>5000</v>
      </c>
      <c r="M259" s="147"/>
      <c r="N259" s="80"/>
      <c r="O259" s="134"/>
      <c r="P259" s="147">
        <v>1700</v>
      </c>
      <c r="Q259" s="80">
        <v>1955</v>
      </c>
      <c r="R259" s="134">
        <v>1955</v>
      </c>
      <c r="S259" s="147">
        <v>2275</v>
      </c>
      <c r="T259" s="80"/>
      <c r="U259" s="134"/>
      <c r="V259" s="147"/>
      <c r="W259" s="80"/>
      <c r="X259" s="134"/>
      <c r="Y259" s="147"/>
      <c r="Z259" s="80"/>
      <c r="AA259" s="134"/>
      <c r="AB259" s="147"/>
      <c r="AC259" s="80"/>
      <c r="AD259" s="134"/>
      <c r="AE259" s="147"/>
      <c r="AF259" s="80"/>
      <c r="AG259" s="134"/>
      <c r="AI259" s="147">
        <f t="shared" si="68"/>
        <v>8975</v>
      </c>
      <c r="AJ259" s="80">
        <f t="shared" si="68"/>
        <v>6955</v>
      </c>
      <c r="AK259" s="134">
        <f t="shared" si="68"/>
        <v>6955</v>
      </c>
    </row>
    <row r="260" spans="1:37" ht="15" customHeight="1" x14ac:dyDescent="0.2">
      <c r="A260" s="20" t="str">
        <f>[6]Settings!U259</f>
        <v>B</v>
      </c>
      <c r="B260" s="19" t="str">
        <f>[6]Settings!V259</f>
        <v>MP312</v>
      </c>
      <c r="C260" s="229" t="str">
        <f>[6]Settings!W259</f>
        <v>Emalahleni</v>
      </c>
      <c r="D260" s="147"/>
      <c r="E260" s="80"/>
      <c r="F260" s="134"/>
      <c r="G260" s="147"/>
      <c r="H260" s="80"/>
      <c r="I260" s="134"/>
      <c r="J260" s="147"/>
      <c r="K260" s="80"/>
      <c r="L260" s="134"/>
      <c r="M260" s="147"/>
      <c r="N260" s="80"/>
      <c r="O260" s="134"/>
      <c r="P260" s="147">
        <v>2145</v>
      </c>
      <c r="Q260" s="80">
        <v>2400</v>
      </c>
      <c r="R260" s="134">
        <v>2660</v>
      </c>
      <c r="S260" s="147">
        <v>1717</v>
      </c>
      <c r="T260" s="80"/>
      <c r="U260" s="134"/>
      <c r="V260" s="147"/>
      <c r="W260" s="80"/>
      <c r="X260" s="134"/>
      <c r="Y260" s="147"/>
      <c r="Z260" s="80"/>
      <c r="AA260" s="134"/>
      <c r="AB260" s="147"/>
      <c r="AC260" s="80"/>
      <c r="AD260" s="134"/>
      <c r="AE260" s="147"/>
      <c r="AF260" s="80"/>
      <c r="AG260" s="134"/>
      <c r="AI260" s="147">
        <f t="shared" si="68"/>
        <v>3862</v>
      </c>
      <c r="AJ260" s="80">
        <f t="shared" si="68"/>
        <v>2400</v>
      </c>
      <c r="AK260" s="134">
        <f t="shared" si="68"/>
        <v>2660</v>
      </c>
    </row>
    <row r="261" spans="1:37" ht="15" customHeight="1" x14ac:dyDescent="0.2">
      <c r="A261" s="20" t="str">
        <f>[6]Settings!U260</f>
        <v>B</v>
      </c>
      <c r="B261" s="19" t="str">
        <f>[6]Settings!V260</f>
        <v>MP313</v>
      </c>
      <c r="C261" s="229" t="str">
        <f>[6]Settings!W260</f>
        <v>Steve Tshwete</v>
      </c>
      <c r="D261" s="147"/>
      <c r="E261" s="80"/>
      <c r="F261" s="134"/>
      <c r="G261" s="147"/>
      <c r="H261" s="80"/>
      <c r="I261" s="134"/>
      <c r="J261" s="147"/>
      <c r="K261" s="80"/>
      <c r="L261" s="134"/>
      <c r="M261" s="147"/>
      <c r="N261" s="80"/>
      <c r="O261" s="134"/>
      <c r="P261" s="147">
        <v>1700</v>
      </c>
      <c r="Q261" s="80">
        <v>1700</v>
      </c>
      <c r="R261" s="134">
        <v>1700</v>
      </c>
      <c r="S261" s="147">
        <v>5270</v>
      </c>
      <c r="T261" s="80"/>
      <c r="U261" s="134"/>
      <c r="V261" s="147"/>
      <c r="W261" s="80"/>
      <c r="X261" s="134"/>
      <c r="Y261" s="147"/>
      <c r="Z261" s="80"/>
      <c r="AA261" s="134"/>
      <c r="AB261" s="147"/>
      <c r="AC261" s="80"/>
      <c r="AD261" s="134"/>
      <c r="AE261" s="147"/>
      <c r="AF261" s="80"/>
      <c r="AG261" s="134"/>
      <c r="AI261" s="147">
        <f t="shared" si="68"/>
        <v>6970</v>
      </c>
      <c r="AJ261" s="80">
        <f t="shared" si="68"/>
        <v>1700</v>
      </c>
      <c r="AK261" s="134">
        <f t="shared" si="68"/>
        <v>1700</v>
      </c>
    </row>
    <row r="262" spans="1:37" ht="15" customHeight="1" x14ac:dyDescent="0.2">
      <c r="A262" s="20" t="str">
        <f>[6]Settings!U261</f>
        <v>B</v>
      </c>
      <c r="B262" s="19" t="str">
        <f>[6]Settings!V261</f>
        <v>MP314</v>
      </c>
      <c r="C262" s="229" t="str">
        <f>[6]Settings!W261</f>
        <v>Emakhazeni</v>
      </c>
      <c r="D262" s="147"/>
      <c r="E262" s="80"/>
      <c r="F262" s="134"/>
      <c r="G262" s="147"/>
      <c r="H262" s="80"/>
      <c r="I262" s="134"/>
      <c r="J262" s="147"/>
      <c r="K262" s="80"/>
      <c r="L262" s="134"/>
      <c r="M262" s="147"/>
      <c r="N262" s="80"/>
      <c r="O262" s="134"/>
      <c r="P262" s="147">
        <v>1900</v>
      </c>
      <c r="Q262" s="80">
        <v>2155</v>
      </c>
      <c r="R262" s="134">
        <v>2415</v>
      </c>
      <c r="S262" s="147">
        <v>1290</v>
      </c>
      <c r="T262" s="80"/>
      <c r="U262" s="134"/>
      <c r="V262" s="147"/>
      <c r="W262" s="80"/>
      <c r="X262" s="134"/>
      <c r="Y262" s="147"/>
      <c r="Z262" s="80"/>
      <c r="AA262" s="134"/>
      <c r="AB262" s="147"/>
      <c r="AC262" s="80"/>
      <c r="AD262" s="134"/>
      <c r="AE262" s="147"/>
      <c r="AF262" s="80"/>
      <c r="AG262" s="134"/>
      <c r="AI262" s="147">
        <f t="shared" si="68"/>
        <v>3190</v>
      </c>
      <c r="AJ262" s="80">
        <f t="shared" si="68"/>
        <v>2155</v>
      </c>
      <c r="AK262" s="134">
        <f t="shared" si="68"/>
        <v>2415</v>
      </c>
    </row>
    <row r="263" spans="1:37" ht="15" customHeight="1" x14ac:dyDescent="0.2">
      <c r="A263" s="20" t="str">
        <f>[6]Settings!U262</f>
        <v>B</v>
      </c>
      <c r="B263" s="19" t="str">
        <f>[6]Settings!V262</f>
        <v>MP315</v>
      </c>
      <c r="C263" s="229" t="str">
        <f>[6]Settings!W262</f>
        <v>Thembisile Hani</v>
      </c>
      <c r="D263" s="147"/>
      <c r="E263" s="80"/>
      <c r="F263" s="134"/>
      <c r="G263" s="147"/>
      <c r="H263" s="80"/>
      <c r="I263" s="134"/>
      <c r="J263" s="147"/>
      <c r="K263" s="80"/>
      <c r="L263" s="134"/>
      <c r="M263" s="147"/>
      <c r="N263" s="80"/>
      <c r="O263" s="134"/>
      <c r="P263" s="147">
        <v>1700</v>
      </c>
      <c r="Q263" s="80">
        <v>1955</v>
      </c>
      <c r="R263" s="134">
        <v>1955</v>
      </c>
      <c r="S263" s="147">
        <v>2560</v>
      </c>
      <c r="T263" s="80"/>
      <c r="U263" s="134"/>
      <c r="V263" s="147"/>
      <c r="W263" s="80"/>
      <c r="X263" s="134"/>
      <c r="Y263" s="147"/>
      <c r="Z263" s="80"/>
      <c r="AA263" s="134"/>
      <c r="AB263" s="147"/>
      <c r="AC263" s="80"/>
      <c r="AD263" s="134"/>
      <c r="AE263" s="147"/>
      <c r="AF263" s="80"/>
      <c r="AG263" s="134"/>
      <c r="AI263" s="147">
        <f t="shared" si="68"/>
        <v>4260</v>
      </c>
      <c r="AJ263" s="80">
        <f t="shared" si="68"/>
        <v>1955</v>
      </c>
      <c r="AK263" s="134">
        <f t="shared" si="68"/>
        <v>1955</v>
      </c>
    </row>
    <row r="264" spans="1:37" ht="15" customHeight="1" x14ac:dyDescent="0.2">
      <c r="A264" s="20" t="str">
        <f>[6]Settings!U263</f>
        <v>B</v>
      </c>
      <c r="B264" s="19" t="str">
        <f>[6]Settings!V263</f>
        <v>MP316</v>
      </c>
      <c r="C264" s="229" t="str">
        <f>[6]Settings!W263</f>
        <v>Dr JS Moroka</v>
      </c>
      <c r="D264" s="147"/>
      <c r="E264" s="80"/>
      <c r="F264" s="134"/>
      <c r="G264" s="147"/>
      <c r="H264" s="80"/>
      <c r="I264" s="134"/>
      <c r="J264" s="147"/>
      <c r="K264" s="80"/>
      <c r="L264" s="134"/>
      <c r="M264" s="147"/>
      <c r="N264" s="80"/>
      <c r="O264" s="134"/>
      <c r="P264" s="147">
        <v>1700</v>
      </c>
      <c r="Q264" s="80">
        <v>1955</v>
      </c>
      <c r="R264" s="134">
        <v>2215</v>
      </c>
      <c r="S264" s="147">
        <v>3246</v>
      </c>
      <c r="T264" s="80"/>
      <c r="U264" s="134"/>
      <c r="V264" s="147"/>
      <c r="W264" s="80"/>
      <c r="X264" s="134"/>
      <c r="Y264" s="147"/>
      <c r="Z264" s="80"/>
      <c r="AA264" s="134"/>
      <c r="AB264" s="147"/>
      <c r="AC264" s="80"/>
      <c r="AD264" s="134"/>
      <c r="AE264" s="147"/>
      <c r="AF264" s="80"/>
      <c r="AG264" s="134"/>
      <c r="AI264" s="147">
        <f t="shared" si="68"/>
        <v>4946</v>
      </c>
      <c r="AJ264" s="80">
        <f t="shared" si="68"/>
        <v>1955</v>
      </c>
      <c r="AK264" s="134">
        <f t="shared" si="68"/>
        <v>2215</v>
      </c>
    </row>
    <row r="265" spans="1:37" ht="15" customHeight="1" x14ac:dyDescent="0.2">
      <c r="A265" s="20" t="str">
        <f>[6]Settings!U264</f>
        <v>C</v>
      </c>
      <c r="B265" s="19" t="str">
        <f>[6]Settings!V264</f>
        <v>DC31</v>
      </c>
      <c r="C265" s="229" t="str">
        <f>[6]Settings!W264</f>
        <v>Nkangala District Municipality</v>
      </c>
      <c r="D265" s="147"/>
      <c r="E265" s="80"/>
      <c r="F265" s="134"/>
      <c r="G265" s="147"/>
      <c r="H265" s="80"/>
      <c r="I265" s="134"/>
      <c r="J265" s="147"/>
      <c r="K265" s="80"/>
      <c r="L265" s="134"/>
      <c r="M265" s="147"/>
      <c r="N265" s="80"/>
      <c r="O265" s="134"/>
      <c r="P265" s="147">
        <v>1250</v>
      </c>
      <c r="Q265" s="80">
        <v>1000</v>
      </c>
      <c r="R265" s="134">
        <v>1000</v>
      </c>
      <c r="S265" s="147">
        <v>4182</v>
      </c>
      <c r="T265" s="80"/>
      <c r="U265" s="134"/>
      <c r="V265" s="147"/>
      <c r="W265" s="80"/>
      <c r="X265" s="134"/>
      <c r="Y265" s="147"/>
      <c r="Z265" s="80"/>
      <c r="AA265" s="134"/>
      <c r="AB265" s="147"/>
      <c r="AC265" s="80"/>
      <c r="AD265" s="134"/>
      <c r="AE265" s="147"/>
      <c r="AF265" s="80"/>
      <c r="AG265" s="134"/>
      <c r="AI265" s="147">
        <f t="shared" si="68"/>
        <v>5432</v>
      </c>
      <c r="AJ265" s="80">
        <f t="shared" si="68"/>
        <v>1000</v>
      </c>
      <c r="AK265" s="134">
        <f t="shared" si="68"/>
        <v>1000</v>
      </c>
    </row>
    <row r="266" spans="1:37" s="66" customFormat="1" ht="15" customHeight="1" x14ac:dyDescent="0.2">
      <c r="A266" s="22" t="str">
        <f>[6]Settings!U265</f>
        <v>Total: Nkangala Municipalities</v>
      </c>
      <c r="B266" s="23"/>
      <c r="C266" s="24"/>
      <c r="D266" s="193">
        <f>SUM(D259:D265)</f>
        <v>0</v>
      </c>
      <c r="E266" s="102">
        <f t="shared" ref="E266:AK266" si="69">SUM(E259:E265)</f>
        <v>0</v>
      </c>
      <c r="F266" s="203">
        <f t="shared" si="69"/>
        <v>0</v>
      </c>
      <c r="G266" s="193">
        <f t="shared" si="69"/>
        <v>0</v>
      </c>
      <c r="H266" s="102">
        <f t="shared" si="69"/>
        <v>0</v>
      </c>
      <c r="I266" s="203">
        <f t="shared" si="69"/>
        <v>0</v>
      </c>
      <c r="J266" s="193">
        <f t="shared" si="69"/>
        <v>5000</v>
      </c>
      <c r="K266" s="102">
        <f t="shared" si="69"/>
        <v>5000</v>
      </c>
      <c r="L266" s="203">
        <f t="shared" si="69"/>
        <v>5000</v>
      </c>
      <c r="M266" s="193">
        <f t="shared" si="69"/>
        <v>0</v>
      </c>
      <c r="N266" s="102">
        <f t="shared" si="69"/>
        <v>0</v>
      </c>
      <c r="O266" s="203">
        <f t="shared" si="69"/>
        <v>0</v>
      </c>
      <c r="P266" s="193">
        <f t="shared" si="69"/>
        <v>12095</v>
      </c>
      <c r="Q266" s="102">
        <f t="shared" si="69"/>
        <v>13120</v>
      </c>
      <c r="R266" s="203">
        <f t="shared" si="69"/>
        <v>13900</v>
      </c>
      <c r="S266" s="193">
        <f t="shared" si="69"/>
        <v>20540</v>
      </c>
      <c r="T266" s="102">
        <f t="shared" si="69"/>
        <v>0</v>
      </c>
      <c r="U266" s="203">
        <f t="shared" si="69"/>
        <v>0</v>
      </c>
      <c r="V266" s="193">
        <f t="shared" si="69"/>
        <v>0</v>
      </c>
      <c r="W266" s="102">
        <f t="shared" si="69"/>
        <v>0</v>
      </c>
      <c r="X266" s="203">
        <f t="shared" si="69"/>
        <v>0</v>
      </c>
      <c r="Y266" s="193">
        <f t="shared" si="69"/>
        <v>0</v>
      </c>
      <c r="Z266" s="102">
        <f t="shared" si="69"/>
        <v>0</v>
      </c>
      <c r="AA266" s="203">
        <f t="shared" si="69"/>
        <v>0</v>
      </c>
      <c r="AB266" s="193">
        <f t="shared" si="69"/>
        <v>0</v>
      </c>
      <c r="AC266" s="102">
        <f t="shared" si="69"/>
        <v>0</v>
      </c>
      <c r="AD266" s="203">
        <f t="shared" si="69"/>
        <v>0</v>
      </c>
      <c r="AE266" s="193">
        <f t="shared" si="69"/>
        <v>0</v>
      </c>
      <c r="AF266" s="102">
        <f t="shared" si="69"/>
        <v>0</v>
      </c>
      <c r="AG266" s="203">
        <f t="shared" si="69"/>
        <v>0</v>
      </c>
      <c r="AH266" s="121">
        <f t="shared" si="69"/>
        <v>0</v>
      </c>
      <c r="AI266" s="193">
        <f t="shared" si="69"/>
        <v>37635</v>
      </c>
      <c r="AJ266" s="102">
        <f t="shared" si="69"/>
        <v>18120</v>
      </c>
      <c r="AK266" s="203">
        <f t="shared" si="69"/>
        <v>18900</v>
      </c>
    </row>
    <row r="267" spans="1:37" ht="15" customHeight="1" x14ac:dyDescent="0.2">
      <c r="A267" s="254">
        <f>[6]Settings!U266</f>
        <v>0</v>
      </c>
      <c r="B267" s="243">
        <f>[6]Settings!V266</f>
        <v>0</v>
      </c>
      <c r="C267" s="244">
        <f>[6]Settings!W266</f>
        <v>0</v>
      </c>
      <c r="D267" s="1"/>
      <c r="E267" s="2"/>
      <c r="F267" s="3"/>
      <c r="G267" s="1"/>
      <c r="H267" s="2"/>
      <c r="I267" s="3"/>
      <c r="J267" s="1"/>
      <c r="K267" s="2"/>
      <c r="L267" s="3"/>
      <c r="M267" s="1"/>
      <c r="N267" s="2"/>
      <c r="O267" s="3"/>
      <c r="P267" s="1"/>
      <c r="Q267" s="2"/>
      <c r="R267" s="3"/>
      <c r="S267" s="1"/>
      <c r="T267" s="2"/>
      <c r="U267" s="3"/>
      <c r="V267" s="1"/>
      <c r="W267" s="2"/>
      <c r="X267" s="3"/>
      <c r="Y267" s="1"/>
      <c r="Z267" s="2"/>
      <c r="AA267" s="3"/>
      <c r="AB267" s="1"/>
      <c r="AC267" s="2"/>
      <c r="AD267" s="3"/>
      <c r="AE267" s="1"/>
      <c r="AF267" s="2"/>
      <c r="AG267" s="3"/>
      <c r="AI267" s="147">
        <f t="shared" ref="AI267:AK272" si="70">D267+G267+J267+M267+P267+S267+V267+Y267+AB267+AE267</f>
        <v>0</v>
      </c>
      <c r="AJ267" s="80">
        <f t="shared" si="70"/>
        <v>0</v>
      </c>
      <c r="AK267" s="134">
        <f t="shared" si="70"/>
        <v>0</v>
      </c>
    </row>
    <row r="268" spans="1:37" ht="15" customHeight="1" x14ac:dyDescent="0.2">
      <c r="A268" s="20" t="str">
        <f>[6]Settings!U267</f>
        <v>B</v>
      </c>
      <c r="B268" s="19" t="str">
        <f>[6]Settings!V267</f>
        <v>MP321</v>
      </c>
      <c r="C268" s="229" t="str">
        <f>[6]Settings!W267</f>
        <v>Thaba Chweu</v>
      </c>
      <c r="D268" s="147"/>
      <c r="E268" s="80"/>
      <c r="F268" s="134"/>
      <c r="G268" s="147"/>
      <c r="H268" s="80"/>
      <c r="I268" s="134"/>
      <c r="J268" s="147">
        <v>6000</v>
      </c>
      <c r="K268" s="80">
        <v>6000</v>
      </c>
      <c r="L268" s="134">
        <v>6000</v>
      </c>
      <c r="M268" s="147"/>
      <c r="N268" s="80"/>
      <c r="O268" s="134"/>
      <c r="P268" s="147">
        <v>2145</v>
      </c>
      <c r="Q268" s="80">
        <v>2400</v>
      </c>
      <c r="R268" s="134">
        <v>2660</v>
      </c>
      <c r="S268" s="147">
        <v>1909</v>
      </c>
      <c r="T268" s="80"/>
      <c r="U268" s="134"/>
      <c r="V268" s="147"/>
      <c r="W268" s="80"/>
      <c r="X268" s="134"/>
      <c r="Y268" s="147"/>
      <c r="Z268" s="80"/>
      <c r="AA268" s="134"/>
      <c r="AB268" s="147"/>
      <c r="AC268" s="80"/>
      <c r="AD268" s="134"/>
      <c r="AE268" s="147"/>
      <c r="AF268" s="80"/>
      <c r="AG268" s="134"/>
      <c r="AI268" s="147">
        <f t="shared" si="70"/>
        <v>10054</v>
      </c>
      <c r="AJ268" s="80">
        <f t="shared" si="70"/>
        <v>8400</v>
      </c>
      <c r="AK268" s="134">
        <f t="shared" si="70"/>
        <v>8660</v>
      </c>
    </row>
    <row r="269" spans="1:37" ht="15" customHeight="1" x14ac:dyDescent="0.2">
      <c r="A269" s="20" t="str">
        <f>[6]Settings!U268</f>
        <v>B</v>
      </c>
      <c r="B269" s="19" t="str">
        <f>[6]Settings!V268</f>
        <v>MP324</v>
      </c>
      <c r="C269" s="229" t="str">
        <f>[6]Settings!W268</f>
        <v>Nkomazi</v>
      </c>
      <c r="D269" s="147"/>
      <c r="E269" s="80"/>
      <c r="F269" s="134"/>
      <c r="G269" s="147"/>
      <c r="H269" s="80"/>
      <c r="I269" s="134"/>
      <c r="J269" s="147"/>
      <c r="K269" s="80"/>
      <c r="L269" s="134"/>
      <c r="M269" s="147"/>
      <c r="N269" s="80"/>
      <c r="O269" s="134"/>
      <c r="P269" s="147">
        <v>1700</v>
      </c>
      <c r="Q269" s="80">
        <v>1955</v>
      </c>
      <c r="R269" s="134">
        <v>1955</v>
      </c>
      <c r="S269" s="147">
        <v>7174</v>
      </c>
      <c r="T269" s="80"/>
      <c r="U269" s="134"/>
      <c r="V269" s="147"/>
      <c r="W269" s="80"/>
      <c r="X269" s="134"/>
      <c r="Y269" s="147"/>
      <c r="Z269" s="80"/>
      <c r="AA269" s="134"/>
      <c r="AB269" s="147"/>
      <c r="AC269" s="80"/>
      <c r="AD269" s="134"/>
      <c r="AE269" s="147"/>
      <c r="AF269" s="80"/>
      <c r="AG269" s="134"/>
      <c r="AI269" s="147">
        <f t="shared" si="70"/>
        <v>8874</v>
      </c>
      <c r="AJ269" s="80">
        <f t="shared" si="70"/>
        <v>1955</v>
      </c>
      <c r="AK269" s="134">
        <f t="shared" si="70"/>
        <v>1955</v>
      </c>
    </row>
    <row r="270" spans="1:37" ht="15" customHeight="1" x14ac:dyDescent="0.2">
      <c r="A270" s="20" t="str">
        <f>[6]Settings!U269</f>
        <v>B</v>
      </c>
      <c r="B270" s="19" t="str">
        <f>[6]Settings!V269</f>
        <v>MP325</v>
      </c>
      <c r="C270" s="229" t="str">
        <f>[6]Settings!W269</f>
        <v>Bushbuckridge</v>
      </c>
      <c r="D270" s="147"/>
      <c r="E270" s="80"/>
      <c r="F270" s="134"/>
      <c r="G270" s="147"/>
      <c r="H270" s="80"/>
      <c r="I270" s="134"/>
      <c r="J270" s="147"/>
      <c r="K270" s="80"/>
      <c r="L270" s="134"/>
      <c r="M270" s="147"/>
      <c r="N270" s="80"/>
      <c r="O270" s="134"/>
      <c r="P270" s="147">
        <v>2145</v>
      </c>
      <c r="Q270" s="80">
        <v>2400</v>
      </c>
      <c r="R270" s="134">
        <v>2400</v>
      </c>
      <c r="S270" s="147">
        <v>9355</v>
      </c>
      <c r="T270" s="80"/>
      <c r="U270" s="134"/>
      <c r="V270" s="147"/>
      <c r="W270" s="80"/>
      <c r="X270" s="134"/>
      <c r="Y270" s="147"/>
      <c r="Z270" s="80"/>
      <c r="AA270" s="134"/>
      <c r="AB270" s="147"/>
      <c r="AC270" s="80"/>
      <c r="AD270" s="134"/>
      <c r="AE270" s="147"/>
      <c r="AF270" s="80"/>
      <c r="AG270" s="134"/>
      <c r="AI270" s="147">
        <f t="shared" si="70"/>
        <v>11500</v>
      </c>
      <c r="AJ270" s="80">
        <f t="shared" si="70"/>
        <v>2400</v>
      </c>
      <c r="AK270" s="134">
        <f t="shared" si="70"/>
        <v>2400</v>
      </c>
    </row>
    <row r="271" spans="1:37" ht="15" customHeight="1" x14ac:dyDescent="0.2">
      <c r="A271" s="20" t="str">
        <f>[6]Settings!U270</f>
        <v>B</v>
      </c>
      <c r="B271" s="19" t="str">
        <f>[6]Settings!V270</f>
        <v>MP326</v>
      </c>
      <c r="C271" s="229" t="str">
        <f>[6]Settings!W270</f>
        <v>City of Mbombela</v>
      </c>
      <c r="D271" s="147">
        <v>4566</v>
      </c>
      <c r="E271" s="80"/>
      <c r="F271" s="134"/>
      <c r="G271" s="147"/>
      <c r="H271" s="80"/>
      <c r="I271" s="134"/>
      <c r="J271" s="147">
        <v>7000</v>
      </c>
      <c r="K271" s="80">
        <v>8000</v>
      </c>
      <c r="L271" s="134">
        <v>10000</v>
      </c>
      <c r="M271" s="147"/>
      <c r="N271" s="80"/>
      <c r="O271" s="134"/>
      <c r="P271" s="147">
        <v>3400</v>
      </c>
      <c r="Q271" s="80">
        <v>3656</v>
      </c>
      <c r="R271" s="134">
        <v>3916</v>
      </c>
      <c r="S271" s="147">
        <v>6714</v>
      </c>
      <c r="T271" s="80"/>
      <c r="U271" s="134"/>
      <c r="V271" s="147"/>
      <c r="W271" s="80"/>
      <c r="X271" s="134"/>
      <c r="Y271" s="147"/>
      <c r="Z271" s="80"/>
      <c r="AA271" s="134"/>
      <c r="AB271" s="147"/>
      <c r="AC271" s="80"/>
      <c r="AD271" s="134"/>
      <c r="AE271" s="147"/>
      <c r="AF271" s="80"/>
      <c r="AG271" s="134"/>
      <c r="AI271" s="147">
        <f t="shared" si="70"/>
        <v>21680</v>
      </c>
      <c r="AJ271" s="80">
        <f t="shared" si="70"/>
        <v>11656</v>
      </c>
      <c r="AK271" s="134">
        <f t="shared" si="70"/>
        <v>13916</v>
      </c>
    </row>
    <row r="272" spans="1:37" ht="15" customHeight="1" x14ac:dyDescent="0.2">
      <c r="A272" s="20" t="str">
        <f>[6]Settings!U271</f>
        <v>C</v>
      </c>
      <c r="B272" s="19" t="str">
        <f>[6]Settings!V271</f>
        <v>DC32</v>
      </c>
      <c r="C272" s="229" t="str">
        <f>[6]Settings!W271</f>
        <v>Ehlanzeni District Municipality</v>
      </c>
      <c r="D272" s="147"/>
      <c r="E272" s="80"/>
      <c r="F272" s="134"/>
      <c r="G272" s="147"/>
      <c r="H272" s="80"/>
      <c r="I272" s="134"/>
      <c r="J272" s="147"/>
      <c r="K272" s="80"/>
      <c r="L272" s="134"/>
      <c r="M272" s="147"/>
      <c r="N272" s="80"/>
      <c r="O272" s="134"/>
      <c r="P272" s="147">
        <v>1500</v>
      </c>
      <c r="Q272" s="80">
        <v>1250</v>
      </c>
      <c r="R272" s="134">
        <v>1250</v>
      </c>
      <c r="S272" s="147">
        <v>4355</v>
      </c>
      <c r="T272" s="80"/>
      <c r="U272" s="134"/>
      <c r="V272" s="147"/>
      <c r="W272" s="80"/>
      <c r="X272" s="134"/>
      <c r="Y272" s="147"/>
      <c r="Z272" s="80"/>
      <c r="AA272" s="134"/>
      <c r="AB272" s="147"/>
      <c r="AC272" s="80"/>
      <c r="AD272" s="134"/>
      <c r="AE272" s="147"/>
      <c r="AF272" s="80"/>
      <c r="AG272" s="134"/>
      <c r="AI272" s="147">
        <f t="shared" si="70"/>
        <v>5855</v>
      </c>
      <c r="AJ272" s="80">
        <f t="shared" si="70"/>
        <v>1250</v>
      </c>
      <c r="AK272" s="134">
        <f t="shared" si="70"/>
        <v>1250</v>
      </c>
    </row>
    <row r="273" spans="1:37" s="66" customFormat="1" ht="15" customHeight="1" x14ac:dyDescent="0.2">
      <c r="A273" s="22" t="str">
        <f>[6]Settings!U272</f>
        <v>Total: Ehlanzeni Municipalities</v>
      </c>
      <c r="B273" s="23"/>
      <c r="C273" s="24"/>
      <c r="D273" s="193">
        <f>SUM(D268:D272)</f>
        <v>4566</v>
      </c>
      <c r="E273" s="102">
        <f t="shared" ref="E273:AK273" si="71">SUM(E268:E272)</f>
        <v>0</v>
      </c>
      <c r="F273" s="203">
        <f t="shared" si="71"/>
        <v>0</v>
      </c>
      <c r="G273" s="193">
        <f t="shared" si="71"/>
        <v>0</v>
      </c>
      <c r="H273" s="102">
        <f t="shared" si="71"/>
        <v>0</v>
      </c>
      <c r="I273" s="203">
        <f t="shared" si="71"/>
        <v>0</v>
      </c>
      <c r="J273" s="193">
        <f t="shared" si="71"/>
        <v>13000</v>
      </c>
      <c r="K273" s="102">
        <f t="shared" si="71"/>
        <v>14000</v>
      </c>
      <c r="L273" s="203">
        <f t="shared" si="71"/>
        <v>16000</v>
      </c>
      <c r="M273" s="193">
        <f t="shared" si="71"/>
        <v>0</v>
      </c>
      <c r="N273" s="102">
        <f t="shared" si="71"/>
        <v>0</v>
      </c>
      <c r="O273" s="203">
        <f t="shared" si="71"/>
        <v>0</v>
      </c>
      <c r="P273" s="193">
        <f t="shared" si="71"/>
        <v>10890</v>
      </c>
      <c r="Q273" s="102">
        <f t="shared" si="71"/>
        <v>11661</v>
      </c>
      <c r="R273" s="203">
        <f t="shared" si="71"/>
        <v>12181</v>
      </c>
      <c r="S273" s="193">
        <f t="shared" si="71"/>
        <v>29507</v>
      </c>
      <c r="T273" s="102">
        <f t="shared" si="71"/>
        <v>0</v>
      </c>
      <c r="U273" s="203">
        <f t="shared" si="71"/>
        <v>0</v>
      </c>
      <c r="V273" s="193">
        <f t="shared" si="71"/>
        <v>0</v>
      </c>
      <c r="W273" s="102">
        <f t="shared" si="71"/>
        <v>0</v>
      </c>
      <c r="X273" s="203">
        <f t="shared" si="71"/>
        <v>0</v>
      </c>
      <c r="Y273" s="193">
        <f t="shared" si="71"/>
        <v>0</v>
      </c>
      <c r="Z273" s="102">
        <f t="shared" si="71"/>
        <v>0</v>
      </c>
      <c r="AA273" s="203">
        <f t="shared" si="71"/>
        <v>0</v>
      </c>
      <c r="AB273" s="193">
        <f t="shared" si="71"/>
        <v>0</v>
      </c>
      <c r="AC273" s="102">
        <f t="shared" si="71"/>
        <v>0</v>
      </c>
      <c r="AD273" s="203">
        <f t="shared" si="71"/>
        <v>0</v>
      </c>
      <c r="AE273" s="193">
        <f t="shared" si="71"/>
        <v>0</v>
      </c>
      <c r="AF273" s="102">
        <f t="shared" si="71"/>
        <v>0</v>
      </c>
      <c r="AG273" s="203">
        <f t="shared" si="71"/>
        <v>0</v>
      </c>
      <c r="AH273" s="121">
        <f t="shared" si="71"/>
        <v>0</v>
      </c>
      <c r="AI273" s="193">
        <f t="shared" si="71"/>
        <v>57963</v>
      </c>
      <c r="AJ273" s="102">
        <f t="shared" si="71"/>
        <v>25661</v>
      </c>
      <c r="AK273" s="203">
        <f t="shared" si="71"/>
        <v>28181</v>
      </c>
    </row>
    <row r="274" spans="1:37" ht="15" customHeight="1" x14ac:dyDescent="0.2">
      <c r="A274" s="254">
        <f>[6]Settings!U273</f>
        <v>0</v>
      </c>
      <c r="B274" s="243">
        <f>[6]Settings!V273</f>
        <v>0</v>
      </c>
      <c r="C274" s="244">
        <f>[6]Settings!W273</f>
        <v>0</v>
      </c>
      <c r="D274" s="1"/>
      <c r="E274" s="2"/>
      <c r="F274" s="3"/>
      <c r="G274" s="1"/>
      <c r="H274" s="2"/>
      <c r="I274" s="3"/>
      <c r="J274" s="1"/>
      <c r="K274" s="2"/>
      <c r="L274" s="3"/>
      <c r="M274" s="1"/>
      <c r="N274" s="2"/>
      <c r="O274" s="3"/>
      <c r="P274" s="1"/>
      <c r="Q274" s="2"/>
      <c r="R274" s="3"/>
      <c r="S274" s="1"/>
      <c r="T274" s="2"/>
      <c r="U274" s="3"/>
      <c r="V274" s="1"/>
      <c r="W274" s="2"/>
      <c r="X274" s="3"/>
      <c r="Y274" s="1"/>
      <c r="Z274" s="2"/>
      <c r="AA274" s="3"/>
      <c r="AB274" s="1"/>
      <c r="AC274" s="2"/>
      <c r="AD274" s="3"/>
      <c r="AE274" s="1"/>
      <c r="AF274" s="2"/>
      <c r="AG274" s="3"/>
      <c r="AI274" s="147">
        <f t="shared" ref="AI274:AK275" si="72">D274+G274+J274+M274+P274+S274+V274+Y274+AB274+AE274</f>
        <v>0</v>
      </c>
      <c r="AJ274" s="80">
        <f t="shared" si="72"/>
        <v>0</v>
      </c>
      <c r="AK274" s="134">
        <f t="shared" si="72"/>
        <v>0</v>
      </c>
    </row>
    <row r="275" spans="1:37" ht="15" customHeight="1" x14ac:dyDescent="0.2">
      <c r="A275" s="254">
        <f>[6]Settings!U274</f>
        <v>0</v>
      </c>
      <c r="B275" s="243">
        <f>[6]Settings!V274</f>
        <v>0</v>
      </c>
      <c r="C275" s="244">
        <f>[6]Settings!W274</f>
        <v>0</v>
      </c>
      <c r="D275" s="196"/>
      <c r="E275" s="79"/>
      <c r="F275" s="206"/>
      <c r="G275" s="196"/>
      <c r="H275" s="79"/>
      <c r="I275" s="206"/>
      <c r="J275" s="196"/>
      <c r="K275" s="79"/>
      <c r="L275" s="206"/>
      <c r="M275" s="196"/>
      <c r="N275" s="79"/>
      <c r="O275" s="206"/>
      <c r="P275" s="196"/>
      <c r="Q275" s="79"/>
      <c r="R275" s="206"/>
      <c r="S275" s="196"/>
      <c r="T275" s="79"/>
      <c r="U275" s="206"/>
      <c r="V275" s="196"/>
      <c r="W275" s="79"/>
      <c r="X275" s="206"/>
      <c r="Y275" s="196"/>
      <c r="Z275" s="79"/>
      <c r="AA275" s="206"/>
      <c r="AB275" s="196"/>
      <c r="AC275" s="79"/>
      <c r="AD275" s="206"/>
      <c r="AE275" s="196"/>
      <c r="AF275" s="79"/>
      <c r="AG275" s="206"/>
      <c r="AI275" s="147">
        <f t="shared" si="72"/>
        <v>0</v>
      </c>
      <c r="AJ275" s="80">
        <f t="shared" si="72"/>
        <v>0</v>
      </c>
      <c r="AK275" s="134">
        <f t="shared" si="72"/>
        <v>0</v>
      </c>
    </row>
    <row r="276" spans="1:37" s="66" customFormat="1" ht="15" customHeight="1" x14ac:dyDescent="0.2">
      <c r="A276" s="22" t="str">
        <f>[6]Settings!U275</f>
        <v>Total: Mpumalanga Municipalities</v>
      </c>
      <c r="B276" s="23"/>
      <c r="C276" s="24"/>
      <c r="D276" s="193">
        <f>D257+D266+D273</f>
        <v>4566</v>
      </c>
      <c r="E276" s="102">
        <f t="shared" ref="E276:AK276" si="73">E257+E266+E273</f>
        <v>0</v>
      </c>
      <c r="F276" s="203">
        <f t="shared" si="73"/>
        <v>0</v>
      </c>
      <c r="G276" s="193">
        <f t="shared" si="73"/>
        <v>0</v>
      </c>
      <c r="H276" s="102">
        <f t="shared" si="73"/>
        <v>0</v>
      </c>
      <c r="I276" s="203">
        <f t="shared" si="73"/>
        <v>0</v>
      </c>
      <c r="J276" s="193">
        <f t="shared" si="73"/>
        <v>23000</v>
      </c>
      <c r="K276" s="102">
        <f t="shared" si="73"/>
        <v>24000</v>
      </c>
      <c r="L276" s="203">
        <f t="shared" si="73"/>
        <v>26000</v>
      </c>
      <c r="M276" s="193">
        <f t="shared" si="73"/>
        <v>28500</v>
      </c>
      <c r="N276" s="102">
        <f t="shared" si="73"/>
        <v>30639</v>
      </c>
      <c r="O276" s="203">
        <f t="shared" si="73"/>
        <v>32249</v>
      </c>
      <c r="P276" s="193">
        <f t="shared" si="73"/>
        <v>37225</v>
      </c>
      <c r="Q276" s="102">
        <f t="shared" si="73"/>
        <v>40301</v>
      </c>
      <c r="R276" s="203">
        <f t="shared" si="73"/>
        <v>42901</v>
      </c>
      <c r="S276" s="193">
        <f t="shared" si="73"/>
        <v>69513</v>
      </c>
      <c r="T276" s="102">
        <f t="shared" si="73"/>
        <v>0</v>
      </c>
      <c r="U276" s="203">
        <f t="shared" si="73"/>
        <v>0</v>
      </c>
      <c r="V276" s="193">
        <f t="shared" si="73"/>
        <v>0</v>
      </c>
      <c r="W276" s="102">
        <f t="shared" si="73"/>
        <v>0</v>
      </c>
      <c r="X276" s="203">
        <f t="shared" si="73"/>
        <v>0</v>
      </c>
      <c r="Y276" s="193">
        <f t="shared" si="73"/>
        <v>0</v>
      </c>
      <c r="Z276" s="102">
        <f t="shared" si="73"/>
        <v>0</v>
      </c>
      <c r="AA276" s="203">
        <f t="shared" si="73"/>
        <v>0</v>
      </c>
      <c r="AB276" s="193">
        <f t="shared" si="73"/>
        <v>0</v>
      </c>
      <c r="AC276" s="102">
        <f t="shared" si="73"/>
        <v>0</v>
      </c>
      <c r="AD276" s="203">
        <f t="shared" si="73"/>
        <v>0</v>
      </c>
      <c r="AE276" s="193">
        <f t="shared" si="73"/>
        <v>0</v>
      </c>
      <c r="AF276" s="102">
        <f t="shared" si="73"/>
        <v>0</v>
      </c>
      <c r="AG276" s="203">
        <f t="shared" si="73"/>
        <v>0</v>
      </c>
      <c r="AH276" s="121">
        <f t="shared" si="73"/>
        <v>0</v>
      </c>
      <c r="AI276" s="193">
        <f t="shared" si="73"/>
        <v>162804</v>
      </c>
      <c r="AJ276" s="102">
        <f t="shared" si="73"/>
        <v>94940</v>
      </c>
      <c r="AK276" s="203">
        <f t="shared" si="73"/>
        <v>101150</v>
      </c>
    </row>
    <row r="277" spans="1:37" ht="15" customHeight="1" x14ac:dyDescent="0.2">
      <c r="A277" s="254">
        <f>[6]Settings!U276</f>
        <v>0</v>
      </c>
      <c r="B277" s="243">
        <f>[6]Settings!V276</f>
        <v>0</v>
      </c>
      <c r="C277" s="244">
        <f>[6]Settings!W276</f>
        <v>0</v>
      </c>
      <c r="D277" s="6"/>
      <c r="E277" s="7"/>
      <c r="F277" s="8"/>
      <c r="G277" s="6"/>
      <c r="H277" s="7"/>
      <c r="I277" s="8"/>
      <c r="J277" s="6"/>
      <c r="K277" s="7"/>
      <c r="L277" s="8"/>
      <c r="M277" s="6"/>
      <c r="N277" s="7"/>
      <c r="O277" s="8"/>
      <c r="P277" s="6"/>
      <c r="Q277" s="7"/>
      <c r="R277" s="8"/>
      <c r="S277" s="6"/>
      <c r="T277" s="7"/>
      <c r="U277" s="8"/>
      <c r="V277" s="6"/>
      <c r="W277" s="7"/>
      <c r="X277" s="8"/>
      <c r="Y277" s="6"/>
      <c r="Z277" s="7"/>
      <c r="AA277" s="8"/>
      <c r="AB277" s="6"/>
      <c r="AC277" s="7"/>
      <c r="AD277" s="8"/>
      <c r="AE277" s="6"/>
      <c r="AF277" s="7"/>
      <c r="AG277" s="8"/>
      <c r="AI277" s="147">
        <f t="shared" ref="AI277:AK286" si="74">D277+G277+J277+M277+P277+S277+V277+Y277+AB277+AE277</f>
        <v>0</v>
      </c>
      <c r="AJ277" s="80">
        <f t="shared" si="74"/>
        <v>0</v>
      </c>
      <c r="AK277" s="134">
        <f t="shared" si="74"/>
        <v>0</v>
      </c>
    </row>
    <row r="278" spans="1:37" ht="15" customHeight="1" x14ac:dyDescent="0.2">
      <c r="A278" s="257" t="str">
        <f>[6]Settings!U277</f>
        <v>NORTHERN CAPE</v>
      </c>
      <c r="B278" s="19"/>
      <c r="C278" s="229"/>
      <c r="D278" s="1"/>
      <c r="E278" s="2"/>
      <c r="F278" s="3"/>
      <c r="G278" s="1"/>
      <c r="H278" s="2"/>
      <c r="I278" s="3"/>
      <c r="J278" s="1"/>
      <c r="K278" s="2"/>
      <c r="L278" s="3"/>
      <c r="M278" s="1"/>
      <c r="N278" s="2"/>
      <c r="O278" s="3"/>
      <c r="P278" s="1"/>
      <c r="Q278" s="2"/>
      <c r="R278" s="3"/>
      <c r="S278" s="1"/>
      <c r="T278" s="2"/>
      <c r="U278" s="3"/>
      <c r="V278" s="1"/>
      <c r="W278" s="2"/>
      <c r="X278" s="3"/>
      <c r="Y278" s="1"/>
      <c r="Z278" s="2"/>
      <c r="AA278" s="3"/>
      <c r="AB278" s="1"/>
      <c r="AC278" s="2"/>
      <c r="AD278" s="3"/>
      <c r="AE278" s="1"/>
      <c r="AF278" s="2"/>
      <c r="AG278" s="3"/>
      <c r="AI278" s="147">
        <f t="shared" si="74"/>
        <v>0</v>
      </c>
      <c r="AJ278" s="80">
        <f t="shared" si="74"/>
        <v>0</v>
      </c>
      <c r="AK278" s="134">
        <f t="shared" si="74"/>
        <v>0</v>
      </c>
    </row>
    <row r="279" spans="1:37" ht="15" customHeight="1" x14ac:dyDescent="0.2">
      <c r="A279" s="254">
        <f>[6]Settings!U278</f>
        <v>0</v>
      </c>
      <c r="B279" s="243">
        <f>[6]Settings!V278</f>
        <v>0</v>
      </c>
      <c r="C279" s="244">
        <f>[6]Settings!W278</f>
        <v>0</v>
      </c>
      <c r="D279" s="1"/>
      <c r="E279" s="2"/>
      <c r="F279" s="3"/>
      <c r="G279" s="1"/>
      <c r="H279" s="2"/>
      <c r="I279" s="3"/>
      <c r="J279" s="1"/>
      <c r="K279" s="2"/>
      <c r="L279" s="3"/>
      <c r="M279" s="1"/>
      <c r="N279" s="2"/>
      <c r="O279" s="3"/>
      <c r="P279" s="1"/>
      <c r="Q279" s="2"/>
      <c r="R279" s="3"/>
      <c r="S279" s="1"/>
      <c r="T279" s="2"/>
      <c r="U279" s="3"/>
      <c r="V279" s="1"/>
      <c r="W279" s="2"/>
      <c r="X279" s="3"/>
      <c r="Y279" s="1"/>
      <c r="Z279" s="2"/>
      <c r="AA279" s="3"/>
      <c r="AB279" s="1"/>
      <c r="AC279" s="2"/>
      <c r="AD279" s="3"/>
      <c r="AE279" s="1"/>
      <c r="AF279" s="2"/>
      <c r="AG279" s="3"/>
      <c r="AI279" s="147">
        <f t="shared" si="74"/>
        <v>0</v>
      </c>
      <c r="AJ279" s="80">
        <f t="shared" si="74"/>
        <v>0</v>
      </c>
      <c r="AK279" s="134">
        <f t="shared" si="74"/>
        <v>0</v>
      </c>
    </row>
    <row r="280" spans="1:37" ht="15" customHeight="1" x14ac:dyDescent="0.2">
      <c r="A280" s="20" t="str">
        <f>[6]Settings!U279</f>
        <v>B</v>
      </c>
      <c r="B280" s="19" t="s">
        <v>131</v>
      </c>
      <c r="C280" s="229" t="str">
        <f>[6]Settings!W279</f>
        <v xml:space="preserve"> Richtersveld</v>
      </c>
      <c r="D280" s="147"/>
      <c r="E280" s="80"/>
      <c r="F280" s="134"/>
      <c r="G280" s="147"/>
      <c r="H280" s="80"/>
      <c r="I280" s="134"/>
      <c r="J280" s="147"/>
      <c r="K280" s="80"/>
      <c r="L280" s="134"/>
      <c r="M280" s="147"/>
      <c r="N280" s="80"/>
      <c r="O280" s="134"/>
      <c r="P280" s="147">
        <v>1900</v>
      </c>
      <c r="Q280" s="80">
        <v>2155</v>
      </c>
      <c r="R280" s="134">
        <v>2415</v>
      </c>
      <c r="S280" s="147">
        <v>1000</v>
      </c>
      <c r="T280" s="80"/>
      <c r="U280" s="134"/>
      <c r="V280" s="147"/>
      <c r="W280" s="80"/>
      <c r="X280" s="134"/>
      <c r="Y280" s="147"/>
      <c r="Z280" s="80"/>
      <c r="AA280" s="134"/>
      <c r="AB280" s="147"/>
      <c r="AC280" s="80"/>
      <c r="AD280" s="134"/>
      <c r="AE280" s="147"/>
      <c r="AF280" s="80"/>
      <c r="AG280" s="134"/>
      <c r="AI280" s="147">
        <f t="shared" si="74"/>
        <v>2900</v>
      </c>
      <c r="AJ280" s="80">
        <f t="shared" si="74"/>
        <v>2155</v>
      </c>
      <c r="AK280" s="134">
        <f t="shared" si="74"/>
        <v>2415</v>
      </c>
    </row>
    <row r="281" spans="1:37" ht="15" customHeight="1" x14ac:dyDescent="0.2">
      <c r="A281" s="20" t="str">
        <f>[6]Settings!U280</f>
        <v>B</v>
      </c>
      <c r="B281" s="19" t="s">
        <v>1292</v>
      </c>
      <c r="C281" s="229" t="str">
        <f>[6]Settings!W280</f>
        <v xml:space="preserve"> Nama Khoi</v>
      </c>
      <c r="D281" s="147"/>
      <c r="E281" s="80"/>
      <c r="F281" s="134"/>
      <c r="G281" s="147"/>
      <c r="H281" s="80"/>
      <c r="I281" s="134"/>
      <c r="J281" s="147"/>
      <c r="K281" s="80"/>
      <c r="L281" s="134"/>
      <c r="M281" s="147"/>
      <c r="N281" s="80"/>
      <c r="O281" s="134"/>
      <c r="P281" s="147">
        <v>2145</v>
      </c>
      <c r="Q281" s="80">
        <v>2400</v>
      </c>
      <c r="R281" s="134">
        <v>2660</v>
      </c>
      <c r="S281" s="147">
        <v>1000</v>
      </c>
      <c r="T281" s="80"/>
      <c r="U281" s="134"/>
      <c r="V281" s="147"/>
      <c r="W281" s="80"/>
      <c r="X281" s="134"/>
      <c r="Y281" s="147"/>
      <c r="Z281" s="80"/>
      <c r="AA281" s="134"/>
      <c r="AB281" s="147"/>
      <c r="AC281" s="80"/>
      <c r="AD281" s="134"/>
      <c r="AE281" s="147"/>
      <c r="AF281" s="80"/>
      <c r="AG281" s="134"/>
      <c r="AI281" s="147">
        <f t="shared" si="74"/>
        <v>3145</v>
      </c>
      <c r="AJ281" s="80">
        <f t="shared" si="74"/>
        <v>2400</v>
      </c>
      <c r="AK281" s="134">
        <f t="shared" si="74"/>
        <v>2660</v>
      </c>
    </row>
    <row r="282" spans="1:37" ht="15" customHeight="1" x14ac:dyDescent="0.2">
      <c r="A282" s="20" t="str">
        <f>[6]Settings!U281</f>
        <v>B</v>
      </c>
      <c r="B282" s="19" t="s">
        <v>1293</v>
      </c>
      <c r="C282" s="229" t="str">
        <f>[6]Settings!W281</f>
        <v xml:space="preserve"> Kamiesberg</v>
      </c>
      <c r="D282" s="147"/>
      <c r="E282" s="80"/>
      <c r="F282" s="134"/>
      <c r="G282" s="147"/>
      <c r="H282" s="80"/>
      <c r="I282" s="134"/>
      <c r="J282" s="147"/>
      <c r="K282" s="80"/>
      <c r="L282" s="134"/>
      <c r="M282" s="147"/>
      <c r="N282" s="80"/>
      <c r="O282" s="134"/>
      <c r="P282" s="147">
        <v>2345</v>
      </c>
      <c r="Q282" s="80">
        <v>2600</v>
      </c>
      <c r="R282" s="134">
        <v>2860</v>
      </c>
      <c r="S282" s="147">
        <v>1000</v>
      </c>
      <c r="T282" s="80"/>
      <c r="U282" s="134"/>
      <c r="V282" s="147"/>
      <c r="W282" s="80"/>
      <c r="X282" s="134"/>
      <c r="Y282" s="147"/>
      <c r="Z282" s="80"/>
      <c r="AA282" s="134"/>
      <c r="AB282" s="147"/>
      <c r="AC282" s="80"/>
      <c r="AD282" s="134"/>
      <c r="AE282" s="147"/>
      <c r="AF282" s="80"/>
      <c r="AG282" s="134"/>
      <c r="AI282" s="147">
        <f t="shared" si="74"/>
        <v>3345</v>
      </c>
      <c r="AJ282" s="80">
        <f t="shared" si="74"/>
        <v>2600</v>
      </c>
      <c r="AK282" s="134">
        <f t="shared" si="74"/>
        <v>2860</v>
      </c>
    </row>
    <row r="283" spans="1:37" ht="15" customHeight="1" x14ac:dyDescent="0.2">
      <c r="A283" s="20" t="str">
        <f>[6]Settings!U282</f>
        <v>B</v>
      </c>
      <c r="B283" s="19" t="s">
        <v>132</v>
      </c>
      <c r="C283" s="229" t="str">
        <f>[6]Settings!W282</f>
        <v xml:space="preserve"> Hantam</v>
      </c>
      <c r="D283" s="147"/>
      <c r="E283" s="80"/>
      <c r="F283" s="134"/>
      <c r="G283" s="147"/>
      <c r="H283" s="80"/>
      <c r="I283" s="134"/>
      <c r="J283" s="147"/>
      <c r="K283" s="80"/>
      <c r="L283" s="134"/>
      <c r="M283" s="147"/>
      <c r="N283" s="80"/>
      <c r="O283" s="134"/>
      <c r="P283" s="147">
        <v>1900</v>
      </c>
      <c r="Q283" s="80">
        <v>2155</v>
      </c>
      <c r="R283" s="134">
        <v>2155</v>
      </c>
      <c r="S283" s="147">
        <v>1000</v>
      </c>
      <c r="T283" s="80"/>
      <c r="U283" s="134"/>
      <c r="V283" s="147"/>
      <c r="W283" s="80"/>
      <c r="X283" s="134"/>
      <c r="Y283" s="147"/>
      <c r="Z283" s="80"/>
      <c r="AA283" s="134"/>
      <c r="AB283" s="147"/>
      <c r="AC283" s="80"/>
      <c r="AD283" s="134"/>
      <c r="AE283" s="147"/>
      <c r="AF283" s="80"/>
      <c r="AG283" s="134"/>
      <c r="AI283" s="147">
        <f t="shared" si="74"/>
        <v>2900</v>
      </c>
      <c r="AJ283" s="80">
        <f t="shared" si="74"/>
        <v>2155</v>
      </c>
      <c r="AK283" s="134">
        <f t="shared" si="74"/>
        <v>2155</v>
      </c>
    </row>
    <row r="284" spans="1:37" ht="15" customHeight="1" x14ac:dyDescent="0.2">
      <c r="A284" s="20" t="str">
        <f>[6]Settings!U283</f>
        <v>B</v>
      </c>
      <c r="B284" s="19" t="s">
        <v>133</v>
      </c>
      <c r="C284" s="229" t="str">
        <f>[6]Settings!W283</f>
        <v xml:space="preserve"> Karoo Hoogland</v>
      </c>
      <c r="D284" s="147"/>
      <c r="E284" s="80"/>
      <c r="F284" s="134"/>
      <c r="G284" s="147"/>
      <c r="H284" s="80"/>
      <c r="I284" s="134"/>
      <c r="J284" s="147">
        <v>2000</v>
      </c>
      <c r="K284" s="80">
        <v>5000</v>
      </c>
      <c r="L284" s="134">
        <v>5000</v>
      </c>
      <c r="M284" s="147"/>
      <c r="N284" s="80"/>
      <c r="O284" s="134"/>
      <c r="P284" s="147">
        <v>1900</v>
      </c>
      <c r="Q284" s="80">
        <v>2155</v>
      </c>
      <c r="R284" s="134">
        <v>2415</v>
      </c>
      <c r="S284" s="147">
        <v>1000</v>
      </c>
      <c r="T284" s="80"/>
      <c r="U284" s="134"/>
      <c r="V284" s="147"/>
      <c r="W284" s="80"/>
      <c r="X284" s="134"/>
      <c r="Y284" s="147"/>
      <c r="Z284" s="80"/>
      <c r="AA284" s="134"/>
      <c r="AB284" s="147"/>
      <c r="AC284" s="80"/>
      <c r="AD284" s="134"/>
      <c r="AE284" s="147"/>
      <c r="AF284" s="80"/>
      <c r="AG284" s="134"/>
      <c r="AI284" s="147">
        <f t="shared" si="74"/>
        <v>4900</v>
      </c>
      <c r="AJ284" s="80">
        <f t="shared" si="74"/>
        <v>7155</v>
      </c>
      <c r="AK284" s="134">
        <f t="shared" si="74"/>
        <v>7415</v>
      </c>
    </row>
    <row r="285" spans="1:37" ht="15" customHeight="1" x14ac:dyDescent="0.2">
      <c r="A285" s="20" t="str">
        <f>[6]Settings!U284</f>
        <v>B</v>
      </c>
      <c r="B285" s="19" t="s">
        <v>1294</v>
      </c>
      <c r="C285" s="229" t="str">
        <f>[6]Settings!W284</f>
        <v xml:space="preserve"> Khâi-Ma</v>
      </c>
      <c r="D285" s="147"/>
      <c r="E285" s="80"/>
      <c r="F285" s="134"/>
      <c r="G285" s="147"/>
      <c r="H285" s="80"/>
      <c r="I285" s="134"/>
      <c r="J285" s="147"/>
      <c r="K285" s="80"/>
      <c r="L285" s="134"/>
      <c r="M285" s="147"/>
      <c r="N285" s="80"/>
      <c r="O285" s="134"/>
      <c r="P285" s="147">
        <v>1900</v>
      </c>
      <c r="Q285" s="80">
        <v>2155</v>
      </c>
      <c r="R285" s="134">
        <v>2415</v>
      </c>
      <c r="S285" s="147">
        <v>1000</v>
      </c>
      <c r="T285" s="80"/>
      <c r="U285" s="134"/>
      <c r="V285" s="147"/>
      <c r="W285" s="80"/>
      <c r="X285" s="134"/>
      <c r="Y285" s="147"/>
      <c r="Z285" s="80"/>
      <c r="AA285" s="134"/>
      <c r="AB285" s="147"/>
      <c r="AC285" s="80"/>
      <c r="AD285" s="134"/>
      <c r="AE285" s="147"/>
      <c r="AF285" s="80"/>
      <c r="AG285" s="134"/>
      <c r="AI285" s="147">
        <f t="shared" si="74"/>
        <v>2900</v>
      </c>
      <c r="AJ285" s="80">
        <f t="shared" si="74"/>
        <v>2155</v>
      </c>
      <c r="AK285" s="134">
        <f t="shared" si="74"/>
        <v>2415</v>
      </c>
    </row>
    <row r="286" spans="1:37" ht="15" customHeight="1" x14ac:dyDescent="0.2">
      <c r="A286" s="20" t="str">
        <f>[6]Settings!U285</f>
        <v>C</v>
      </c>
      <c r="B286" s="19" t="s">
        <v>134</v>
      </c>
      <c r="C286" s="229" t="str">
        <f>[6]Settings!W285</f>
        <v xml:space="preserve"> Namakwa District Municipality</v>
      </c>
      <c r="D286" s="147"/>
      <c r="E286" s="80"/>
      <c r="F286" s="134"/>
      <c r="G286" s="147"/>
      <c r="H286" s="80"/>
      <c r="I286" s="134"/>
      <c r="J286" s="147"/>
      <c r="K286" s="80"/>
      <c r="L286" s="134"/>
      <c r="M286" s="147"/>
      <c r="N286" s="80"/>
      <c r="O286" s="134"/>
      <c r="P286" s="147">
        <v>1250</v>
      </c>
      <c r="Q286" s="80">
        <v>1505</v>
      </c>
      <c r="R286" s="134">
        <v>1765</v>
      </c>
      <c r="S286" s="147">
        <v>1000</v>
      </c>
      <c r="T286" s="80"/>
      <c r="U286" s="134"/>
      <c r="V286" s="147"/>
      <c r="W286" s="80"/>
      <c r="X286" s="134"/>
      <c r="Y286" s="147"/>
      <c r="Z286" s="80"/>
      <c r="AA286" s="134"/>
      <c r="AB286" s="147"/>
      <c r="AC286" s="80"/>
      <c r="AD286" s="134"/>
      <c r="AE286" s="147"/>
      <c r="AF286" s="80"/>
      <c r="AG286" s="134"/>
      <c r="AI286" s="147">
        <f t="shared" si="74"/>
        <v>2250</v>
      </c>
      <c r="AJ286" s="80">
        <f t="shared" si="74"/>
        <v>1505</v>
      </c>
      <c r="AK286" s="134">
        <f t="shared" si="74"/>
        <v>1765</v>
      </c>
    </row>
    <row r="287" spans="1:37" s="66" customFormat="1" ht="15" customHeight="1" x14ac:dyDescent="0.2">
      <c r="A287" s="22" t="str">
        <f>[6]Settings!U286</f>
        <v>Total: Namakwa Municipalities</v>
      </c>
      <c r="B287" s="23"/>
      <c r="C287" s="24"/>
      <c r="D287" s="193">
        <f>SUM(D280:D286)</f>
        <v>0</v>
      </c>
      <c r="E287" s="102">
        <f t="shared" ref="E287:AK287" si="75">SUM(E280:E286)</f>
        <v>0</v>
      </c>
      <c r="F287" s="203">
        <f t="shared" si="75"/>
        <v>0</v>
      </c>
      <c r="G287" s="193">
        <f t="shared" si="75"/>
        <v>0</v>
      </c>
      <c r="H287" s="102">
        <f t="shared" si="75"/>
        <v>0</v>
      </c>
      <c r="I287" s="203">
        <f t="shared" si="75"/>
        <v>0</v>
      </c>
      <c r="J287" s="193">
        <f t="shared" si="75"/>
        <v>2000</v>
      </c>
      <c r="K287" s="102">
        <f t="shared" si="75"/>
        <v>5000</v>
      </c>
      <c r="L287" s="203">
        <f t="shared" si="75"/>
        <v>5000</v>
      </c>
      <c r="M287" s="193">
        <f t="shared" si="75"/>
        <v>0</v>
      </c>
      <c r="N287" s="102">
        <f t="shared" si="75"/>
        <v>0</v>
      </c>
      <c r="O287" s="203">
        <f t="shared" si="75"/>
        <v>0</v>
      </c>
      <c r="P287" s="193">
        <f t="shared" si="75"/>
        <v>13340</v>
      </c>
      <c r="Q287" s="102">
        <f t="shared" si="75"/>
        <v>15125</v>
      </c>
      <c r="R287" s="203">
        <f t="shared" si="75"/>
        <v>16685</v>
      </c>
      <c r="S287" s="193">
        <f t="shared" si="75"/>
        <v>7000</v>
      </c>
      <c r="T287" s="102">
        <f t="shared" si="75"/>
        <v>0</v>
      </c>
      <c r="U287" s="203">
        <f t="shared" si="75"/>
        <v>0</v>
      </c>
      <c r="V287" s="193">
        <f t="shared" si="75"/>
        <v>0</v>
      </c>
      <c r="W287" s="102">
        <f t="shared" si="75"/>
        <v>0</v>
      </c>
      <c r="X287" s="203">
        <f t="shared" si="75"/>
        <v>0</v>
      </c>
      <c r="Y287" s="193">
        <f t="shared" si="75"/>
        <v>0</v>
      </c>
      <c r="Z287" s="102">
        <f t="shared" si="75"/>
        <v>0</v>
      </c>
      <c r="AA287" s="203">
        <f t="shared" si="75"/>
        <v>0</v>
      </c>
      <c r="AB287" s="193">
        <f t="shared" si="75"/>
        <v>0</v>
      </c>
      <c r="AC287" s="102">
        <f t="shared" si="75"/>
        <v>0</v>
      </c>
      <c r="AD287" s="203">
        <f t="shared" si="75"/>
        <v>0</v>
      </c>
      <c r="AE287" s="193">
        <f t="shared" si="75"/>
        <v>0</v>
      </c>
      <c r="AF287" s="102">
        <f t="shared" si="75"/>
        <v>0</v>
      </c>
      <c r="AG287" s="203">
        <f t="shared" si="75"/>
        <v>0</v>
      </c>
      <c r="AH287" s="121">
        <f t="shared" si="75"/>
        <v>0</v>
      </c>
      <c r="AI287" s="193">
        <f t="shared" si="75"/>
        <v>22340</v>
      </c>
      <c r="AJ287" s="102">
        <f t="shared" si="75"/>
        <v>20125</v>
      </c>
      <c r="AK287" s="203">
        <f t="shared" si="75"/>
        <v>21685</v>
      </c>
    </row>
    <row r="288" spans="1:37" ht="15" customHeight="1" x14ac:dyDescent="0.2">
      <c r="A288" s="254">
        <f>[6]Settings!U287</f>
        <v>0</v>
      </c>
      <c r="B288" s="243">
        <f>[6]Settings!V287</f>
        <v>0</v>
      </c>
      <c r="C288" s="244">
        <f>[6]Settings!W287</f>
        <v>0</v>
      </c>
      <c r="D288" s="1"/>
      <c r="E288" s="2"/>
      <c r="F288" s="3"/>
      <c r="G288" s="1"/>
      <c r="H288" s="2"/>
      <c r="I288" s="3"/>
      <c r="J288" s="1"/>
      <c r="K288" s="2"/>
      <c r="L288" s="3"/>
      <c r="M288" s="1"/>
      <c r="N288" s="2"/>
      <c r="O288" s="3"/>
      <c r="P288" s="1"/>
      <c r="Q288" s="2"/>
      <c r="R288" s="3"/>
      <c r="S288" s="1"/>
      <c r="T288" s="2"/>
      <c r="U288" s="3"/>
      <c r="V288" s="1"/>
      <c r="W288" s="2"/>
      <c r="X288" s="3"/>
      <c r="Y288" s="1"/>
      <c r="Z288" s="2"/>
      <c r="AA288" s="3"/>
      <c r="AB288" s="1"/>
      <c r="AC288" s="2"/>
      <c r="AD288" s="3"/>
      <c r="AE288" s="1"/>
      <c r="AF288" s="2"/>
      <c r="AG288" s="3"/>
      <c r="AI288" s="147">
        <f t="shared" ref="AI288:AK297" si="76">D288+G288+J288+M288+P288+S288+V288+Y288+AB288+AE288</f>
        <v>0</v>
      </c>
      <c r="AJ288" s="80">
        <f t="shared" si="76"/>
        <v>0</v>
      </c>
      <c r="AK288" s="134">
        <f t="shared" si="76"/>
        <v>0</v>
      </c>
    </row>
    <row r="289" spans="1:37" ht="15" customHeight="1" x14ac:dyDescent="0.2">
      <c r="A289" s="20" t="str">
        <f>[6]Settings!U288</f>
        <v>B</v>
      </c>
      <c r="B289" s="19" t="s">
        <v>1295</v>
      </c>
      <c r="C289" s="229" t="str">
        <f>[6]Settings!W288</f>
        <v xml:space="preserve"> Ubuntu</v>
      </c>
      <c r="D289" s="147"/>
      <c r="E289" s="80"/>
      <c r="F289" s="134"/>
      <c r="G289" s="147"/>
      <c r="H289" s="80"/>
      <c r="I289" s="134"/>
      <c r="J289" s="147"/>
      <c r="K289" s="80"/>
      <c r="L289" s="134"/>
      <c r="M289" s="147"/>
      <c r="N289" s="80"/>
      <c r="O289" s="134"/>
      <c r="P289" s="147">
        <v>1900</v>
      </c>
      <c r="Q289" s="80">
        <v>2155</v>
      </c>
      <c r="R289" s="134">
        <v>2415</v>
      </c>
      <c r="S289" s="147">
        <v>1000</v>
      </c>
      <c r="T289" s="80"/>
      <c r="U289" s="134"/>
      <c r="V289" s="147"/>
      <c r="W289" s="80"/>
      <c r="X289" s="134"/>
      <c r="Y289" s="147"/>
      <c r="Z289" s="80"/>
      <c r="AA289" s="134"/>
      <c r="AB289" s="147"/>
      <c r="AC289" s="80"/>
      <c r="AD289" s="134"/>
      <c r="AE289" s="147"/>
      <c r="AF289" s="80"/>
      <c r="AG289" s="134"/>
      <c r="AI289" s="147">
        <f t="shared" si="76"/>
        <v>2900</v>
      </c>
      <c r="AJ289" s="80">
        <f t="shared" si="76"/>
        <v>2155</v>
      </c>
      <c r="AK289" s="134">
        <f t="shared" si="76"/>
        <v>2415</v>
      </c>
    </row>
    <row r="290" spans="1:37" ht="15" customHeight="1" x14ac:dyDescent="0.2">
      <c r="A290" s="20" t="str">
        <f>[6]Settings!U289</f>
        <v>B</v>
      </c>
      <c r="B290" s="19" t="s">
        <v>1296</v>
      </c>
      <c r="C290" s="229" t="str">
        <f>[6]Settings!W289</f>
        <v xml:space="preserve"> Umsobomvu</v>
      </c>
      <c r="D290" s="147"/>
      <c r="E290" s="80"/>
      <c r="F290" s="134"/>
      <c r="G290" s="147"/>
      <c r="H290" s="80"/>
      <c r="I290" s="134"/>
      <c r="J290" s="147"/>
      <c r="K290" s="80"/>
      <c r="L290" s="134"/>
      <c r="M290" s="147"/>
      <c r="N290" s="80"/>
      <c r="O290" s="134"/>
      <c r="P290" s="147">
        <v>1900</v>
      </c>
      <c r="Q290" s="80">
        <v>2155</v>
      </c>
      <c r="R290" s="134">
        <v>2155</v>
      </c>
      <c r="S290" s="147">
        <v>1000</v>
      </c>
      <c r="T290" s="80"/>
      <c r="U290" s="134"/>
      <c r="V290" s="147"/>
      <c r="W290" s="80"/>
      <c r="X290" s="134"/>
      <c r="Y290" s="147"/>
      <c r="Z290" s="80"/>
      <c r="AA290" s="134"/>
      <c r="AB290" s="147"/>
      <c r="AC290" s="80"/>
      <c r="AD290" s="134"/>
      <c r="AE290" s="147"/>
      <c r="AF290" s="80"/>
      <c r="AG290" s="134"/>
      <c r="AI290" s="147">
        <f t="shared" si="76"/>
        <v>2900</v>
      </c>
      <c r="AJ290" s="80">
        <f t="shared" si="76"/>
        <v>2155</v>
      </c>
      <c r="AK290" s="134">
        <f t="shared" si="76"/>
        <v>2155</v>
      </c>
    </row>
    <row r="291" spans="1:37" ht="15" customHeight="1" x14ac:dyDescent="0.2">
      <c r="A291" s="20" t="str">
        <f>[6]Settings!U290</f>
        <v>B</v>
      </c>
      <c r="B291" s="19" t="s">
        <v>136</v>
      </c>
      <c r="C291" s="229" t="str">
        <f>[6]Settings!W290</f>
        <v xml:space="preserve"> Emthanjeni</v>
      </c>
      <c r="D291" s="147"/>
      <c r="E291" s="80"/>
      <c r="F291" s="134"/>
      <c r="G291" s="147"/>
      <c r="H291" s="80"/>
      <c r="I291" s="134"/>
      <c r="J291" s="147"/>
      <c r="K291" s="80"/>
      <c r="L291" s="134"/>
      <c r="M291" s="147"/>
      <c r="N291" s="80"/>
      <c r="O291" s="134"/>
      <c r="P291" s="147">
        <v>1700</v>
      </c>
      <c r="Q291" s="80">
        <v>1700</v>
      </c>
      <c r="R291" s="134">
        <v>1700</v>
      </c>
      <c r="S291" s="147">
        <v>1086</v>
      </c>
      <c r="T291" s="80"/>
      <c r="U291" s="134"/>
      <c r="V291" s="147"/>
      <c r="W291" s="80"/>
      <c r="X291" s="134"/>
      <c r="Y291" s="147"/>
      <c r="Z291" s="80"/>
      <c r="AA291" s="134"/>
      <c r="AB291" s="147"/>
      <c r="AC291" s="80"/>
      <c r="AD291" s="134"/>
      <c r="AE291" s="147"/>
      <c r="AF291" s="80"/>
      <c r="AG291" s="134"/>
      <c r="AI291" s="147">
        <f t="shared" si="76"/>
        <v>2786</v>
      </c>
      <c r="AJ291" s="80">
        <f t="shared" si="76"/>
        <v>1700</v>
      </c>
      <c r="AK291" s="134">
        <f t="shared" si="76"/>
        <v>1700</v>
      </c>
    </row>
    <row r="292" spans="1:37" ht="15" customHeight="1" x14ac:dyDescent="0.2">
      <c r="A292" s="20" t="str">
        <f>[6]Settings!U291</f>
        <v>B</v>
      </c>
      <c r="B292" s="19" t="s">
        <v>137</v>
      </c>
      <c r="C292" s="229" t="str">
        <f>[6]Settings!W291</f>
        <v xml:space="preserve"> Kareeberg</v>
      </c>
      <c r="D292" s="147"/>
      <c r="E292" s="80"/>
      <c r="F292" s="134"/>
      <c r="G292" s="147"/>
      <c r="H292" s="80"/>
      <c r="I292" s="134"/>
      <c r="J292" s="147"/>
      <c r="K292" s="80"/>
      <c r="L292" s="134"/>
      <c r="M292" s="147"/>
      <c r="N292" s="80"/>
      <c r="O292" s="134"/>
      <c r="P292" s="147">
        <v>1900</v>
      </c>
      <c r="Q292" s="80">
        <v>2155</v>
      </c>
      <c r="R292" s="134">
        <v>2415</v>
      </c>
      <c r="S292" s="147">
        <v>1000</v>
      </c>
      <c r="T292" s="80"/>
      <c r="U292" s="134"/>
      <c r="V292" s="147"/>
      <c r="W292" s="80"/>
      <c r="X292" s="134"/>
      <c r="Y292" s="147"/>
      <c r="Z292" s="80"/>
      <c r="AA292" s="134"/>
      <c r="AB292" s="147"/>
      <c r="AC292" s="80"/>
      <c r="AD292" s="134"/>
      <c r="AE292" s="147"/>
      <c r="AF292" s="80"/>
      <c r="AG292" s="134"/>
      <c r="AI292" s="147">
        <f t="shared" si="76"/>
        <v>2900</v>
      </c>
      <c r="AJ292" s="80">
        <f t="shared" si="76"/>
        <v>2155</v>
      </c>
      <c r="AK292" s="134">
        <f t="shared" si="76"/>
        <v>2415</v>
      </c>
    </row>
    <row r="293" spans="1:37" ht="15" customHeight="1" x14ac:dyDescent="0.2">
      <c r="A293" s="20" t="str">
        <f>[6]Settings!U292</f>
        <v>B</v>
      </c>
      <c r="B293" s="19" t="s">
        <v>1297</v>
      </c>
      <c r="C293" s="229" t="str">
        <f>[6]Settings!W292</f>
        <v xml:space="preserve"> Renosterberg</v>
      </c>
      <c r="D293" s="147"/>
      <c r="E293" s="80"/>
      <c r="F293" s="134"/>
      <c r="G293" s="147"/>
      <c r="H293" s="80"/>
      <c r="I293" s="134"/>
      <c r="J293" s="147"/>
      <c r="K293" s="80"/>
      <c r="L293" s="134"/>
      <c r="M293" s="147"/>
      <c r="N293" s="80"/>
      <c r="O293" s="134"/>
      <c r="P293" s="147">
        <v>2345</v>
      </c>
      <c r="Q293" s="80">
        <v>2600</v>
      </c>
      <c r="R293" s="134">
        <v>2860</v>
      </c>
      <c r="S293" s="147">
        <v>1000</v>
      </c>
      <c r="T293" s="80"/>
      <c r="U293" s="134"/>
      <c r="V293" s="147"/>
      <c r="W293" s="80"/>
      <c r="X293" s="134"/>
      <c r="Y293" s="147"/>
      <c r="Z293" s="80"/>
      <c r="AA293" s="134"/>
      <c r="AB293" s="147"/>
      <c r="AC293" s="80"/>
      <c r="AD293" s="134"/>
      <c r="AE293" s="147"/>
      <c r="AF293" s="80"/>
      <c r="AG293" s="134"/>
      <c r="AI293" s="147">
        <f t="shared" si="76"/>
        <v>3345</v>
      </c>
      <c r="AJ293" s="80">
        <f t="shared" si="76"/>
        <v>2600</v>
      </c>
      <c r="AK293" s="134">
        <f t="shared" si="76"/>
        <v>2860</v>
      </c>
    </row>
    <row r="294" spans="1:37" ht="15" customHeight="1" x14ac:dyDescent="0.2">
      <c r="A294" s="20" t="str">
        <f>[6]Settings!U293</f>
        <v>B</v>
      </c>
      <c r="B294" s="19" t="s">
        <v>1298</v>
      </c>
      <c r="C294" s="229" t="str">
        <f>[6]Settings!W293</f>
        <v xml:space="preserve"> Thembelihle</v>
      </c>
      <c r="D294" s="147"/>
      <c r="E294" s="80"/>
      <c r="F294" s="134"/>
      <c r="G294" s="147"/>
      <c r="H294" s="80"/>
      <c r="I294" s="134"/>
      <c r="J294" s="147"/>
      <c r="K294" s="80"/>
      <c r="L294" s="134"/>
      <c r="M294" s="147"/>
      <c r="N294" s="80"/>
      <c r="O294" s="134"/>
      <c r="P294" s="147">
        <v>2345</v>
      </c>
      <c r="Q294" s="80">
        <v>2600</v>
      </c>
      <c r="R294" s="134">
        <v>2860</v>
      </c>
      <c r="S294" s="147">
        <v>1000</v>
      </c>
      <c r="T294" s="80"/>
      <c r="U294" s="134"/>
      <c r="V294" s="147"/>
      <c r="W294" s="80"/>
      <c r="X294" s="134"/>
      <c r="Y294" s="147"/>
      <c r="Z294" s="80"/>
      <c r="AA294" s="134"/>
      <c r="AB294" s="147"/>
      <c r="AC294" s="80"/>
      <c r="AD294" s="134"/>
      <c r="AE294" s="147"/>
      <c r="AF294" s="80"/>
      <c r="AG294" s="134"/>
      <c r="AI294" s="147">
        <f t="shared" si="76"/>
        <v>3345</v>
      </c>
      <c r="AJ294" s="80">
        <f t="shared" si="76"/>
        <v>2600</v>
      </c>
      <c r="AK294" s="134">
        <f t="shared" si="76"/>
        <v>2860</v>
      </c>
    </row>
    <row r="295" spans="1:37" ht="15" customHeight="1" x14ac:dyDescent="0.2">
      <c r="A295" s="20" t="str">
        <f>[6]Settings!U294</f>
        <v>B</v>
      </c>
      <c r="B295" s="19" t="s">
        <v>138</v>
      </c>
      <c r="C295" s="229" t="str">
        <f>[6]Settings!W294</f>
        <v xml:space="preserve"> Siyathemba</v>
      </c>
      <c r="D295" s="147"/>
      <c r="E295" s="80"/>
      <c r="F295" s="134"/>
      <c r="G295" s="147"/>
      <c r="H295" s="80"/>
      <c r="I295" s="134"/>
      <c r="J295" s="147"/>
      <c r="K295" s="80"/>
      <c r="L295" s="134"/>
      <c r="M295" s="147"/>
      <c r="N295" s="80"/>
      <c r="O295" s="134"/>
      <c r="P295" s="147">
        <v>2345</v>
      </c>
      <c r="Q295" s="80">
        <v>2600</v>
      </c>
      <c r="R295" s="134">
        <v>2860</v>
      </c>
      <c r="S295" s="147">
        <v>1000</v>
      </c>
      <c r="T295" s="80"/>
      <c r="U295" s="134"/>
      <c r="V295" s="147"/>
      <c r="W295" s="80"/>
      <c r="X295" s="134"/>
      <c r="Y295" s="147"/>
      <c r="Z295" s="80"/>
      <c r="AA295" s="134"/>
      <c r="AB295" s="147"/>
      <c r="AC295" s="80"/>
      <c r="AD295" s="134"/>
      <c r="AE295" s="147"/>
      <c r="AF295" s="80"/>
      <c r="AG295" s="134"/>
      <c r="AI295" s="147">
        <f t="shared" si="76"/>
        <v>3345</v>
      </c>
      <c r="AJ295" s="80">
        <f t="shared" si="76"/>
        <v>2600</v>
      </c>
      <c r="AK295" s="134">
        <f t="shared" si="76"/>
        <v>2860</v>
      </c>
    </row>
    <row r="296" spans="1:37" ht="15" customHeight="1" x14ac:dyDescent="0.2">
      <c r="A296" s="20" t="str">
        <f>[6]Settings!U295</f>
        <v>B</v>
      </c>
      <c r="B296" s="19" t="s">
        <v>139</v>
      </c>
      <c r="C296" s="229" t="str">
        <f>[6]Settings!W295</f>
        <v xml:space="preserve"> Siyancuma</v>
      </c>
      <c r="D296" s="147"/>
      <c r="E296" s="80"/>
      <c r="F296" s="134"/>
      <c r="G296" s="147"/>
      <c r="H296" s="80"/>
      <c r="I296" s="134"/>
      <c r="J296" s="147"/>
      <c r="K296" s="80"/>
      <c r="L296" s="134"/>
      <c r="M296" s="147"/>
      <c r="N296" s="80"/>
      <c r="O296" s="134"/>
      <c r="P296" s="147">
        <v>2345</v>
      </c>
      <c r="Q296" s="80">
        <v>2600</v>
      </c>
      <c r="R296" s="134">
        <v>2860</v>
      </c>
      <c r="S296" s="147">
        <v>1000</v>
      </c>
      <c r="T296" s="80"/>
      <c r="U296" s="134"/>
      <c r="V296" s="147"/>
      <c r="W296" s="80"/>
      <c r="X296" s="134"/>
      <c r="Y296" s="147"/>
      <c r="Z296" s="80"/>
      <c r="AA296" s="134"/>
      <c r="AB296" s="147"/>
      <c r="AC296" s="80"/>
      <c r="AD296" s="134"/>
      <c r="AE296" s="147"/>
      <c r="AF296" s="80"/>
      <c r="AG296" s="134"/>
      <c r="AI296" s="147">
        <f t="shared" si="76"/>
        <v>3345</v>
      </c>
      <c r="AJ296" s="80">
        <f t="shared" si="76"/>
        <v>2600</v>
      </c>
      <c r="AK296" s="134">
        <f t="shared" si="76"/>
        <v>2860</v>
      </c>
    </row>
    <row r="297" spans="1:37" ht="15" customHeight="1" x14ac:dyDescent="0.2">
      <c r="A297" s="20" t="str">
        <f>[6]Settings!U296</f>
        <v>C</v>
      </c>
      <c r="B297" s="19" t="s">
        <v>140</v>
      </c>
      <c r="C297" s="229" t="str">
        <f>[6]Settings!W296</f>
        <v xml:space="preserve"> Pixley Ka Seme District Municipality</v>
      </c>
      <c r="D297" s="147"/>
      <c r="E297" s="80"/>
      <c r="F297" s="134"/>
      <c r="G297" s="147"/>
      <c r="H297" s="80"/>
      <c r="I297" s="134"/>
      <c r="J297" s="147"/>
      <c r="K297" s="80"/>
      <c r="L297" s="134"/>
      <c r="M297" s="147"/>
      <c r="N297" s="80"/>
      <c r="O297" s="134"/>
      <c r="P297" s="147">
        <v>1250</v>
      </c>
      <c r="Q297" s="80">
        <v>1505</v>
      </c>
      <c r="R297" s="134">
        <v>1765</v>
      </c>
      <c r="S297" s="147">
        <v>1000</v>
      </c>
      <c r="T297" s="80"/>
      <c r="U297" s="134"/>
      <c r="V297" s="147"/>
      <c r="W297" s="80"/>
      <c r="X297" s="134"/>
      <c r="Y297" s="147"/>
      <c r="Z297" s="80"/>
      <c r="AA297" s="134"/>
      <c r="AB297" s="147"/>
      <c r="AC297" s="80"/>
      <c r="AD297" s="134"/>
      <c r="AE297" s="147"/>
      <c r="AF297" s="80"/>
      <c r="AG297" s="134"/>
      <c r="AI297" s="147">
        <f t="shared" si="76"/>
        <v>2250</v>
      </c>
      <c r="AJ297" s="80">
        <f t="shared" si="76"/>
        <v>1505</v>
      </c>
      <c r="AK297" s="134">
        <f t="shared" si="76"/>
        <v>1765</v>
      </c>
    </row>
    <row r="298" spans="1:37" s="66" customFormat="1" ht="15" customHeight="1" x14ac:dyDescent="0.2">
      <c r="A298" s="22" t="str">
        <f>[6]Settings!U297</f>
        <v>Total: Pixley Ka Seme Municipalities</v>
      </c>
      <c r="B298" s="23"/>
      <c r="C298" s="24"/>
      <c r="D298" s="193">
        <f>SUM(D289:D297)</f>
        <v>0</v>
      </c>
      <c r="E298" s="102">
        <f t="shared" ref="E298:AK298" si="77">SUM(E289:E297)</f>
        <v>0</v>
      </c>
      <c r="F298" s="203">
        <f t="shared" si="77"/>
        <v>0</v>
      </c>
      <c r="G298" s="193">
        <f t="shared" si="77"/>
        <v>0</v>
      </c>
      <c r="H298" s="102">
        <f t="shared" si="77"/>
        <v>0</v>
      </c>
      <c r="I298" s="203">
        <f t="shared" si="77"/>
        <v>0</v>
      </c>
      <c r="J298" s="193">
        <f t="shared" si="77"/>
        <v>0</v>
      </c>
      <c r="K298" s="102">
        <f t="shared" si="77"/>
        <v>0</v>
      </c>
      <c r="L298" s="203">
        <f t="shared" si="77"/>
        <v>0</v>
      </c>
      <c r="M298" s="193">
        <f t="shared" si="77"/>
        <v>0</v>
      </c>
      <c r="N298" s="102">
        <f t="shared" si="77"/>
        <v>0</v>
      </c>
      <c r="O298" s="203">
        <f t="shared" si="77"/>
        <v>0</v>
      </c>
      <c r="P298" s="193">
        <f t="shared" si="77"/>
        <v>18030</v>
      </c>
      <c r="Q298" s="102">
        <f t="shared" si="77"/>
        <v>20070</v>
      </c>
      <c r="R298" s="203">
        <f t="shared" si="77"/>
        <v>21890</v>
      </c>
      <c r="S298" s="193">
        <f t="shared" si="77"/>
        <v>9086</v>
      </c>
      <c r="T298" s="102">
        <f t="shared" si="77"/>
        <v>0</v>
      </c>
      <c r="U298" s="203">
        <f t="shared" si="77"/>
        <v>0</v>
      </c>
      <c r="V298" s="193">
        <f t="shared" si="77"/>
        <v>0</v>
      </c>
      <c r="W298" s="102">
        <f t="shared" si="77"/>
        <v>0</v>
      </c>
      <c r="X298" s="203">
        <f t="shared" si="77"/>
        <v>0</v>
      </c>
      <c r="Y298" s="193">
        <f t="shared" si="77"/>
        <v>0</v>
      </c>
      <c r="Z298" s="102">
        <f t="shared" si="77"/>
        <v>0</v>
      </c>
      <c r="AA298" s="203">
        <f t="shared" si="77"/>
        <v>0</v>
      </c>
      <c r="AB298" s="193">
        <f t="shared" si="77"/>
        <v>0</v>
      </c>
      <c r="AC298" s="102">
        <f t="shared" si="77"/>
        <v>0</v>
      </c>
      <c r="AD298" s="203">
        <f t="shared" si="77"/>
        <v>0</v>
      </c>
      <c r="AE298" s="193">
        <f t="shared" si="77"/>
        <v>0</v>
      </c>
      <c r="AF298" s="102">
        <f t="shared" si="77"/>
        <v>0</v>
      </c>
      <c r="AG298" s="203">
        <f t="shared" si="77"/>
        <v>0</v>
      </c>
      <c r="AH298" s="121">
        <f t="shared" si="77"/>
        <v>0</v>
      </c>
      <c r="AI298" s="193">
        <f t="shared" si="77"/>
        <v>27116</v>
      </c>
      <c r="AJ298" s="102">
        <f t="shared" si="77"/>
        <v>20070</v>
      </c>
      <c r="AK298" s="203">
        <f t="shared" si="77"/>
        <v>21890</v>
      </c>
    </row>
    <row r="299" spans="1:37" ht="15" customHeight="1" x14ac:dyDescent="0.2">
      <c r="A299" s="254">
        <f>[6]Settings!U298</f>
        <v>0</v>
      </c>
      <c r="B299" s="243">
        <f>[6]Settings!V298</f>
        <v>0</v>
      </c>
      <c r="C299" s="244">
        <f>[6]Settings!W298</f>
        <v>0</v>
      </c>
      <c r="D299" s="1"/>
      <c r="E299" s="2"/>
      <c r="F299" s="3"/>
      <c r="G299" s="1"/>
      <c r="H299" s="2"/>
      <c r="I299" s="3"/>
      <c r="J299" s="1"/>
      <c r="K299" s="2"/>
      <c r="L299" s="3"/>
      <c r="M299" s="1"/>
      <c r="N299" s="2"/>
      <c r="O299" s="3"/>
      <c r="P299" s="1"/>
      <c r="Q299" s="2"/>
      <c r="R299" s="3"/>
      <c r="S299" s="1"/>
      <c r="T299" s="2"/>
      <c r="U299" s="3"/>
      <c r="V299" s="1"/>
      <c r="W299" s="2"/>
      <c r="X299" s="3"/>
      <c r="Y299" s="1"/>
      <c r="Z299" s="2"/>
      <c r="AA299" s="3"/>
      <c r="AB299" s="1"/>
      <c r="AC299" s="2"/>
      <c r="AD299" s="3"/>
      <c r="AE299" s="1"/>
      <c r="AF299" s="2"/>
      <c r="AG299" s="3"/>
      <c r="AI299" s="147">
        <f t="shared" ref="AI299:AK305" si="78">D299+G299+J299+M299+P299+S299+V299+Y299+AB299+AE299</f>
        <v>0</v>
      </c>
      <c r="AJ299" s="80">
        <f t="shared" si="78"/>
        <v>0</v>
      </c>
      <c r="AK299" s="134">
        <f t="shared" si="78"/>
        <v>0</v>
      </c>
    </row>
    <row r="300" spans="1:37" ht="15" customHeight="1" x14ac:dyDescent="0.2">
      <c r="A300" s="20" t="str">
        <f>[6]Settings!U299</f>
        <v>B</v>
      </c>
      <c r="B300" s="19" t="s">
        <v>141</v>
      </c>
      <c r="C300" s="229" t="str">
        <f>[6]Settings!W299</f>
        <v xml:space="preserve"> !Kai !Garib</v>
      </c>
      <c r="D300" s="147"/>
      <c r="E300" s="80"/>
      <c r="F300" s="134"/>
      <c r="G300" s="147"/>
      <c r="H300" s="80"/>
      <c r="I300" s="134"/>
      <c r="J300" s="147"/>
      <c r="K300" s="80"/>
      <c r="L300" s="134"/>
      <c r="M300" s="147"/>
      <c r="N300" s="80"/>
      <c r="O300" s="134"/>
      <c r="P300" s="147">
        <v>2345</v>
      </c>
      <c r="Q300" s="80">
        <v>2600</v>
      </c>
      <c r="R300" s="134">
        <v>2860</v>
      </c>
      <c r="S300" s="147">
        <v>1000</v>
      </c>
      <c r="T300" s="80"/>
      <c r="U300" s="134"/>
      <c r="V300" s="147"/>
      <c r="W300" s="80"/>
      <c r="X300" s="134"/>
      <c r="Y300" s="147"/>
      <c r="Z300" s="80"/>
      <c r="AA300" s="134"/>
      <c r="AB300" s="147"/>
      <c r="AC300" s="80"/>
      <c r="AD300" s="134"/>
      <c r="AE300" s="147"/>
      <c r="AF300" s="80"/>
      <c r="AG300" s="134"/>
      <c r="AI300" s="147">
        <f t="shared" si="78"/>
        <v>3345</v>
      </c>
      <c r="AJ300" s="80">
        <f t="shared" si="78"/>
        <v>2600</v>
      </c>
      <c r="AK300" s="134">
        <f t="shared" si="78"/>
        <v>2860</v>
      </c>
    </row>
    <row r="301" spans="1:37" ht="15" customHeight="1" x14ac:dyDescent="0.2">
      <c r="A301" s="20" t="str">
        <f>[6]Settings!U300</f>
        <v>B</v>
      </c>
      <c r="B301" s="19" t="s">
        <v>1299</v>
      </c>
      <c r="C301" s="229" t="str">
        <f>[6]Settings!W300</f>
        <v xml:space="preserve"> !Kheis</v>
      </c>
      <c r="D301" s="147"/>
      <c r="E301" s="80"/>
      <c r="F301" s="134"/>
      <c r="G301" s="147"/>
      <c r="H301" s="80"/>
      <c r="I301" s="134"/>
      <c r="J301" s="147"/>
      <c r="K301" s="80"/>
      <c r="L301" s="134"/>
      <c r="M301" s="147"/>
      <c r="N301" s="80"/>
      <c r="O301" s="134"/>
      <c r="P301" s="147">
        <v>2345</v>
      </c>
      <c r="Q301" s="80">
        <v>2600</v>
      </c>
      <c r="R301" s="134">
        <v>2860</v>
      </c>
      <c r="S301" s="147">
        <v>1000</v>
      </c>
      <c r="T301" s="80"/>
      <c r="U301" s="134"/>
      <c r="V301" s="147"/>
      <c r="W301" s="80"/>
      <c r="X301" s="134"/>
      <c r="Y301" s="147"/>
      <c r="Z301" s="80"/>
      <c r="AA301" s="134"/>
      <c r="AB301" s="147"/>
      <c r="AC301" s="80"/>
      <c r="AD301" s="134"/>
      <c r="AE301" s="147"/>
      <c r="AF301" s="80"/>
      <c r="AG301" s="134"/>
      <c r="AI301" s="147">
        <f t="shared" si="78"/>
        <v>3345</v>
      </c>
      <c r="AJ301" s="80">
        <f t="shared" si="78"/>
        <v>2600</v>
      </c>
      <c r="AK301" s="134">
        <f t="shared" si="78"/>
        <v>2860</v>
      </c>
    </row>
    <row r="302" spans="1:37" ht="15" customHeight="1" x14ac:dyDescent="0.2">
      <c r="A302" s="20" t="str">
        <f>[6]Settings!U301</f>
        <v>B</v>
      </c>
      <c r="B302" s="19" t="s">
        <v>1300</v>
      </c>
      <c r="C302" s="229" t="str">
        <f>[6]Settings!W301</f>
        <v xml:space="preserve"> Tsantsabane</v>
      </c>
      <c r="D302" s="147"/>
      <c r="E302" s="80"/>
      <c r="F302" s="134"/>
      <c r="G302" s="147"/>
      <c r="H302" s="80"/>
      <c r="I302" s="134"/>
      <c r="J302" s="147"/>
      <c r="K302" s="80"/>
      <c r="L302" s="134"/>
      <c r="M302" s="147"/>
      <c r="N302" s="80"/>
      <c r="O302" s="134"/>
      <c r="P302" s="147">
        <v>2345</v>
      </c>
      <c r="Q302" s="80">
        <v>2600</v>
      </c>
      <c r="R302" s="134">
        <v>2860</v>
      </c>
      <c r="S302" s="147">
        <v>1000</v>
      </c>
      <c r="T302" s="80"/>
      <c r="U302" s="134"/>
      <c r="V302" s="147"/>
      <c r="W302" s="80"/>
      <c r="X302" s="134"/>
      <c r="Y302" s="147"/>
      <c r="Z302" s="80"/>
      <c r="AA302" s="134"/>
      <c r="AB302" s="147"/>
      <c r="AC302" s="80"/>
      <c r="AD302" s="134"/>
      <c r="AE302" s="147"/>
      <c r="AF302" s="80"/>
      <c r="AG302" s="134"/>
      <c r="AI302" s="147">
        <f t="shared" si="78"/>
        <v>3345</v>
      </c>
      <c r="AJ302" s="80">
        <f t="shared" si="78"/>
        <v>2600</v>
      </c>
      <c r="AK302" s="134">
        <f t="shared" si="78"/>
        <v>2860</v>
      </c>
    </row>
    <row r="303" spans="1:37" ht="15" customHeight="1" x14ac:dyDescent="0.2">
      <c r="A303" s="20" t="str">
        <f>[6]Settings!U302</f>
        <v>B</v>
      </c>
      <c r="B303" s="19" t="s">
        <v>142</v>
      </c>
      <c r="C303" s="229" t="str">
        <f>[6]Settings!W302</f>
        <v xml:space="preserve"> Kgatelopele</v>
      </c>
      <c r="D303" s="147"/>
      <c r="E303" s="80"/>
      <c r="F303" s="134"/>
      <c r="G303" s="147"/>
      <c r="H303" s="80"/>
      <c r="I303" s="134"/>
      <c r="J303" s="147"/>
      <c r="K303" s="80"/>
      <c r="L303" s="134"/>
      <c r="M303" s="147"/>
      <c r="N303" s="80"/>
      <c r="O303" s="134"/>
      <c r="P303" s="147">
        <v>2345</v>
      </c>
      <c r="Q303" s="80">
        <v>2600</v>
      </c>
      <c r="R303" s="134">
        <v>2600</v>
      </c>
      <c r="S303" s="147">
        <v>1000</v>
      </c>
      <c r="T303" s="80"/>
      <c r="U303" s="134"/>
      <c r="V303" s="147"/>
      <c r="W303" s="80"/>
      <c r="X303" s="134"/>
      <c r="Y303" s="147"/>
      <c r="Z303" s="80"/>
      <c r="AA303" s="134"/>
      <c r="AB303" s="147"/>
      <c r="AC303" s="80"/>
      <c r="AD303" s="134"/>
      <c r="AE303" s="147"/>
      <c r="AF303" s="80"/>
      <c r="AG303" s="134"/>
      <c r="AI303" s="147">
        <f t="shared" si="78"/>
        <v>3345</v>
      </c>
      <c r="AJ303" s="80">
        <f t="shared" si="78"/>
        <v>2600</v>
      </c>
      <c r="AK303" s="134">
        <f t="shared" si="78"/>
        <v>2600</v>
      </c>
    </row>
    <row r="304" spans="1:37" ht="15" customHeight="1" x14ac:dyDescent="0.2">
      <c r="A304" s="20" t="str">
        <f>[6]Settings!U303</f>
        <v>B</v>
      </c>
      <c r="B304" s="19" t="s">
        <v>522</v>
      </c>
      <c r="C304" s="229" t="str">
        <f>[6]Settings!W303</f>
        <v xml:space="preserve"> Dawid Kruiper</v>
      </c>
      <c r="D304" s="147">
        <v>4565</v>
      </c>
      <c r="E304" s="80"/>
      <c r="F304" s="134"/>
      <c r="G304" s="147"/>
      <c r="H304" s="80"/>
      <c r="I304" s="134"/>
      <c r="J304" s="147">
        <v>5000</v>
      </c>
      <c r="K304" s="80">
        <v>5000</v>
      </c>
      <c r="L304" s="134">
        <v>9000</v>
      </c>
      <c r="M304" s="147"/>
      <c r="N304" s="80"/>
      <c r="O304" s="134"/>
      <c r="P304" s="147">
        <v>4045</v>
      </c>
      <c r="Q304" s="80">
        <v>4301</v>
      </c>
      <c r="R304" s="134">
        <v>4561</v>
      </c>
      <c r="S304" s="147">
        <v>1161</v>
      </c>
      <c r="T304" s="80"/>
      <c r="U304" s="134"/>
      <c r="V304" s="147"/>
      <c r="W304" s="80"/>
      <c r="X304" s="134"/>
      <c r="Y304" s="147"/>
      <c r="Z304" s="80"/>
      <c r="AA304" s="134"/>
      <c r="AB304" s="147"/>
      <c r="AC304" s="80"/>
      <c r="AD304" s="134"/>
      <c r="AE304" s="147"/>
      <c r="AF304" s="80"/>
      <c r="AG304" s="134"/>
      <c r="AI304" s="147">
        <f t="shared" si="78"/>
        <v>14771</v>
      </c>
      <c r="AJ304" s="80">
        <f t="shared" si="78"/>
        <v>9301</v>
      </c>
      <c r="AK304" s="134">
        <f t="shared" si="78"/>
        <v>13561</v>
      </c>
    </row>
    <row r="305" spans="1:37" ht="15" customHeight="1" x14ac:dyDescent="0.2">
      <c r="A305" s="20" t="str">
        <f>[6]Settings!U304</f>
        <v>C</v>
      </c>
      <c r="B305" s="19" t="s">
        <v>143</v>
      </c>
      <c r="C305" s="229" t="str">
        <f>[6]Settings!W304</f>
        <v xml:space="preserve"> Siyanda District Municipality</v>
      </c>
      <c r="D305" s="147"/>
      <c r="E305" s="80"/>
      <c r="F305" s="134"/>
      <c r="G305" s="147"/>
      <c r="H305" s="80"/>
      <c r="I305" s="134"/>
      <c r="J305" s="147"/>
      <c r="K305" s="80"/>
      <c r="L305" s="134"/>
      <c r="M305" s="147"/>
      <c r="N305" s="80"/>
      <c r="O305" s="134"/>
      <c r="P305" s="147">
        <v>1250</v>
      </c>
      <c r="Q305" s="80">
        <v>1000</v>
      </c>
      <c r="R305" s="134">
        <v>1000</v>
      </c>
      <c r="S305" s="147">
        <v>1000</v>
      </c>
      <c r="T305" s="80"/>
      <c r="U305" s="134"/>
      <c r="V305" s="147"/>
      <c r="W305" s="80"/>
      <c r="X305" s="134"/>
      <c r="Y305" s="147"/>
      <c r="Z305" s="80"/>
      <c r="AA305" s="134"/>
      <c r="AB305" s="147"/>
      <c r="AC305" s="80"/>
      <c r="AD305" s="134"/>
      <c r="AE305" s="147"/>
      <c r="AF305" s="80"/>
      <c r="AG305" s="134"/>
      <c r="AI305" s="147">
        <f t="shared" si="78"/>
        <v>2250</v>
      </c>
      <c r="AJ305" s="80">
        <f t="shared" si="78"/>
        <v>1000</v>
      </c>
      <c r="AK305" s="134">
        <f t="shared" si="78"/>
        <v>1000</v>
      </c>
    </row>
    <row r="306" spans="1:37" s="66" customFormat="1" ht="15" customHeight="1" x14ac:dyDescent="0.2">
      <c r="A306" s="22" t="str">
        <f>[6]Settings!U305</f>
        <v>Total: Siyanda Municipalities</v>
      </c>
      <c r="B306" s="23"/>
      <c r="C306" s="24"/>
      <c r="D306" s="193">
        <f>SUM(D300:D305)</f>
        <v>4565</v>
      </c>
      <c r="E306" s="102">
        <f t="shared" ref="E306:AK306" si="79">SUM(E300:E305)</f>
        <v>0</v>
      </c>
      <c r="F306" s="203">
        <f t="shared" si="79"/>
        <v>0</v>
      </c>
      <c r="G306" s="193">
        <f t="shared" si="79"/>
        <v>0</v>
      </c>
      <c r="H306" s="102">
        <f t="shared" si="79"/>
        <v>0</v>
      </c>
      <c r="I306" s="203">
        <f t="shared" si="79"/>
        <v>0</v>
      </c>
      <c r="J306" s="193">
        <f t="shared" si="79"/>
        <v>5000</v>
      </c>
      <c r="K306" s="102">
        <f t="shared" si="79"/>
        <v>5000</v>
      </c>
      <c r="L306" s="203">
        <f t="shared" si="79"/>
        <v>9000</v>
      </c>
      <c r="M306" s="193">
        <f t="shared" si="79"/>
        <v>0</v>
      </c>
      <c r="N306" s="102">
        <f t="shared" si="79"/>
        <v>0</v>
      </c>
      <c r="O306" s="203">
        <f t="shared" si="79"/>
        <v>0</v>
      </c>
      <c r="P306" s="193">
        <f t="shared" si="79"/>
        <v>14675</v>
      </c>
      <c r="Q306" s="102">
        <f t="shared" si="79"/>
        <v>15701</v>
      </c>
      <c r="R306" s="203">
        <f t="shared" si="79"/>
        <v>16741</v>
      </c>
      <c r="S306" s="193">
        <f t="shared" si="79"/>
        <v>6161</v>
      </c>
      <c r="T306" s="102">
        <f t="shared" si="79"/>
        <v>0</v>
      </c>
      <c r="U306" s="203">
        <f t="shared" si="79"/>
        <v>0</v>
      </c>
      <c r="V306" s="193">
        <f t="shared" si="79"/>
        <v>0</v>
      </c>
      <c r="W306" s="102">
        <f t="shared" si="79"/>
        <v>0</v>
      </c>
      <c r="X306" s="203">
        <f t="shared" si="79"/>
        <v>0</v>
      </c>
      <c r="Y306" s="193">
        <f t="shared" si="79"/>
        <v>0</v>
      </c>
      <c r="Z306" s="102">
        <f t="shared" si="79"/>
        <v>0</v>
      </c>
      <c r="AA306" s="203">
        <f t="shared" si="79"/>
        <v>0</v>
      </c>
      <c r="AB306" s="193">
        <f t="shared" si="79"/>
        <v>0</v>
      </c>
      <c r="AC306" s="102">
        <f t="shared" si="79"/>
        <v>0</v>
      </c>
      <c r="AD306" s="203">
        <f t="shared" si="79"/>
        <v>0</v>
      </c>
      <c r="AE306" s="193">
        <f t="shared" si="79"/>
        <v>0</v>
      </c>
      <c r="AF306" s="102">
        <f t="shared" si="79"/>
        <v>0</v>
      </c>
      <c r="AG306" s="203">
        <f t="shared" si="79"/>
        <v>0</v>
      </c>
      <c r="AH306" s="121">
        <f t="shared" si="79"/>
        <v>0</v>
      </c>
      <c r="AI306" s="193">
        <f t="shared" si="79"/>
        <v>30401</v>
      </c>
      <c r="AJ306" s="102">
        <f t="shared" si="79"/>
        <v>20701</v>
      </c>
      <c r="AK306" s="203">
        <f t="shared" si="79"/>
        <v>25741</v>
      </c>
    </row>
    <row r="307" spans="1:37" ht="15" customHeight="1" x14ac:dyDescent="0.2">
      <c r="A307" s="254">
        <f>[6]Settings!U306</f>
        <v>0</v>
      </c>
      <c r="B307" s="243">
        <f>[6]Settings!V306</f>
        <v>0</v>
      </c>
      <c r="C307" s="244">
        <f>[6]Settings!W306</f>
        <v>0</v>
      </c>
      <c r="D307" s="1"/>
      <c r="E307" s="2"/>
      <c r="F307" s="3"/>
      <c r="G307" s="1"/>
      <c r="H307" s="2"/>
      <c r="I307" s="3"/>
      <c r="J307" s="1"/>
      <c r="K307" s="2"/>
      <c r="L307" s="3"/>
      <c r="M307" s="1"/>
      <c r="N307" s="2"/>
      <c r="O307" s="3"/>
      <c r="P307" s="1"/>
      <c r="Q307" s="2"/>
      <c r="R307" s="3"/>
      <c r="S307" s="1"/>
      <c r="T307" s="2"/>
      <c r="U307" s="3"/>
      <c r="V307" s="1"/>
      <c r="W307" s="2"/>
      <c r="X307" s="3"/>
      <c r="Y307" s="1"/>
      <c r="Z307" s="2"/>
      <c r="AA307" s="3"/>
      <c r="AB307" s="1"/>
      <c r="AC307" s="2"/>
      <c r="AD307" s="3"/>
      <c r="AE307" s="1"/>
      <c r="AF307" s="2"/>
      <c r="AG307" s="3"/>
      <c r="AI307" s="147">
        <f t="shared" ref="AI307:AK312" si="80">D307+G307+J307+M307+P307+S307+V307+Y307+AB307+AE307</f>
        <v>0</v>
      </c>
      <c r="AJ307" s="80">
        <f t="shared" si="80"/>
        <v>0</v>
      </c>
      <c r="AK307" s="134">
        <f t="shared" si="80"/>
        <v>0</v>
      </c>
    </row>
    <row r="308" spans="1:37" ht="15" customHeight="1" x14ac:dyDescent="0.2">
      <c r="A308" s="20" t="str">
        <f>[6]Settings!U307</f>
        <v>B</v>
      </c>
      <c r="B308" s="19" t="s">
        <v>145</v>
      </c>
      <c r="C308" s="229" t="str">
        <f>[6]Settings!W307</f>
        <v xml:space="preserve"> Sol Plaatjie</v>
      </c>
      <c r="D308" s="147"/>
      <c r="E308" s="80"/>
      <c r="F308" s="134"/>
      <c r="G308" s="147"/>
      <c r="H308" s="80"/>
      <c r="I308" s="134"/>
      <c r="J308" s="147"/>
      <c r="K308" s="80"/>
      <c r="L308" s="134"/>
      <c r="M308" s="147">
        <v>4633</v>
      </c>
      <c r="N308" s="80">
        <v>4800</v>
      </c>
      <c r="O308" s="134">
        <v>5075</v>
      </c>
      <c r="P308" s="147">
        <v>1700</v>
      </c>
      <c r="Q308" s="80">
        <v>1700</v>
      </c>
      <c r="R308" s="134">
        <v>1700</v>
      </c>
      <c r="S308" s="147">
        <v>4762</v>
      </c>
      <c r="T308" s="80"/>
      <c r="U308" s="134"/>
      <c r="V308" s="147"/>
      <c r="W308" s="80"/>
      <c r="X308" s="134"/>
      <c r="Y308" s="147"/>
      <c r="Z308" s="80"/>
      <c r="AA308" s="134"/>
      <c r="AB308" s="147"/>
      <c r="AC308" s="80"/>
      <c r="AD308" s="134"/>
      <c r="AE308" s="147"/>
      <c r="AF308" s="80"/>
      <c r="AG308" s="134"/>
      <c r="AI308" s="147">
        <f t="shared" si="80"/>
        <v>11095</v>
      </c>
      <c r="AJ308" s="80">
        <f t="shared" si="80"/>
        <v>6500</v>
      </c>
      <c r="AK308" s="134">
        <f t="shared" si="80"/>
        <v>6775</v>
      </c>
    </row>
    <row r="309" spans="1:37" ht="15" customHeight="1" x14ac:dyDescent="0.2">
      <c r="A309" s="20" t="str">
        <f>[6]Settings!U308</f>
        <v>B</v>
      </c>
      <c r="B309" s="19" t="s">
        <v>146</v>
      </c>
      <c r="C309" s="229" t="str">
        <f>[6]Settings!W308</f>
        <v xml:space="preserve"> Dikgatlong</v>
      </c>
      <c r="D309" s="147"/>
      <c r="E309" s="80"/>
      <c r="F309" s="134"/>
      <c r="G309" s="147"/>
      <c r="H309" s="80"/>
      <c r="I309" s="134"/>
      <c r="J309" s="147"/>
      <c r="K309" s="80"/>
      <c r="L309" s="134"/>
      <c r="M309" s="147"/>
      <c r="N309" s="80"/>
      <c r="O309" s="134"/>
      <c r="P309" s="147">
        <v>2345</v>
      </c>
      <c r="Q309" s="80">
        <v>2600</v>
      </c>
      <c r="R309" s="134">
        <v>2860</v>
      </c>
      <c r="S309" s="147">
        <v>1000</v>
      </c>
      <c r="T309" s="80"/>
      <c r="U309" s="134"/>
      <c r="V309" s="147"/>
      <c r="W309" s="80"/>
      <c r="X309" s="134"/>
      <c r="Y309" s="147"/>
      <c r="Z309" s="80"/>
      <c r="AA309" s="134"/>
      <c r="AB309" s="147"/>
      <c r="AC309" s="80"/>
      <c r="AD309" s="134"/>
      <c r="AE309" s="147"/>
      <c r="AF309" s="80"/>
      <c r="AG309" s="134"/>
      <c r="AI309" s="147">
        <f t="shared" si="80"/>
        <v>3345</v>
      </c>
      <c r="AJ309" s="80">
        <f t="shared" si="80"/>
        <v>2600</v>
      </c>
      <c r="AK309" s="134">
        <f t="shared" si="80"/>
        <v>2860</v>
      </c>
    </row>
    <row r="310" spans="1:37" ht="15" customHeight="1" x14ac:dyDescent="0.2">
      <c r="A310" s="20" t="str">
        <f>[6]Settings!U309</f>
        <v>B</v>
      </c>
      <c r="B310" s="19" t="s">
        <v>147</v>
      </c>
      <c r="C310" s="229" t="str">
        <f>[6]Settings!W309</f>
        <v xml:space="preserve"> Magareng</v>
      </c>
      <c r="D310" s="147"/>
      <c r="E310" s="80"/>
      <c r="F310" s="134"/>
      <c r="G310" s="147"/>
      <c r="H310" s="80"/>
      <c r="I310" s="134"/>
      <c r="J310" s="147"/>
      <c r="K310" s="80"/>
      <c r="L310" s="134"/>
      <c r="M310" s="147"/>
      <c r="N310" s="80"/>
      <c r="O310" s="134"/>
      <c r="P310" s="147">
        <v>1900</v>
      </c>
      <c r="Q310" s="80">
        <v>2155</v>
      </c>
      <c r="R310" s="134">
        <v>2415</v>
      </c>
      <c r="S310" s="147">
        <v>1000</v>
      </c>
      <c r="T310" s="80"/>
      <c r="U310" s="134"/>
      <c r="V310" s="147"/>
      <c r="W310" s="80"/>
      <c r="X310" s="134"/>
      <c r="Y310" s="147"/>
      <c r="Z310" s="80"/>
      <c r="AA310" s="134"/>
      <c r="AB310" s="147"/>
      <c r="AC310" s="80"/>
      <c r="AD310" s="134"/>
      <c r="AE310" s="147"/>
      <c r="AF310" s="80"/>
      <c r="AG310" s="134"/>
      <c r="AI310" s="147">
        <f t="shared" si="80"/>
        <v>2900</v>
      </c>
      <c r="AJ310" s="80">
        <f t="shared" si="80"/>
        <v>2155</v>
      </c>
      <c r="AK310" s="134">
        <f t="shared" si="80"/>
        <v>2415</v>
      </c>
    </row>
    <row r="311" spans="1:37" ht="15" customHeight="1" x14ac:dyDescent="0.2">
      <c r="A311" s="20" t="str">
        <f>[6]Settings!U310</f>
        <v>B</v>
      </c>
      <c r="B311" s="19" t="s">
        <v>1301</v>
      </c>
      <c r="C311" s="229" t="str">
        <f>[6]Settings!W310</f>
        <v xml:space="preserve"> Phokwane</v>
      </c>
      <c r="D311" s="147"/>
      <c r="E311" s="80"/>
      <c r="F311" s="134"/>
      <c r="G311" s="147"/>
      <c r="H311" s="80"/>
      <c r="I311" s="134"/>
      <c r="J311" s="147"/>
      <c r="K311" s="80"/>
      <c r="L311" s="134"/>
      <c r="M311" s="147"/>
      <c r="N311" s="80"/>
      <c r="O311" s="134"/>
      <c r="P311" s="147">
        <v>2145</v>
      </c>
      <c r="Q311" s="80">
        <v>2400</v>
      </c>
      <c r="R311" s="134">
        <v>2660</v>
      </c>
      <c r="S311" s="147">
        <v>1000</v>
      </c>
      <c r="T311" s="80"/>
      <c r="U311" s="134"/>
      <c r="V311" s="147"/>
      <c r="W311" s="80"/>
      <c r="X311" s="134"/>
      <c r="Y311" s="147"/>
      <c r="Z311" s="80"/>
      <c r="AA311" s="134"/>
      <c r="AB311" s="147"/>
      <c r="AC311" s="80"/>
      <c r="AD311" s="134"/>
      <c r="AE311" s="147"/>
      <c r="AF311" s="80"/>
      <c r="AG311" s="134"/>
      <c r="AI311" s="147">
        <f t="shared" si="80"/>
        <v>3145</v>
      </c>
      <c r="AJ311" s="80">
        <f t="shared" si="80"/>
        <v>2400</v>
      </c>
      <c r="AK311" s="134">
        <f t="shared" si="80"/>
        <v>2660</v>
      </c>
    </row>
    <row r="312" spans="1:37" ht="15" customHeight="1" x14ac:dyDescent="0.2">
      <c r="A312" s="20" t="str">
        <f>[6]Settings!U311</f>
        <v>C</v>
      </c>
      <c r="B312" s="19" t="s">
        <v>148</v>
      </c>
      <c r="C312" s="229" t="str">
        <f>[6]Settings!W311</f>
        <v xml:space="preserve"> Frances Baard District Municipality</v>
      </c>
      <c r="D312" s="147"/>
      <c r="E312" s="80"/>
      <c r="F312" s="134"/>
      <c r="G312" s="147"/>
      <c r="H312" s="80"/>
      <c r="I312" s="134"/>
      <c r="J312" s="147"/>
      <c r="K312" s="80"/>
      <c r="L312" s="134"/>
      <c r="M312" s="147"/>
      <c r="N312" s="80"/>
      <c r="O312" s="134"/>
      <c r="P312" s="147">
        <v>1250</v>
      </c>
      <c r="Q312" s="80">
        <v>1000</v>
      </c>
      <c r="R312" s="134">
        <v>1000</v>
      </c>
      <c r="S312" s="147">
        <v>1168</v>
      </c>
      <c r="T312" s="80"/>
      <c r="U312" s="134"/>
      <c r="V312" s="147"/>
      <c r="W312" s="80"/>
      <c r="X312" s="134"/>
      <c r="Y312" s="147"/>
      <c r="Z312" s="80"/>
      <c r="AA312" s="134"/>
      <c r="AB312" s="147"/>
      <c r="AC312" s="80"/>
      <c r="AD312" s="134"/>
      <c r="AE312" s="147"/>
      <c r="AF312" s="80"/>
      <c r="AG312" s="134"/>
      <c r="AI312" s="147">
        <f t="shared" si="80"/>
        <v>2418</v>
      </c>
      <c r="AJ312" s="80">
        <f t="shared" si="80"/>
        <v>1000</v>
      </c>
      <c r="AK312" s="134">
        <f t="shared" si="80"/>
        <v>1000</v>
      </c>
    </row>
    <row r="313" spans="1:37" s="66" customFormat="1" ht="15" customHeight="1" x14ac:dyDescent="0.2">
      <c r="A313" s="22" t="str">
        <f>[6]Settings!U312</f>
        <v>Total: Frances Baard Municipalities</v>
      </c>
      <c r="B313" s="23"/>
      <c r="C313" s="24"/>
      <c r="D313" s="193">
        <f>SUM(D308:D312)</f>
        <v>0</v>
      </c>
      <c r="E313" s="102">
        <f t="shared" ref="E313:AK313" si="81">SUM(E308:E312)</f>
        <v>0</v>
      </c>
      <c r="F313" s="203">
        <f t="shared" si="81"/>
        <v>0</v>
      </c>
      <c r="G313" s="193">
        <f t="shared" si="81"/>
        <v>0</v>
      </c>
      <c r="H313" s="102">
        <f t="shared" si="81"/>
        <v>0</v>
      </c>
      <c r="I313" s="203">
        <f t="shared" si="81"/>
        <v>0</v>
      </c>
      <c r="J313" s="193">
        <f t="shared" si="81"/>
        <v>0</v>
      </c>
      <c r="K313" s="102">
        <f t="shared" si="81"/>
        <v>0</v>
      </c>
      <c r="L313" s="203">
        <f t="shared" si="81"/>
        <v>0</v>
      </c>
      <c r="M313" s="193">
        <f t="shared" si="81"/>
        <v>4633</v>
      </c>
      <c r="N313" s="102">
        <f t="shared" si="81"/>
        <v>4800</v>
      </c>
      <c r="O313" s="203">
        <f t="shared" si="81"/>
        <v>5075</v>
      </c>
      <c r="P313" s="193">
        <f t="shared" si="81"/>
        <v>9340</v>
      </c>
      <c r="Q313" s="102">
        <f t="shared" si="81"/>
        <v>9855</v>
      </c>
      <c r="R313" s="203">
        <f t="shared" si="81"/>
        <v>10635</v>
      </c>
      <c r="S313" s="193">
        <f t="shared" si="81"/>
        <v>8930</v>
      </c>
      <c r="T313" s="102">
        <f t="shared" si="81"/>
        <v>0</v>
      </c>
      <c r="U313" s="203">
        <f t="shared" si="81"/>
        <v>0</v>
      </c>
      <c r="V313" s="193">
        <f t="shared" si="81"/>
        <v>0</v>
      </c>
      <c r="W313" s="102">
        <f t="shared" si="81"/>
        <v>0</v>
      </c>
      <c r="X313" s="203">
        <f t="shared" si="81"/>
        <v>0</v>
      </c>
      <c r="Y313" s="193">
        <f t="shared" si="81"/>
        <v>0</v>
      </c>
      <c r="Z313" s="102">
        <f t="shared" si="81"/>
        <v>0</v>
      </c>
      <c r="AA313" s="203">
        <f t="shared" si="81"/>
        <v>0</v>
      </c>
      <c r="AB313" s="193">
        <f t="shared" si="81"/>
        <v>0</v>
      </c>
      <c r="AC313" s="102">
        <f t="shared" si="81"/>
        <v>0</v>
      </c>
      <c r="AD313" s="203">
        <f t="shared" si="81"/>
        <v>0</v>
      </c>
      <c r="AE313" s="193">
        <f t="shared" si="81"/>
        <v>0</v>
      </c>
      <c r="AF313" s="102">
        <f t="shared" si="81"/>
        <v>0</v>
      </c>
      <c r="AG313" s="203">
        <f t="shared" si="81"/>
        <v>0</v>
      </c>
      <c r="AH313" s="121">
        <f t="shared" si="81"/>
        <v>0</v>
      </c>
      <c r="AI313" s="193">
        <f t="shared" si="81"/>
        <v>22903</v>
      </c>
      <c r="AJ313" s="102">
        <f t="shared" si="81"/>
        <v>14655</v>
      </c>
      <c r="AK313" s="203">
        <f t="shared" si="81"/>
        <v>15710</v>
      </c>
    </row>
    <row r="314" spans="1:37" ht="15" customHeight="1" x14ac:dyDescent="0.2">
      <c r="A314" s="254">
        <f>[6]Settings!U313</f>
        <v>0</v>
      </c>
      <c r="B314" s="243">
        <f>[6]Settings!V313</f>
        <v>0</v>
      </c>
      <c r="C314" s="244">
        <f>[6]Settings!W313</f>
        <v>0</v>
      </c>
      <c r="D314" s="1"/>
      <c r="E314" s="2"/>
      <c r="F314" s="3"/>
      <c r="G314" s="1"/>
      <c r="H314" s="2"/>
      <c r="I314" s="3"/>
      <c r="J314" s="1"/>
      <c r="K314" s="2"/>
      <c r="L314" s="3"/>
      <c r="M314" s="1"/>
      <c r="N314" s="2"/>
      <c r="O314" s="3"/>
      <c r="P314" s="1"/>
      <c r="Q314" s="2"/>
      <c r="R314" s="3"/>
      <c r="S314" s="1"/>
      <c r="T314" s="2"/>
      <c r="U314" s="3"/>
      <c r="V314" s="1"/>
      <c r="W314" s="2"/>
      <c r="X314" s="3"/>
      <c r="Y314" s="1"/>
      <c r="Z314" s="2"/>
      <c r="AA314" s="3"/>
      <c r="AB314" s="1"/>
      <c r="AC314" s="2"/>
      <c r="AD314" s="3"/>
      <c r="AE314" s="1"/>
      <c r="AF314" s="2"/>
      <c r="AG314" s="3"/>
      <c r="AI314" s="147">
        <f t="shared" ref="AI314:AK318" si="82">D314+G314+J314+M314+P314+S314+V314+Y314+AB314+AE314</f>
        <v>0</v>
      </c>
      <c r="AJ314" s="80">
        <f t="shared" si="82"/>
        <v>0</v>
      </c>
      <c r="AK314" s="134">
        <f t="shared" si="82"/>
        <v>0</v>
      </c>
    </row>
    <row r="315" spans="1:37" ht="15" customHeight="1" x14ac:dyDescent="0.2">
      <c r="A315" s="20" t="str">
        <f>[6]Settings!U314</f>
        <v>B</v>
      </c>
      <c r="B315" s="19" t="s">
        <v>127</v>
      </c>
      <c r="C315" s="229" t="str">
        <f>[6]Settings!W314</f>
        <v xml:space="preserve"> Joe Morolong</v>
      </c>
      <c r="D315" s="147"/>
      <c r="E315" s="80"/>
      <c r="F315" s="134"/>
      <c r="G315" s="147"/>
      <c r="H315" s="80"/>
      <c r="I315" s="134"/>
      <c r="J315" s="147"/>
      <c r="K315" s="80"/>
      <c r="L315" s="134"/>
      <c r="M315" s="147"/>
      <c r="N315" s="80"/>
      <c r="O315" s="134"/>
      <c r="P315" s="147">
        <v>2145</v>
      </c>
      <c r="Q315" s="80">
        <v>2400</v>
      </c>
      <c r="R315" s="134">
        <v>2660</v>
      </c>
      <c r="S315" s="147">
        <v>1000</v>
      </c>
      <c r="T315" s="80"/>
      <c r="U315" s="134"/>
      <c r="V315" s="147"/>
      <c r="W315" s="80"/>
      <c r="X315" s="134"/>
      <c r="Y315" s="147"/>
      <c r="Z315" s="80"/>
      <c r="AA315" s="134"/>
      <c r="AB315" s="147"/>
      <c r="AC315" s="80"/>
      <c r="AD315" s="134"/>
      <c r="AE315" s="147"/>
      <c r="AF315" s="80"/>
      <c r="AG315" s="134"/>
      <c r="AI315" s="147">
        <f t="shared" si="82"/>
        <v>3145</v>
      </c>
      <c r="AJ315" s="80">
        <f t="shared" si="82"/>
        <v>2400</v>
      </c>
      <c r="AK315" s="134">
        <f t="shared" si="82"/>
        <v>2660</v>
      </c>
    </row>
    <row r="316" spans="1:37" ht="15" customHeight="1" x14ac:dyDescent="0.2">
      <c r="A316" s="20" t="str">
        <f>[6]Settings!U315</f>
        <v>B</v>
      </c>
      <c r="B316" s="19" t="s">
        <v>128</v>
      </c>
      <c r="C316" s="229" t="str">
        <f>[6]Settings!W315</f>
        <v xml:space="preserve"> Ga-Segonyana</v>
      </c>
      <c r="D316" s="147"/>
      <c r="E316" s="80"/>
      <c r="F316" s="134"/>
      <c r="G316" s="147"/>
      <c r="H316" s="80"/>
      <c r="I316" s="134"/>
      <c r="J316" s="147"/>
      <c r="K316" s="80"/>
      <c r="L316" s="134"/>
      <c r="M316" s="147"/>
      <c r="N316" s="80"/>
      <c r="O316" s="134"/>
      <c r="P316" s="147">
        <v>2145</v>
      </c>
      <c r="Q316" s="80">
        <v>2400</v>
      </c>
      <c r="R316" s="134">
        <v>2660</v>
      </c>
      <c r="S316" s="147">
        <v>1000</v>
      </c>
      <c r="T316" s="80"/>
      <c r="U316" s="134"/>
      <c r="V316" s="147"/>
      <c r="W316" s="80"/>
      <c r="X316" s="134"/>
      <c r="Y316" s="147"/>
      <c r="Z316" s="80"/>
      <c r="AA316" s="134"/>
      <c r="AB316" s="147"/>
      <c r="AC316" s="80"/>
      <c r="AD316" s="134"/>
      <c r="AE316" s="147"/>
      <c r="AF316" s="80"/>
      <c r="AG316" s="134"/>
      <c r="AI316" s="147">
        <f t="shared" si="82"/>
        <v>3145</v>
      </c>
      <c r="AJ316" s="80">
        <f t="shared" si="82"/>
        <v>2400</v>
      </c>
      <c r="AK316" s="134">
        <f t="shared" si="82"/>
        <v>2660</v>
      </c>
    </row>
    <row r="317" spans="1:37" ht="15" customHeight="1" x14ac:dyDescent="0.2">
      <c r="A317" s="20" t="str">
        <f>[6]Settings!U316</f>
        <v>B</v>
      </c>
      <c r="B317" s="19" t="s">
        <v>129</v>
      </c>
      <c r="C317" s="229" t="str">
        <f>[6]Settings!W316</f>
        <v xml:space="preserve"> Gamagara</v>
      </c>
      <c r="D317" s="147"/>
      <c r="E317" s="80"/>
      <c r="F317" s="134"/>
      <c r="G317" s="147"/>
      <c r="H317" s="80"/>
      <c r="I317" s="134"/>
      <c r="J317" s="147"/>
      <c r="K317" s="80"/>
      <c r="L317" s="134"/>
      <c r="M317" s="147"/>
      <c r="N317" s="80"/>
      <c r="O317" s="134"/>
      <c r="P317" s="147">
        <v>1700</v>
      </c>
      <c r="Q317" s="80">
        <v>1955</v>
      </c>
      <c r="R317" s="134">
        <v>1955</v>
      </c>
      <c r="S317" s="147">
        <v>1158</v>
      </c>
      <c r="T317" s="80"/>
      <c r="U317" s="134"/>
      <c r="V317" s="147"/>
      <c r="W317" s="80"/>
      <c r="X317" s="134"/>
      <c r="Y317" s="147"/>
      <c r="Z317" s="80"/>
      <c r="AA317" s="134"/>
      <c r="AB317" s="147"/>
      <c r="AC317" s="80"/>
      <c r="AD317" s="134"/>
      <c r="AE317" s="147"/>
      <c r="AF317" s="80"/>
      <c r="AG317" s="134"/>
      <c r="AI317" s="147">
        <f t="shared" si="82"/>
        <v>2858</v>
      </c>
      <c r="AJ317" s="80">
        <f t="shared" si="82"/>
        <v>1955</v>
      </c>
      <c r="AK317" s="134">
        <f t="shared" si="82"/>
        <v>1955</v>
      </c>
    </row>
    <row r="318" spans="1:37" ht="15" customHeight="1" x14ac:dyDescent="0.2">
      <c r="A318" s="20" t="str">
        <f>[6]Settings!U317</f>
        <v>C</v>
      </c>
      <c r="B318" s="19" t="s">
        <v>130</v>
      </c>
      <c r="C318" s="251" t="str">
        <f>[6]Settings!W317</f>
        <v xml:space="preserve"> John Taolo Gaetsewe District Municipality</v>
      </c>
      <c r="D318" s="147"/>
      <c r="E318" s="80"/>
      <c r="F318" s="134"/>
      <c r="G318" s="147"/>
      <c r="H318" s="80"/>
      <c r="I318" s="134"/>
      <c r="J318" s="147"/>
      <c r="K318" s="80"/>
      <c r="L318" s="134"/>
      <c r="M318" s="147">
        <v>3200</v>
      </c>
      <c r="N318" s="80">
        <v>3500</v>
      </c>
      <c r="O318" s="134">
        <v>3696</v>
      </c>
      <c r="P318" s="147">
        <v>1250</v>
      </c>
      <c r="Q318" s="80">
        <v>1000</v>
      </c>
      <c r="R318" s="134">
        <v>1260</v>
      </c>
      <c r="S318" s="147">
        <v>1000</v>
      </c>
      <c r="T318" s="80"/>
      <c r="U318" s="134"/>
      <c r="V318" s="147"/>
      <c r="W318" s="80"/>
      <c r="X318" s="134"/>
      <c r="Y318" s="147"/>
      <c r="Z318" s="80"/>
      <c r="AA318" s="134"/>
      <c r="AB318" s="147"/>
      <c r="AC318" s="80"/>
      <c r="AD318" s="134"/>
      <c r="AE318" s="147"/>
      <c r="AF318" s="80"/>
      <c r="AG318" s="134"/>
      <c r="AI318" s="147">
        <f t="shared" si="82"/>
        <v>5450</v>
      </c>
      <c r="AJ318" s="80">
        <f t="shared" si="82"/>
        <v>4500</v>
      </c>
      <c r="AK318" s="134">
        <f t="shared" si="82"/>
        <v>4956</v>
      </c>
    </row>
    <row r="319" spans="1:37" s="66" customFormat="1" ht="15" customHeight="1" x14ac:dyDescent="0.2">
      <c r="A319" s="22" t="str">
        <f>[6]Settings!U318</f>
        <v>Total: John Taolo Gaetsewe Municipalities</v>
      </c>
      <c r="B319" s="23"/>
      <c r="C319" s="24"/>
      <c r="D319" s="193">
        <f>SUM(D315:D318)</f>
        <v>0</v>
      </c>
      <c r="E319" s="102">
        <f t="shared" ref="E319:AK319" si="83">SUM(E315:E318)</f>
        <v>0</v>
      </c>
      <c r="F319" s="203">
        <f t="shared" si="83"/>
        <v>0</v>
      </c>
      <c r="G319" s="193">
        <f t="shared" si="83"/>
        <v>0</v>
      </c>
      <c r="H319" s="102">
        <f t="shared" si="83"/>
        <v>0</v>
      </c>
      <c r="I319" s="203">
        <f t="shared" si="83"/>
        <v>0</v>
      </c>
      <c r="J319" s="193">
        <f t="shared" si="83"/>
        <v>0</v>
      </c>
      <c r="K319" s="102">
        <f t="shared" si="83"/>
        <v>0</v>
      </c>
      <c r="L319" s="203">
        <f t="shared" si="83"/>
        <v>0</v>
      </c>
      <c r="M319" s="193">
        <f t="shared" si="83"/>
        <v>3200</v>
      </c>
      <c r="N319" s="102">
        <f t="shared" si="83"/>
        <v>3500</v>
      </c>
      <c r="O319" s="203">
        <f t="shared" si="83"/>
        <v>3696</v>
      </c>
      <c r="P319" s="193">
        <f t="shared" si="83"/>
        <v>7240</v>
      </c>
      <c r="Q319" s="102">
        <f t="shared" si="83"/>
        <v>7755</v>
      </c>
      <c r="R319" s="203">
        <f t="shared" si="83"/>
        <v>8535</v>
      </c>
      <c r="S319" s="193">
        <f t="shared" si="83"/>
        <v>4158</v>
      </c>
      <c r="T319" s="102">
        <f t="shared" si="83"/>
        <v>0</v>
      </c>
      <c r="U319" s="203">
        <f t="shared" si="83"/>
        <v>0</v>
      </c>
      <c r="V319" s="193">
        <f t="shared" si="83"/>
        <v>0</v>
      </c>
      <c r="W319" s="102">
        <f t="shared" si="83"/>
        <v>0</v>
      </c>
      <c r="X319" s="203">
        <f t="shared" si="83"/>
        <v>0</v>
      </c>
      <c r="Y319" s="193">
        <f t="shared" si="83"/>
        <v>0</v>
      </c>
      <c r="Z319" s="102">
        <f t="shared" si="83"/>
        <v>0</v>
      </c>
      <c r="AA319" s="203">
        <f t="shared" si="83"/>
        <v>0</v>
      </c>
      <c r="AB319" s="193">
        <f t="shared" si="83"/>
        <v>0</v>
      </c>
      <c r="AC319" s="102">
        <f t="shared" si="83"/>
        <v>0</v>
      </c>
      <c r="AD319" s="203">
        <f t="shared" si="83"/>
        <v>0</v>
      </c>
      <c r="AE319" s="193">
        <f t="shared" si="83"/>
        <v>0</v>
      </c>
      <c r="AF319" s="102">
        <f t="shared" si="83"/>
        <v>0</v>
      </c>
      <c r="AG319" s="203">
        <f t="shared" si="83"/>
        <v>0</v>
      </c>
      <c r="AH319" s="121">
        <f t="shared" si="83"/>
        <v>0</v>
      </c>
      <c r="AI319" s="193">
        <f t="shared" si="83"/>
        <v>14598</v>
      </c>
      <c r="AJ319" s="102">
        <f t="shared" si="83"/>
        <v>11255</v>
      </c>
      <c r="AK319" s="203">
        <f t="shared" si="83"/>
        <v>12231</v>
      </c>
    </row>
    <row r="320" spans="1:37" ht="15" customHeight="1" x14ac:dyDescent="0.2">
      <c r="A320" s="254">
        <f>[6]Settings!U319</f>
        <v>0</v>
      </c>
      <c r="B320" s="243">
        <f>[6]Settings!V319</f>
        <v>0</v>
      </c>
      <c r="C320" s="244">
        <f>[6]Settings!W319</f>
        <v>0</v>
      </c>
      <c r="D320" s="1"/>
      <c r="E320" s="2"/>
      <c r="F320" s="3"/>
      <c r="G320" s="1"/>
      <c r="H320" s="2"/>
      <c r="I320" s="3"/>
      <c r="J320" s="1"/>
      <c r="K320" s="2"/>
      <c r="L320" s="3"/>
      <c r="M320" s="1"/>
      <c r="N320" s="2"/>
      <c r="O320" s="3"/>
      <c r="P320" s="1"/>
      <c r="Q320" s="2"/>
      <c r="R320" s="3"/>
      <c r="S320" s="1"/>
      <c r="T320" s="2"/>
      <c r="U320" s="3"/>
      <c r="V320" s="1"/>
      <c r="W320" s="2"/>
      <c r="X320" s="3"/>
      <c r="Y320" s="1"/>
      <c r="Z320" s="2"/>
      <c r="AA320" s="3"/>
      <c r="AB320" s="1"/>
      <c r="AC320" s="2"/>
      <c r="AD320" s="3"/>
      <c r="AE320" s="1"/>
      <c r="AF320" s="2"/>
      <c r="AG320" s="3"/>
      <c r="AI320" s="147">
        <f t="shared" ref="AI320:AK321" si="84">D320+G320+J320+M320+P320+S320+V320+Y320+AB320+AE320</f>
        <v>0</v>
      </c>
      <c r="AJ320" s="80">
        <f t="shared" si="84"/>
        <v>0</v>
      </c>
      <c r="AK320" s="134">
        <f t="shared" si="84"/>
        <v>0</v>
      </c>
    </row>
    <row r="321" spans="1:37" ht="15" customHeight="1" x14ac:dyDescent="0.2">
      <c r="A321" s="254">
        <f>[6]Settings!U320</f>
        <v>0</v>
      </c>
      <c r="B321" s="243">
        <f>[6]Settings!V320</f>
        <v>0</v>
      </c>
      <c r="C321" s="244">
        <f>[6]Settings!W320</f>
        <v>0</v>
      </c>
      <c r="D321" s="1"/>
      <c r="E321" s="2"/>
      <c r="F321" s="3"/>
      <c r="G321" s="1"/>
      <c r="H321" s="2"/>
      <c r="I321" s="3"/>
      <c r="J321" s="1"/>
      <c r="K321" s="2"/>
      <c r="L321" s="3"/>
      <c r="M321" s="1"/>
      <c r="N321" s="2"/>
      <c r="O321" s="3"/>
      <c r="P321" s="1"/>
      <c r="Q321" s="2"/>
      <c r="R321" s="3"/>
      <c r="S321" s="1"/>
      <c r="T321" s="2"/>
      <c r="U321" s="3"/>
      <c r="V321" s="1"/>
      <c r="W321" s="2"/>
      <c r="X321" s="3"/>
      <c r="Y321" s="1"/>
      <c r="Z321" s="2"/>
      <c r="AA321" s="3"/>
      <c r="AB321" s="1"/>
      <c r="AC321" s="2"/>
      <c r="AD321" s="3"/>
      <c r="AE321" s="1"/>
      <c r="AF321" s="2"/>
      <c r="AG321" s="3"/>
      <c r="AI321" s="147">
        <f t="shared" si="84"/>
        <v>0</v>
      </c>
      <c r="AJ321" s="80">
        <f t="shared" si="84"/>
        <v>0</v>
      </c>
      <c r="AK321" s="134">
        <f t="shared" si="84"/>
        <v>0</v>
      </c>
    </row>
    <row r="322" spans="1:37" s="66" customFormat="1" ht="15" customHeight="1" x14ac:dyDescent="0.2">
      <c r="A322" s="22" t="str">
        <f>[6]Settings!U321</f>
        <v>Total: Northern Cape Municipalities</v>
      </c>
      <c r="B322" s="23"/>
      <c r="C322" s="24"/>
      <c r="D322" s="193">
        <f>D287+D298+D306+D313+D319</f>
        <v>4565</v>
      </c>
      <c r="E322" s="102">
        <f t="shared" ref="E322:AK322" si="85">E287+E298+E306+E313+E319</f>
        <v>0</v>
      </c>
      <c r="F322" s="203">
        <f t="shared" si="85"/>
        <v>0</v>
      </c>
      <c r="G322" s="193">
        <f t="shared" si="85"/>
        <v>0</v>
      </c>
      <c r="H322" s="102">
        <f t="shared" si="85"/>
        <v>0</v>
      </c>
      <c r="I322" s="203">
        <f t="shared" si="85"/>
        <v>0</v>
      </c>
      <c r="J322" s="193">
        <f t="shared" si="85"/>
        <v>7000</v>
      </c>
      <c r="K322" s="102">
        <f t="shared" si="85"/>
        <v>10000</v>
      </c>
      <c r="L322" s="203">
        <f t="shared" si="85"/>
        <v>14000</v>
      </c>
      <c r="M322" s="193">
        <f t="shared" si="85"/>
        <v>7833</v>
      </c>
      <c r="N322" s="102">
        <f t="shared" si="85"/>
        <v>8300</v>
      </c>
      <c r="O322" s="203">
        <f t="shared" si="85"/>
        <v>8771</v>
      </c>
      <c r="P322" s="193">
        <f t="shared" si="85"/>
        <v>62625</v>
      </c>
      <c r="Q322" s="102">
        <f t="shared" si="85"/>
        <v>68506</v>
      </c>
      <c r="R322" s="203">
        <f t="shared" si="85"/>
        <v>74486</v>
      </c>
      <c r="S322" s="193">
        <f t="shared" si="85"/>
        <v>35335</v>
      </c>
      <c r="T322" s="102">
        <f t="shared" si="85"/>
        <v>0</v>
      </c>
      <c r="U322" s="203">
        <f t="shared" si="85"/>
        <v>0</v>
      </c>
      <c r="V322" s="193">
        <f t="shared" si="85"/>
        <v>0</v>
      </c>
      <c r="W322" s="102">
        <f t="shared" si="85"/>
        <v>0</v>
      </c>
      <c r="X322" s="203">
        <f t="shared" si="85"/>
        <v>0</v>
      </c>
      <c r="Y322" s="193">
        <f t="shared" si="85"/>
        <v>0</v>
      </c>
      <c r="Z322" s="102">
        <f t="shared" si="85"/>
        <v>0</v>
      </c>
      <c r="AA322" s="203">
        <f t="shared" si="85"/>
        <v>0</v>
      </c>
      <c r="AB322" s="193">
        <f t="shared" si="85"/>
        <v>0</v>
      </c>
      <c r="AC322" s="102">
        <f t="shared" si="85"/>
        <v>0</v>
      </c>
      <c r="AD322" s="203">
        <f t="shared" si="85"/>
        <v>0</v>
      </c>
      <c r="AE322" s="193">
        <f t="shared" si="85"/>
        <v>0</v>
      </c>
      <c r="AF322" s="102">
        <f t="shared" si="85"/>
        <v>0</v>
      </c>
      <c r="AG322" s="203">
        <f t="shared" si="85"/>
        <v>0</v>
      </c>
      <c r="AH322" s="121">
        <f t="shared" si="85"/>
        <v>0</v>
      </c>
      <c r="AI322" s="193">
        <f t="shared" si="85"/>
        <v>117358</v>
      </c>
      <c r="AJ322" s="102">
        <f t="shared" si="85"/>
        <v>86806</v>
      </c>
      <c r="AK322" s="203">
        <f t="shared" si="85"/>
        <v>97257</v>
      </c>
    </row>
    <row r="323" spans="1:37" ht="15" customHeight="1" x14ac:dyDescent="0.2">
      <c r="A323" s="254">
        <f>[6]Settings!U322</f>
        <v>0</v>
      </c>
      <c r="B323" s="243">
        <f>[6]Settings!V322</f>
        <v>0</v>
      </c>
      <c r="C323" s="244">
        <f>[6]Settings!W322</f>
        <v>0</v>
      </c>
      <c r="D323" s="6"/>
      <c r="E323" s="7"/>
      <c r="F323" s="8"/>
      <c r="G323" s="6"/>
      <c r="H323" s="7"/>
      <c r="I323" s="8"/>
      <c r="J323" s="6"/>
      <c r="K323" s="7"/>
      <c r="L323" s="8"/>
      <c r="M323" s="6"/>
      <c r="N323" s="7"/>
      <c r="O323" s="8"/>
      <c r="P323" s="6"/>
      <c r="Q323" s="7"/>
      <c r="R323" s="8"/>
      <c r="S323" s="6"/>
      <c r="T323" s="7"/>
      <c r="U323" s="8"/>
      <c r="V323" s="6"/>
      <c r="W323" s="7"/>
      <c r="X323" s="8"/>
      <c r="Y323" s="6"/>
      <c r="Z323" s="7"/>
      <c r="AA323" s="8"/>
      <c r="AB323" s="6"/>
      <c r="AC323" s="7"/>
      <c r="AD323" s="8"/>
      <c r="AE323" s="6"/>
      <c r="AF323" s="7"/>
      <c r="AG323" s="8"/>
      <c r="AI323" s="147">
        <f t="shared" ref="AI323:AK331" si="86">D323+G323+J323+M323+P323+S323+V323+Y323+AB323+AE323</f>
        <v>0</v>
      </c>
      <c r="AJ323" s="80">
        <f t="shared" si="86"/>
        <v>0</v>
      </c>
      <c r="AK323" s="134">
        <f t="shared" si="86"/>
        <v>0</v>
      </c>
    </row>
    <row r="324" spans="1:37" ht="15" customHeight="1" x14ac:dyDescent="0.2">
      <c r="A324" s="257" t="str">
        <f>[6]Settings!U323</f>
        <v>NORTH WEST</v>
      </c>
      <c r="B324" s="19"/>
      <c r="C324" s="229"/>
      <c r="D324" s="1"/>
      <c r="E324" s="2"/>
      <c r="F324" s="3"/>
      <c r="G324" s="1"/>
      <c r="H324" s="2"/>
      <c r="I324" s="3"/>
      <c r="J324" s="1"/>
      <c r="K324" s="2"/>
      <c r="L324" s="3"/>
      <c r="M324" s="1"/>
      <c r="N324" s="2"/>
      <c r="O324" s="3"/>
      <c r="P324" s="1"/>
      <c r="Q324" s="2"/>
      <c r="R324" s="3"/>
      <c r="S324" s="1"/>
      <c r="T324" s="2"/>
      <c r="U324" s="3"/>
      <c r="V324" s="1"/>
      <c r="W324" s="2"/>
      <c r="X324" s="3"/>
      <c r="Y324" s="1"/>
      <c r="Z324" s="2"/>
      <c r="AA324" s="3"/>
      <c r="AB324" s="1"/>
      <c r="AC324" s="2"/>
      <c r="AD324" s="3"/>
      <c r="AE324" s="1"/>
      <c r="AF324" s="2"/>
      <c r="AG324" s="3"/>
      <c r="AI324" s="147">
        <f t="shared" si="86"/>
        <v>0</v>
      </c>
      <c r="AJ324" s="80">
        <f t="shared" si="86"/>
        <v>0</v>
      </c>
      <c r="AK324" s="134">
        <f t="shared" si="86"/>
        <v>0</v>
      </c>
    </row>
    <row r="325" spans="1:37" ht="15" customHeight="1" x14ac:dyDescent="0.2">
      <c r="A325" s="254">
        <f>[6]Settings!U324</f>
        <v>0</v>
      </c>
      <c r="B325" s="243">
        <f>[6]Settings!V324</f>
        <v>0</v>
      </c>
      <c r="C325" s="244">
        <f>[6]Settings!W324</f>
        <v>0</v>
      </c>
      <c r="D325" s="1"/>
      <c r="E325" s="2"/>
      <c r="F325" s="3"/>
      <c r="G325" s="1"/>
      <c r="H325" s="2"/>
      <c r="I325" s="3"/>
      <c r="J325" s="1"/>
      <c r="K325" s="2"/>
      <c r="L325" s="3"/>
      <c r="M325" s="1"/>
      <c r="N325" s="2"/>
      <c r="O325" s="3"/>
      <c r="P325" s="1"/>
      <c r="Q325" s="2"/>
      <c r="R325" s="3"/>
      <c r="S325" s="1"/>
      <c r="T325" s="2"/>
      <c r="U325" s="3"/>
      <c r="V325" s="1"/>
      <c r="W325" s="2"/>
      <c r="X325" s="3"/>
      <c r="Y325" s="1"/>
      <c r="Z325" s="2"/>
      <c r="AA325" s="3"/>
      <c r="AB325" s="1"/>
      <c r="AC325" s="2"/>
      <c r="AD325" s="3"/>
      <c r="AE325" s="1"/>
      <c r="AF325" s="2"/>
      <c r="AG325" s="3"/>
      <c r="AI325" s="147">
        <f t="shared" si="86"/>
        <v>0</v>
      </c>
      <c r="AJ325" s="80">
        <f t="shared" si="86"/>
        <v>0</v>
      </c>
      <c r="AK325" s="134">
        <f t="shared" si="86"/>
        <v>0</v>
      </c>
    </row>
    <row r="326" spans="1:37" ht="15" customHeight="1" x14ac:dyDescent="0.2">
      <c r="A326" s="20" t="str">
        <f>[6]Settings!U325</f>
        <v>B</v>
      </c>
      <c r="B326" s="19" t="str">
        <f>[6]Settings!V325</f>
        <v>NW371</v>
      </c>
      <c r="C326" s="229" t="str">
        <f>[6]Settings!W325</f>
        <v xml:space="preserve"> Moretele</v>
      </c>
      <c r="D326" s="147"/>
      <c r="E326" s="80"/>
      <c r="F326" s="134"/>
      <c r="G326" s="147"/>
      <c r="H326" s="80"/>
      <c r="I326" s="134"/>
      <c r="J326" s="147"/>
      <c r="K326" s="80"/>
      <c r="L326" s="134"/>
      <c r="M326" s="147"/>
      <c r="N326" s="80"/>
      <c r="O326" s="134"/>
      <c r="P326" s="147">
        <v>2145</v>
      </c>
      <c r="Q326" s="80">
        <v>2400</v>
      </c>
      <c r="R326" s="134">
        <v>2660</v>
      </c>
      <c r="S326" s="147">
        <v>1544</v>
      </c>
      <c r="T326" s="80"/>
      <c r="U326" s="134"/>
      <c r="V326" s="147"/>
      <c r="W326" s="80"/>
      <c r="X326" s="134"/>
      <c r="Y326" s="147"/>
      <c r="Z326" s="80"/>
      <c r="AA326" s="134"/>
      <c r="AB326" s="147"/>
      <c r="AC326" s="80"/>
      <c r="AD326" s="134"/>
      <c r="AE326" s="147"/>
      <c r="AF326" s="80"/>
      <c r="AG326" s="134"/>
      <c r="AI326" s="147">
        <f t="shared" si="86"/>
        <v>3689</v>
      </c>
      <c r="AJ326" s="80">
        <f t="shared" si="86"/>
        <v>2400</v>
      </c>
      <c r="AK326" s="134">
        <f t="shared" si="86"/>
        <v>2660</v>
      </c>
    </row>
    <row r="327" spans="1:37" ht="15" customHeight="1" x14ac:dyDescent="0.2">
      <c r="A327" s="20" t="str">
        <f>[6]Settings!U326</f>
        <v>B</v>
      </c>
      <c r="B327" s="19" t="str">
        <f>[6]Settings!V326</f>
        <v>NW372</v>
      </c>
      <c r="C327" s="229" t="str">
        <f>[6]Settings!W326</f>
        <v xml:space="preserve"> Madibeng</v>
      </c>
      <c r="D327" s="147"/>
      <c r="E327" s="80"/>
      <c r="F327" s="134"/>
      <c r="G327" s="147"/>
      <c r="H327" s="80"/>
      <c r="I327" s="134"/>
      <c r="J327" s="147"/>
      <c r="K327" s="80"/>
      <c r="L327" s="134"/>
      <c r="M327" s="147"/>
      <c r="N327" s="80"/>
      <c r="O327" s="134"/>
      <c r="P327" s="147">
        <v>1700</v>
      </c>
      <c r="Q327" s="80">
        <v>1955</v>
      </c>
      <c r="R327" s="134">
        <v>2215</v>
      </c>
      <c r="S327" s="147">
        <v>2591</v>
      </c>
      <c r="T327" s="80"/>
      <c r="U327" s="134"/>
      <c r="V327" s="147"/>
      <c r="W327" s="80"/>
      <c r="X327" s="134"/>
      <c r="Y327" s="147"/>
      <c r="Z327" s="80"/>
      <c r="AA327" s="134"/>
      <c r="AB327" s="147"/>
      <c r="AC327" s="80"/>
      <c r="AD327" s="134"/>
      <c r="AE327" s="147"/>
      <c r="AF327" s="80"/>
      <c r="AG327" s="134"/>
      <c r="AI327" s="147">
        <f t="shared" si="86"/>
        <v>4291</v>
      </c>
      <c r="AJ327" s="80">
        <f t="shared" si="86"/>
        <v>1955</v>
      </c>
      <c r="AK327" s="134">
        <f t="shared" si="86"/>
        <v>2215</v>
      </c>
    </row>
    <row r="328" spans="1:37" ht="15" customHeight="1" x14ac:dyDescent="0.2">
      <c r="A328" s="20" t="str">
        <f>[6]Settings!U327</f>
        <v>B</v>
      </c>
      <c r="B328" s="19" t="str">
        <f>[6]Settings!V327</f>
        <v>NW373</v>
      </c>
      <c r="C328" s="229" t="str">
        <f>[6]Settings!W327</f>
        <v xml:space="preserve"> Rustenburg</v>
      </c>
      <c r="D328" s="147"/>
      <c r="E328" s="80"/>
      <c r="F328" s="134"/>
      <c r="G328" s="147"/>
      <c r="H328" s="80"/>
      <c r="I328" s="134"/>
      <c r="J328" s="147"/>
      <c r="K328" s="80"/>
      <c r="L328" s="134"/>
      <c r="M328" s="147"/>
      <c r="N328" s="80"/>
      <c r="O328" s="134"/>
      <c r="P328" s="147">
        <v>1700</v>
      </c>
      <c r="Q328" s="80">
        <v>1700</v>
      </c>
      <c r="R328" s="134">
        <v>1700</v>
      </c>
      <c r="S328" s="147">
        <v>4249</v>
      </c>
      <c r="T328" s="80"/>
      <c r="U328" s="134"/>
      <c r="V328" s="147"/>
      <c r="W328" s="80"/>
      <c r="X328" s="134"/>
      <c r="Y328" s="147"/>
      <c r="Z328" s="80"/>
      <c r="AA328" s="134"/>
      <c r="AB328" s="147"/>
      <c r="AC328" s="80"/>
      <c r="AD328" s="134"/>
      <c r="AE328" s="147"/>
      <c r="AF328" s="80"/>
      <c r="AG328" s="134"/>
      <c r="AI328" s="147">
        <f t="shared" si="86"/>
        <v>5949</v>
      </c>
      <c r="AJ328" s="80">
        <f t="shared" si="86"/>
        <v>1700</v>
      </c>
      <c r="AK328" s="134">
        <f t="shared" si="86"/>
        <v>1700</v>
      </c>
    </row>
    <row r="329" spans="1:37" ht="15" customHeight="1" x14ac:dyDescent="0.2">
      <c r="A329" s="20" t="str">
        <f>[6]Settings!U328</f>
        <v>B</v>
      </c>
      <c r="B329" s="19" t="str">
        <f>[6]Settings!V328</f>
        <v>NW374</v>
      </c>
      <c r="C329" s="229" t="str">
        <f>[6]Settings!W328</f>
        <v xml:space="preserve"> Kgetlengrivier</v>
      </c>
      <c r="D329" s="147"/>
      <c r="E329" s="80"/>
      <c r="F329" s="134"/>
      <c r="G329" s="147"/>
      <c r="H329" s="80"/>
      <c r="I329" s="134"/>
      <c r="J329" s="147"/>
      <c r="K329" s="80"/>
      <c r="L329" s="134"/>
      <c r="M329" s="147"/>
      <c r="N329" s="80"/>
      <c r="O329" s="134"/>
      <c r="P329" s="147">
        <v>2345</v>
      </c>
      <c r="Q329" s="80">
        <v>2600</v>
      </c>
      <c r="R329" s="134">
        <v>2860</v>
      </c>
      <c r="S329" s="147">
        <v>1362</v>
      </c>
      <c r="T329" s="80"/>
      <c r="U329" s="134"/>
      <c r="V329" s="147"/>
      <c r="W329" s="80"/>
      <c r="X329" s="134"/>
      <c r="Y329" s="147"/>
      <c r="Z329" s="80"/>
      <c r="AA329" s="134"/>
      <c r="AB329" s="147"/>
      <c r="AC329" s="80"/>
      <c r="AD329" s="134"/>
      <c r="AE329" s="147"/>
      <c r="AF329" s="80"/>
      <c r="AG329" s="134"/>
      <c r="AI329" s="147">
        <f t="shared" si="86"/>
        <v>3707</v>
      </c>
      <c r="AJ329" s="80">
        <f t="shared" si="86"/>
        <v>2600</v>
      </c>
      <c r="AK329" s="134">
        <f t="shared" si="86"/>
        <v>2860</v>
      </c>
    </row>
    <row r="330" spans="1:37" ht="15" customHeight="1" x14ac:dyDescent="0.2">
      <c r="A330" s="20" t="str">
        <f>[6]Settings!U329</f>
        <v>B</v>
      </c>
      <c r="B330" s="19" t="str">
        <f>[6]Settings!V329</f>
        <v>NW375</v>
      </c>
      <c r="C330" s="229" t="str">
        <f>[6]Settings!W329</f>
        <v xml:space="preserve"> Moses Kotane</v>
      </c>
      <c r="D330" s="147"/>
      <c r="E330" s="80"/>
      <c r="F330" s="134"/>
      <c r="G330" s="147"/>
      <c r="H330" s="80"/>
      <c r="I330" s="134"/>
      <c r="J330" s="147"/>
      <c r="K330" s="80"/>
      <c r="L330" s="134"/>
      <c r="M330" s="147"/>
      <c r="N330" s="80"/>
      <c r="O330" s="134"/>
      <c r="P330" s="147">
        <v>1700</v>
      </c>
      <c r="Q330" s="80">
        <v>1700</v>
      </c>
      <c r="R330" s="134">
        <v>1700</v>
      </c>
      <c r="S330" s="147">
        <v>1000</v>
      </c>
      <c r="T330" s="80"/>
      <c r="U330" s="134"/>
      <c r="V330" s="147"/>
      <c r="W330" s="80"/>
      <c r="X330" s="134"/>
      <c r="Y330" s="147"/>
      <c r="Z330" s="80"/>
      <c r="AA330" s="134"/>
      <c r="AB330" s="147"/>
      <c r="AC330" s="80"/>
      <c r="AD330" s="134"/>
      <c r="AE330" s="147"/>
      <c r="AF330" s="80"/>
      <c r="AG330" s="134"/>
      <c r="AI330" s="147">
        <f t="shared" si="86"/>
        <v>2700</v>
      </c>
      <c r="AJ330" s="80">
        <f t="shared" si="86"/>
        <v>1700</v>
      </c>
      <c r="AK330" s="134">
        <f t="shared" si="86"/>
        <v>1700</v>
      </c>
    </row>
    <row r="331" spans="1:37" ht="15" customHeight="1" x14ac:dyDescent="0.2">
      <c r="A331" s="20" t="str">
        <f>[6]Settings!U330</f>
        <v>C</v>
      </c>
      <c r="B331" s="19" t="str">
        <f>[6]Settings!V330</f>
        <v>DC37</v>
      </c>
      <c r="C331" s="229" t="str">
        <f>[6]Settings!W330</f>
        <v xml:space="preserve"> Bojanala Platinum District Municipality</v>
      </c>
      <c r="D331" s="147"/>
      <c r="E331" s="80"/>
      <c r="F331" s="134"/>
      <c r="G331" s="147"/>
      <c r="H331" s="80"/>
      <c r="I331" s="134"/>
      <c r="J331" s="147"/>
      <c r="K331" s="80"/>
      <c r="L331" s="134"/>
      <c r="M331" s="147"/>
      <c r="N331" s="80"/>
      <c r="O331" s="134"/>
      <c r="P331" s="147">
        <v>1250</v>
      </c>
      <c r="Q331" s="80">
        <v>1000</v>
      </c>
      <c r="R331" s="134">
        <v>1000</v>
      </c>
      <c r="S331" s="147">
        <v>1747</v>
      </c>
      <c r="T331" s="80"/>
      <c r="U331" s="134"/>
      <c r="V331" s="147"/>
      <c r="W331" s="80"/>
      <c r="X331" s="134"/>
      <c r="Y331" s="147"/>
      <c r="Z331" s="80"/>
      <c r="AA331" s="134"/>
      <c r="AB331" s="147"/>
      <c r="AC331" s="80"/>
      <c r="AD331" s="134"/>
      <c r="AE331" s="147"/>
      <c r="AF331" s="80"/>
      <c r="AG331" s="134"/>
      <c r="AI331" s="147">
        <f t="shared" si="86"/>
        <v>2997</v>
      </c>
      <c r="AJ331" s="80">
        <f t="shared" si="86"/>
        <v>1000</v>
      </c>
      <c r="AK331" s="134">
        <f t="shared" si="86"/>
        <v>1000</v>
      </c>
    </row>
    <row r="332" spans="1:37" s="66" customFormat="1" ht="15" customHeight="1" x14ac:dyDescent="0.2">
      <c r="A332" s="22" t="str">
        <f>[6]Settings!U331</f>
        <v>Total: Bojanala Platinum Municipalities</v>
      </c>
      <c r="B332" s="23"/>
      <c r="C332" s="24"/>
      <c r="D332" s="193">
        <f>SUM(D326:D331)</f>
        <v>0</v>
      </c>
      <c r="E332" s="102">
        <f t="shared" ref="E332:AK332" si="87">SUM(E326:E331)</f>
        <v>0</v>
      </c>
      <c r="F332" s="203">
        <f t="shared" si="87"/>
        <v>0</v>
      </c>
      <c r="G332" s="193">
        <f t="shared" si="87"/>
        <v>0</v>
      </c>
      <c r="H332" s="102">
        <f t="shared" si="87"/>
        <v>0</v>
      </c>
      <c r="I332" s="203">
        <f t="shared" si="87"/>
        <v>0</v>
      </c>
      <c r="J332" s="193">
        <f t="shared" si="87"/>
        <v>0</v>
      </c>
      <c r="K332" s="102">
        <f t="shared" si="87"/>
        <v>0</v>
      </c>
      <c r="L332" s="203">
        <f t="shared" si="87"/>
        <v>0</v>
      </c>
      <c r="M332" s="193">
        <f t="shared" si="87"/>
        <v>0</v>
      </c>
      <c r="N332" s="102">
        <f t="shared" si="87"/>
        <v>0</v>
      </c>
      <c r="O332" s="203">
        <f t="shared" si="87"/>
        <v>0</v>
      </c>
      <c r="P332" s="193">
        <f t="shared" si="87"/>
        <v>10840</v>
      </c>
      <c r="Q332" s="102">
        <f t="shared" si="87"/>
        <v>11355</v>
      </c>
      <c r="R332" s="203">
        <f t="shared" si="87"/>
        <v>12135</v>
      </c>
      <c r="S332" s="193">
        <f t="shared" si="87"/>
        <v>12493</v>
      </c>
      <c r="T332" s="102">
        <f t="shared" si="87"/>
        <v>0</v>
      </c>
      <c r="U332" s="203">
        <f t="shared" si="87"/>
        <v>0</v>
      </c>
      <c r="V332" s="193">
        <f t="shared" si="87"/>
        <v>0</v>
      </c>
      <c r="W332" s="102">
        <f t="shared" si="87"/>
        <v>0</v>
      </c>
      <c r="X332" s="203">
        <f t="shared" si="87"/>
        <v>0</v>
      </c>
      <c r="Y332" s="193">
        <f t="shared" si="87"/>
        <v>0</v>
      </c>
      <c r="Z332" s="102">
        <f t="shared" si="87"/>
        <v>0</v>
      </c>
      <c r="AA332" s="203">
        <f t="shared" si="87"/>
        <v>0</v>
      </c>
      <c r="AB332" s="193">
        <f t="shared" si="87"/>
        <v>0</v>
      </c>
      <c r="AC332" s="102">
        <f t="shared" si="87"/>
        <v>0</v>
      </c>
      <c r="AD332" s="203">
        <f t="shared" si="87"/>
        <v>0</v>
      </c>
      <c r="AE332" s="193">
        <f t="shared" si="87"/>
        <v>0</v>
      </c>
      <c r="AF332" s="102">
        <f t="shared" si="87"/>
        <v>0</v>
      </c>
      <c r="AG332" s="203">
        <f t="shared" si="87"/>
        <v>0</v>
      </c>
      <c r="AH332" s="121">
        <f t="shared" si="87"/>
        <v>0</v>
      </c>
      <c r="AI332" s="193">
        <f t="shared" si="87"/>
        <v>23333</v>
      </c>
      <c r="AJ332" s="102">
        <f t="shared" si="87"/>
        <v>11355</v>
      </c>
      <c r="AK332" s="203">
        <f t="shared" si="87"/>
        <v>12135</v>
      </c>
    </row>
    <row r="333" spans="1:37" ht="15" customHeight="1" x14ac:dyDescent="0.2">
      <c r="A333" s="254">
        <f>[6]Settings!U332</f>
        <v>0</v>
      </c>
      <c r="B333" s="243">
        <f>[6]Settings!V332</f>
        <v>0</v>
      </c>
      <c r="C333" s="244">
        <f>[6]Settings!W332</f>
        <v>0</v>
      </c>
      <c r="D333" s="1"/>
      <c r="E333" s="2"/>
      <c r="F333" s="3"/>
      <c r="G333" s="1"/>
      <c r="H333" s="2"/>
      <c r="I333" s="3"/>
      <c r="J333" s="1"/>
      <c r="K333" s="2"/>
      <c r="L333" s="3"/>
      <c r="M333" s="1"/>
      <c r="N333" s="2"/>
      <c r="O333" s="3"/>
      <c r="P333" s="1"/>
      <c r="Q333" s="2"/>
      <c r="R333" s="3"/>
      <c r="S333" s="1"/>
      <c r="T333" s="2"/>
      <c r="U333" s="3"/>
      <c r="V333" s="1"/>
      <c r="W333" s="2"/>
      <c r="X333" s="3"/>
      <c r="Y333" s="1"/>
      <c r="Z333" s="2"/>
      <c r="AA333" s="3"/>
      <c r="AB333" s="1"/>
      <c r="AC333" s="2"/>
      <c r="AD333" s="3"/>
      <c r="AE333" s="1"/>
      <c r="AF333" s="2"/>
      <c r="AG333" s="3"/>
      <c r="AI333" s="147">
        <f t="shared" ref="AI333:AK339" si="88">D333+G333+J333+M333+P333+S333+V333+Y333+AB333+AE333</f>
        <v>0</v>
      </c>
      <c r="AJ333" s="80">
        <f t="shared" si="88"/>
        <v>0</v>
      </c>
      <c r="AK333" s="134">
        <f t="shared" si="88"/>
        <v>0</v>
      </c>
    </row>
    <row r="334" spans="1:37" ht="15" customHeight="1" x14ac:dyDescent="0.2">
      <c r="A334" s="20" t="str">
        <f>[6]Settings!U333</f>
        <v>B</v>
      </c>
      <c r="B334" s="19" t="str">
        <f>[6]Settings!V333</f>
        <v>NW381</v>
      </c>
      <c r="C334" s="229" t="str">
        <f>[6]Settings!W333</f>
        <v xml:space="preserve"> Ratlou</v>
      </c>
      <c r="D334" s="147"/>
      <c r="E334" s="80"/>
      <c r="F334" s="134"/>
      <c r="G334" s="147"/>
      <c r="H334" s="80"/>
      <c r="I334" s="134"/>
      <c r="J334" s="147"/>
      <c r="K334" s="80"/>
      <c r="L334" s="134"/>
      <c r="M334" s="147"/>
      <c r="N334" s="80"/>
      <c r="O334" s="134"/>
      <c r="P334" s="147">
        <v>1900</v>
      </c>
      <c r="Q334" s="80">
        <v>1900</v>
      </c>
      <c r="R334" s="134">
        <v>1900</v>
      </c>
      <c r="S334" s="147">
        <v>1997</v>
      </c>
      <c r="T334" s="80"/>
      <c r="U334" s="134"/>
      <c r="V334" s="147"/>
      <c r="W334" s="80"/>
      <c r="X334" s="134"/>
      <c r="Y334" s="147"/>
      <c r="Z334" s="80"/>
      <c r="AA334" s="134"/>
      <c r="AB334" s="147"/>
      <c r="AC334" s="80"/>
      <c r="AD334" s="134"/>
      <c r="AE334" s="147"/>
      <c r="AF334" s="80"/>
      <c r="AG334" s="134"/>
      <c r="AI334" s="147">
        <f t="shared" si="88"/>
        <v>3897</v>
      </c>
      <c r="AJ334" s="80">
        <f t="shared" si="88"/>
        <v>1900</v>
      </c>
      <c r="AK334" s="134">
        <f t="shared" si="88"/>
        <v>1900</v>
      </c>
    </row>
    <row r="335" spans="1:37" ht="15" customHeight="1" x14ac:dyDescent="0.2">
      <c r="A335" s="20" t="str">
        <f>[6]Settings!U334</f>
        <v>B</v>
      </c>
      <c r="B335" s="19" t="str">
        <f>[6]Settings!V334</f>
        <v>NW382</v>
      </c>
      <c r="C335" s="229" t="str">
        <f>[6]Settings!W334</f>
        <v xml:space="preserve"> Tswaing</v>
      </c>
      <c r="D335" s="147"/>
      <c r="E335" s="80"/>
      <c r="F335" s="134"/>
      <c r="G335" s="147"/>
      <c r="H335" s="80"/>
      <c r="I335" s="134"/>
      <c r="J335" s="147"/>
      <c r="K335" s="80"/>
      <c r="L335" s="134"/>
      <c r="M335" s="147"/>
      <c r="N335" s="80"/>
      <c r="O335" s="134"/>
      <c r="P335" s="147">
        <v>2345</v>
      </c>
      <c r="Q335" s="80">
        <v>2600</v>
      </c>
      <c r="R335" s="134">
        <v>2860</v>
      </c>
      <c r="S335" s="147">
        <v>1182</v>
      </c>
      <c r="T335" s="80"/>
      <c r="U335" s="134"/>
      <c r="V335" s="147"/>
      <c r="W335" s="80"/>
      <c r="X335" s="134"/>
      <c r="Y335" s="147"/>
      <c r="Z335" s="80"/>
      <c r="AA335" s="134"/>
      <c r="AB335" s="147"/>
      <c r="AC335" s="80"/>
      <c r="AD335" s="134"/>
      <c r="AE335" s="147"/>
      <c r="AF335" s="80"/>
      <c r="AG335" s="134"/>
      <c r="AI335" s="147">
        <f t="shared" si="88"/>
        <v>3527</v>
      </c>
      <c r="AJ335" s="80">
        <f t="shared" si="88"/>
        <v>2600</v>
      </c>
      <c r="AK335" s="134">
        <f t="shared" si="88"/>
        <v>2860</v>
      </c>
    </row>
    <row r="336" spans="1:37" ht="15" customHeight="1" x14ac:dyDescent="0.2">
      <c r="A336" s="20" t="str">
        <f>[6]Settings!U335</f>
        <v>B</v>
      </c>
      <c r="B336" s="19" t="str">
        <f>[6]Settings!V335</f>
        <v>NW383</v>
      </c>
      <c r="C336" s="229" t="str">
        <f>[6]Settings!W335</f>
        <v xml:space="preserve"> Mafikeng</v>
      </c>
      <c r="D336" s="147"/>
      <c r="E336" s="80"/>
      <c r="F336" s="134"/>
      <c r="G336" s="147"/>
      <c r="H336" s="80"/>
      <c r="I336" s="134"/>
      <c r="J336" s="147">
        <v>6000</v>
      </c>
      <c r="K336" s="80">
        <v>5000</v>
      </c>
      <c r="L336" s="134">
        <v>9000</v>
      </c>
      <c r="M336" s="147"/>
      <c r="N336" s="80"/>
      <c r="O336" s="134"/>
      <c r="P336" s="147">
        <v>2145</v>
      </c>
      <c r="Q336" s="80">
        <v>2400</v>
      </c>
      <c r="R336" s="134">
        <v>2660</v>
      </c>
      <c r="S336" s="147">
        <v>6444</v>
      </c>
      <c r="T336" s="80"/>
      <c r="U336" s="134"/>
      <c r="V336" s="147"/>
      <c r="W336" s="80"/>
      <c r="X336" s="134"/>
      <c r="Y336" s="147"/>
      <c r="Z336" s="80"/>
      <c r="AA336" s="134"/>
      <c r="AB336" s="147"/>
      <c r="AC336" s="80"/>
      <c r="AD336" s="134"/>
      <c r="AE336" s="147"/>
      <c r="AF336" s="80"/>
      <c r="AG336" s="134"/>
      <c r="AI336" s="147">
        <f t="shared" si="88"/>
        <v>14589</v>
      </c>
      <c r="AJ336" s="80">
        <f t="shared" si="88"/>
        <v>7400</v>
      </c>
      <c r="AK336" s="134">
        <f t="shared" si="88"/>
        <v>11660</v>
      </c>
    </row>
    <row r="337" spans="1:37" ht="15" customHeight="1" x14ac:dyDescent="0.2">
      <c r="A337" s="20" t="str">
        <f>[6]Settings!U336</f>
        <v>B</v>
      </c>
      <c r="B337" s="19" t="str">
        <f>[6]Settings!V336</f>
        <v>NW384</v>
      </c>
      <c r="C337" s="229" t="str">
        <f>[6]Settings!W336</f>
        <v xml:space="preserve"> Ditsobotla</v>
      </c>
      <c r="D337" s="147"/>
      <c r="E337" s="80"/>
      <c r="F337" s="134"/>
      <c r="G337" s="147"/>
      <c r="H337" s="80"/>
      <c r="I337" s="134"/>
      <c r="J337" s="147"/>
      <c r="K337" s="80"/>
      <c r="L337" s="134"/>
      <c r="M337" s="147"/>
      <c r="N337" s="80"/>
      <c r="O337" s="134"/>
      <c r="P337" s="147">
        <v>2145</v>
      </c>
      <c r="Q337" s="80">
        <v>2400</v>
      </c>
      <c r="R337" s="134">
        <v>2660</v>
      </c>
      <c r="S337" s="147">
        <v>1208</v>
      </c>
      <c r="T337" s="80"/>
      <c r="U337" s="134"/>
      <c r="V337" s="147"/>
      <c r="W337" s="80"/>
      <c r="X337" s="134"/>
      <c r="Y337" s="147"/>
      <c r="Z337" s="80"/>
      <c r="AA337" s="134"/>
      <c r="AB337" s="147"/>
      <c r="AC337" s="80"/>
      <c r="AD337" s="134"/>
      <c r="AE337" s="147"/>
      <c r="AF337" s="80"/>
      <c r="AG337" s="134"/>
      <c r="AI337" s="147">
        <f t="shared" si="88"/>
        <v>3353</v>
      </c>
      <c r="AJ337" s="80">
        <f t="shared" si="88"/>
        <v>2400</v>
      </c>
      <c r="AK337" s="134">
        <f t="shared" si="88"/>
        <v>2660</v>
      </c>
    </row>
    <row r="338" spans="1:37" ht="15" customHeight="1" x14ac:dyDescent="0.2">
      <c r="A338" s="20" t="str">
        <f>[6]Settings!U337</f>
        <v>B</v>
      </c>
      <c r="B338" s="19" t="str">
        <f>[6]Settings!V337</f>
        <v>NW385</v>
      </c>
      <c r="C338" s="229" t="str">
        <f>[6]Settings!W337</f>
        <v xml:space="preserve"> Ramotshere Moiloa</v>
      </c>
      <c r="D338" s="147"/>
      <c r="E338" s="80"/>
      <c r="F338" s="134"/>
      <c r="G338" s="147"/>
      <c r="H338" s="80"/>
      <c r="I338" s="134"/>
      <c r="J338" s="147"/>
      <c r="K338" s="80"/>
      <c r="L338" s="134"/>
      <c r="M338" s="147"/>
      <c r="N338" s="80"/>
      <c r="O338" s="134"/>
      <c r="P338" s="147">
        <v>2145</v>
      </c>
      <c r="Q338" s="80">
        <v>2400</v>
      </c>
      <c r="R338" s="134">
        <v>2400</v>
      </c>
      <c r="S338" s="147">
        <v>1091</v>
      </c>
      <c r="T338" s="80"/>
      <c r="U338" s="134"/>
      <c r="V338" s="147"/>
      <c r="W338" s="80"/>
      <c r="X338" s="134"/>
      <c r="Y338" s="147"/>
      <c r="Z338" s="80"/>
      <c r="AA338" s="134"/>
      <c r="AB338" s="147"/>
      <c r="AC338" s="80"/>
      <c r="AD338" s="134"/>
      <c r="AE338" s="147"/>
      <c r="AF338" s="80"/>
      <c r="AG338" s="134"/>
      <c r="AI338" s="147">
        <f t="shared" si="88"/>
        <v>3236</v>
      </c>
      <c r="AJ338" s="80">
        <f t="shared" si="88"/>
        <v>2400</v>
      </c>
      <c r="AK338" s="134">
        <f t="shared" si="88"/>
        <v>2400</v>
      </c>
    </row>
    <row r="339" spans="1:37" ht="15" customHeight="1" x14ac:dyDescent="0.2">
      <c r="A339" s="20" t="str">
        <f>[6]Settings!U338</f>
        <v>C</v>
      </c>
      <c r="B339" s="19" t="str">
        <f>[6]Settings!V338</f>
        <v>DC38</v>
      </c>
      <c r="C339" s="229" t="str">
        <f>[6]Settings!W338</f>
        <v xml:space="preserve"> Ngaka Modiri Molema District Municipality</v>
      </c>
      <c r="D339" s="147"/>
      <c r="E339" s="80"/>
      <c r="F339" s="134"/>
      <c r="G339" s="147"/>
      <c r="H339" s="80"/>
      <c r="I339" s="134"/>
      <c r="J339" s="147"/>
      <c r="K339" s="80"/>
      <c r="L339" s="134"/>
      <c r="M339" s="147"/>
      <c r="N339" s="80"/>
      <c r="O339" s="134"/>
      <c r="P339" s="147">
        <v>1795</v>
      </c>
      <c r="Q339" s="80">
        <v>2050</v>
      </c>
      <c r="R339" s="134">
        <v>2310</v>
      </c>
      <c r="S339" s="147">
        <v>1299</v>
      </c>
      <c r="T339" s="80"/>
      <c r="U339" s="134"/>
      <c r="V339" s="147"/>
      <c r="W339" s="80"/>
      <c r="X339" s="134"/>
      <c r="Y339" s="147"/>
      <c r="Z339" s="80"/>
      <c r="AA339" s="134"/>
      <c r="AB339" s="147"/>
      <c r="AC339" s="80"/>
      <c r="AD339" s="134"/>
      <c r="AE339" s="147"/>
      <c r="AF339" s="80"/>
      <c r="AG339" s="134"/>
      <c r="AI339" s="147">
        <f t="shared" si="88"/>
        <v>3094</v>
      </c>
      <c r="AJ339" s="80">
        <f t="shared" si="88"/>
        <v>2050</v>
      </c>
      <c r="AK339" s="134">
        <f t="shared" si="88"/>
        <v>2310</v>
      </c>
    </row>
    <row r="340" spans="1:37" s="66" customFormat="1" ht="15" customHeight="1" x14ac:dyDescent="0.2">
      <c r="A340" s="22" t="str">
        <f>[6]Settings!U339</f>
        <v>Total: Ngaka Modiri Molema Municipalities</v>
      </c>
      <c r="B340" s="23"/>
      <c r="C340" s="24"/>
      <c r="D340" s="193">
        <f>SUM(D334:D339)</f>
        <v>0</v>
      </c>
      <c r="E340" s="102">
        <f t="shared" ref="E340:AK340" si="89">SUM(E334:E339)</f>
        <v>0</v>
      </c>
      <c r="F340" s="203">
        <f t="shared" si="89"/>
        <v>0</v>
      </c>
      <c r="G340" s="193">
        <f t="shared" si="89"/>
        <v>0</v>
      </c>
      <c r="H340" s="102">
        <f t="shared" si="89"/>
        <v>0</v>
      </c>
      <c r="I340" s="203">
        <f t="shared" si="89"/>
        <v>0</v>
      </c>
      <c r="J340" s="193">
        <f t="shared" si="89"/>
        <v>6000</v>
      </c>
      <c r="K340" s="102">
        <f t="shared" si="89"/>
        <v>5000</v>
      </c>
      <c r="L340" s="203">
        <f t="shared" si="89"/>
        <v>9000</v>
      </c>
      <c r="M340" s="193">
        <f t="shared" si="89"/>
        <v>0</v>
      </c>
      <c r="N340" s="102">
        <f t="shared" si="89"/>
        <v>0</v>
      </c>
      <c r="O340" s="203">
        <f t="shared" si="89"/>
        <v>0</v>
      </c>
      <c r="P340" s="193">
        <f t="shared" si="89"/>
        <v>12475</v>
      </c>
      <c r="Q340" s="102">
        <f t="shared" si="89"/>
        <v>13750</v>
      </c>
      <c r="R340" s="203">
        <f t="shared" si="89"/>
        <v>14790</v>
      </c>
      <c r="S340" s="193">
        <f t="shared" si="89"/>
        <v>13221</v>
      </c>
      <c r="T340" s="102">
        <f t="shared" si="89"/>
        <v>0</v>
      </c>
      <c r="U340" s="203">
        <f t="shared" si="89"/>
        <v>0</v>
      </c>
      <c r="V340" s="193">
        <f t="shared" si="89"/>
        <v>0</v>
      </c>
      <c r="W340" s="102">
        <f t="shared" si="89"/>
        <v>0</v>
      </c>
      <c r="X340" s="203">
        <f t="shared" si="89"/>
        <v>0</v>
      </c>
      <c r="Y340" s="193">
        <f t="shared" si="89"/>
        <v>0</v>
      </c>
      <c r="Z340" s="102">
        <f t="shared" si="89"/>
        <v>0</v>
      </c>
      <c r="AA340" s="203">
        <f t="shared" si="89"/>
        <v>0</v>
      </c>
      <c r="AB340" s="193">
        <f t="shared" si="89"/>
        <v>0</v>
      </c>
      <c r="AC340" s="102">
        <f t="shared" si="89"/>
        <v>0</v>
      </c>
      <c r="AD340" s="203">
        <f t="shared" si="89"/>
        <v>0</v>
      </c>
      <c r="AE340" s="193">
        <f t="shared" si="89"/>
        <v>0</v>
      </c>
      <c r="AF340" s="102">
        <f t="shared" si="89"/>
        <v>0</v>
      </c>
      <c r="AG340" s="203">
        <f t="shared" si="89"/>
        <v>0</v>
      </c>
      <c r="AH340" s="121">
        <f t="shared" si="89"/>
        <v>0</v>
      </c>
      <c r="AI340" s="193">
        <f t="shared" si="89"/>
        <v>31696</v>
      </c>
      <c r="AJ340" s="102">
        <f t="shared" si="89"/>
        <v>18750</v>
      </c>
      <c r="AK340" s="203">
        <f t="shared" si="89"/>
        <v>23790</v>
      </c>
    </row>
    <row r="341" spans="1:37" ht="15" customHeight="1" x14ac:dyDescent="0.2">
      <c r="A341" s="254">
        <f>[6]Settings!U340</f>
        <v>0</v>
      </c>
      <c r="B341" s="243">
        <f>[6]Settings!V340</f>
        <v>0</v>
      </c>
      <c r="C341" s="244">
        <f>[6]Settings!W340</f>
        <v>0</v>
      </c>
      <c r="D341" s="1"/>
      <c r="E341" s="2"/>
      <c r="F341" s="3"/>
      <c r="G341" s="1"/>
      <c r="H341" s="2"/>
      <c r="I341" s="3"/>
      <c r="J341" s="1"/>
      <c r="K341" s="2"/>
      <c r="L341" s="3"/>
      <c r="M341" s="1"/>
      <c r="N341" s="2"/>
      <c r="O341" s="3"/>
      <c r="P341" s="1"/>
      <c r="Q341" s="2"/>
      <c r="R341" s="3"/>
      <c r="S341" s="1"/>
      <c r="T341" s="2"/>
      <c r="U341" s="3"/>
      <c r="V341" s="1"/>
      <c r="W341" s="2"/>
      <c r="X341" s="3"/>
      <c r="Y341" s="1"/>
      <c r="Z341" s="2"/>
      <c r="AA341" s="3"/>
      <c r="AB341" s="1"/>
      <c r="AC341" s="2"/>
      <c r="AD341" s="3"/>
      <c r="AE341" s="1"/>
      <c r="AF341" s="2"/>
      <c r="AG341" s="3"/>
      <c r="AI341" s="147">
        <f t="shared" ref="AI341:AK347" si="90">D341+G341+J341+M341+P341+S341+V341+Y341+AB341+AE341</f>
        <v>0</v>
      </c>
      <c r="AJ341" s="80">
        <f t="shared" si="90"/>
        <v>0</v>
      </c>
      <c r="AK341" s="134">
        <f t="shared" si="90"/>
        <v>0</v>
      </c>
    </row>
    <row r="342" spans="1:37" ht="15" customHeight="1" x14ac:dyDescent="0.2">
      <c r="A342" s="20" t="str">
        <f>[6]Settings!U341</f>
        <v>B</v>
      </c>
      <c r="B342" s="19" t="str">
        <f>[6]Settings!V341</f>
        <v>NW392</v>
      </c>
      <c r="C342" s="229" t="str">
        <f>[6]Settings!W341</f>
        <v xml:space="preserve"> Naledi</v>
      </c>
      <c r="D342" s="147"/>
      <c r="E342" s="80"/>
      <c r="F342" s="134"/>
      <c r="G342" s="147"/>
      <c r="H342" s="80"/>
      <c r="I342" s="134"/>
      <c r="J342" s="147">
        <v>3000</v>
      </c>
      <c r="K342" s="80">
        <v>5000</v>
      </c>
      <c r="L342" s="134">
        <v>5000</v>
      </c>
      <c r="M342" s="147"/>
      <c r="N342" s="80"/>
      <c r="O342" s="134"/>
      <c r="P342" s="147">
        <v>1700</v>
      </c>
      <c r="Q342" s="80">
        <v>1955</v>
      </c>
      <c r="R342" s="134">
        <v>2215</v>
      </c>
      <c r="S342" s="147">
        <v>2224</v>
      </c>
      <c r="T342" s="80"/>
      <c r="U342" s="134"/>
      <c r="V342" s="147"/>
      <c r="W342" s="80"/>
      <c r="X342" s="134"/>
      <c r="Y342" s="147"/>
      <c r="Z342" s="80"/>
      <c r="AA342" s="134"/>
      <c r="AB342" s="147"/>
      <c r="AC342" s="80"/>
      <c r="AD342" s="134"/>
      <c r="AE342" s="147"/>
      <c r="AF342" s="80"/>
      <c r="AG342" s="134"/>
      <c r="AI342" s="147">
        <f t="shared" si="90"/>
        <v>6924</v>
      </c>
      <c r="AJ342" s="80">
        <f t="shared" si="90"/>
        <v>6955</v>
      </c>
      <c r="AK342" s="134">
        <f t="shared" si="90"/>
        <v>7215</v>
      </c>
    </row>
    <row r="343" spans="1:37" ht="15" customHeight="1" x14ac:dyDescent="0.2">
      <c r="A343" s="20" t="str">
        <f>[6]Settings!U342</f>
        <v>B</v>
      </c>
      <c r="B343" s="19" t="str">
        <f>[6]Settings!V342</f>
        <v>NW393</v>
      </c>
      <c r="C343" s="229" t="str">
        <f>[6]Settings!W342</f>
        <v xml:space="preserve"> Mamusa</v>
      </c>
      <c r="D343" s="147"/>
      <c r="E343" s="80"/>
      <c r="F343" s="134"/>
      <c r="G343" s="147"/>
      <c r="H343" s="80"/>
      <c r="I343" s="134"/>
      <c r="J343" s="147"/>
      <c r="K343" s="80"/>
      <c r="L343" s="134"/>
      <c r="M343" s="147"/>
      <c r="N343" s="80"/>
      <c r="O343" s="134"/>
      <c r="P343" s="147">
        <v>2345</v>
      </c>
      <c r="Q343" s="80">
        <v>2600</v>
      </c>
      <c r="R343" s="134">
        <v>2860</v>
      </c>
      <c r="S343" s="147">
        <v>1245</v>
      </c>
      <c r="T343" s="80"/>
      <c r="U343" s="134"/>
      <c r="V343" s="147"/>
      <c r="W343" s="80"/>
      <c r="X343" s="134"/>
      <c r="Y343" s="147"/>
      <c r="Z343" s="80"/>
      <c r="AA343" s="134"/>
      <c r="AB343" s="147"/>
      <c r="AC343" s="80"/>
      <c r="AD343" s="134"/>
      <c r="AE343" s="147"/>
      <c r="AF343" s="80"/>
      <c r="AG343" s="134"/>
      <c r="AI343" s="147">
        <f t="shared" si="90"/>
        <v>3590</v>
      </c>
      <c r="AJ343" s="80">
        <f t="shared" si="90"/>
        <v>2600</v>
      </c>
      <c r="AK343" s="134">
        <f t="shared" si="90"/>
        <v>2860</v>
      </c>
    </row>
    <row r="344" spans="1:37" ht="15" customHeight="1" x14ac:dyDescent="0.2">
      <c r="A344" s="20" t="str">
        <f>[6]Settings!U343</f>
        <v>B</v>
      </c>
      <c r="B344" s="19" t="str">
        <f>[6]Settings!V343</f>
        <v>NW394</v>
      </c>
      <c r="C344" s="229" t="str">
        <f>[6]Settings!W343</f>
        <v xml:space="preserve"> Greater Taung</v>
      </c>
      <c r="D344" s="147"/>
      <c r="E344" s="80"/>
      <c r="F344" s="134"/>
      <c r="G344" s="147"/>
      <c r="H344" s="80"/>
      <c r="I344" s="134"/>
      <c r="J344" s="147"/>
      <c r="K344" s="80"/>
      <c r="L344" s="134"/>
      <c r="M344" s="147"/>
      <c r="N344" s="80"/>
      <c r="O344" s="134"/>
      <c r="P344" s="147">
        <v>2345</v>
      </c>
      <c r="Q344" s="80">
        <v>2600</v>
      </c>
      <c r="R344" s="134">
        <v>2860</v>
      </c>
      <c r="S344" s="147">
        <v>1309</v>
      </c>
      <c r="T344" s="80"/>
      <c r="U344" s="134"/>
      <c r="V344" s="147"/>
      <c r="W344" s="80"/>
      <c r="X344" s="134"/>
      <c r="Y344" s="147"/>
      <c r="Z344" s="80"/>
      <c r="AA344" s="134"/>
      <c r="AB344" s="147"/>
      <c r="AC344" s="80"/>
      <c r="AD344" s="134"/>
      <c r="AE344" s="147"/>
      <c r="AF344" s="80"/>
      <c r="AG344" s="134"/>
      <c r="AI344" s="147">
        <f t="shared" si="90"/>
        <v>3654</v>
      </c>
      <c r="AJ344" s="80">
        <f t="shared" si="90"/>
        <v>2600</v>
      </c>
      <c r="AK344" s="134">
        <f t="shared" si="90"/>
        <v>2860</v>
      </c>
    </row>
    <row r="345" spans="1:37" ht="15" customHeight="1" x14ac:dyDescent="0.2">
      <c r="A345" s="20" t="str">
        <f>[6]Settings!U344</f>
        <v>B</v>
      </c>
      <c r="B345" s="19" t="str">
        <f>[6]Settings!V344</f>
        <v>NW396</v>
      </c>
      <c r="C345" s="229" t="str">
        <f>[6]Settings!W344</f>
        <v xml:space="preserve"> Lekwa-Teemane</v>
      </c>
      <c r="D345" s="147"/>
      <c r="E345" s="80"/>
      <c r="F345" s="134"/>
      <c r="G345" s="147"/>
      <c r="H345" s="80"/>
      <c r="I345" s="134"/>
      <c r="J345" s="147"/>
      <c r="K345" s="80"/>
      <c r="L345" s="134"/>
      <c r="M345" s="147"/>
      <c r="N345" s="80"/>
      <c r="O345" s="134"/>
      <c r="P345" s="147">
        <v>2145</v>
      </c>
      <c r="Q345" s="80">
        <v>2400</v>
      </c>
      <c r="R345" s="134">
        <v>2660</v>
      </c>
      <c r="S345" s="147">
        <v>1188</v>
      </c>
      <c r="T345" s="80"/>
      <c r="U345" s="134"/>
      <c r="V345" s="147"/>
      <c r="W345" s="80"/>
      <c r="X345" s="134"/>
      <c r="Y345" s="147"/>
      <c r="Z345" s="80"/>
      <c r="AA345" s="134"/>
      <c r="AB345" s="147"/>
      <c r="AC345" s="80"/>
      <c r="AD345" s="134"/>
      <c r="AE345" s="147"/>
      <c r="AF345" s="80"/>
      <c r="AG345" s="134"/>
      <c r="AI345" s="147">
        <f t="shared" si="90"/>
        <v>3333</v>
      </c>
      <c r="AJ345" s="80">
        <f t="shared" si="90"/>
        <v>2400</v>
      </c>
      <c r="AK345" s="134">
        <f t="shared" si="90"/>
        <v>2660</v>
      </c>
    </row>
    <row r="346" spans="1:37" ht="15" customHeight="1" x14ac:dyDescent="0.2">
      <c r="A346" s="20" t="str">
        <f>[6]Settings!U345</f>
        <v>B</v>
      </c>
      <c r="B346" s="19" t="str">
        <f>[6]Settings!V345</f>
        <v>NW397</v>
      </c>
      <c r="C346" s="229" t="str">
        <f>[6]Settings!W345</f>
        <v>Kagisano-Molopo</v>
      </c>
      <c r="D346" s="147"/>
      <c r="E346" s="80"/>
      <c r="F346" s="134"/>
      <c r="G346" s="147"/>
      <c r="H346" s="80"/>
      <c r="I346" s="134"/>
      <c r="J346" s="147"/>
      <c r="K346" s="80"/>
      <c r="L346" s="134"/>
      <c r="M346" s="147"/>
      <c r="N346" s="80"/>
      <c r="O346" s="134"/>
      <c r="P346" s="147">
        <v>3076</v>
      </c>
      <c r="Q346" s="80">
        <v>3305</v>
      </c>
      <c r="R346" s="134">
        <v>3348</v>
      </c>
      <c r="S346" s="147">
        <v>3225</v>
      </c>
      <c r="T346" s="80"/>
      <c r="U346" s="134"/>
      <c r="V346" s="147"/>
      <c r="W346" s="80"/>
      <c r="X346" s="134"/>
      <c r="Y346" s="147"/>
      <c r="Z346" s="80"/>
      <c r="AA346" s="134"/>
      <c r="AB346" s="147"/>
      <c r="AC346" s="80"/>
      <c r="AD346" s="134"/>
      <c r="AE346" s="147"/>
      <c r="AF346" s="80"/>
      <c r="AG346" s="134"/>
      <c r="AI346" s="147">
        <f t="shared" si="90"/>
        <v>6301</v>
      </c>
      <c r="AJ346" s="80">
        <f t="shared" si="90"/>
        <v>3305</v>
      </c>
      <c r="AK346" s="134">
        <f t="shared" si="90"/>
        <v>3348</v>
      </c>
    </row>
    <row r="347" spans="1:37" ht="15" customHeight="1" x14ac:dyDescent="0.2">
      <c r="A347" s="20" t="str">
        <f>[6]Settings!U346</f>
        <v>C</v>
      </c>
      <c r="B347" s="19" t="str">
        <f>[6]Settings!V346</f>
        <v>DC39</v>
      </c>
      <c r="C347" s="229" t="str">
        <f>[6]Settings!W346</f>
        <v>Dr Ruth Segomotsi Mompati District Municipality</v>
      </c>
      <c r="D347" s="147"/>
      <c r="E347" s="80"/>
      <c r="F347" s="134"/>
      <c r="G347" s="147"/>
      <c r="H347" s="80"/>
      <c r="I347" s="134"/>
      <c r="J347" s="147"/>
      <c r="K347" s="80"/>
      <c r="L347" s="134"/>
      <c r="M347" s="147"/>
      <c r="N347" s="80"/>
      <c r="O347" s="134"/>
      <c r="P347" s="147">
        <v>1250</v>
      </c>
      <c r="Q347" s="80">
        <v>1505</v>
      </c>
      <c r="R347" s="134">
        <v>1765</v>
      </c>
      <c r="S347" s="147">
        <v>4842</v>
      </c>
      <c r="T347" s="80"/>
      <c r="U347" s="134"/>
      <c r="V347" s="147"/>
      <c r="W347" s="80"/>
      <c r="X347" s="134"/>
      <c r="Y347" s="147"/>
      <c r="Z347" s="80"/>
      <c r="AA347" s="134"/>
      <c r="AB347" s="147"/>
      <c r="AC347" s="80"/>
      <c r="AD347" s="134"/>
      <c r="AE347" s="147"/>
      <c r="AF347" s="80"/>
      <c r="AG347" s="134"/>
      <c r="AI347" s="147">
        <f t="shared" si="90"/>
        <v>6092</v>
      </c>
      <c r="AJ347" s="80">
        <f t="shared" si="90"/>
        <v>1505</v>
      </c>
      <c r="AK347" s="134">
        <f t="shared" si="90"/>
        <v>1765</v>
      </c>
    </row>
    <row r="348" spans="1:37" s="66" customFormat="1" ht="15" customHeight="1" x14ac:dyDescent="0.2">
      <c r="A348" s="22" t="str">
        <f>[6]Settings!U347</f>
        <v>Total: Dr Ruth Segomotsi Mompati Municipalities</v>
      </c>
      <c r="B348" s="23"/>
      <c r="C348" s="24"/>
      <c r="D348" s="193">
        <f>SUM(D342:D347)</f>
        <v>0</v>
      </c>
      <c r="E348" s="102">
        <f t="shared" ref="E348:AK348" si="91">SUM(E342:E347)</f>
        <v>0</v>
      </c>
      <c r="F348" s="203">
        <f t="shared" si="91"/>
        <v>0</v>
      </c>
      <c r="G348" s="193">
        <f t="shared" si="91"/>
        <v>0</v>
      </c>
      <c r="H348" s="102">
        <f t="shared" si="91"/>
        <v>0</v>
      </c>
      <c r="I348" s="203">
        <f t="shared" si="91"/>
        <v>0</v>
      </c>
      <c r="J348" s="193">
        <f t="shared" si="91"/>
        <v>3000</v>
      </c>
      <c r="K348" s="102">
        <f t="shared" si="91"/>
        <v>5000</v>
      </c>
      <c r="L348" s="203">
        <f t="shared" si="91"/>
        <v>5000</v>
      </c>
      <c r="M348" s="193">
        <f t="shared" si="91"/>
        <v>0</v>
      </c>
      <c r="N348" s="102">
        <f t="shared" si="91"/>
        <v>0</v>
      </c>
      <c r="O348" s="203">
        <f t="shared" si="91"/>
        <v>0</v>
      </c>
      <c r="P348" s="193">
        <f t="shared" si="91"/>
        <v>12861</v>
      </c>
      <c r="Q348" s="102">
        <f t="shared" si="91"/>
        <v>14365</v>
      </c>
      <c r="R348" s="203">
        <f t="shared" si="91"/>
        <v>15708</v>
      </c>
      <c r="S348" s="193">
        <f t="shared" si="91"/>
        <v>14033</v>
      </c>
      <c r="T348" s="102">
        <f t="shared" si="91"/>
        <v>0</v>
      </c>
      <c r="U348" s="203">
        <f t="shared" si="91"/>
        <v>0</v>
      </c>
      <c r="V348" s="193">
        <f t="shared" si="91"/>
        <v>0</v>
      </c>
      <c r="W348" s="102">
        <f t="shared" si="91"/>
        <v>0</v>
      </c>
      <c r="X348" s="203">
        <f t="shared" si="91"/>
        <v>0</v>
      </c>
      <c r="Y348" s="193">
        <f t="shared" si="91"/>
        <v>0</v>
      </c>
      <c r="Z348" s="102">
        <f t="shared" si="91"/>
        <v>0</v>
      </c>
      <c r="AA348" s="203">
        <f t="shared" si="91"/>
        <v>0</v>
      </c>
      <c r="AB348" s="193">
        <f t="shared" si="91"/>
        <v>0</v>
      </c>
      <c r="AC348" s="102">
        <f t="shared" si="91"/>
        <v>0</v>
      </c>
      <c r="AD348" s="203">
        <f t="shared" si="91"/>
        <v>0</v>
      </c>
      <c r="AE348" s="193">
        <f t="shared" si="91"/>
        <v>0</v>
      </c>
      <c r="AF348" s="102">
        <f t="shared" si="91"/>
        <v>0</v>
      </c>
      <c r="AG348" s="203">
        <f t="shared" si="91"/>
        <v>0</v>
      </c>
      <c r="AH348" s="121">
        <f t="shared" si="91"/>
        <v>0</v>
      </c>
      <c r="AI348" s="193">
        <f t="shared" si="91"/>
        <v>29894</v>
      </c>
      <c r="AJ348" s="102">
        <f t="shared" si="91"/>
        <v>19365</v>
      </c>
      <c r="AK348" s="203">
        <f t="shared" si="91"/>
        <v>20708</v>
      </c>
    </row>
    <row r="349" spans="1:37" ht="15" customHeight="1" x14ac:dyDescent="0.2">
      <c r="A349" s="254">
        <f>[6]Settings!U348</f>
        <v>0</v>
      </c>
      <c r="B349" s="243">
        <f>[6]Settings!V348</f>
        <v>0</v>
      </c>
      <c r="C349" s="244">
        <f>[6]Settings!W348</f>
        <v>0</v>
      </c>
      <c r="D349" s="1"/>
      <c r="E349" s="2"/>
      <c r="F349" s="3"/>
      <c r="G349" s="1"/>
      <c r="H349" s="2"/>
      <c r="I349" s="3"/>
      <c r="J349" s="1"/>
      <c r="K349" s="2"/>
      <c r="L349" s="3"/>
      <c r="M349" s="1"/>
      <c r="N349" s="2"/>
      <c r="O349" s="3"/>
      <c r="P349" s="1"/>
      <c r="Q349" s="2"/>
      <c r="R349" s="3"/>
      <c r="S349" s="1"/>
      <c r="T349" s="2"/>
      <c r="U349" s="3"/>
      <c r="V349" s="1"/>
      <c r="W349" s="2"/>
      <c r="X349" s="3"/>
      <c r="Y349" s="1"/>
      <c r="Z349" s="2"/>
      <c r="AA349" s="3"/>
      <c r="AB349" s="1"/>
      <c r="AC349" s="2"/>
      <c r="AD349" s="3"/>
      <c r="AE349" s="1"/>
      <c r="AF349" s="2"/>
      <c r="AG349" s="3"/>
      <c r="AI349" s="147">
        <f t="shared" ref="AI349:AK353" si="92">D349+G349+J349+M349+P349+S349+V349+Y349+AB349+AE349</f>
        <v>0</v>
      </c>
      <c r="AJ349" s="80">
        <f t="shared" si="92"/>
        <v>0</v>
      </c>
      <c r="AK349" s="134">
        <f t="shared" si="92"/>
        <v>0</v>
      </c>
    </row>
    <row r="350" spans="1:37" ht="15" customHeight="1" x14ac:dyDescent="0.2">
      <c r="A350" s="20" t="str">
        <f>[6]Settings!U349</f>
        <v>B</v>
      </c>
      <c r="B350" s="19" t="s">
        <v>1302</v>
      </c>
      <c r="C350" s="229" t="str">
        <f>[6]Settings!W349</f>
        <v xml:space="preserve"> City of Matlosana</v>
      </c>
      <c r="D350" s="147"/>
      <c r="E350" s="80"/>
      <c r="F350" s="134"/>
      <c r="G350" s="147"/>
      <c r="H350" s="80"/>
      <c r="I350" s="134"/>
      <c r="J350" s="147"/>
      <c r="K350" s="80"/>
      <c r="L350" s="134"/>
      <c r="M350" s="147"/>
      <c r="N350" s="80"/>
      <c r="O350" s="134"/>
      <c r="P350" s="147">
        <v>2145</v>
      </c>
      <c r="Q350" s="80">
        <v>2400</v>
      </c>
      <c r="R350" s="134">
        <v>2660</v>
      </c>
      <c r="S350" s="147">
        <v>2246</v>
      </c>
      <c r="T350" s="80"/>
      <c r="U350" s="134"/>
      <c r="V350" s="147"/>
      <c r="W350" s="80"/>
      <c r="X350" s="134"/>
      <c r="Y350" s="147"/>
      <c r="Z350" s="80"/>
      <c r="AA350" s="134"/>
      <c r="AB350" s="147"/>
      <c r="AC350" s="80"/>
      <c r="AD350" s="134"/>
      <c r="AE350" s="147"/>
      <c r="AF350" s="80"/>
      <c r="AG350" s="134"/>
      <c r="AI350" s="147">
        <f t="shared" si="92"/>
        <v>4391</v>
      </c>
      <c r="AJ350" s="80">
        <f t="shared" si="92"/>
        <v>2400</v>
      </c>
      <c r="AK350" s="134">
        <f t="shared" si="92"/>
        <v>2660</v>
      </c>
    </row>
    <row r="351" spans="1:37" ht="15" customHeight="1" x14ac:dyDescent="0.2">
      <c r="A351" s="20" t="str">
        <f>[6]Settings!U350</f>
        <v>B</v>
      </c>
      <c r="B351" s="19" t="s">
        <v>170</v>
      </c>
      <c r="C351" s="229" t="str">
        <f>[6]Settings!W350</f>
        <v xml:space="preserve"> Maquassi Hills</v>
      </c>
      <c r="D351" s="147"/>
      <c r="E351" s="80"/>
      <c r="F351" s="134"/>
      <c r="G351" s="147"/>
      <c r="H351" s="80"/>
      <c r="I351" s="134"/>
      <c r="J351" s="147"/>
      <c r="K351" s="80"/>
      <c r="L351" s="134"/>
      <c r="M351" s="147"/>
      <c r="N351" s="80"/>
      <c r="O351" s="134"/>
      <c r="P351" s="147">
        <v>2145</v>
      </c>
      <c r="Q351" s="80">
        <v>2400</v>
      </c>
      <c r="R351" s="134">
        <v>2660</v>
      </c>
      <c r="S351" s="147">
        <v>1000</v>
      </c>
      <c r="T351" s="80"/>
      <c r="U351" s="134"/>
      <c r="V351" s="147"/>
      <c r="W351" s="80"/>
      <c r="X351" s="134"/>
      <c r="Y351" s="147"/>
      <c r="Z351" s="80"/>
      <c r="AA351" s="134"/>
      <c r="AB351" s="147"/>
      <c r="AC351" s="80"/>
      <c r="AD351" s="134"/>
      <c r="AE351" s="147"/>
      <c r="AF351" s="80"/>
      <c r="AG351" s="134"/>
      <c r="AI351" s="147">
        <f t="shared" si="92"/>
        <v>3145</v>
      </c>
      <c r="AJ351" s="80">
        <f t="shared" si="92"/>
        <v>2400</v>
      </c>
      <c r="AK351" s="134">
        <f t="shared" si="92"/>
        <v>2660</v>
      </c>
    </row>
    <row r="352" spans="1:37" ht="15" customHeight="1" x14ac:dyDescent="0.2">
      <c r="A352" s="20" t="str">
        <f>[6]Settings!U351</f>
        <v>b</v>
      </c>
      <c r="B352" s="19" t="s">
        <v>521</v>
      </c>
      <c r="C352" s="229" t="str">
        <f>[6]Settings!W351</f>
        <v xml:space="preserve"> Ventersdorp/Tlokwe</v>
      </c>
      <c r="D352" s="147">
        <v>4566</v>
      </c>
      <c r="E352" s="80"/>
      <c r="F352" s="134"/>
      <c r="G352" s="147"/>
      <c r="H352" s="80"/>
      <c r="I352" s="134"/>
      <c r="J352" s="147">
        <v>8000</v>
      </c>
      <c r="K352" s="80">
        <v>5000</v>
      </c>
      <c r="L352" s="134">
        <v>5000</v>
      </c>
      <c r="M352" s="147"/>
      <c r="N352" s="80"/>
      <c r="O352" s="134"/>
      <c r="P352" s="147">
        <v>4045</v>
      </c>
      <c r="Q352" s="80">
        <v>4301</v>
      </c>
      <c r="R352" s="134">
        <v>4561</v>
      </c>
      <c r="S352" s="147">
        <v>3868</v>
      </c>
      <c r="T352" s="80"/>
      <c r="U352" s="134"/>
      <c r="V352" s="147"/>
      <c r="W352" s="80"/>
      <c r="X352" s="134"/>
      <c r="Y352" s="147"/>
      <c r="Z352" s="80"/>
      <c r="AA352" s="134"/>
      <c r="AB352" s="147"/>
      <c r="AC352" s="80"/>
      <c r="AD352" s="134"/>
      <c r="AE352" s="147"/>
      <c r="AF352" s="80"/>
      <c r="AG352" s="134"/>
      <c r="AI352" s="147">
        <f t="shared" si="92"/>
        <v>20479</v>
      </c>
      <c r="AJ352" s="80">
        <f t="shared" si="92"/>
        <v>9301</v>
      </c>
      <c r="AK352" s="134">
        <f t="shared" si="92"/>
        <v>9561</v>
      </c>
    </row>
    <row r="353" spans="1:37" ht="15" customHeight="1" x14ac:dyDescent="0.2">
      <c r="A353" s="20" t="str">
        <f>[6]Settings!U352</f>
        <v>C</v>
      </c>
      <c r="B353" s="19" t="s">
        <v>1303</v>
      </c>
      <c r="C353" s="229" t="str">
        <f>[6]Settings!W352</f>
        <v xml:space="preserve"> Dr Kenneth Kaunda District Municipality</v>
      </c>
      <c r="D353" s="147"/>
      <c r="E353" s="80"/>
      <c r="F353" s="134"/>
      <c r="G353" s="147"/>
      <c r="H353" s="80"/>
      <c r="I353" s="134"/>
      <c r="J353" s="147"/>
      <c r="K353" s="80"/>
      <c r="L353" s="134"/>
      <c r="M353" s="147"/>
      <c r="N353" s="80"/>
      <c r="O353" s="134"/>
      <c r="P353" s="147">
        <v>1250</v>
      </c>
      <c r="Q353" s="80">
        <v>1000</v>
      </c>
      <c r="R353" s="134">
        <v>1000</v>
      </c>
      <c r="S353" s="147">
        <v>1292</v>
      </c>
      <c r="T353" s="80"/>
      <c r="U353" s="134"/>
      <c r="V353" s="147"/>
      <c r="W353" s="80"/>
      <c r="X353" s="134"/>
      <c r="Y353" s="147"/>
      <c r="Z353" s="80"/>
      <c r="AA353" s="134"/>
      <c r="AB353" s="147"/>
      <c r="AC353" s="80"/>
      <c r="AD353" s="134"/>
      <c r="AE353" s="147"/>
      <c r="AF353" s="80"/>
      <c r="AG353" s="134"/>
      <c r="AI353" s="147">
        <f t="shared" si="92"/>
        <v>2542</v>
      </c>
      <c r="AJ353" s="80">
        <f t="shared" si="92"/>
        <v>1000</v>
      </c>
      <c r="AK353" s="134">
        <f t="shared" si="92"/>
        <v>1000</v>
      </c>
    </row>
    <row r="354" spans="1:37" s="66" customFormat="1" ht="15" customHeight="1" x14ac:dyDescent="0.2">
      <c r="A354" s="22" t="str">
        <f>[6]Settings!U353</f>
        <v>Total: Dr Kenneth Kaunda Municipalities</v>
      </c>
      <c r="B354" s="23"/>
      <c r="C354" s="24"/>
      <c r="D354" s="193">
        <f>SUM(D350:D353)</f>
        <v>4566</v>
      </c>
      <c r="E354" s="102">
        <f t="shared" ref="E354:AK354" si="93">SUM(E350:E353)</f>
        <v>0</v>
      </c>
      <c r="F354" s="203">
        <f t="shared" si="93"/>
        <v>0</v>
      </c>
      <c r="G354" s="193">
        <f t="shared" si="93"/>
        <v>0</v>
      </c>
      <c r="H354" s="102">
        <f t="shared" si="93"/>
        <v>0</v>
      </c>
      <c r="I354" s="203">
        <f t="shared" si="93"/>
        <v>0</v>
      </c>
      <c r="J354" s="193">
        <f t="shared" si="93"/>
        <v>8000</v>
      </c>
      <c r="K354" s="102">
        <f t="shared" si="93"/>
        <v>5000</v>
      </c>
      <c r="L354" s="203">
        <f t="shared" si="93"/>
        <v>5000</v>
      </c>
      <c r="M354" s="193">
        <f t="shared" si="93"/>
        <v>0</v>
      </c>
      <c r="N354" s="102">
        <f t="shared" si="93"/>
        <v>0</v>
      </c>
      <c r="O354" s="203">
        <f t="shared" si="93"/>
        <v>0</v>
      </c>
      <c r="P354" s="193">
        <f t="shared" si="93"/>
        <v>9585</v>
      </c>
      <c r="Q354" s="102">
        <f t="shared" si="93"/>
        <v>10101</v>
      </c>
      <c r="R354" s="203">
        <f t="shared" si="93"/>
        <v>10881</v>
      </c>
      <c r="S354" s="193">
        <f t="shared" si="93"/>
        <v>8406</v>
      </c>
      <c r="T354" s="102">
        <f t="shared" si="93"/>
        <v>0</v>
      </c>
      <c r="U354" s="203">
        <f t="shared" si="93"/>
        <v>0</v>
      </c>
      <c r="V354" s="193">
        <f t="shared" si="93"/>
        <v>0</v>
      </c>
      <c r="W354" s="102">
        <f t="shared" si="93"/>
        <v>0</v>
      </c>
      <c r="X354" s="203">
        <f t="shared" si="93"/>
        <v>0</v>
      </c>
      <c r="Y354" s="193">
        <f t="shared" si="93"/>
        <v>0</v>
      </c>
      <c r="Z354" s="102">
        <f t="shared" si="93"/>
        <v>0</v>
      </c>
      <c r="AA354" s="203">
        <f t="shared" si="93"/>
        <v>0</v>
      </c>
      <c r="AB354" s="193">
        <f t="shared" si="93"/>
        <v>0</v>
      </c>
      <c r="AC354" s="102">
        <f t="shared" si="93"/>
        <v>0</v>
      </c>
      <c r="AD354" s="203">
        <f t="shared" si="93"/>
        <v>0</v>
      </c>
      <c r="AE354" s="193">
        <f t="shared" si="93"/>
        <v>0</v>
      </c>
      <c r="AF354" s="102">
        <f t="shared" si="93"/>
        <v>0</v>
      </c>
      <c r="AG354" s="203">
        <f t="shared" si="93"/>
        <v>0</v>
      </c>
      <c r="AH354" s="121">
        <f t="shared" si="93"/>
        <v>0</v>
      </c>
      <c r="AI354" s="193">
        <f t="shared" si="93"/>
        <v>30557</v>
      </c>
      <c r="AJ354" s="102">
        <f t="shared" si="93"/>
        <v>15101</v>
      </c>
      <c r="AK354" s="203">
        <f t="shared" si="93"/>
        <v>15881</v>
      </c>
    </row>
    <row r="355" spans="1:37" ht="15" customHeight="1" x14ac:dyDescent="0.2">
      <c r="A355" s="254">
        <f>[6]Settings!U354</f>
        <v>0</v>
      </c>
      <c r="B355" s="243">
        <f>[6]Settings!V354</f>
        <v>0</v>
      </c>
      <c r="C355" s="244">
        <f>[6]Settings!W354</f>
        <v>0</v>
      </c>
      <c r="D355" s="1"/>
      <c r="E355" s="2"/>
      <c r="F355" s="3"/>
      <c r="G355" s="1"/>
      <c r="H355" s="2"/>
      <c r="I355" s="3"/>
      <c r="J355" s="1"/>
      <c r="K355" s="2"/>
      <c r="L355" s="3"/>
      <c r="M355" s="1"/>
      <c r="N355" s="2"/>
      <c r="O355" s="3"/>
      <c r="P355" s="1"/>
      <c r="Q355" s="2"/>
      <c r="R355" s="3"/>
      <c r="S355" s="1"/>
      <c r="T355" s="2"/>
      <c r="U355" s="3"/>
      <c r="V355" s="1"/>
      <c r="W355" s="2"/>
      <c r="X355" s="3"/>
      <c r="Y355" s="1"/>
      <c r="Z355" s="2"/>
      <c r="AA355" s="3"/>
      <c r="AB355" s="1"/>
      <c r="AC355" s="2"/>
      <c r="AD355" s="3"/>
      <c r="AE355" s="1"/>
      <c r="AF355" s="2"/>
      <c r="AG355" s="3"/>
      <c r="AI355" s="147">
        <f t="shared" ref="AI355:AK356" si="94">D355+G355+J355+M355+P355+S355+V355+Y355+AB355+AE355</f>
        <v>0</v>
      </c>
      <c r="AJ355" s="80">
        <f t="shared" si="94"/>
        <v>0</v>
      </c>
      <c r="AK355" s="134">
        <f t="shared" si="94"/>
        <v>0</v>
      </c>
    </row>
    <row r="356" spans="1:37" ht="15" customHeight="1" x14ac:dyDescent="0.2">
      <c r="A356" s="254">
        <f>[6]Settings!U355</f>
        <v>0</v>
      </c>
      <c r="B356" s="243">
        <f>[6]Settings!V355</f>
        <v>0</v>
      </c>
      <c r="C356" s="244">
        <f>[6]Settings!W355</f>
        <v>0</v>
      </c>
      <c r="D356" s="1"/>
      <c r="E356" s="2"/>
      <c r="F356" s="3"/>
      <c r="G356" s="1"/>
      <c r="H356" s="2"/>
      <c r="I356" s="3"/>
      <c r="J356" s="1"/>
      <c r="K356" s="2"/>
      <c r="L356" s="3"/>
      <c r="M356" s="1"/>
      <c r="N356" s="2"/>
      <c r="O356" s="3"/>
      <c r="P356" s="1"/>
      <c r="Q356" s="2"/>
      <c r="R356" s="3"/>
      <c r="S356" s="1"/>
      <c r="T356" s="2"/>
      <c r="U356" s="3"/>
      <c r="V356" s="1"/>
      <c r="W356" s="2"/>
      <c r="X356" s="3"/>
      <c r="Y356" s="1"/>
      <c r="Z356" s="2"/>
      <c r="AA356" s="3"/>
      <c r="AB356" s="1"/>
      <c r="AC356" s="2"/>
      <c r="AD356" s="3"/>
      <c r="AE356" s="1"/>
      <c r="AF356" s="2"/>
      <c r="AG356" s="3"/>
      <c r="AI356" s="147">
        <f t="shared" si="94"/>
        <v>0</v>
      </c>
      <c r="AJ356" s="80">
        <f t="shared" si="94"/>
        <v>0</v>
      </c>
      <c r="AK356" s="134">
        <f t="shared" si="94"/>
        <v>0</v>
      </c>
    </row>
    <row r="357" spans="1:37" s="66" customFormat="1" ht="15" customHeight="1" x14ac:dyDescent="0.2">
      <c r="A357" s="22" t="str">
        <f>[6]Settings!U356</f>
        <v>Total: North West Municipalities</v>
      </c>
      <c r="B357" s="23"/>
      <c r="C357" s="24"/>
      <c r="D357" s="193">
        <f>D332+D340+D348+D354</f>
        <v>4566</v>
      </c>
      <c r="E357" s="102">
        <f t="shared" ref="E357:AK357" si="95">E332+E340+E348+E354</f>
        <v>0</v>
      </c>
      <c r="F357" s="203">
        <f t="shared" si="95"/>
        <v>0</v>
      </c>
      <c r="G357" s="193">
        <f t="shared" si="95"/>
        <v>0</v>
      </c>
      <c r="H357" s="102">
        <f t="shared" si="95"/>
        <v>0</v>
      </c>
      <c r="I357" s="203">
        <f t="shared" si="95"/>
        <v>0</v>
      </c>
      <c r="J357" s="193">
        <f t="shared" si="95"/>
        <v>17000</v>
      </c>
      <c r="K357" s="102">
        <f t="shared" si="95"/>
        <v>15000</v>
      </c>
      <c r="L357" s="203">
        <f t="shared" si="95"/>
        <v>19000</v>
      </c>
      <c r="M357" s="193">
        <f t="shared" si="95"/>
        <v>0</v>
      </c>
      <c r="N357" s="102">
        <f t="shared" si="95"/>
        <v>0</v>
      </c>
      <c r="O357" s="203">
        <f t="shared" si="95"/>
        <v>0</v>
      </c>
      <c r="P357" s="193">
        <f t="shared" si="95"/>
        <v>45761</v>
      </c>
      <c r="Q357" s="102">
        <f t="shared" si="95"/>
        <v>49571</v>
      </c>
      <c r="R357" s="203">
        <f t="shared" si="95"/>
        <v>53514</v>
      </c>
      <c r="S357" s="193">
        <f t="shared" si="95"/>
        <v>48153</v>
      </c>
      <c r="T357" s="102">
        <f t="shared" si="95"/>
        <v>0</v>
      </c>
      <c r="U357" s="203">
        <f t="shared" si="95"/>
        <v>0</v>
      </c>
      <c r="V357" s="193">
        <f t="shared" si="95"/>
        <v>0</v>
      </c>
      <c r="W357" s="102">
        <f t="shared" si="95"/>
        <v>0</v>
      </c>
      <c r="X357" s="203">
        <f t="shared" si="95"/>
        <v>0</v>
      </c>
      <c r="Y357" s="193">
        <f t="shared" si="95"/>
        <v>0</v>
      </c>
      <c r="Z357" s="102">
        <f t="shared" si="95"/>
        <v>0</v>
      </c>
      <c r="AA357" s="203">
        <f t="shared" si="95"/>
        <v>0</v>
      </c>
      <c r="AB357" s="193">
        <f t="shared" si="95"/>
        <v>0</v>
      </c>
      <c r="AC357" s="102">
        <f t="shared" si="95"/>
        <v>0</v>
      </c>
      <c r="AD357" s="203">
        <f t="shared" si="95"/>
        <v>0</v>
      </c>
      <c r="AE357" s="193">
        <f t="shared" si="95"/>
        <v>0</v>
      </c>
      <c r="AF357" s="102">
        <f t="shared" si="95"/>
        <v>0</v>
      </c>
      <c r="AG357" s="203">
        <f t="shared" si="95"/>
        <v>0</v>
      </c>
      <c r="AH357" s="121">
        <f t="shared" si="95"/>
        <v>0</v>
      </c>
      <c r="AI357" s="193">
        <f t="shared" si="95"/>
        <v>115480</v>
      </c>
      <c r="AJ357" s="102">
        <f t="shared" si="95"/>
        <v>64571</v>
      </c>
      <c r="AK357" s="203">
        <f t="shared" si="95"/>
        <v>72514</v>
      </c>
    </row>
    <row r="358" spans="1:37" ht="15" customHeight="1" x14ac:dyDescent="0.2">
      <c r="A358" s="254">
        <f>[6]Settings!U357</f>
        <v>0</v>
      </c>
      <c r="B358" s="243">
        <f>[6]Settings!V357</f>
        <v>0</v>
      </c>
      <c r="C358" s="244">
        <f>[6]Settings!W357</f>
        <v>0</v>
      </c>
      <c r="D358" s="197"/>
      <c r="E358" s="27"/>
      <c r="F358" s="207"/>
      <c r="G358" s="197"/>
      <c r="H358" s="27"/>
      <c r="I358" s="207"/>
      <c r="J358" s="197"/>
      <c r="K358" s="27"/>
      <c r="L358" s="207"/>
      <c r="M358" s="197"/>
      <c r="N358" s="27"/>
      <c r="O358" s="207"/>
      <c r="P358" s="197"/>
      <c r="Q358" s="27"/>
      <c r="R358" s="207"/>
      <c r="S358" s="197"/>
      <c r="T358" s="27"/>
      <c r="U358" s="207"/>
      <c r="V358" s="197"/>
      <c r="W358" s="27"/>
      <c r="X358" s="207"/>
      <c r="Y358" s="197"/>
      <c r="Z358" s="27"/>
      <c r="AA358" s="207"/>
      <c r="AB358" s="197"/>
      <c r="AC358" s="27"/>
      <c r="AD358" s="207"/>
      <c r="AE358" s="197"/>
      <c r="AF358" s="27"/>
      <c r="AG358" s="207"/>
      <c r="AI358" s="147">
        <f t="shared" ref="AI358:AK368" si="96">D358+G358+J358+M358+P358+S358+V358+Y358+AB358+AE358</f>
        <v>0</v>
      </c>
      <c r="AJ358" s="80">
        <f t="shared" si="96"/>
        <v>0</v>
      </c>
      <c r="AK358" s="134">
        <f t="shared" si="96"/>
        <v>0</v>
      </c>
    </row>
    <row r="359" spans="1:37" ht="15" customHeight="1" x14ac:dyDescent="0.2">
      <c r="A359" s="257" t="str">
        <f>[6]Settings!U358</f>
        <v>WESTERN CAPE</v>
      </c>
      <c r="B359" s="19"/>
      <c r="C359" s="229"/>
      <c r="D359" s="198"/>
      <c r="E359" s="28"/>
      <c r="F359" s="208"/>
      <c r="G359" s="198"/>
      <c r="H359" s="28"/>
      <c r="I359" s="208"/>
      <c r="J359" s="198"/>
      <c r="K359" s="28"/>
      <c r="L359" s="208"/>
      <c r="M359" s="198"/>
      <c r="N359" s="28"/>
      <c r="O359" s="208"/>
      <c r="P359" s="198"/>
      <c r="Q359" s="28"/>
      <c r="R359" s="208"/>
      <c r="S359" s="198"/>
      <c r="T359" s="28"/>
      <c r="U359" s="208"/>
      <c r="V359" s="198"/>
      <c r="W359" s="28"/>
      <c r="X359" s="208"/>
      <c r="Y359" s="198"/>
      <c r="Z359" s="28"/>
      <c r="AA359" s="208"/>
      <c r="AB359" s="198"/>
      <c r="AC359" s="28"/>
      <c r="AD359" s="208"/>
      <c r="AE359" s="198"/>
      <c r="AF359" s="28"/>
      <c r="AG359" s="208"/>
      <c r="AI359" s="147">
        <f t="shared" si="96"/>
        <v>0</v>
      </c>
      <c r="AJ359" s="80">
        <f t="shared" si="96"/>
        <v>0</v>
      </c>
      <c r="AK359" s="134">
        <f t="shared" si="96"/>
        <v>0</v>
      </c>
    </row>
    <row r="360" spans="1:37" ht="15" customHeight="1" x14ac:dyDescent="0.2">
      <c r="A360" s="254">
        <f>[6]Settings!U359</f>
        <v>0</v>
      </c>
      <c r="B360" s="243">
        <f>[6]Settings!V359</f>
        <v>0</v>
      </c>
      <c r="C360" s="244">
        <f>[6]Settings!W359</f>
        <v>0</v>
      </c>
      <c r="D360" s="199"/>
      <c r="E360" s="29"/>
      <c r="F360" s="209"/>
      <c r="G360" s="199"/>
      <c r="H360" s="29"/>
      <c r="I360" s="209"/>
      <c r="J360" s="199"/>
      <c r="K360" s="29"/>
      <c r="L360" s="209"/>
      <c r="M360" s="199"/>
      <c r="N360" s="29"/>
      <c r="O360" s="209"/>
      <c r="P360" s="199"/>
      <c r="Q360" s="29"/>
      <c r="R360" s="209"/>
      <c r="S360" s="199"/>
      <c r="T360" s="29"/>
      <c r="U360" s="209"/>
      <c r="V360" s="199"/>
      <c r="W360" s="29"/>
      <c r="X360" s="209"/>
      <c r="Y360" s="199"/>
      <c r="Z360" s="29"/>
      <c r="AA360" s="209"/>
      <c r="AB360" s="199"/>
      <c r="AC360" s="29"/>
      <c r="AD360" s="209"/>
      <c r="AE360" s="199"/>
      <c r="AF360" s="29"/>
      <c r="AG360" s="209"/>
      <c r="AI360" s="147">
        <f t="shared" si="96"/>
        <v>0</v>
      </c>
      <c r="AJ360" s="80">
        <f t="shared" si="96"/>
        <v>0</v>
      </c>
      <c r="AK360" s="134">
        <f t="shared" si="96"/>
        <v>0</v>
      </c>
    </row>
    <row r="361" spans="1:37" ht="15" customHeight="1" x14ac:dyDescent="0.2">
      <c r="A361" s="255" t="str">
        <f>[6]Settings!U360</f>
        <v>A</v>
      </c>
      <c r="B361" s="21" t="str">
        <f>[6]Settings!V360</f>
        <v>CPT</v>
      </c>
      <c r="C361" s="65" t="str">
        <f>[6]Settings!W360</f>
        <v>City of Cape Town</v>
      </c>
      <c r="D361" s="148"/>
      <c r="E361" s="81"/>
      <c r="F361" s="149"/>
      <c r="G361" s="148"/>
      <c r="H361" s="81"/>
      <c r="I361" s="149"/>
      <c r="J361" s="148">
        <v>10000</v>
      </c>
      <c r="K361" s="81">
        <v>20000</v>
      </c>
      <c r="L361" s="149">
        <v>10000</v>
      </c>
      <c r="M361" s="148">
        <v>10393</v>
      </c>
      <c r="N361" s="81">
        <v>11633</v>
      </c>
      <c r="O361" s="149">
        <v>12265</v>
      </c>
      <c r="P361" s="148">
        <v>1050</v>
      </c>
      <c r="Q361" s="81">
        <v>1000</v>
      </c>
      <c r="R361" s="149">
        <v>1000</v>
      </c>
      <c r="S361" s="148">
        <v>14183</v>
      </c>
      <c r="T361" s="81"/>
      <c r="U361" s="149"/>
      <c r="V361" s="148"/>
      <c r="W361" s="81"/>
      <c r="X361" s="149"/>
      <c r="Y361" s="148"/>
      <c r="Z361" s="81"/>
      <c r="AA361" s="149"/>
      <c r="AB361" s="148"/>
      <c r="AC361" s="81"/>
      <c r="AD361" s="149"/>
      <c r="AE361" s="148"/>
      <c r="AF361" s="81"/>
      <c r="AG361" s="149"/>
      <c r="AI361" s="148">
        <f t="shared" si="96"/>
        <v>35626</v>
      </c>
      <c r="AJ361" s="81">
        <f t="shared" si="96"/>
        <v>32633</v>
      </c>
      <c r="AK361" s="149">
        <f t="shared" si="96"/>
        <v>23265</v>
      </c>
    </row>
    <row r="362" spans="1:37" ht="15" customHeight="1" x14ac:dyDescent="0.2">
      <c r="A362" s="254">
        <f>[6]Settings!U361</f>
        <v>0</v>
      </c>
      <c r="B362" s="243">
        <f>[6]Settings!V361</f>
        <v>0</v>
      </c>
      <c r="C362" s="244">
        <f>[6]Settings!W361</f>
        <v>0</v>
      </c>
      <c r="D362" s="1"/>
      <c r="E362" s="2"/>
      <c r="F362" s="3"/>
      <c r="G362" s="1"/>
      <c r="H362" s="2"/>
      <c r="I362" s="3"/>
      <c r="J362" s="1"/>
      <c r="K362" s="2"/>
      <c r="L362" s="3"/>
      <c r="M362" s="1"/>
      <c r="N362" s="2"/>
      <c r="O362" s="3"/>
      <c r="P362" s="1"/>
      <c r="Q362" s="2"/>
      <c r="R362" s="3"/>
      <c r="S362" s="1"/>
      <c r="T362" s="2"/>
      <c r="U362" s="3"/>
      <c r="V362" s="1"/>
      <c r="W362" s="2"/>
      <c r="X362" s="3"/>
      <c r="Y362" s="1"/>
      <c r="Z362" s="2"/>
      <c r="AA362" s="3"/>
      <c r="AB362" s="1"/>
      <c r="AC362" s="2"/>
      <c r="AD362" s="3"/>
      <c r="AE362" s="1"/>
      <c r="AF362" s="2"/>
      <c r="AG362" s="3"/>
      <c r="AI362" s="147">
        <f t="shared" si="96"/>
        <v>0</v>
      </c>
      <c r="AJ362" s="80">
        <f t="shared" si="96"/>
        <v>0</v>
      </c>
      <c r="AK362" s="134">
        <f t="shared" si="96"/>
        <v>0</v>
      </c>
    </row>
    <row r="363" spans="1:37" ht="15" customHeight="1" x14ac:dyDescent="0.2">
      <c r="A363" s="20" t="str">
        <f>[6]Settings!U362</f>
        <v>B</v>
      </c>
      <c r="B363" s="19" t="s">
        <v>174</v>
      </c>
      <c r="C363" s="229" t="str">
        <f>[6]Settings!W362</f>
        <v xml:space="preserve"> Matzikama</v>
      </c>
      <c r="D363" s="147"/>
      <c r="E363" s="80"/>
      <c r="F363" s="134"/>
      <c r="G363" s="147"/>
      <c r="H363" s="80"/>
      <c r="I363" s="134"/>
      <c r="J363" s="147"/>
      <c r="K363" s="80"/>
      <c r="L363" s="134"/>
      <c r="M363" s="147"/>
      <c r="N363" s="80"/>
      <c r="O363" s="134"/>
      <c r="P363" s="147">
        <v>1550</v>
      </c>
      <c r="Q363" s="80">
        <v>1550</v>
      </c>
      <c r="R363" s="134">
        <v>1550</v>
      </c>
      <c r="S363" s="147">
        <v>1406</v>
      </c>
      <c r="T363" s="80"/>
      <c r="U363" s="134"/>
      <c r="V363" s="147"/>
      <c r="W363" s="80"/>
      <c r="X363" s="134"/>
      <c r="Y363" s="147"/>
      <c r="Z363" s="80"/>
      <c r="AA363" s="134"/>
      <c r="AB363" s="147"/>
      <c r="AC363" s="80"/>
      <c r="AD363" s="134"/>
      <c r="AE363" s="147"/>
      <c r="AF363" s="80"/>
      <c r="AG363" s="134"/>
      <c r="AI363" s="147">
        <f t="shared" si="96"/>
        <v>2956</v>
      </c>
      <c r="AJ363" s="80">
        <f t="shared" si="96"/>
        <v>1550</v>
      </c>
      <c r="AK363" s="134">
        <f t="shared" si="96"/>
        <v>1550</v>
      </c>
    </row>
    <row r="364" spans="1:37" ht="15" customHeight="1" x14ac:dyDescent="0.2">
      <c r="A364" s="20" t="str">
        <f>[6]Settings!U363</f>
        <v>B</v>
      </c>
      <c r="B364" s="19" t="s">
        <v>175</v>
      </c>
      <c r="C364" s="229" t="str">
        <f>[6]Settings!W363</f>
        <v xml:space="preserve"> Cederberg</v>
      </c>
      <c r="D364" s="147"/>
      <c r="E364" s="80"/>
      <c r="F364" s="134"/>
      <c r="G364" s="147"/>
      <c r="H364" s="80"/>
      <c r="I364" s="134"/>
      <c r="J364" s="147"/>
      <c r="K364" s="80"/>
      <c r="L364" s="134"/>
      <c r="M364" s="147"/>
      <c r="N364" s="80"/>
      <c r="O364" s="134"/>
      <c r="P364" s="147">
        <v>1550</v>
      </c>
      <c r="Q364" s="80">
        <v>1805</v>
      </c>
      <c r="R364" s="134">
        <v>2065</v>
      </c>
      <c r="S364" s="147">
        <v>1807</v>
      </c>
      <c r="T364" s="80"/>
      <c r="U364" s="134"/>
      <c r="V364" s="147"/>
      <c r="W364" s="80"/>
      <c r="X364" s="134"/>
      <c r="Y364" s="147"/>
      <c r="Z364" s="80"/>
      <c r="AA364" s="134"/>
      <c r="AB364" s="147"/>
      <c r="AC364" s="80"/>
      <c r="AD364" s="134"/>
      <c r="AE364" s="147"/>
      <c r="AF364" s="80"/>
      <c r="AG364" s="134"/>
      <c r="AI364" s="147">
        <f t="shared" si="96"/>
        <v>3357</v>
      </c>
      <c r="AJ364" s="80">
        <f t="shared" si="96"/>
        <v>1805</v>
      </c>
      <c r="AK364" s="134">
        <f t="shared" si="96"/>
        <v>2065</v>
      </c>
    </row>
    <row r="365" spans="1:37" ht="15" customHeight="1" x14ac:dyDescent="0.2">
      <c r="A365" s="20" t="str">
        <f>[6]Settings!U364</f>
        <v>B</v>
      </c>
      <c r="B365" s="19" t="s">
        <v>1304</v>
      </c>
      <c r="C365" s="229" t="str">
        <f>[6]Settings!W364</f>
        <v xml:space="preserve"> Bergrivier</v>
      </c>
      <c r="D365" s="147"/>
      <c r="E365" s="80"/>
      <c r="F365" s="134"/>
      <c r="G365" s="147"/>
      <c r="H365" s="80"/>
      <c r="I365" s="134"/>
      <c r="J365" s="147"/>
      <c r="K365" s="80"/>
      <c r="L365" s="134"/>
      <c r="M365" s="147"/>
      <c r="N365" s="80"/>
      <c r="O365" s="134"/>
      <c r="P365" s="147">
        <v>1550</v>
      </c>
      <c r="Q365" s="80">
        <v>1550</v>
      </c>
      <c r="R365" s="134">
        <v>1550</v>
      </c>
      <c r="S365" s="147">
        <v>1601</v>
      </c>
      <c r="T365" s="80"/>
      <c r="U365" s="134"/>
      <c r="V365" s="147"/>
      <c r="W365" s="80"/>
      <c r="X365" s="134"/>
      <c r="Y365" s="147"/>
      <c r="Z365" s="80"/>
      <c r="AA365" s="134"/>
      <c r="AB365" s="147"/>
      <c r="AC365" s="80"/>
      <c r="AD365" s="134"/>
      <c r="AE365" s="147"/>
      <c r="AF365" s="80"/>
      <c r="AG365" s="134"/>
      <c r="AI365" s="147">
        <f t="shared" si="96"/>
        <v>3151</v>
      </c>
      <c r="AJ365" s="80">
        <f t="shared" si="96"/>
        <v>1550</v>
      </c>
      <c r="AK365" s="134">
        <f t="shared" si="96"/>
        <v>1550</v>
      </c>
    </row>
    <row r="366" spans="1:37" ht="15" customHeight="1" x14ac:dyDescent="0.2">
      <c r="A366" s="20" t="str">
        <f>[6]Settings!U365</f>
        <v>B</v>
      </c>
      <c r="B366" s="19" t="s">
        <v>1305</v>
      </c>
      <c r="C366" s="229" t="str">
        <f>[6]Settings!W365</f>
        <v xml:space="preserve"> Saldanha Bay</v>
      </c>
      <c r="D366" s="147"/>
      <c r="E366" s="80"/>
      <c r="F366" s="134"/>
      <c r="G366" s="147"/>
      <c r="H366" s="80"/>
      <c r="I366" s="134"/>
      <c r="J366" s="147"/>
      <c r="K366" s="80"/>
      <c r="L366" s="134"/>
      <c r="M366" s="147"/>
      <c r="N366" s="80"/>
      <c r="O366" s="134"/>
      <c r="P366" s="147">
        <v>1550</v>
      </c>
      <c r="Q366" s="80">
        <v>1550</v>
      </c>
      <c r="R366" s="134">
        <v>1550</v>
      </c>
      <c r="S366" s="147">
        <v>1500</v>
      </c>
      <c r="T366" s="80"/>
      <c r="U366" s="134"/>
      <c r="V366" s="147"/>
      <c r="W366" s="80"/>
      <c r="X366" s="134"/>
      <c r="Y366" s="147"/>
      <c r="Z366" s="80"/>
      <c r="AA366" s="134"/>
      <c r="AB366" s="147"/>
      <c r="AC366" s="80"/>
      <c r="AD366" s="134"/>
      <c r="AE366" s="147"/>
      <c r="AF366" s="80"/>
      <c r="AG366" s="134"/>
      <c r="AI366" s="147">
        <f t="shared" si="96"/>
        <v>3050</v>
      </c>
      <c r="AJ366" s="80">
        <f t="shared" si="96"/>
        <v>1550</v>
      </c>
      <c r="AK366" s="134">
        <f t="shared" si="96"/>
        <v>1550</v>
      </c>
    </row>
    <row r="367" spans="1:37" ht="15" customHeight="1" x14ac:dyDescent="0.2">
      <c r="A367" s="20" t="str">
        <f>[6]Settings!U366</f>
        <v>B</v>
      </c>
      <c r="B367" s="19" t="s">
        <v>1306</v>
      </c>
      <c r="C367" s="229" t="str">
        <f>[6]Settings!W366</f>
        <v xml:space="preserve"> Swartland</v>
      </c>
      <c r="D367" s="147"/>
      <c r="E367" s="80"/>
      <c r="F367" s="134"/>
      <c r="G367" s="147"/>
      <c r="H367" s="80"/>
      <c r="I367" s="134"/>
      <c r="J367" s="147"/>
      <c r="K367" s="80"/>
      <c r="L367" s="134"/>
      <c r="M367" s="147"/>
      <c r="N367" s="80"/>
      <c r="O367" s="134"/>
      <c r="P367" s="147">
        <v>1550</v>
      </c>
      <c r="Q367" s="80">
        <v>1550</v>
      </c>
      <c r="R367" s="134">
        <v>1550</v>
      </c>
      <c r="S367" s="147">
        <v>1404</v>
      </c>
      <c r="T367" s="80"/>
      <c r="U367" s="134"/>
      <c r="V367" s="147"/>
      <c r="W367" s="80"/>
      <c r="X367" s="134"/>
      <c r="Y367" s="147"/>
      <c r="Z367" s="80"/>
      <c r="AA367" s="134"/>
      <c r="AB367" s="147"/>
      <c r="AC367" s="80"/>
      <c r="AD367" s="134"/>
      <c r="AE367" s="147"/>
      <c r="AF367" s="80"/>
      <c r="AG367" s="134"/>
      <c r="AI367" s="147">
        <f t="shared" si="96"/>
        <v>2954</v>
      </c>
      <c r="AJ367" s="80">
        <f t="shared" si="96"/>
        <v>1550</v>
      </c>
      <c r="AK367" s="134">
        <f t="shared" si="96"/>
        <v>1550</v>
      </c>
    </row>
    <row r="368" spans="1:37" ht="15" customHeight="1" x14ac:dyDescent="0.2">
      <c r="A368" s="20" t="str">
        <f>[6]Settings!U367</f>
        <v>C</v>
      </c>
      <c r="B368" s="19" t="s">
        <v>176</v>
      </c>
      <c r="C368" s="229" t="str">
        <f>[6]Settings!W367</f>
        <v xml:space="preserve"> West Coast District Municipality</v>
      </c>
      <c r="D368" s="147"/>
      <c r="E368" s="80"/>
      <c r="F368" s="134"/>
      <c r="G368" s="147"/>
      <c r="H368" s="80"/>
      <c r="I368" s="134"/>
      <c r="J368" s="147"/>
      <c r="K368" s="80"/>
      <c r="L368" s="134"/>
      <c r="M368" s="147"/>
      <c r="N368" s="80"/>
      <c r="O368" s="134"/>
      <c r="P368" s="147">
        <v>1250</v>
      </c>
      <c r="Q368" s="80">
        <v>1000</v>
      </c>
      <c r="R368" s="134">
        <v>1000</v>
      </c>
      <c r="S368" s="147">
        <v>1100</v>
      </c>
      <c r="T368" s="80"/>
      <c r="U368" s="134"/>
      <c r="V368" s="147"/>
      <c r="W368" s="80"/>
      <c r="X368" s="134"/>
      <c r="Y368" s="147"/>
      <c r="Z368" s="80"/>
      <c r="AA368" s="134"/>
      <c r="AB368" s="147"/>
      <c r="AC368" s="80"/>
      <c r="AD368" s="134"/>
      <c r="AE368" s="147"/>
      <c r="AF368" s="80"/>
      <c r="AG368" s="134"/>
      <c r="AI368" s="147">
        <f t="shared" si="96"/>
        <v>2350</v>
      </c>
      <c r="AJ368" s="80">
        <f t="shared" si="96"/>
        <v>1000</v>
      </c>
      <c r="AK368" s="134">
        <f t="shared" si="96"/>
        <v>1000</v>
      </c>
    </row>
    <row r="369" spans="1:37" s="66" customFormat="1" ht="15" customHeight="1" x14ac:dyDescent="0.2">
      <c r="A369" s="22" t="str">
        <f>[6]Settings!U368</f>
        <v>Total: West Coast Municipalities</v>
      </c>
      <c r="B369" s="23"/>
      <c r="C369" s="24"/>
      <c r="D369" s="193">
        <f>SUM(D363:D368)</f>
        <v>0</v>
      </c>
      <c r="E369" s="102">
        <f t="shared" ref="E369:AK369" si="97">SUM(E363:E368)</f>
        <v>0</v>
      </c>
      <c r="F369" s="203">
        <f t="shared" si="97"/>
        <v>0</v>
      </c>
      <c r="G369" s="193">
        <f t="shared" si="97"/>
        <v>0</v>
      </c>
      <c r="H369" s="102">
        <f t="shared" si="97"/>
        <v>0</v>
      </c>
      <c r="I369" s="203">
        <f t="shared" si="97"/>
        <v>0</v>
      </c>
      <c r="J369" s="193">
        <f t="shared" si="97"/>
        <v>0</v>
      </c>
      <c r="K369" s="102">
        <f t="shared" si="97"/>
        <v>0</v>
      </c>
      <c r="L369" s="203">
        <f t="shared" si="97"/>
        <v>0</v>
      </c>
      <c r="M369" s="193">
        <f t="shared" si="97"/>
        <v>0</v>
      </c>
      <c r="N369" s="102">
        <f t="shared" si="97"/>
        <v>0</v>
      </c>
      <c r="O369" s="203">
        <f t="shared" si="97"/>
        <v>0</v>
      </c>
      <c r="P369" s="193">
        <f t="shared" si="97"/>
        <v>9000</v>
      </c>
      <c r="Q369" s="102">
        <f t="shared" si="97"/>
        <v>9005</v>
      </c>
      <c r="R369" s="203">
        <f t="shared" si="97"/>
        <v>9265</v>
      </c>
      <c r="S369" s="193">
        <f t="shared" si="97"/>
        <v>8818</v>
      </c>
      <c r="T369" s="102">
        <f t="shared" si="97"/>
        <v>0</v>
      </c>
      <c r="U369" s="203">
        <f t="shared" si="97"/>
        <v>0</v>
      </c>
      <c r="V369" s="193">
        <f t="shared" si="97"/>
        <v>0</v>
      </c>
      <c r="W369" s="102">
        <f t="shared" si="97"/>
        <v>0</v>
      </c>
      <c r="X369" s="203">
        <f t="shared" si="97"/>
        <v>0</v>
      </c>
      <c r="Y369" s="193">
        <f t="shared" si="97"/>
        <v>0</v>
      </c>
      <c r="Z369" s="102">
        <f t="shared" si="97"/>
        <v>0</v>
      </c>
      <c r="AA369" s="203">
        <f t="shared" si="97"/>
        <v>0</v>
      </c>
      <c r="AB369" s="193">
        <f t="shared" si="97"/>
        <v>0</v>
      </c>
      <c r="AC369" s="102">
        <f t="shared" si="97"/>
        <v>0</v>
      </c>
      <c r="AD369" s="203">
        <f t="shared" si="97"/>
        <v>0</v>
      </c>
      <c r="AE369" s="193">
        <f t="shared" si="97"/>
        <v>0</v>
      </c>
      <c r="AF369" s="102">
        <f t="shared" si="97"/>
        <v>0</v>
      </c>
      <c r="AG369" s="203">
        <f t="shared" si="97"/>
        <v>0</v>
      </c>
      <c r="AH369" s="121">
        <f t="shared" si="97"/>
        <v>0</v>
      </c>
      <c r="AI369" s="193">
        <f t="shared" si="97"/>
        <v>17818</v>
      </c>
      <c r="AJ369" s="102">
        <f t="shared" si="97"/>
        <v>9005</v>
      </c>
      <c r="AK369" s="203">
        <f t="shared" si="97"/>
        <v>9265</v>
      </c>
    </row>
    <row r="370" spans="1:37" ht="15" customHeight="1" x14ac:dyDescent="0.2">
      <c r="A370" s="254">
        <f>[6]Settings!U369</f>
        <v>0</v>
      </c>
      <c r="B370" s="243">
        <f>[6]Settings!V369</f>
        <v>0</v>
      </c>
      <c r="C370" s="244">
        <f>[6]Settings!W369</f>
        <v>0</v>
      </c>
      <c r="D370" s="1"/>
      <c r="E370" s="2"/>
      <c r="F370" s="3"/>
      <c r="G370" s="1"/>
      <c r="H370" s="2"/>
      <c r="I370" s="3"/>
      <c r="J370" s="1"/>
      <c r="K370" s="2"/>
      <c r="L370" s="3"/>
      <c r="M370" s="1"/>
      <c r="N370" s="2"/>
      <c r="O370" s="3"/>
      <c r="P370" s="1"/>
      <c r="Q370" s="2"/>
      <c r="R370" s="3"/>
      <c r="S370" s="1"/>
      <c r="T370" s="2"/>
      <c r="U370" s="3"/>
      <c r="V370" s="1"/>
      <c r="W370" s="2"/>
      <c r="X370" s="3"/>
      <c r="Y370" s="1"/>
      <c r="Z370" s="2"/>
      <c r="AA370" s="3"/>
      <c r="AB370" s="1"/>
      <c r="AC370" s="2"/>
      <c r="AD370" s="3"/>
      <c r="AE370" s="1"/>
      <c r="AF370" s="2"/>
      <c r="AG370" s="3"/>
      <c r="AI370" s="147">
        <f t="shared" ref="AI370:AK376" si="98">D370+G370+J370+M370+P370+S370+V370+Y370+AB370+AE370</f>
        <v>0</v>
      </c>
      <c r="AJ370" s="80">
        <f t="shared" si="98"/>
        <v>0</v>
      </c>
      <c r="AK370" s="134">
        <f t="shared" si="98"/>
        <v>0</v>
      </c>
    </row>
    <row r="371" spans="1:37" ht="15" customHeight="1" x14ac:dyDescent="0.2">
      <c r="A371" s="20" t="str">
        <f>[6]Settings!U370</f>
        <v>B</v>
      </c>
      <c r="B371" s="19" t="s">
        <v>178</v>
      </c>
      <c r="C371" s="229" t="str">
        <f>[6]Settings!W370</f>
        <v xml:space="preserve"> Witzenberg</v>
      </c>
      <c r="D371" s="147"/>
      <c r="E371" s="80"/>
      <c r="F371" s="134"/>
      <c r="G371" s="147"/>
      <c r="H371" s="80"/>
      <c r="I371" s="134"/>
      <c r="J371" s="147"/>
      <c r="K371" s="80"/>
      <c r="L371" s="134"/>
      <c r="M371" s="147"/>
      <c r="N371" s="80"/>
      <c r="O371" s="134"/>
      <c r="P371" s="147">
        <v>1550</v>
      </c>
      <c r="Q371" s="80">
        <v>1550</v>
      </c>
      <c r="R371" s="134">
        <v>1550</v>
      </c>
      <c r="S371" s="147">
        <v>1485</v>
      </c>
      <c r="T371" s="80"/>
      <c r="U371" s="134"/>
      <c r="V371" s="147"/>
      <c r="W371" s="80"/>
      <c r="X371" s="134"/>
      <c r="Y371" s="147"/>
      <c r="Z371" s="80"/>
      <c r="AA371" s="134"/>
      <c r="AB371" s="147"/>
      <c r="AC371" s="80"/>
      <c r="AD371" s="134"/>
      <c r="AE371" s="147"/>
      <c r="AF371" s="80"/>
      <c r="AG371" s="134"/>
      <c r="AI371" s="147">
        <f t="shared" si="98"/>
        <v>3035</v>
      </c>
      <c r="AJ371" s="80">
        <f t="shared" si="98"/>
        <v>1550</v>
      </c>
      <c r="AK371" s="134">
        <f t="shared" si="98"/>
        <v>1550</v>
      </c>
    </row>
    <row r="372" spans="1:37" ht="15" customHeight="1" x14ac:dyDescent="0.2">
      <c r="A372" s="20" t="str">
        <f>[6]Settings!U371</f>
        <v>B</v>
      </c>
      <c r="B372" s="19" t="s">
        <v>179</v>
      </c>
      <c r="C372" s="229" t="str">
        <f>[6]Settings!W371</f>
        <v xml:space="preserve"> Drakenstein</v>
      </c>
      <c r="D372" s="147"/>
      <c r="E372" s="80"/>
      <c r="F372" s="134"/>
      <c r="G372" s="147"/>
      <c r="H372" s="80"/>
      <c r="I372" s="134"/>
      <c r="J372" s="147"/>
      <c r="K372" s="80"/>
      <c r="L372" s="134"/>
      <c r="M372" s="147"/>
      <c r="N372" s="80"/>
      <c r="O372" s="134"/>
      <c r="P372" s="147">
        <v>1550</v>
      </c>
      <c r="Q372" s="80">
        <v>1550</v>
      </c>
      <c r="R372" s="134">
        <v>1550</v>
      </c>
      <c r="S372" s="147">
        <v>2456</v>
      </c>
      <c r="T372" s="80"/>
      <c r="U372" s="134"/>
      <c r="V372" s="147"/>
      <c r="W372" s="80"/>
      <c r="X372" s="134"/>
      <c r="Y372" s="147"/>
      <c r="Z372" s="80"/>
      <c r="AA372" s="134"/>
      <c r="AB372" s="147"/>
      <c r="AC372" s="80"/>
      <c r="AD372" s="134"/>
      <c r="AE372" s="147"/>
      <c r="AF372" s="80"/>
      <c r="AG372" s="134"/>
      <c r="AI372" s="147">
        <f t="shared" si="98"/>
        <v>4006</v>
      </c>
      <c r="AJ372" s="80">
        <f t="shared" si="98"/>
        <v>1550</v>
      </c>
      <c r="AK372" s="134">
        <f t="shared" si="98"/>
        <v>1550</v>
      </c>
    </row>
    <row r="373" spans="1:37" ht="15" customHeight="1" x14ac:dyDescent="0.2">
      <c r="A373" s="20" t="str">
        <f>[6]Settings!U372</f>
        <v>B</v>
      </c>
      <c r="B373" s="19" t="s">
        <v>180</v>
      </c>
      <c r="C373" s="229" t="str">
        <f>[6]Settings!W372</f>
        <v xml:space="preserve"> Stellenbosch</v>
      </c>
      <c r="D373" s="147"/>
      <c r="E373" s="80"/>
      <c r="F373" s="134"/>
      <c r="G373" s="147"/>
      <c r="H373" s="80"/>
      <c r="I373" s="134"/>
      <c r="J373" s="147">
        <v>7236</v>
      </c>
      <c r="K373" s="80">
        <v>10000</v>
      </c>
      <c r="L373" s="134">
        <v>12000</v>
      </c>
      <c r="M373" s="147"/>
      <c r="N373" s="80"/>
      <c r="O373" s="134"/>
      <c r="P373" s="147">
        <v>1550</v>
      </c>
      <c r="Q373" s="80">
        <v>1550</v>
      </c>
      <c r="R373" s="134">
        <v>1550</v>
      </c>
      <c r="S373" s="147">
        <v>4820</v>
      </c>
      <c r="T373" s="80"/>
      <c r="U373" s="134"/>
      <c r="V373" s="147"/>
      <c r="W373" s="80"/>
      <c r="X373" s="134"/>
      <c r="Y373" s="147"/>
      <c r="Z373" s="80"/>
      <c r="AA373" s="134"/>
      <c r="AB373" s="147"/>
      <c r="AC373" s="80"/>
      <c r="AD373" s="134"/>
      <c r="AE373" s="147"/>
      <c r="AF373" s="80"/>
      <c r="AG373" s="134"/>
      <c r="AI373" s="147">
        <f t="shared" si="98"/>
        <v>13606</v>
      </c>
      <c r="AJ373" s="80">
        <f t="shared" si="98"/>
        <v>11550</v>
      </c>
      <c r="AK373" s="134">
        <f t="shared" si="98"/>
        <v>13550</v>
      </c>
    </row>
    <row r="374" spans="1:37" ht="15" customHeight="1" x14ac:dyDescent="0.2">
      <c r="A374" s="20" t="str">
        <f>[6]Settings!U373</f>
        <v>B</v>
      </c>
      <c r="B374" s="19" t="s">
        <v>1307</v>
      </c>
      <c r="C374" s="229" t="str">
        <f>[6]Settings!W373</f>
        <v xml:space="preserve"> Breede Valley</v>
      </c>
      <c r="D374" s="147"/>
      <c r="E374" s="80"/>
      <c r="F374" s="134"/>
      <c r="G374" s="147"/>
      <c r="H374" s="80"/>
      <c r="I374" s="134"/>
      <c r="J374" s="147"/>
      <c r="K374" s="80"/>
      <c r="L374" s="134"/>
      <c r="M374" s="147"/>
      <c r="N374" s="80"/>
      <c r="O374" s="134"/>
      <c r="P374" s="147">
        <v>1550</v>
      </c>
      <c r="Q374" s="80">
        <v>1550</v>
      </c>
      <c r="R374" s="134">
        <v>1550</v>
      </c>
      <c r="S374" s="147">
        <v>2093</v>
      </c>
      <c r="T374" s="80"/>
      <c r="U374" s="134"/>
      <c r="V374" s="147"/>
      <c r="W374" s="80"/>
      <c r="X374" s="134"/>
      <c r="Y374" s="147"/>
      <c r="Z374" s="80"/>
      <c r="AA374" s="134"/>
      <c r="AB374" s="147"/>
      <c r="AC374" s="80"/>
      <c r="AD374" s="134"/>
      <c r="AE374" s="147"/>
      <c r="AF374" s="80"/>
      <c r="AG374" s="134"/>
      <c r="AI374" s="147">
        <f t="shared" si="98"/>
        <v>3643</v>
      </c>
      <c r="AJ374" s="80">
        <f t="shared" si="98"/>
        <v>1550</v>
      </c>
      <c r="AK374" s="134">
        <f t="shared" si="98"/>
        <v>1550</v>
      </c>
    </row>
    <row r="375" spans="1:37" ht="15" customHeight="1" x14ac:dyDescent="0.2">
      <c r="A375" s="20" t="str">
        <f>[6]Settings!U374</f>
        <v>B</v>
      </c>
      <c r="B375" s="19" t="s">
        <v>1308</v>
      </c>
      <c r="C375" s="229" t="str">
        <f>[6]Settings!W374</f>
        <v xml:space="preserve"> Langeberg</v>
      </c>
      <c r="D375" s="147"/>
      <c r="E375" s="80"/>
      <c r="F375" s="134"/>
      <c r="G375" s="147"/>
      <c r="H375" s="80"/>
      <c r="I375" s="134"/>
      <c r="J375" s="147"/>
      <c r="K375" s="80"/>
      <c r="L375" s="134"/>
      <c r="M375" s="147"/>
      <c r="N375" s="80"/>
      <c r="O375" s="134"/>
      <c r="P375" s="147">
        <v>1550</v>
      </c>
      <c r="Q375" s="80">
        <v>1550</v>
      </c>
      <c r="R375" s="134">
        <v>1550</v>
      </c>
      <c r="S375" s="147">
        <v>1866</v>
      </c>
      <c r="T375" s="80"/>
      <c r="U375" s="134"/>
      <c r="V375" s="147"/>
      <c r="W375" s="80"/>
      <c r="X375" s="134"/>
      <c r="Y375" s="147"/>
      <c r="Z375" s="80"/>
      <c r="AA375" s="134"/>
      <c r="AB375" s="147"/>
      <c r="AC375" s="80"/>
      <c r="AD375" s="134"/>
      <c r="AE375" s="147"/>
      <c r="AF375" s="80"/>
      <c r="AG375" s="134"/>
      <c r="AI375" s="147">
        <f t="shared" si="98"/>
        <v>3416</v>
      </c>
      <c r="AJ375" s="80">
        <f t="shared" si="98"/>
        <v>1550</v>
      </c>
      <c r="AK375" s="134">
        <f t="shared" si="98"/>
        <v>1550</v>
      </c>
    </row>
    <row r="376" spans="1:37" ht="15" customHeight="1" x14ac:dyDescent="0.2">
      <c r="A376" s="20" t="str">
        <f>[6]Settings!U375</f>
        <v>C</v>
      </c>
      <c r="B376" s="19" t="s">
        <v>181</v>
      </c>
      <c r="C376" s="229" t="str">
        <f>[6]Settings!W375</f>
        <v xml:space="preserve"> Cape Winelands District Municipality</v>
      </c>
      <c r="D376" s="147"/>
      <c r="E376" s="80"/>
      <c r="F376" s="134"/>
      <c r="G376" s="147"/>
      <c r="H376" s="80"/>
      <c r="I376" s="134"/>
      <c r="J376" s="147"/>
      <c r="K376" s="80"/>
      <c r="L376" s="134"/>
      <c r="M376" s="147"/>
      <c r="N376" s="80"/>
      <c r="O376" s="134"/>
      <c r="P376" s="147">
        <v>1250</v>
      </c>
      <c r="Q376" s="80">
        <v>1000</v>
      </c>
      <c r="R376" s="134">
        <v>1000</v>
      </c>
      <c r="S376" s="147">
        <v>1000</v>
      </c>
      <c r="T376" s="80"/>
      <c r="U376" s="134"/>
      <c r="V376" s="147"/>
      <c r="W376" s="80"/>
      <c r="X376" s="134"/>
      <c r="Y376" s="147"/>
      <c r="Z376" s="80"/>
      <c r="AA376" s="134"/>
      <c r="AB376" s="147"/>
      <c r="AC376" s="80"/>
      <c r="AD376" s="134"/>
      <c r="AE376" s="147"/>
      <c r="AF376" s="80"/>
      <c r="AG376" s="134"/>
      <c r="AI376" s="147">
        <f t="shared" si="98"/>
        <v>2250</v>
      </c>
      <c r="AJ376" s="80">
        <f t="shared" si="98"/>
        <v>1000</v>
      </c>
      <c r="AK376" s="134">
        <f t="shared" si="98"/>
        <v>1000</v>
      </c>
    </row>
    <row r="377" spans="1:37" s="66" customFormat="1" ht="15" customHeight="1" x14ac:dyDescent="0.2">
      <c r="A377" s="22" t="str">
        <f>[6]Settings!U376</f>
        <v>Total: Cape Winelands Municipalities</v>
      </c>
      <c r="B377" s="23"/>
      <c r="C377" s="24"/>
      <c r="D377" s="193">
        <f>SUM(D371:D376)</f>
        <v>0</v>
      </c>
      <c r="E377" s="102">
        <f t="shared" ref="E377:AK377" si="99">SUM(E371:E376)</f>
        <v>0</v>
      </c>
      <c r="F377" s="203">
        <f t="shared" si="99"/>
        <v>0</v>
      </c>
      <c r="G377" s="193">
        <f t="shared" si="99"/>
        <v>0</v>
      </c>
      <c r="H377" s="102">
        <f t="shared" si="99"/>
        <v>0</v>
      </c>
      <c r="I377" s="203">
        <f t="shared" si="99"/>
        <v>0</v>
      </c>
      <c r="J377" s="193">
        <f t="shared" si="99"/>
        <v>7236</v>
      </c>
      <c r="K377" s="102">
        <f t="shared" si="99"/>
        <v>10000</v>
      </c>
      <c r="L377" s="203">
        <f t="shared" si="99"/>
        <v>12000</v>
      </c>
      <c r="M377" s="193">
        <f t="shared" si="99"/>
        <v>0</v>
      </c>
      <c r="N377" s="102">
        <f t="shared" si="99"/>
        <v>0</v>
      </c>
      <c r="O377" s="203">
        <f t="shared" si="99"/>
        <v>0</v>
      </c>
      <c r="P377" s="193">
        <f t="shared" si="99"/>
        <v>9000</v>
      </c>
      <c r="Q377" s="102">
        <f t="shared" si="99"/>
        <v>8750</v>
      </c>
      <c r="R377" s="203">
        <f t="shared" si="99"/>
        <v>8750</v>
      </c>
      <c r="S377" s="193">
        <f t="shared" si="99"/>
        <v>13720</v>
      </c>
      <c r="T377" s="102">
        <f t="shared" si="99"/>
        <v>0</v>
      </c>
      <c r="U377" s="203">
        <f t="shared" si="99"/>
        <v>0</v>
      </c>
      <c r="V377" s="193">
        <f t="shared" si="99"/>
        <v>0</v>
      </c>
      <c r="W377" s="102">
        <f t="shared" si="99"/>
        <v>0</v>
      </c>
      <c r="X377" s="203">
        <f t="shared" si="99"/>
        <v>0</v>
      </c>
      <c r="Y377" s="193">
        <f t="shared" si="99"/>
        <v>0</v>
      </c>
      <c r="Z377" s="102">
        <f t="shared" si="99"/>
        <v>0</v>
      </c>
      <c r="AA377" s="203">
        <f t="shared" si="99"/>
        <v>0</v>
      </c>
      <c r="AB377" s="193">
        <f t="shared" si="99"/>
        <v>0</v>
      </c>
      <c r="AC377" s="102">
        <f t="shared" si="99"/>
        <v>0</v>
      </c>
      <c r="AD377" s="203">
        <f t="shared" si="99"/>
        <v>0</v>
      </c>
      <c r="AE377" s="193">
        <f t="shared" si="99"/>
        <v>0</v>
      </c>
      <c r="AF377" s="102">
        <f t="shared" si="99"/>
        <v>0</v>
      </c>
      <c r="AG377" s="203">
        <f t="shared" si="99"/>
        <v>0</v>
      </c>
      <c r="AH377" s="121">
        <f t="shared" si="99"/>
        <v>0</v>
      </c>
      <c r="AI377" s="193">
        <f t="shared" si="99"/>
        <v>29956</v>
      </c>
      <c r="AJ377" s="102">
        <f t="shared" si="99"/>
        <v>18750</v>
      </c>
      <c r="AK377" s="203">
        <f t="shared" si="99"/>
        <v>20750</v>
      </c>
    </row>
    <row r="378" spans="1:37" ht="15" customHeight="1" x14ac:dyDescent="0.2">
      <c r="A378" s="254">
        <f>[6]Settings!U377</f>
        <v>0</v>
      </c>
      <c r="B378" s="243">
        <f>[6]Settings!V377</f>
        <v>0</v>
      </c>
      <c r="C378" s="244">
        <f>[6]Settings!W377</f>
        <v>0</v>
      </c>
      <c r="D378" s="1"/>
      <c r="E378" s="2"/>
      <c r="F378" s="3"/>
      <c r="G378" s="1"/>
      <c r="H378" s="2"/>
      <c r="I378" s="3"/>
      <c r="J378" s="1"/>
      <c r="K378" s="2"/>
      <c r="L378" s="3"/>
      <c r="M378" s="1"/>
      <c r="N378" s="2"/>
      <c r="O378" s="3"/>
      <c r="P378" s="1"/>
      <c r="Q378" s="2"/>
      <c r="R378" s="3"/>
      <c r="S378" s="1"/>
      <c r="T378" s="2"/>
      <c r="U378" s="3"/>
      <c r="V378" s="1"/>
      <c r="W378" s="2"/>
      <c r="X378" s="3"/>
      <c r="Y378" s="1"/>
      <c r="Z378" s="2"/>
      <c r="AA378" s="3"/>
      <c r="AB378" s="1"/>
      <c r="AC378" s="2"/>
      <c r="AD378" s="3"/>
      <c r="AE378" s="1"/>
      <c r="AF378" s="2"/>
      <c r="AG378" s="3"/>
      <c r="AI378" s="147">
        <f t="shared" ref="AI378:AK383" si="100">D378+G378+J378+M378+P378+S378+V378+Y378+AB378+AE378</f>
        <v>0</v>
      </c>
      <c r="AJ378" s="80">
        <f t="shared" si="100"/>
        <v>0</v>
      </c>
      <c r="AK378" s="134">
        <f t="shared" si="100"/>
        <v>0</v>
      </c>
    </row>
    <row r="379" spans="1:37" ht="15" customHeight="1" x14ac:dyDescent="0.2">
      <c r="A379" s="20" t="str">
        <f>[6]Settings!U378</f>
        <v>B</v>
      </c>
      <c r="B379" s="19" t="s">
        <v>183</v>
      </c>
      <c r="C379" s="229" t="str">
        <f>[6]Settings!W378</f>
        <v xml:space="preserve"> Theewaterskloof</v>
      </c>
      <c r="D379" s="147"/>
      <c r="E379" s="80"/>
      <c r="F379" s="134"/>
      <c r="G379" s="147"/>
      <c r="H379" s="80"/>
      <c r="I379" s="134"/>
      <c r="J379" s="147"/>
      <c r="K379" s="80"/>
      <c r="L379" s="134"/>
      <c r="M379" s="147"/>
      <c r="N379" s="80"/>
      <c r="O379" s="134"/>
      <c r="P379" s="147">
        <v>1700</v>
      </c>
      <c r="Q379" s="80">
        <v>1700</v>
      </c>
      <c r="R379" s="134">
        <v>1700</v>
      </c>
      <c r="S379" s="147">
        <v>1621</v>
      </c>
      <c r="T379" s="80"/>
      <c r="U379" s="134"/>
      <c r="V379" s="147"/>
      <c r="W379" s="80"/>
      <c r="X379" s="134"/>
      <c r="Y379" s="147"/>
      <c r="Z379" s="80"/>
      <c r="AA379" s="134"/>
      <c r="AB379" s="147"/>
      <c r="AC379" s="80"/>
      <c r="AD379" s="134"/>
      <c r="AE379" s="147"/>
      <c r="AF379" s="80"/>
      <c r="AG379" s="134"/>
      <c r="AI379" s="147">
        <f t="shared" si="100"/>
        <v>3321</v>
      </c>
      <c r="AJ379" s="80">
        <f t="shared" si="100"/>
        <v>1700</v>
      </c>
      <c r="AK379" s="134">
        <f t="shared" si="100"/>
        <v>1700</v>
      </c>
    </row>
    <row r="380" spans="1:37" ht="15" customHeight="1" x14ac:dyDescent="0.2">
      <c r="A380" s="20" t="str">
        <f>[6]Settings!U379</f>
        <v>B</v>
      </c>
      <c r="B380" s="19" t="s">
        <v>1309</v>
      </c>
      <c r="C380" s="229" t="str">
        <f>[6]Settings!W379</f>
        <v xml:space="preserve"> Overstrand</v>
      </c>
      <c r="D380" s="147"/>
      <c r="E380" s="80"/>
      <c r="F380" s="134"/>
      <c r="G380" s="147"/>
      <c r="H380" s="80"/>
      <c r="I380" s="134"/>
      <c r="J380" s="147"/>
      <c r="K380" s="80"/>
      <c r="L380" s="134"/>
      <c r="M380" s="147"/>
      <c r="N380" s="80"/>
      <c r="O380" s="134"/>
      <c r="P380" s="147">
        <v>1550</v>
      </c>
      <c r="Q380" s="80">
        <v>1550</v>
      </c>
      <c r="R380" s="134">
        <v>1550</v>
      </c>
      <c r="S380" s="147">
        <v>2300</v>
      </c>
      <c r="T380" s="80"/>
      <c r="U380" s="134"/>
      <c r="V380" s="147"/>
      <c r="W380" s="80"/>
      <c r="X380" s="134"/>
      <c r="Y380" s="147"/>
      <c r="Z380" s="80"/>
      <c r="AA380" s="134"/>
      <c r="AB380" s="147"/>
      <c r="AC380" s="80"/>
      <c r="AD380" s="134"/>
      <c r="AE380" s="147"/>
      <c r="AF380" s="80"/>
      <c r="AG380" s="134"/>
      <c r="AI380" s="147">
        <f t="shared" si="100"/>
        <v>3850</v>
      </c>
      <c r="AJ380" s="80">
        <f t="shared" si="100"/>
        <v>1550</v>
      </c>
      <c r="AK380" s="134">
        <f t="shared" si="100"/>
        <v>1550</v>
      </c>
    </row>
    <row r="381" spans="1:37" ht="15" customHeight="1" x14ac:dyDescent="0.2">
      <c r="A381" s="20" t="str">
        <f>[6]Settings!U380</f>
        <v>B</v>
      </c>
      <c r="B381" s="19" t="s">
        <v>1310</v>
      </c>
      <c r="C381" s="229" t="str">
        <f>[6]Settings!W380</f>
        <v xml:space="preserve"> Cape Agulhas</v>
      </c>
      <c r="D381" s="147"/>
      <c r="E381" s="80"/>
      <c r="F381" s="134"/>
      <c r="G381" s="147"/>
      <c r="H381" s="80"/>
      <c r="I381" s="134"/>
      <c r="J381" s="147"/>
      <c r="K381" s="80"/>
      <c r="L381" s="134"/>
      <c r="M381" s="147"/>
      <c r="N381" s="80"/>
      <c r="O381" s="134"/>
      <c r="P381" s="147">
        <v>1550</v>
      </c>
      <c r="Q381" s="80">
        <v>1550</v>
      </c>
      <c r="R381" s="134">
        <v>1550</v>
      </c>
      <c r="S381" s="147">
        <v>1131</v>
      </c>
      <c r="T381" s="80"/>
      <c r="U381" s="134"/>
      <c r="V381" s="147"/>
      <c r="W381" s="80"/>
      <c r="X381" s="134"/>
      <c r="Y381" s="147"/>
      <c r="Z381" s="80"/>
      <c r="AA381" s="134"/>
      <c r="AB381" s="147"/>
      <c r="AC381" s="80"/>
      <c r="AD381" s="134"/>
      <c r="AE381" s="147"/>
      <c r="AF381" s="80"/>
      <c r="AG381" s="134"/>
      <c r="AI381" s="147">
        <f t="shared" si="100"/>
        <v>2681</v>
      </c>
      <c r="AJ381" s="80">
        <f t="shared" si="100"/>
        <v>1550</v>
      </c>
      <c r="AK381" s="134">
        <f t="shared" si="100"/>
        <v>1550</v>
      </c>
    </row>
    <row r="382" spans="1:37" ht="15" customHeight="1" x14ac:dyDescent="0.2">
      <c r="A382" s="20" t="str">
        <f>[6]Settings!U381</f>
        <v>B</v>
      </c>
      <c r="B382" s="19" t="s">
        <v>1311</v>
      </c>
      <c r="C382" s="229" t="str">
        <f>[6]Settings!W381</f>
        <v xml:space="preserve"> Swellendam</v>
      </c>
      <c r="D382" s="147"/>
      <c r="E382" s="80"/>
      <c r="F382" s="134"/>
      <c r="G382" s="147"/>
      <c r="H382" s="80"/>
      <c r="I382" s="134"/>
      <c r="J382" s="147"/>
      <c r="K382" s="80"/>
      <c r="L382" s="134"/>
      <c r="M382" s="147"/>
      <c r="N382" s="80"/>
      <c r="O382" s="134"/>
      <c r="P382" s="147">
        <v>1700</v>
      </c>
      <c r="Q382" s="80">
        <v>1955</v>
      </c>
      <c r="R382" s="134">
        <v>1955</v>
      </c>
      <c r="S382" s="147">
        <v>1291</v>
      </c>
      <c r="T382" s="80"/>
      <c r="U382" s="134"/>
      <c r="V382" s="147"/>
      <c r="W382" s="80"/>
      <c r="X382" s="134"/>
      <c r="Y382" s="147"/>
      <c r="Z382" s="80"/>
      <c r="AA382" s="134"/>
      <c r="AB382" s="147"/>
      <c r="AC382" s="80"/>
      <c r="AD382" s="134"/>
      <c r="AE382" s="147"/>
      <c r="AF382" s="80"/>
      <c r="AG382" s="134"/>
      <c r="AI382" s="147">
        <f t="shared" si="100"/>
        <v>2991</v>
      </c>
      <c r="AJ382" s="80">
        <f t="shared" si="100"/>
        <v>1955</v>
      </c>
      <c r="AK382" s="134">
        <f t="shared" si="100"/>
        <v>1955</v>
      </c>
    </row>
    <row r="383" spans="1:37" ht="15" customHeight="1" x14ac:dyDescent="0.2">
      <c r="A383" s="20" t="str">
        <f>[6]Settings!U382</f>
        <v>C</v>
      </c>
      <c r="B383" s="19" t="s">
        <v>184</v>
      </c>
      <c r="C383" s="229" t="str">
        <f>[6]Settings!W382</f>
        <v xml:space="preserve"> Overberg District Municipality</v>
      </c>
      <c r="D383" s="147"/>
      <c r="E383" s="80"/>
      <c r="F383" s="134"/>
      <c r="G383" s="147"/>
      <c r="H383" s="80"/>
      <c r="I383" s="134"/>
      <c r="J383" s="147"/>
      <c r="K383" s="80"/>
      <c r="L383" s="134"/>
      <c r="M383" s="147"/>
      <c r="N383" s="80"/>
      <c r="O383" s="134"/>
      <c r="P383" s="147">
        <v>1250</v>
      </c>
      <c r="Q383" s="80">
        <v>1000</v>
      </c>
      <c r="R383" s="134">
        <v>1000</v>
      </c>
      <c r="S383" s="147">
        <v>1142</v>
      </c>
      <c r="T383" s="80"/>
      <c r="U383" s="134"/>
      <c r="V383" s="147"/>
      <c r="W383" s="80"/>
      <c r="X383" s="134"/>
      <c r="Y383" s="147"/>
      <c r="Z383" s="80"/>
      <c r="AA383" s="134"/>
      <c r="AB383" s="147"/>
      <c r="AC383" s="80"/>
      <c r="AD383" s="134"/>
      <c r="AE383" s="147"/>
      <c r="AF383" s="80"/>
      <c r="AG383" s="134"/>
      <c r="AI383" s="147">
        <f t="shared" si="100"/>
        <v>2392</v>
      </c>
      <c r="AJ383" s="80">
        <f t="shared" si="100"/>
        <v>1000</v>
      </c>
      <c r="AK383" s="134">
        <f t="shared" si="100"/>
        <v>1000</v>
      </c>
    </row>
    <row r="384" spans="1:37" s="66" customFormat="1" ht="15" customHeight="1" x14ac:dyDescent="0.2">
      <c r="A384" s="22" t="str">
        <f>[6]Settings!U383</f>
        <v>Total: Overberg Municipalities</v>
      </c>
      <c r="B384" s="23"/>
      <c r="C384" s="24"/>
      <c r="D384" s="193">
        <f>SUM(D379:D383)</f>
        <v>0</v>
      </c>
      <c r="E384" s="102">
        <f t="shared" ref="E384:AK384" si="101">SUM(E379:E383)</f>
        <v>0</v>
      </c>
      <c r="F384" s="203">
        <f t="shared" si="101"/>
        <v>0</v>
      </c>
      <c r="G384" s="193">
        <f t="shared" si="101"/>
        <v>0</v>
      </c>
      <c r="H384" s="102">
        <f t="shared" si="101"/>
        <v>0</v>
      </c>
      <c r="I384" s="203">
        <f t="shared" si="101"/>
        <v>0</v>
      </c>
      <c r="J384" s="193">
        <f t="shared" si="101"/>
        <v>0</v>
      </c>
      <c r="K384" s="102">
        <f t="shared" si="101"/>
        <v>0</v>
      </c>
      <c r="L384" s="203">
        <f t="shared" si="101"/>
        <v>0</v>
      </c>
      <c r="M384" s="193">
        <f t="shared" si="101"/>
        <v>0</v>
      </c>
      <c r="N384" s="102">
        <f t="shared" si="101"/>
        <v>0</v>
      </c>
      <c r="O384" s="203">
        <f t="shared" si="101"/>
        <v>0</v>
      </c>
      <c r="P384" s="193">
        <f t="shared" si="101"/>
        <v>7750</v>
      </c>
      <c r="Q384" s="102">
        <f t="shared" si="101"/>
        <v>7755</v>
      </c>
      <c r="R384" s="203">
        <f t="shared" si="101"/>
        <v>7755</v>
      </c>
      <c r="S384" s="193">
        <f t="shared" si="101"/>
        <v>7485</v>
      </c>
      <c r="T384" s="102">
        <f t="shared" si="101"/>
        <v>0</v>
      </c>
      <c r="U384" s="203">
        <f t="shared" si="101"/>
        <v>0</v>
      </c>
      <c r="V384" s="193">
        <f t="shared" si="101"/>
        <v>0</v>
      </c>
      <c r="W384" s="102">
        <f t="shared" si="101"/>
        <v>0</v>
      </c>
      <c r="X384" s="203">
        <f t="shared" si="101"/>
        <v>0</v>
      </c>
      <c r="Y384" s="193">
        <f t="shared" si="101"/>
        <v>0</v>
      </c>
      <c r="Z384" s="102">
        <f t="shared" si="101"/>
        <v>0</v>
      </c>
      <c r="AA384" s="203">
        <f t="shared" si="101"/>
        <v>0</v>
      </c>
      <c r="AB384" s="193">
        <f t="shared" si="101"/>
        <v>0</v>
      </c>
      <c r="AC384" s="102">
        <f t="shared" si="101"/>
        <v>0</v>
      </c>
      <c r="AD384" s="203">
        <f t="shared" si="101"/>
        <v>0</v>
      </c>
      <c r="AE384" s="193">
        <f t="shared" si="101"/>
        <v>0</v>
      </c>
      <c r="AF384" s="102">
        <f t="shared" si="101"/>
        <v>0</v>
      </c>
      <c r="AG384" s="203">
        <f t="shared" si="101"/>
        <v>0</v>
      </c>
      <c r="AH384" s="121">
        <f t="shared" si="101"/>
        <v>0</v>
      </c>
      <c r="AI384" s="193">
        <f t="shared" si="101"/>
        <v>15235</v>
      </c>
      <c r="AJ384" s="102">
        <f t="shared" si="101"/>
        <v>7755</v>
      </c>
      <c r="AK384" s="203">
        <f t="shared" si="101"/>
        <v>7755</v>
      </c>
    </row>
    <row r="385" spans="1:37" ht="15" customHeight="1" x14ac:dyDescent="0.2">
      <c r="A385" s="254">
        <f>[6]Settings!U384</f>
        <v>0</v>
      </c>
      <c r="B385" s="243">
        <f>[6]Settings!V384</f>
        <v>0</v>
      </c>
      <c r="C385" s="244">
        <f>[6]Settings!W384</f>
        <v>0</v>
      </c>
      <c r="D385" s="1"/>
      <c r="E385" s="2"/>
      <c r="F385" s="3"/>
      <c r="G385" s="1"/>
      <c r="H385" s="2"/>
      <c r="I385" s="3"/>
      <c r="J385" s="1"/>
      <c r="K385" s="2"/>
      <c r="L385" s="3"/>
      <c r="M385" s="1"/>
      <c r="N385" s="2"/>
      <c r="O385" s="3"/>
      <c r="P385" s="1"/>
      <c r="Q385" s="2"/>
      <c r="R385" s="3"/>
      <c r="S385" s="1"/>
      <c r="T385" s="2"/>
      <c r="U385" s="3"/>
      <c r="V385" s="1"/>
      <c r="W385" s="2"/>
      <c r="X385" s="3"/>
      <c r="Y385" s="1"/>
      <c r="Z385" s="2"/>
      <c r="AA385" s="3"/>
      <c r="AB385" s="1"/>
      <c r="AC385" s="2"/>
      <c r="AD385" s="3"/>
      <c r="AE385" s="1"/>
      <c r="AF385" s="2"/>
      <c r="AG385" s="3"/>
      <c r="AI385" s="147">
        <f t="shared" ref="AI385:AK393" si="102">D385+G385+J385+M385+P385+S385+V385+Y385+AB385+AE385</f>
        <v>0</v>
      </c>
      <c r="AJ385" s="80">
        <f t="shared" si="102"/>
        <v>0</v>
      </c>
      <c r="AK385" s="134">
        <f t="shared" si="102"/>
        <v>0</v>
      </c>
    </row>
    <row r="386" spans="1:37" ht="15" customHeight="1" x14ac:dyDescent="0.2">
      <c r="A386" s="20" t="str">
        <f>[6]Settings!U385</f>
        <v>B</v>
      </c>
      <c r="B386" s="19" t="s">
        <v>186</v>
      </c>
      <c r="C386" s="229" t="str">
        <f>[6]Settings!W385</f>
        <v xml:space="preserve"> Kannaland</v>
      </c>
      <c r="D386" s="147"/>
      <c r="E386" s="80"/>
      <c r="F386" s="134"/>
      <c r="G386" s="147"/>
      <c r="H386" s="80"/>
      <c r="I386" s="134"/>
      <c r="J386" s="147"/>
      <c r="K386" s="80"/>
      <c r="L386" s="134"/>
      <c r="M386" s="147"/>
      <c r="N386" s="80"/>
      <c r="O386" s="134"/>
      <c r="P386" s="147">
        <v>2145</v>
      </c>
      <c r="Q386" s="80">
        <v>2400</v>
      </c>
      <c r="R386" s="134">
        <v>2400</v>
      </c>
      <c r="S386" s="147">
        <v>1000</v>
      </c>
      <c r="T386" s="80"/>
      <c r="U386" s="134"/>
      <c r="V386" s="147"/>
      <c r="W386" s="80"/>
      <c r="X386" s="134"/>
      <c r="Y386" s="147"/>
      <c r="Z386" s="80"/>
      <c r="AA386" s="134"/>
      <c r="AB386" s="147"/>
      <c r="AC386" s="80"/>
      <c r="AD386" s="134"/>
      <c r="AE386" s="147"/>
      <c r="AF386" s="80"/>
      <c r="AG386" s="134"/>
      <c r="AI386" s="147">
        <f t="shared" si="102"/>
        <v>3145</v>
      </c>
      <c r="AJ386" s="80">
        <f t="shared" si="102"/>
        <v>2400</v>
      </c>
      <c r="AK386" s="134">
        <f t="shared" si="102"/>
        <v>2400</v>
      </c>
    </row>
    <row r="387" spans="1:37" ht="15" customHeight="1" x14ac:dyDescent="0.2">
      <c r="A387" s="20" t="str">
        <f>[6]Settings!U386</f>
        <v>B</v>
      </c>
      <c r="B387" s="19" t="s">
        <v>1312</v>
      </c>
      <c r="C387" s="229" t="str">
        <f>[6]Settings!W386</f>
        <v xml:space="preserve"> Hessequa</v>
      </c>
      <c r="D387" s="147"/>
      <c r="E387" s="80"/>
      <c r="F387" s="134"/>
      <c r="G387" s="147"/>
      <c r="H387" s="80"/>
      <c r="I387" s="134"/>
      <c r="J387" s="147"/>
      <c r="K387" s="80"/>
      <c r="L387" s="134"/>
      <c r="M387" s="147"/>
      <c r="N387" s="80"/>
      <c r="O387" s="134"/>
      <c r="P387" s="147">
        <v>1550</v>
      </c>
      <c r="Q387" s="80">
        <v>1550</v>
      </c>
      <c r="R387" s="134">
        <v>1550</v>
      </c>
      <c r="S387" s="147">
        <v>1033</v>
      </c>
      <c r="T387" s="80"/>
      <c r="U387" s="134"/>
      <c r="V387" s="147"/>
      <c r="W387" s="80"/>
      <c r="X387" s="134"/>
      <c r="Y387" s="147"/>
      <c r="Z387" s="80"/>
      <c r="AA387" s="134"/>
      <c r="AB387" s="147"/>
      <c r="AC387" s="80"/>
      <c r="AD387" s="134"/>
      <c r="AE387" s="147"/>
      <c r="AF387" s="80"/>
      <c r="AG387" s="134"/>
      <c r="AI387" s="147">
        <f t="shared" si="102"/>
        <v>2583</v>
      </c>
      <c r="AJ387" s="80">
        <f t="shared" si="102"/>
        <v>1550</v>
      </c>
      <c r="AK387" s="134">
        <f t="shared" si="102"/>
        <v>1550</v>
      </c>
    </row>
    <row r="388" spans="1:37" ht="15" customHeight="1" x14ac:dyDescent="0.2">
      <c r="A388" s="20" t="str">
        <f>[6]Settings!U387</f>
        <v>B</v>
      </c>
      <c r="B388" s="19" t="s">
        <v>1313</v>
      </c>
      <c r="C388" s="229" t="str">
        <f>[6]Settings!W387</f>
        <v xml:space="preserve"> Mossel Bay</v>
      </c>
      <c r="D388" s="147"/>
      <c r="E388" s="80"/>
      <c r="F388" s="134"/>
      <c r="G388" s="147"/>
      <c r="H388" s="80"/>
      <c r="I388" s="134"/>
      <c r="J388" s="147"/>
      <c r="K388" s="80"/>
      <c r="L388" s="134"/>
      <c r="M388" s="147"/>
      <c r="N388" s="80"/>
      <c r="O388" s="134"/>
      <c r="P388" s="147">
        <v>1550</v>
      </c>
      <c r="Q388" s="80">
        <v>1550</v>
      </c>
      <c r="R388" s="134">
        <v>1550</v>
      </c>
      <c r="S388" s="147">
        <v>2291</v>
      </c>
      <c r="T388" s="80"/>
      <c r="U388" s="134"/>
      <c r="V388" s="147"/>
      <c r="W388" s="80"/>
      <c r="X388" s="134"/>
      <c r="Y388" s="147"/>
      <c r="Z388" s="80"/>
      <c r="AA388" s="134"/>
      <c r="AB388" s="147"/>
      <c r="AC388" s="80"/>
      <c r="AD388" s="134"/>
      <c r="AE388" s="147"/>
      <c r="AF388" s="80"/>
      <c r="AG388" s="134"/>
      <c r="AI388" s="147">
        <f t="shared" si="102"/>
        <v>3841</v>
      </c>
      <c r="AJ388" s="80">
        <f t="shared" si="102"/>
        <v>1550</v>
      </c>
      <c r="AK388" s="134">
        <f t="shared" si="102"/>
        <v>1550</v>
      </c>
    </row>
    <row r="389" spans="1:37" ht="15" customHeight="1" x14ac:dyDescent="0.2">
      <c r="A389" s="20" t="str">
        <f>[6]Settings!U388</f>
        <v>B</v>
      </c>
      <c r="B389" s="19" t="s">
        <v>1314</v>
      </c>
      <c r="C389" s="229" t="str">
        <f>[6]Settings!W388</f>
        <v xml:space="preserve"> George</v>
      </c>
      <c r="D389" s="147"/>
      <c r="E389" s="80"/>
      <c r="F389" s="134"/>
      <c r="G389" s="147"/>
      <c r="H389" s="80"/>
      <c r="I389" s="134"/>
      <c r="J389" s="147">
        <v>7000</v>
      </c>
      <c r="K389" s="80">
        <v>10000</v>
      </c>
      <c r="L389" s="134">
        <v>10000</v>
      </c>
      <c r="M389" s="147">
        <v>4100</v>
      </c>
      <c r="N389" s="80">
        <v>4500</v>
      </c>
      <c r="O389" s="134">
        <v>4752</v>
      </c>
      <c r="P389" s="147">
        <v>1550</v>
      </c>
      <c r="Q389" s="80">
        <v>1550</v>
      </c>
      <c r="R389" s="134">
        <v>1550</v>
      </c>
      <c r="S389" s="147">
        <v>4001</v>
      </c>
      <c r="T389" s="80"/>
      <c r="U389" s="134"/>
      <c r="V389" s="147"/>
      <c r="W389" s="80"/>
      <c r="X389" s="134"/>
      <c r="Y389" s="147"/>
      <c r="Z389" s="80"/>
      <c r="AA389" s="134"/>
      <c r="AB389" s="147"/>
      <c r="AC389" s="80"/>
      <c r="AD389" s="134"/>
      <c r="AE389" s="147"/>
      <c r="AF389" s="80"/>
      <c r="AG389" s="134"/>
      <c r="AI389" s="147">
        <f t="shared" si="102"/>
        <v>16651</v>
      </c>
      <c r="AJ389" s="80">
        <f t="shared" si="102"/>
        <v>16050</v>
      </c>
      <c r="AK389" s="134">
        <f t="shared" si="102"/>
        <v>16302</v>
      </c>
    </row>
    <row r="390" spans="1:37" ht="15" customHeight="1" x14ac:dyDescent="0.2">
      <c r="A390" s="20" t="str">
        <f>[6]Settings!U389</f>
        <v>B</v>
      </c>
      <c r="B390" s="19" t="s">
        <v>187</v>
      </c>
      <c r="C390" s="229" t="str">
        <f>[6]Settings!W389</f>
        <v xml:space="preserve"> Oudtshoorn</v>
      </c>
      <c r="D390" s="147"/>
      <c r="E390" s="80"/>
      <c r="F390" s="134"/>
      <c r="G390" s="147"/>
      <c r="H390" s="80"/>
      <c r="I390" s="134"/>
      <c r="J390" s="147"/>
      <c r="K390" s="80"/>
      <c r="L390" s="134"/>
      <c r="M390" s="147"/>
      <c r="N390" s="80"/>
      <c r="O390" s="134"/>
      <c r="P390" s="147">
        <v>1550</v>
      </c>
      <c r="Q390" s="80">
        <v>1805</v>
      </c>
      <c r="R390" s="134">
        <v>2065</v>
      </c>
      <c r="S390" s="147">
        <v>2911</v>
      </c>
      <c r="T390" s="80"/>
      <c r="U390" s="134"/>
      <c r="V390" s="147"/>
      <c r="W390" s="80"/>
      <c r="X390" s="134"/>
      <c r="Y390" s="147"/>
      <c r="Z390" s="80"/>
      <c r="AA390" s="134"/>
      <c r="AB390" s="147"/>
      <c r="AC390" s="80"/>
      <c r="AD390" s="134"/>
      <c r="AE390" s="147"/>
      <c r="AF390" s="80"/>
      <c r="AG390" s="134"/>
      <c r="AI390" s="147">
        <f t="shared" si="102"/>
        <v>4461</v>
      </c>
      <c r="AJ390" s="80">
        <f t="shared" si="102"/>
        <v>1805</v>
      </c>
      <c r="AK390" s="134">
        <f t="shared" si="102"/>
        <v>2065</v>
      </c>
    </row>
    <row r="391" spans="1:37" ht="15" customHeight="1" x14ac:dyDescent="0.2">
      <c r="A391" s="20" t="str">
        <f>[6]Settings!U390</f>
        <v>B</v>
      </c>
      <c r="B391" s="19" t="s">
        <v>1315</v>
      </c>
      <c r="C391" s="229" t="str">
        <f>[6]Settings!W390</f>
        <v xml:space="preserve"> Bitou</v>
      </c>
      <c r="D391" s="147"/>
      <c r="E391" s="80"/>
      <c r="F391" s="134"/>
      <c r="G391" s="147"/>
      <c r="H391" s="80"/>
      <c r="I391" s="134"/>
      <c r="J391" s="147"/>
      <c r="K391" s="80"/>
      <c r="L391" s="134"/>
      <c r="M391" s="147"/>
      <c r="N391" s="80"/>
      <c r="O391" s="134"/>
      <c r="P391" s="147">
        <v>1550</v>
      </c>
      <c r="Q391" s="80">
        <v>1550</v>
      </c>
      <c r="R391" s="134">
        <v>1550</v>
      </c>
      <c r="S391" s="147">
        <v>2232</v>
      </c>
      <c r="T391" s="80"/>
      <c r="U391" s="134"/>
      <c r="V391" s="147"/>
      <c r="W391" s="80"/>
      <c r="X391" s="134"/>
      <c r="Y391" s="147"/>
      <c r="Z391" s="80"/>
      <c r="AA391" s="134"/>
      <c r="AB391" s="147"/>
      <c r="AC391" s="80"/>
      <c r="AD391" s="134"/>
      <c r="AE391" s="147"/>
      <c r="AF391" s="80"/>
      <c r="AG391" s="134"/>
      <c r="AI391" s="147">
        <f t="shared" si="102"/>
        <v>3782</v>
      </c>
      <c r="AJ391" s="80">
        <f t="shared" si="102"/>
        <v>1550</v>
      </c>
      <c r="AK391" s="134">
        <f t="shared" si="102"/>
        <v>1550</v>
      </c>
    </row>
    <row r="392" spans="1:37" ht="15" customHeight="1" x14ac:dyDescent="0.2">
      <c r="A392" s="20" t="str">
        <f>[6]Settings!U391</f>
        <v>B</v>
      </c>
      <c r="B392" s="19" t="s">
        <v>1316</v>
      </c>
      <c r="C392" s="229" t="str">
        <f>[6]Settings!W391</f>
        <v xml:space="preserve"> Knysna</v>
      </c>
      <c r="D392" s="147"/>
      <c r="E392" s="80"/>
      <c r="F392" s="134"/>
      <c r="G392" s="147"/>
      <c r="H392" s="80"/>
      <c r="I392" s="134"/>
      <c r="J392" s="147"/>
      <c r="K392" s="80"/>
      <c r="L392" s="134"/>
      <c r="M392" s="147"/>
      <c r="N392" s="80"/>
      <c r="O392" s="134"/>
      <c r="P392" s="147">
        <v>1550</v>
      </c>
      <c r="Q392" s="80">
        <v>1550</v>
      </c>
      <c r="R392" s="134">
        <v>1550</v>
      </c>
      <c r="S392" s="147">
        <v>1415</v>
      </c>
      <c r="T392" s="80"/>
      <c r="U392" s="134"/>
      <c r="V392" s="147"/>
      <c r="W392" s="80"/>
      <c r="X392" s="134"/>
      <c r="Y392" s="147"/>
      <c r="Z392" s="80"/>
      <c r="AA392" s="134"/>
      <c r="AB392" s="147"/>
      <c r="AC392" s="80"/>
      <c r="AD392" s="134"/>
      <c r="AE392" s="147"/>
      <c r="AF392" s="80"/>
      <c r="AG392" s="134"/>
      <c r="AI392" s="147">
        <f t="shared" si="102"/>
        <v>2965</v>
      </c>
      <c r="AJ392" s="80">
        <f t="shared" si="102"/>
        <v>1550</v>
      </c>
      <c r="AK392" s="134">
        <f t="shared" si="102"/>
        <v>1550</v>
      </c>
    </row>
    <row r="393" spans="1:37" ht="15" customHeight="1" x14ac:dyDescent="0.2">
      <c r="A393" s="20" t="str">
        <f>[6]Settings!U392</f>
        <v>C</v>
      </c>
      <c r="B393" s="19" t="s">
        <v>188</v>
      </c>
      <c r="C393" s="229" t="str">
        <f>[6]Settings!W392</f>
        <v xml:space="preserve"> Eden District Municipality</v>
      </c>
      <c r="D393" s="147"/>
      <c r="E393" s="80"/>
      <c r="F393" s="134"/>
      <c r="G393" s="147"/>
      <c r="H393" s="80"/>
      <c r="I393" s="134"/>
      <c r="J393" s="147"/>
      <c r="K393" s="80"/>
      <c r="L393" s="134"/>
      <c r="M393" s="147"/>
      <c r="N393" s="80"/>
      <c r="O393" s="134"/>
      <c r="P393" s="147">
        <v>1250</v>
      </c>
      <c r="Q393" s="80">
        <v>1000</v>
      </c>
      <c r="R393" s="134">
        <v>1000</v>
      </c>
      <c r="S393" s="147">
        <v>1280</v>
      </c>
      <c r="T393" s="80"/>
      <c r="U393" s="134"/>
      <c r="V393" s="147"/>
      <c r="W393" s="80"/>
      <c r="X393" s="134"/>
      <c r="Y393" s="147"/>
      <c r="Z393" s="80"/>
      <c r="AA393" s="134"/>
      <c r="AB393" s="147"/>
      <c r="AC393" s="80"/>
      <c r="AD393" s="134"/>
      <c r="AE393" s="147"/>
      <c r="AF393" s="80"/>
      <c r="AG393" s="134"/>
      <c r="AI393" s="147">
        <f t="shared" si="102"/>
        <v>2530</v>
      </c>
      <c r="AJ393" s="80">
        <f t="shared" si="102"/>
        <v>1000</v>
      </c>
      <c r="AK393" s="134">
        <f t="shared" si="102"/>
        <v>1000</v>
      </c>
    </row>
    <row r="394" spans="1:37" s="66" customFormat="1" ht="15" customHeight="1" x14ac:dyDescent="0.2">
      <c r="A394" s="22" t="str">
        <f>[6]Settings!U393</f>
        <v>Total: Eden Municipalities</v>
      </c>
      <c r="B394" s="23"/>
      <c r="C394" s="24"/>
      <c r="D394" s="193">
        <f>SUM(D386:D393)</f>
        <v>0</v>
      </c>
      <c r="E394" s="102">
        <f t="shared" ref="E394:AK394" si="103">SUM(E386:E393)</f>
        <v>0</v>
      </c>
      <c r="F394" s="203">
        <f t="shared" si="103"/>
        <v>0</v>
      </c>
      <c r="G394" s="193">
        <f t="shared" si="103"/>
        <v>0</v>
      </c>
      <c r="H394" s="102">
        <f t="shared" si="103"/>
        <v>0</v>
      </c>
      <c r="I394" s="203">
        <f t="shared" si="103"/>
        <v>0</v>
      </c>
      <c r="J394" s="193">
        <f t="shared" si="103"/>
        <v>7000</v>
      </c>
      <c r="K394" s="102">
        <f t="shared" si="103"/>
        <v>10000</v>
      </c>
      <c r="L394" s="203">
        <f t="shared" si="103"/>
        <v>10000</v>
      </c>
      <c r="M394" s="193">
        <f t="shared" si="103"/>
        <v>4100</v>
      </c>
      <c r="N394" s="102">
        <f t="shared" si="103"/>
        <v>4500</v>
      </c>
      <c r="O394" s="203">
        <f t="shared" si="103"/>
        <v>4752</v>
      </c>
      <c r="P394" s="193">
        <f t="shared" si="103"/>
        <v>12695</v>
      </c>
      <c r="Q394" s="102">
        <f t="shared" si="103"/>
        <v>12955</v>
      </c>
      <c r="R394" s="203">
        <f t="shared" si="103"/>
        <v>13215</v>
      </c>
      <c r="S394" s="193">
        <f t="shared" si="103"/>
        <v>16163</v>
      </c>
      <c r="T394" s="102">
        <f t="shared" si="103"/>
        <v>0</v>
      </c>
      <c r="U394" s="203">
        <f t="shared" si="103"/>
        <v>0</v>
      </c>
      <c r="V394" s="193">
        <f t="shared" si="103"/>
        <v>0</v>
      </c>
      <c r="W394" s="102">
        <f t="shared" si="103"/>
        <v>0</v>
      </c>
      <c r="X394" s="203">
        <f t="shared" si="103"/>
        <v>0</v>
      </c>
      <c r="Y394" s="193">
        <f t="shared" si="103"/>
        <v>0</v>
      </c>
      <c r="Z394" s="102">
        <f t="shared" si="103"/>
        <v>0</v>
      </c>
      <c r="AA394" s="203">
        <f t="shared" si="103"/>
        <v>0</v>
      </c>
      <c r="AB394" s="193">
        <f t="shared" si="103"/>
        <v>0</v>
      </c>
      <c r="AC394" s="102">
        <f t="shared" si="103"/>
        <v>0</v>
      </c>
      <c r="AD394" s="203">
        <f t="shared" si="103"/>
        <v>0</v>
      </c>
      <c r="AE394" s="193">
        <f t="shared" si="103"/>
        <v>0</v>
      </c>
      <c r="AF394" s="102">
        <f t="shared" si="103"/>
        <v>0</v>
      </c>
      <c r="AG394" s="203">
        <f t="shared" si="103"/>
        <v>0</v>
      </c>
      <c r="AH394" s="121">
        <f t="shared" si="103"/>
        <v>0</v>
      </c>
      <c r="AI394" s="193">
        <f t="shared" si="103"/>
        <v>39958</v>
      </c>
      <c r="AJ394" s="102">
        <f t="shared" si="103"/>
        <v>27455</v>
      </c>
      <c r="AK394" s="203">
        <f t="shared" si="103"/>
        <v>27967</v>
      </c>
    </row>
    <row r="395" spans="1:37" ht="15" customHeight="1" x14ac:dyDescent="0.2">
      <c r="A395" s="254">
        <f>[6]Settings!U394</f>
        <v>0</v>
      </c>
      <c r="B395" s="243">
        <f>[6]Settings!V394</f>
        <v>0</v>
      </c>
      <c r="C395" s="244">
        <f>[6]Settings!W394</f>
        <v>0</v>
      </c>
      <c r="D395" s="1"/>
      <c r="E395" s="2"/>
      <c r="F395" s="3"/>
      <c r="G395" s="1"/>
      <c r="H395" s="2"/>
      <c r="I395" s="3"/>
      <c r="J395" s="1"/>
      <c r="K395" s="2"/>
      <c r="L395" s="3"/>
      <c r="M395" s="1"/>
      <c r="N395" s="2"/>
      <c r="O395" s="3"/>
      <c r="P395" s="1"/>
      <c r="Q395" s="2"/>
      <c r="R395" s="3"/>
      <c r="S395" s="1"/>
      <c r="T395" s="2"/>
      <c r="U395" s="3"/>
      <c r="V395" s="1"/>
      <c r="W395" s="2"/>
      <c r="X395" s="3"/>
      <c r="Y395" s="1"/>
      <c r="Z395" s="2"/>
      <c r="AA395" s="3"/>
      <c r="AB395" s="1"/>
      <c r="AC395" s="2"/>
      <c r="AD395" s="3"/>
      <c r="AE395" s="1"/>
      <c r="AF395" s="2"/>
      <c r="AG395" s="3"/>
      <c r="AI395" s="147">
        <f t="shared" ref="AI395:AK399" si="104">D395+G395+J395+M395+P395+S395+V395+Y395+AB395+AE395</f>
        <v>0</v>
      </c>
      <c r="AJ395" s="80">
        <f t="shared" si="104"/>
        <v>0</v>
      </c>
      <c r="AK395" s="134">
        <f t="shared" si="104"/>
        <v>0</v>
      </c>
    </row>
    <row r="396" spans="1:37" ht="15" customHeight="1" x14ac:dyDescent="0.2">
      <c r="A396" s="20" t="str">
        <f>[6]Settings!U395</f>
        <v>B</v>
      </c>
      <c r="B396" s="19" t="s">
        <v>1317</v>
      </c>
      <c r="C396" s="229" t="str">
        <f>[6]Settings!W395</f>
        <v xml:space="preserve"> Laingsburg</v>
      </c>
      <c r="D396" s="147"/>
      <c r="E396" s="80"/>
      <c r="F396" s="134"/>
      <c r="G396" s="147"/>
      <c r="H396" s="80"/>
      <c r="I396" s="134"/>
      <c r="J396" s="147"/>
      <c r="K396" s="80"/>
      <c r="L396" s="134"/>
      <c r="M396" s="147"/>
      <c r="N396" s="80"/>
      <c r="O396" s="134"/>
      <c r="P396" s="147">
        <v>1800</v>
      </c>
      <c r="Q396" s="80">
        <v>1800</v>
      </c>
      <c r="R396" s="134">
        <v>1800</v>
      </c>
      <c r="S396" s="147">
        <v>1031</v>
      </c>
      <c r="T396" s="80"/>
      <c r="U396" s="134"/>
      <c r="V396" s="147"/>
      <c r="W396" s="80"/>
      <c r="X396" s="134"/>
      <c r="Y396" s="147"/>
      <c r="Z396" s="80"/>
      <c r="AA396" s="134"/>
      <c r="AB396" s="147"/>
      <c r="AC396" s="80"/>
      <c r="AD396" s="134"/>
      <c r="AE396" s="147"/>
      <c r="AF396" s="80"/>
      <c r="AG396" s="134"/>
      <c r="AI396" s="147">
        <f t="shared" si="104"/>
        <v>2831</v>
      </c>
      <c r="AJ396" s="80">
        <f t="shared" si="104"/>
        <v>1800</v>
      </c>
      <c r="AK396" s="134">
        <f t="shared" si="104"/>
        <v>1800</v>
      </c>
    </row>
    <row r="397" spans="1:37" ht="15" customHeight="1" x14ac:dyDescent="0.2">
      <c r="A397" s="20" t="str">
        <f>[6]Settings!U396</f>
        <v>B</v>
      </c>
      <c r="B397" s="19" t="s">
        <v>1318</v>
      </c>
      <c r="C397" s="229" t="str">
        <f>[6]Settings!W396</f>
        <v xml:space="preserve"> Prince Albert</v>
      </c>
      <c r="D397" s="147"/>
      <c r="E397" s="80"/>
      <c r="F397" s="134"/>
      <c r="G397" s="147"/>
      <c r="H397" s="80"/>
      <c r="I397" s="134"/>
      <c r="J397" s="147"/>
      <c r="K397" s="80"/>
      <c r="L397" s="134"/>
      <c r="M397" s="147"/>
      <c r="N397" s="80"/>
      <c r="O397" s="134"/>
      <c r="P397" s="147">
        <v>1700</v>
      </c>
      <c r="Q397" s="80">
        <v>1700</v>
      </c>
      <c r="R397" s="134">
        <v>1700</v>
      </c>
      <c r="S397" s="147">
        <v>1000</v>
      </c>
      <c r="T397" s="80"/>
      <c r="U397" s="134"/>
      <c r="V397" s="147"/>
      <c r="W397" s="80"/>
      <c r="X397" s="134"/>
      <c r="Y397" s="147"/>
      <c r="Z397" s="80"/>
      <c r="AA397" s="134"/>
      <c r="AB397" s="147"/>
      <c r="AC397" s="80"/>
      <c r="AD397" s="134"/>
      <c r="AE397" s="147"/>
      <c r="AF397" s="80"/>
      <c r="AG397" s="134"/>
      <c r="AI397" s="147">
        <f>D397+G397+J397+M397+P397+S397+V397+Y397+AB397+AE397</f>
        <v>2700</v>
      </c>
      <c r="AJ397" s="80">
        <f t="shared" si="104"/>
        <v>1700</v>
      </c>
      <c r="AK397" s="134">
        <f t="shared" si="104"/>
        <v>1700</v>
      </c>
    </row>
    <row r="398" spans="1:37" ht="15" customHeight="1" x14ac:dyDescent="0.2">
      <c r="A398" s="20" t="str">
        <f>[6]Settings!U397</f>
        <v>B</v>
      </c>
      <c r="B398" s="19" t="s">
        <v>190</v>
      </c>
      <c r="C398" s="229" t="str">
        <f>[6]Settings!W397</f>
        <v xml:space="preserve"> Beaufort West</v>
      </c>
      <c r="D398" s="147"/>
      <c r="E398" s="80"/>
      <c r="F398" s="134"/>
      <c r="G398" s="147"/>
      <c r="H398" s="80"/>
      <c r="I398" s="134"/>
      <c r="J398" s="147">
        <v>6000</v>
      </c>
      <c r="K398" s="80">
        <v>5024</v>
      </c>
      <c r="L398" s="134">
        <v>5065</v>
      </c>
      <c r="M398" s="147"/>
      <c r="N398" s="80"/>
      <c r="O398" s="134"/>
      <c r="P398" s="147">
        <v>1700</v>
      </c>
      <c r="Q398" s="80">
        <v>1700</v>
      </c>
      <c r="R398" s="134">
        <v>1700</v>
      </c>
      <c r="S398" s="147">
        <v>1659</v>
      </c>
      <c r="T398" s="80"/>
      <c r="U398" s="134"/>
      <c r="V398" s="147"/>
      <c r="W398" s="80"/>
      <c r="X398" s="134"/>
      <c r="Y398" s="147"/>
      <c r="Z398" s="80"/>
      <c r="AA398" s="134"/>
      <c r="AB398" s="147"/>
      <c r="AC398" s="80"/>
      <c r="AD398" s="134"/>
      <c r="AE398" s="147"/>
      <c r="AF398" s="80"/>
      <c r="AG398" s="134"/>
      <c r="AI398" s="147">
        <f t="shared" si="104"/>
        <v>9359</v>
      </c>
      <c r="AJ398" s="80">
        <f t="shared" si="104"/>
        <v>6724</v>
      </c>
      <c r="AK398" s="134">
        <f t="shared" si="104"/>
        <v>6765</v>
      </c>
    </row>
    <row r="399" spans="1:37" ht="15" customHeight="1" x14ac:dyDescent="0.2">
      <c r="A399" s="20" t="str">
        <f>[6]Settings!U398</f>
        <v>C</v>
      </c>
      <c r="B399" s="19" t="s">
        <v>191</v>
      </c>
      <c r="C399" s="229" t="str">
        <f>[6]Settings!W398</f>
        <v xml:space="preserve"> Central Karoo District Municipality</v>
      </c>
      <c r="D399" s="147"/>
      <c r="E399" s="80"/>
      <c r="F399" s="134"/>
      <c r="G399" s="147"/>
      <c r="H399" s="80"/>
      <c r="I399" s="134"/>
      <c r="J399" s="147"/>
      <c r="K399" s="80"/>
      <c r="L399" s="134"/>
      <c r="M399" s="147"/>
      <c r="N399" s="80"/>
      <c r="O399" s="134"/>
      <c r="P399" s="147">
        <v>1250</v>
      </c>
      <c r="Q399" s="80">
        <v>1000</v>
      </c>
      <c r="R399" s="134">
        <v>1000</v>
      </c>
      <c r="S399" s="147">
        <v>1095</v>
      </c>
      <c r="T399" s="80"/>
      <c r="U399" s="134"/>
      <c r="V399" s="147"/>
      <c r="W399" s="80"/>
      <c r="X399" s="134"/>
      <c r="Y399" s="147"/>
      <c r="Z399" s="80"/>
      <c r="AA399" s="134"/>
      <c r="AB399" s="147"/>
      <c r="AC399" s="80"/>
      <c r="AD399" s="134"/>
      <c r="AE399" s="147"/>
      <c r="AF399" s="80"/>
      <c r="AG399" s="134"/>
      <c r="AI399" s="147">
        <f t="shared" si="104"/>
        <v>2345</v>
      </c>
      <c r="AJ399" s="80">
        <f t="shared" si="104"/>
        <v>1000</v>
      </c>
      <c r="AK399" s="134">
        <f t="shared" si="104"/>
        <v>1000</v>
      </c>
    </row>
    <row r="400" spans="1:37" s="66" customFormat="1" ht="15" customHeight="1" x14ac:dyDescent="0.2">
      <c r="A400" s="22" t="str">
        <f>[6]Settings!U399</f>
        <v>Total: Central Karoo  Municipalities</v>
      </c>
      <c r="B400" s="23"/>
      <c r="C400" s="24"/>
      <c r="D400" s="193">
        <f>SUM(D396:D399)</f>
        <v>0</v>
      </c>
      <c r="E400" s="102">
        <f t="shared" ref="E400:AK400" si="105">SUM(E396:E399)</f>
        <v>0</v>
      </c>
      <c r="F400" s="203">
        <f t="shared" si="105"/>
        <v>0</v>
      </c>
      <c r="G400" s="193">
        <f t="shared" si="105"/>
        <v>0</v>
      </c>
      <c r="H400" s="102">
        <f t="shared" si="105"/>
        <v>0</v>
      </c>
      <c r="I400" s="203">
        <f t="shared" si="105"/>
        <v>0</v>
      </c>
      <c r="J400" s="193">
        <f t="shared" si="105"/>
        <v>6000</v>
      </c>
      <c r="K400" s="102">
        <f t="shared" si="105"/>
        <v>5024</v>
      </c>
      <c r="L400" s="203">
        <f t="shared" si="105"/>
        <v>5065</v>
      </c>
      <c r="M400" s="193">
        <f t="shared" si="105"/>
        <v>0</v>
      </c>
      <c r="N400" s="102">
        <f t="shared" si="105"/>
        <v>0</v>
      </c>
      <c r="O400" s="203">
        <f t="shared" si="105"/>
        <v>0</v>
      </c>
      <c r="P400" s="193">
        <f t="shared" si="105"/>
        <v>6450</v>
      </c>
      <c r="Q400" s="102">
        <f t="shared" si="105"/>
        <v>6200</v>
      </c>
      <c r="R400" s="203">
        <f t="shared" si="105"/>
        <v>6200</v>
      </c>
      <c r="S400" s="193">
        <f t="shared" si="105"/>
        <v>4785</v>
      </c>
      <c r="T400" s="102">
        <f t="shared" si="105"/>
        <v>0</v>
      </c>
      <c r="U400" s="203">
        <f t="shared" si="105"/>
        <v>0</v>
      </c>
      <c r="V400" s="193">
        <f t="shared" si="105"/>
        <v>0</v>
      </c>
      <c r="W400" s="102">
        <f t="shared" si="105"/>
        <v>0</v>
      </c>
      <c r="X400" s="203">
        <f t="shared" si="105"/>
        <v>0</v>
      </c>
      <c r="Y400" s="193">
        <f t="shared" si="105"/>
        <v>0</v>
      </c>
      <c r="Z400" s="102">
        <f t="shared" si="105"/>
        <v>0</v>
      </c>
      <c r="AA400" s="203">
        <f t="shared" si="105"/>
        <v>0</v>
      </c>
      <c r="AB400" s="193">
        <f t="shared" si="105"/>
        <v>0</v>
      </c>
      <c r="AC400" s="102">
        <f t="shared" si="105"/>
        <v>0</v>
      </c>
      <c r="AD400" s="203">
        <f t="shared" si="105"/>
        <v>0</v>
      </c>
      <c r="AE400" s="193">
        <f t="shared" si="105"/>
        <v>0</v>
      </c>
      <c r="AF400" s="102">
        <f t="shared" si="105"/>
        <v>0</v>
      </c>
      <c r="AG400" s="203">
        <f t="shared" si="105"/>
        <v>0</v>
      </c>
      <c r="AH400" s="121">
        <f t="shared" si="105"/>
        <v>0</v>
      </c>
      <c r="AI400" s="193">
        <f t="shared" si="105"/>
        <v>17235</v>
      </c>
      <c r="AJ400" s="102">
        <f t="shared" si="105"/>
        <v>11224</v>
      </c>
      <c r="AK400" s="203">
        <f t="shared" si="105"/>
        <v>11265</v>
      </c>
    </row>
    <row r="401" spans="1:37" ht="15" customHeight="1" x14ac:dyDescent="0.2">
      <c r="A401" s="254">
        <f>[6]Settings!U400</f>
        <v>0</v>
      </c>
      <c r="B401" s="243">
        <f>[6]Settings!V400</f>
        <v>0</v>
      </c>
      <c r="C401" s="244">
        <f>[6]Settings!W400</f>
        <v>0</v>
      </c>
      <c r="D401" s="1"/>
      <c r="E401" s="2"/>
      <c r="F401" s="3"/>
      <c r="G401" s="1"/>
      <c r="H401" s="2"/>
      <c r="I401" s="3"/>
      <c r="J401" s="1"/>
      <c r="K401" s="2"/>
      <c r="L401" s="3"/>
      <c r="M401" s="1"/>
      <c r="N401" s="2"/>
      <c r="O401" s="3"/>
      <c r="P401" s="1"/>
      <c r="Q401" s="2"/>
      <c r="R401" s="3"/>
      <c r="S401" s="1"/>
      <c r="T401" s="2"/>
      <c r="U401" s="3"/>
      <c r="V401" s="1"/>
      <c r="W401" s="2"/>
      <c r="X401" s="3"/>
      <c r="Y401" s="1"/>
      <c r="Z401" s="2"/>
      <c r="AA401" s="3"/>
      <c r="AB401" s="1"/>
      <c r="AC401" s="2"/>
      <c r="AD401" s="3"/>
      <c r="AE401" s="1"/>
      <c r="AF401" s="2"/>
      <c r="AG401" s="3"/>
      <c r="AI401" s="147">
        <f t="shared" ref="AI401:AK402" si="106">D401+G401+J401+M401+P401+S401+V401+Y401+AB401+AE401</f>
        <v>0</v>
      </c>
      <c r="AJ401" s="80">
        <f t="shared" si="106"/>
        <v>0</v>
      </c>
      <c r="AK401" s="134">
        <f t="shared" si="106"/>
        <v>0</v>
      </c>
    </row>
    <row r="402" spans="1:37" ht="15" customHeight="1" x14ac:dyDescent="0.2">
      <c r="A402" s="254">
        <f>[6]Settings!U401</f>
        <v>0</v>
      </c>
      <c r="B402" s="243">
        <f>[6]Settings!V401</f>
        <v>0</v>
      </c>
      <c r="C402" s="244">
        <f>[6]Settings!W401</f>
        <v>0</v>
      </c>
      <c r="D402" s="1"/>
      <c r="E402" s="2"/>
      <c r="F402" s="3"/>
      <c r="G402" s="1"/>
      <c r="H402" s="2"/>
      <c r="I402" s="3"/>
      <c r="J402" s="1"/>
      <c r="K402" s="2"/>
      <c r="L402" s="3"/>
      <c r="M402" s="1"/>
      <c r="N402" s="2"/>
      <c r="O402" s="3"/>
      <c r="P402" s="1"/>
      <c r="Q402" s="2"/>
      <c r="R402" s="3"/>
      <c r="S402" s="1"/>
      <c r="T402" s="2"/>
      <c r="U402" s="3"/>
      <c r="V402" s="1"/>
      <c r="W402" s="2"/>
      <c r="X402" s="3"/>
      <c r="Y402" s="1"/>
      <c r="Z402" s="2"/>
      <c r="AA402" s="3"/>
      <c r="AB402" s="1"/>
      <c r="AC402" s="2"/>
      <c r="AD402" s="3"/>
      <c r="AE402" s="1"/>
      <c r="AF402" s="2"/>
      <c r="AG402" s="3"/>
      <c r="AI402" s="147">
        <f t="shared" si="106"/>
        <v>0</v>
      </c>
      <c r="AJ402" s="80">
        <f t="shared" si="106"/>
        <v>0</v>
      </c>
      <c r="AK402" s="134">
        <f t="shared" si="106"/>
        <v>0</v>
      </c>
    </row>
    <row r="403" spans="1:37" s="66" customFormat="1" ht="15" customHeight="1" x14ac:dyDescent="0.2">
      <c r="A403" s="22" t="str">
        <f>[6]Settings!U402</f>
        <v>Total: Western Cape Municipalities</v>
      </c>
      <c r="B403" s="23"/>
      <c r="C403" s="24"/>
      <c r="D403" s="193">
        <f>D361+D369+D377+D384+D394+D400</f>
        <v>0</v>
      </c>
      <c r="E403" s="102">
        <f t="shared" ref="E403:AK403" si="107">E361+E369+E377+E384+E394+E400</f>
        <v>0</v>
      </c>
      <c r="F403" s="203">
        <f t="shared" si="107"/>
        <v>0</v>
      </c>
      <c r="G403" s="193">
        <f t="shared" si="107"/>
        <v>0</v>
      </c>
      <c r="H403" s="102">
        <f t="shared" si="107"/>
        <v>0</v>
      </c>
      <c r="I403" s="203">
        <f t="shared" si="107"/>
        <v>0</v>
      </c>
      <c r="J403" s="193">
        <f t="shared" si="107"/>
        <v>30236</v>
      </c>
      <c r="K403" s="102">
        <f t="shared" si="107"/>
        <v>45024</v>
      </c>
      <c r="L403" s="203">
        <f t="shared" si="107"/>
        <v>37065</v>
      </c>
      <c r="M403" s="193">
        <f t="shared" si="107"/>
        <v>14493</v>
      </c>
      <c r="N403" s="102">
        <f t="shared" si="107"/>
        <v>16133</v>
      </c>
      <c r="O403" s="203">
        <f t="shared" si="107"/>
        <v>17017</v>
      </c>
      <c r="P403" s="193">
        <f t="shared" si="107"/>
        <v>45945</v>
      </c>
      <c r="Q403" s="102">
        <f t="shared" si="107"/>
        <v>45665</v>
      </c>
      <c r="R403" s="203">
        <f t="shared" si="107"/>
        <v>46185</v>
      </c>
      <c r="S403" s="193">
        <f t="shared" si="107"/>
        <v>65154</v>
      </c>
      <c r="T403" s="102">
        <f t="shared" si="107"/>
        <v>0</v>
      </c>
      <c r="U403" s="203">
        <f t="shared" si="107"/>
        <v>0</v>
      </c>
      <c r="V403" s="193">
        <f t="shared" si="107"/>
        <v>0</v>
      </c>
      <c r="W403" s="102">
        <f t="shared" si="107"/>
        <v>0</v>
      </c>
      <c r="X403" s="203">
        <f t="shared" si="107"/>
        <v>0</v>
      </c>
      <c r="Y403" s="193">
        <f t="shared" si="107"/>
        <v>0</v>
      </c>
      <c r="Z403" s="102">
        <f t="shared" si="107"/>
        <v>0</v>
      </c>
      <c r="AA403" s="203">
        <f t="shared" si="107"/>
        <v>0</v>
      </c>
      <c r="AB403" s="193">
        <f t="shared" si="107"/>
        <v>0</v>
      </c>
      <c r="AC403" s="102">
        <f t="shared" si="107"/>
        <v>0</v>
      </c>
      <c r="AD403" s="203">
        <f t="shared" si="107"/>
        <v>0</v>
      </c>
      <c r="AE403" s="193">
        <f t="shared" si="107"/>
        <v>0</v>
      </c>
      <c r="AF403" s="102">
        <f t="shared" si="107"/>
        <v>0</v>
      </c>
      <c r="AG403" s="203">
        <f t="shared" si="107"/>
        <v>0</v>
      </c>
      <c r="AH403" s="121">
        <f t="shared" si="107"/>
        <v>0</v>
      </c>
      <c r="AI403" s="193">
        <f t="shared" si="107"/>
        <v>155828</v>
      </c>
      <c r="AJ403" s="102">
        <f t="shared" si="107"/>
        <v>106822</v>
      </c>
      <c r="AK403" s="203">
        <f t="shared" si="107"/>
        <v>100267</v>
      </c>
    </row>
    <row r="404" spans="1:37" ht="15" customHeight="1" x14ac:dyDescent="0.2">
      <c r="A404" s="254">
        <f>[6]Settings!U403</f>
        <v>0</v>
      </c>
      <c r="B404" s="243">
        <f>[6]Settings!V403</f>
        <v>0</v>
      </c>
      <c r="C404" s="244">
        <f>[6]Settings!W403</f>
        <v>0</v>
      </c>
      <c r="D404" s="200"/>
      <c r="E404" s="5"/>
      <c r="F404" s="210"/>
      <c r="G404" s="200"/>
      <c r="H404" s="5"/>
      <c r="I404" s="210"/>
      <c r="J404" s="200"/>
      <c r="K404" s="5"/>
      <c r="L404" s="210"/>
      <c r="M404" s="200"/>
      <c r="N404" s="5"/>
      <c r="O404" s="210"/>
      <c r="P404" s="200"/>
      <c r="Q404" s="5"/>
      <c r="R404" s="210"/>
      <c r="S404" s="200"/>
      <c r="T404" s="5"/>
      <c r="U404" s="210"/>
      <c r="V404" s="200"/>
      <c r="W404" s="5"/>
      <c r="X404" s="210"/>
      <c r="Y404" s="200"/>
      <c r="Z404" s="5"/>
      <c r="AA404" s="210"/>
      <c r="AB404" s="200"/>
      <c r="AC404" s="5"/>
      <c r="AD404" s="210"/>
      <c r="AE404" s="200"/>
      <c r="AF404" s="5"/>
      <c r="AG404" s="210"/>
      <c r="AI404" s="147">
        <f t="shared" ref="AI404:AK406" si="108">D404+G404+J404+M404+P404+S404+V404+Y404+AB404+AE404</f>
        <v>0</v>
      </c>
      <c r="AJ404" s="80">
        <f t="shared" si="108"/>
        <v>0</v>
      </c>
      <c r="AK404" s="134">
        <f t="shared" si="108"/>
        <v>0</v>
      </c>
    </row>
    <row r="405" spans="1:37" s="66" customFormat="1" ht="15" customHeight="1" x14ac:dyDescent="0.2">
      <c r="A405" s="18" t="str">
        <f>[6]Settings!U404</f>
        <v xml:space="preserve">Unallocated </v>
      </c>
      <c r="B405" s="19"/>
      <c r="C405" s="229"/>
      <c r="D405" s="119"/>
      <c r="E405" s="120"/>
      <c r="F405" s="121"/>
      <c r="G405" s="119">
        <v>300281</v>
      </c>
      <c r="H405" s="120">
        <v>370597</v>
      </c>
      <c r="I405" s="121">
        <v>335488</v>
      </c>
      <c r="J405" s="119"/>
      <c r="K405" s="120"/>
      <c r="L405" s="121"/>
      <c r="M405" s="119"/>
      <c r="N405" s="120"/>
      <c r="O405" s="121"/>
      <c r="P405" s="119"/>
      <c r="Q405" s="120"/>
      <c r="R405" s="121"/>
      <c r="S405" s="119"/>
      <c r="T405" s="120">
        <v>729345</v>
      </c>
      <c r="U405" s="121">
        <v>780965</v>
      </c>
      <c r="V405" s="119"/>
      <c r="W405" s="120"/>
      <c r="X405" s="121"/>
      <c r="Y405" s="119"/>
      <c r="Z405" s="120"/>
      <c r="AA405" s="121"/>
      <c r="AB405" s="119"/>
      <c r="AC405" s="120"/>
      <c r="AD405" s="121"/>
      <c r="AE405" s="119"/>
      <c r="AF405" s="120"/>
      <c r="AG405" s="121"/>
      <c r="AH405" s="151"/>
      <c r="AI405" s="220">
        <f>D405+G405+J405+M405+P405+S405+V405+Y405+AB405+AE405</f>
        <v>300281</v>
      </c>
      <c r="AJ405" s="327">
        <f t="shared" si="108"/>
        <v>1099942</v>
      </c>
      <c r="AK405" s="328">
        <f t="shared" si="108"/>
        <v>1116453</v>
      </c>
    </row>
    <row r="406" spans="1:37" ht="15" customHeight="1" x14ac:dyDescent="0.2">
      <c r="A406" s="254">
        <f>[6]Settings!U405</f>
        <v>0</v>
      </c>
      <c r="B406" s="243">
        <f>[6]Settings!V405</f>
        <v>0</v>
      </c>
      <c r="C406" s="244">
        <f>[6]Settings!W405</f>
        <v>0</v>
      </c>
      <c r="D406" s="200"/>
      <c r="E406" s="5"/>
      <c r="F406" s="210"/>
      <c r="G406" s="200"/>
      <c r="H406" s="5"/>
      <c r="I406" s="210"/>
      <c r="J406" s="200"/>
      <c r="K406" s="5"/>
      <c r="L406" s="210"/>
      <c r="M406" s="200"/>
      <c r="N406" s="5"/>
      <c r="O406" s="210"/>
      <c r="P406" s="200"/>
      <c r="Q406" s="5"/>
      <c r="R406" s="210"/>
      <c r="S406" s="200"/>
      <c r="T406" s="228"/>
      <c r="U406" s="210"/>
      <c r="V406" s="200"/>
      <c r="W406" s="228"/>
      <c r="X406" s="210"/>
      <c r="Y406" s="200"/>
      <c r="Z406" s="228"/>
      <c r="AA406" s="210"/>
      <c r="AB406" s="200"/>
      <c r="AC406" s="228"/>
      <c r="AD406" s="210"/>
      <c r="AE406" s="200"/>
      <c r="AF406" s="228"/>
      <c r="AG406" s="210"/>
      <c r="AI406" s="147">
        <f t="shared" si="108"/>
        <v>0</v>
      </c>
      <c r="AJ406" s="80">
        <f t="shared" si="108"/>
        <v>0</v>
      </c>
      <c r="AK406" s="134">
        <f t="shared" si="108"/>
        <v>0</v>
      </c>
    </row>
    <row r="407" spans="1:37" s="66" customFormat="1" ht="15" customHeight="1" x14ac:dyDescent="0.2">
      <c r="A407" s="22" t="str">
        <f>[6]Settings!U406</f>
        <v>National Total</v>
      </c>
      <c r="B407" s="23"/>
      <c r="C407" s="24"/>
      <c r="D407" s="193">
        <f>D65+D102+D123+D203+D245+D276+D322+D357+D403+D405</f>
        <v>111856</v>
      </c>
      <c r="E407" s="102">
        <f t="shared" ref="E407:AK407" si="109">E65+E102+E123+E203+E245+E276+E322+E357+E403+E405</f>
        <v>0</v>
      </c>
      <c r="F407" s="203">
        <f t="shared" si="109"/>
        <v>0</v>
      </c>
      <c r="G407" s="193">
        <f t="shared" si="109"/>
        <v>300281</v>
      </c>
      <c r="H407" s="102">
        <f t="shared" si="109"/>
        <v>370597</v>
      </c>
      <c r="I407" s="203">
        <f t="shared" si="109"/>
        <v>335488</v>
      </c>
      <c r="J407" s="193">
        <f t="shared" si="109"/>
        <v>203236</v>
      </c>
      <c r="K407" s="102">
        <f t="shared" si="109"/>
        <v>215024</v>
      </c>
      <c r="L407" s="203">
        <f t="shared" si="109"/>
        <v>227065</v>
      </c>
      <c r="M407" s="193">
        <f t="shared" si="109"/>
        <v>140774</v>
      </c>
      <c r="N407" s="102">
        <f t="shared" si="109"/>
        <v>148939</v>
      </c>
      <c r="O407" s="203">
        <f t="shared" si="109"/>
        <v>157280</v>
      </c>
      <c r="P407" s="193">
        <f t="shared" si="109"/>
        <v>502006</v>
      </c>
      <c r="Q407" s="102">
        <f t="shared" si="109"/>
        <v>531122</v>
      </c>
      <c r="R407" s="203">
        <f t="shared" si="109"/>
        <v>560865</v>
      </c>
      <c r="S407" s="193">
        <f t="shared" si="109"/>
        <v>691447</v>
      </c>
      <c r="T407" s="102">
        <f t="shared" si="109"/>
        <v>729345</v>
      </c>
      <c r="U407" s="203">
        <f t="shared" si="109"/>
        <v>780965</v>
      </c>
      <c r="V407" s="193">
        <f t="shared" si="109"/>
        <v>0</v>
      </c>
      <c r="W407" s="102">
        <f t="shared" si="109"/>
        <v>0</v>
      </c>
      <c r="X407" s="203">
        <f t="shared" si="109"/>
        <v>0</v>
      </c>
      <c r="Y407" s="193">
        <f t="shared" si="109"/>
        <v>0</v>
      </c>
      <c r="Z407" s="102">
        <f t="shared" si="109"/>
        <v>0</v>
      </c>
      <c r="AA407" s="203">
        <f t="shared" si="109"/>
        <v>0</v>
      </c>
      <c r="AB407" s="193">
        <f t="shared" si="109"/>
        <v>0</v>
      </c>
      <c r="AC407" s="102">
        <f t="shared" si="109"/>
        <v>0</v>
      </c>
      <c r="AD407" s="203">
        <f t="shared" si="109"/>
        <v>0</v>
      </c>
      <c r="AE407" s="193">
        <f t="shared" si="109"/>
        <v>0</v>
      </c>
      <c r="AF407" s="102">
        <f t="shared" si="109"/>
        <v>0</v>
      </c>
      <c r="AG407" s="203">
        <f t="shared" si="109"/>
        <v>0</v>
      </c>
      <c r="AH407" s="121">
        <f t="shared" si="109"/>
        <v>0</v>
      </c>
      <c r="AI407" s="193">
        <f t="shared" si="109"/>
        <v>1949600</v>
      </c>
      <c r="AJ407" s="102">
        <f t="shared" si="109"/>
        <v>1995027</v>
      </c>
      <c r="AK407" s="203">
        <f t="shared" si="109"/>
        <v>2061663</v>
      </c>
    </row>
    <row r="408" spans="1:37" s="66" customFormat="1" ht="15" customHeight="1" x14ac:dyDescent="0.2">
      <c r="A408" s="604" t="s">
        <v>745</v>
      </c>
      <c r="B408" s="26"/>
      <c r="C408" s="31"/>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c r="AH408" s="222"/>
      <c r="AI408" s="222"/>
      <c r="AJ408" s="222"/>
      <c r="AK408" s="222"/>
    </row>
    <row r="409" spans="1:37" s="66" customFormat="1" ht="15" customHeight="1" x14ac:dyDescent="0.2">
      <c r="A409" s="221"/>
      <c r="B409" s="26"/>
      <c r="C409" s="31"/>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c r="AC409" s="222"/>
      <c r="AD409" s="222"/>
      <c r="AE409" s="222"/>
      <c r="AF409" s="222"/>
      <c r="AG409" s="222"/>
      <c r="AH409" s="222"/>
      <c r="AI409" s="222"/>
      <c r="AJ409" s="222"/>
      <c r="AK409" s="222"/>
    </row>
    <row r="410" spans="1:37" s="39" customFormat="1" ht="15" customHeight="1" x14ac:dyDescent="0.2">
      <c r="A410" s="214"/>
      <c r="B410" s="10"/>
      <c r="C410" s="10"/>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58"/>
      <c r="AI410" s="33"/>
      <c r="AJ410" s="33"/>
      <c r="AK410" s="33"/>
    </row>
    <row r="411" spans="1:37" s="39" customFormat="1" ht="15" customHeight="1" x14ac:dyDescent="0.2">
      <c r="A411" s="34"/>
      <c r="B411" s="10"/>
      <c r="C411" s="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58"/>
      <c r="AI411" s="211"/>
      <c r="AJ411" s="211"/>
      <c r="AK411" s="211"/>
    </row>
    <row r="412" spans="1:37" s="39" customFormat="1" ht="15" customHeight="1" x14ac:dyDescent="0.25">
      <c r="A412" s="35"/>
      <c r="B412" s="36"/>
      <c r="C412" s="37"/>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row>
    <row r="413" spans="1:37" s="39" customFormat="1" ht="15" customHeight="1" x14ac:dyDescent="0.2">
      <c r="A413" s="34"/>
      <c r="B413" s="10"/>
      <c r="C413" s="11"/>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58"/>
      <c r="AI413" s="212"/>
      <c r="AJ413" s="212"/>
      <c r="AK413" s="212"/>
    </row>
    <row r="414" spans="1:37" s="39" customFormat="1" ht="15" customHeight="1" x14ac:dyDescent="0.2">
      <c r="A414" s="34"/>
      <c r="B414" s="10"/>
      <c r="C414" s="11"/>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58"/>
      <c r="AI414" s="212"/>
      <c r="AJ414" s="212"/>
      <c r="AK414" s="212"/>
    </row>
    <row r="415" spans="1:37" s="39" customFormat="1" ht="15" customHeight="1" x14ac:dyDescent="0.2">
      <c r="C415" s="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58"/>
      <c r="AI415" s="211"/>
      <c r="AJ415" s="211"/>
      <c r="AK415" s="211"/>
    </row>
    <row r="416" spans="1:37" s="39" customFormat="1" ht="15" customHeight="1" x14ac:dyDescent="0.2">
      <c r="AH416" s="58"/>
    </row>
    <row r="417" spans="1:37" s="39" customFormat="1" ht="15" customHeight="1" x14ac:dyDescent="0.2">
      <c r="AH417" s="58"/>
    </row>
    <row r="418" spans="1:37" s="39" customFormat="1" ht="15" customHeight="1" x14ac:dyDescent="0.2">
      <c r="M418" s="213"/>
      <c r="N418" s="213"/>
      <c r="O418" s="213"/>
      <c r="AH418" s="58"/>
      <c r="AI418" s="213"/>
      <c r="AJ418" s="213"/>
      <c r="AK418" s="213"/>
    </row>
    <row r="419" spans="1:37" s="39" customFormat="1" ht="15" customHeight="1" x14ac:dyDescent="0.2">
      <c r="M419" s="213"/>
      <c r="N419" s="213"/>
      <c r="O419" s="213"/>
      <c r="AH419" s="58"/>
      <c r="AI419" s="213"/>
      <c r="AJ419" s="213"/>
      <c r="AK419" s="213"/>
    </row>
    <row r="420" spans="1:37" s="39" customFormat="1" ht="15" customHeight="1" x14ac:dyDescent="0.2">
      <c r="AH420" s="58"/>
    </row>
    <row r="421" spans="1:37" s="39" customFormat="1" ht="15" customHeight="1" x14ac:dyDescent="0.2">
      <c r="G421" s="218"/>
      <c r="AH421" s="58"/>
      <c r="AI421" s="218"/>
    </row>
    <row r="422" spans="1:37" ht="15" customHeight="1" x14ac:dyDescent="0.2"/>
    <row r="423" spans="1:37" ht="15" customHeight="1" x14ac:dyDescent="0.2"/>
    <row r="424" spans="1:37" ht="15" customHeight="1" x14ac:dyDescent="0.2"/>
    <row r="425" spans="1:37" ht="15" customHeight="1" x14ac:dyDescent="0.2"/>
    <row r="426" spans="1:37" s="39" customFormat="1" ht="15" customHeight="1" x14ac:dyDescent="0.2">
      <c r="A426" s="16"/>
      <c r="B426" s="16"/>
      <c r="C426" s="16"/>
      <c r="D426" s="16"/>
      <c r="E426" s="16"/>
      <c r="F426" s="16"/>
      <c r="G426" s="16"/>
      <c r="H426" s="16"/>
      <c r="K426" s="16"/>
      <c r="L426" s="16"/>
      <c r="M426" s="16"/>
      <c r="N426" s="16"/>
      <c r="Q426" s="16"/>
      <c r="R426" s="16"/>
      <c r="T426" s="16"/>
      <c r="U426" s="16"/>
      <c r="W426" s="16"/>
      <c r="X426" s="16"/>
      <c r="Z426" s="16"/>
      <c r="AA426" s="16"/>
      <c r="AC426" s="16"/>
      <c r="AD426" s="16"/>
      <c r="AF426" s="16"/>
      <c r="AG426" s="16"/>
      <c r="AH426" s="58"/>
      <c r="AI426" s="16"/>
      <c r="AJ426" s="16"/>
      <c r="AK426" s="16"/>
    </row>
    <row r="427" spans="1:37" s="40" customFormat="1" ht="15" customHeight="1" x14ac:dyDescent="0.25">
      <c r="A427" s="16"/>
      <c r="B427" s="16"/>
      <c r="C427" s="16"/>
      <c r="D427" s="16"/>
      <c r="E427" s="16"/>
      <c r="F427" s="16"/>
      <c r="G427" s="16"/>
      <c r="H427" s="16"/>
      <c r="I427" s="39"/>
      <c r="J427" s="39"/>
      <c r="K427" s="16"/>
      <c r="L427" s="16"/>
      <c r="M427" s="16"/>
      <c r="N427" s="16"/>
      <c r="O427" s="39"/>
      <c r="P427" s="39"/>
      <c r="Q427" s="16"/>
      <c r="R427" s="16"/>
      <c r="S427" s="39"/>
      <c r="T427" s="16"/>
      <c r="U427" s="16"/>
      <c r="V427" s="39"/>
      <c r="W427" s="16"/>
      <c r="X427" s="16"/>
      <c r="Y427" s="39"/>
      <c r="Z427" s="16"/>
      <c r="AA427" s="16"/>
      <c r="AB427" s="39"/>
      <c r="AC427" s="16"/>
      <c r="AD427" s="16"/>
      <c r="AE427" s="39"/>
      <c r="AF427" s="16"/>
      <c r="AG427" s="16"/>
      <c r="AH427" s="58"/>
      <c r="AI427" s="16"/>
      <c r="AJ427" s="16"/>
      <c r="AK427" s="16"/>
    </row>
    <row r="428" spans="1:37" s="39" customFormat="1" ht="15" customHeight="1" x14ac:dyDescent="0.2">
      <c r="A428" s="16"/>
      <c r="B428" s="16"/>
      <c r="C428" s="16"/>
      <c r="D428" s="16"/>
      <c r="E428" s="16"/>
      <c r="F428" s="16"/>
      <c r="G428" s="16"/>
      <c r="H428" s="16"/>
      <c r="K428" s="16"/>
      <c r="L428" s="16"/>
      <c r="M428" s="16"/>
      <c r="N428" s="16"/>
      <c r="Q428" s="16"/>
      <c r="R428" s="16"/>
      <c r="T428" s="16"/>
      <c r="U428" s="16"/>
      <c r="W428" s="16"/>
      <c r="X428" s="16"/>
      <c r="Z428" s="16"/>
      <c r="AA428" s="16"/>
      <c r="AC428" s="16"/>
      <c r="AD428" s="16"/>
      <c r="AF428" s="16"/>
      <c r="AG428" s="16"/>
      <c r="AH428" s="58"/>
      <c r="AI428" s="16"/>
      <c r="AJ428" s="16"/>
      <c r="AK428" s="16"/>
    </row>
    <row r="429" spans="1:37" s="39" customFormat="1" ht="15" customHeight="1" x14ac:dyDescent="0.2">
      <c r="A429" s="16"/>
      <c r="B429" s="16"/>
      <c r="C429" s="16"/>
      <c r="D429" s="16"/>
      <c r="E429" s="16"/>
      <c r="F429" s="16"/>
      <c r="G429" s="16"/>
      <c r="H429" s="16"/>
      <c r="K429" s="16"/>
      <c r="L429" s="16"/>
      <c r="M429" s="16"/>
      <c r="N429" s="16"/>
      <c r="Q429" s="16"/>
      <c r="R429" s="16"/>
      <c r="T429" s="16"/>
      <c r="U429" s="16"/>
      <c r="W429" s="16"/>
      <c r="X429" s="16"/>
      <c r="Z429" s="16"/>
      <c r="AA429" s="16"/>
      <c r="AC429" s="16"/>
      <c r="AD429" s="16"/>
      <c r="AF429" s="16"/>
      <c r="AG429" s="16"/>
      <c r="AH429" s="58"/>
      <c r="AI429" s="16"/>
      <c r="AJ429" s="16"/>
      <c r="AK429" s="16"/>
    </row>
    <row r="430" spans="1:37" ht="15" customHeight="1" x14ac:dyDescent="0.2"/>
    <row r="431" spans="1:37" ht="15" customHeight="1" x14ac:dyDescent="0.2"/>
    <row r="432" spans="1:37"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sheetData>
  <mergeCells count="46">
    <mergeCell ref="V7:V8"/>
    <mergeCell ref="W7:W8"/>
    <mergeCell ref="AK7:AK8"/>
    <mergeCell ref="Y7:Y8"/>
    <mergeCell ref="Z7:Z8"/>
    <mergeCell ref="AA7:AA8"/>
    <mergeCell ref="AB7:AB8"/>
    <mergeCell ref="AC7:AC8"/>
    <mergeCell ref="AD7:AD8"/>
    <mergeCell ref="AE7:AE8"/>
    <mergeCell ref="AF7:AF8"/>
    <mergeCell ref="AG7:AG8"/>
    <mergeCell ref="AI7:AI8"/>
    <mergeCell ref="AJ7:AJ8"/>
    <mergeCell ref="AE5:AG5"/>
    <mergeCell ref="G7:G8"/>
    <mergeCell ref="H7:H8"/>
    <mergeCell ref="I7:I8"/>
    <mergeCell ref="J7:J8"/>
    <mergeCell ref="K7:K8"/>
    <mergeCell ref="X7:X8"/>
    <mergeCell ref="M7:M8"/>
    <mergeCell ref="N7:N8"/>
    <mergeCell ref="O7:O8"/>
    <mergeCell ref="P7:P8"/>
    <mergeCell ref="Q7:Q8"/>
    <mergeCell ref="R7:R8"/>
    <mergeCell ref="S7:S8"/>
    <mergeCell ref="T7:T8"/>
    <mergeCell ref="U7:U8"/>
    <mergeCell ref="AI5:AK5"/>
    <mergeCell ref="A7:B8"/>
    <mergeCell ref="C7:C8"/>
    <mergeCell ref="D7:D8"/>
    <mergeCell ref="E7:E8"/>
    <mergeCell ref="F7:F8"/>
    <mergeCell ref="D5:F5"/>
    <mergeCell ref="G5:I5"/>
    <mergeCell ref="J5:L5"/>
    <mergeCell ref="M5:O5"/>
    <mergeCell ref="P5:R5"/>
    <mergeCell ref="S5:U5"/>
    <mergeCell ref="L7:L8"/>
    <mergeCell ref="V5:X5"/>
    <mergeCell ref="Y5:AA5"/>
    <mergeCell ref="AB5:AD5"/>
  </mergeCells>
  <conditionalFormatting sqref="D411:R411">
    <cfRule type="cellIs" dxfId="35" priority="7" operator="lessThan">
      <formula>0</formula>
    </cfRule>
  </conditionalFormatting>
  <conditionalFormatting sqref="AI411:AK411">
    <cfRule type="cellIs" dxfId="34" priority="6" operator="lessThan">
      <formula>0</formula>
    </cfRule>
  </conditionalFormatting>
  <conditionalFormatting sqref="Y411:AA411">
    <cfRule type="cellIs" dxfId="33" priority="5" operator="lessThan">
      <formula>0</formula>
    </cfRule>
  </conditionalFormatting>
  <conditionalFormatting sqref="AB411:AD411">
    <cfRule type="cellIs" dxfId="32" priority="4" operator="lessThan">
      <formula>0</formula>
    </cfRule>
  </conditionalFormatting>
  <conditionalFormatting sqref="AE411:AG411">
    <cfRule type="cellIs" dxfId="31" priority="3" operator="lessThan">
      <formula>0</formula>
    </cfRule>
  </conditionalFormatting>
  <conditionalFormatting sqref="S411:U411">
    <cfRule type="cellIs" dxfId="30" priority="2" operator="lessThan">
      <formula>0</formula>
    </cfRule>
  </conditionalFormatting>
  <conditionalFormatting sqref="V411:X411">
    <cfRule type="cellIs" dxfId="29"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E48:F54 E56:F61 E63:F64 E76:F82 E84:F91 E93:F98 E100:F101 E103:F113 E121:F122 E135:F143 G94:I98 E151:F156 AI127:AK127 E158:F162 E164:F170 E187:F192 E201:F202 E204:F212 E214:F219 E243:F244 E246:F256 E258:F265 E274:F275 E277:F286 E288:F297 E307:F312 E314:F318 E320:F321 E323:F331 E333:F339 E341:F347 E355:F356 E358:F368 E370:F376 E378:F383 E385:F393 E395:F399 E401:F402 E404:F406 G396:I399 J15:L16 G49:I54 G57:I61 G386:I393 G308:I312 G334:I339 G342:I347 G371:I376 G379:I383 J96:L96 G85:I91 H40:I40 H25:H30 G77:I82 G110:I113 G136:I143 G152:I156 G159:I162 G165:I170 G188:I192 G207:I212 G215:I219 G249:I256 G259:I265 G280:I286 G289:I297 G315:I318 G326:I331 G363:I368 M12:O13 M69:O69 M106:O108 M127:O127 M361:N361 I13:L14 J79:L79 J88:L88 D12:D409 G268:I272 E267:F272 G300:I305 E299:F305 G350:I353 E349:F353 G222:I226 E221:F226 E12:F22 G15:I22 I25:I31 G25:G31 E24:F31 G34:I39 E33:F40 G43:I46 E42:F46 G71:I74 E66:F74 G116:I119 E115:F119 E124:F133 G129:I133 G146:I149 E145:F149 G173:I177 E172:F177 E179:F185 G180:I185 G195:I199 E194:F199 G229:I234 E228:F234 G237:I241 E236:F241 AI69:AK69 AI106:AK108 AI12:AK22 E403:AK403 E32:AK32 E23:AK23 E62:AK62 E47:AK47 E55:AK55 E41:AK41 E65:AK65 E75:AK75 E83:AK83 E92:AK92 E114:AK114 E102:AK102 E120:AK120 E123:AK123 E144:AK144 E150:AK150 E171:AK171 E178:AK178 E186:AK186 E193:AK193 E200:AK200 E203:AK203 E220:AK220 E227:AK227 E235:AK235 E242:AK242 E245:AK245 E257:AK257 E266:AK266 E273:AK273 E276:AK276 E287:AK287 E298:AK298 E306:AK306 E313:AK313 E319:AK319 E322:AK322 E332:AK332 E348:AK348 E340:AK340 E354:AK354 E357:AK357 E369:AK369 E377:AK377 E384:AK384 E394:AK394 E213:AK213 E99:AK99 E157:AK157 E163:AK163 E400:AK400 E134:AK134 E407:AK409 P13:AG16 P88:AG88 P79:AG79 P96:AG96">
      <formula1>0</formula1>
      <formula2>3000000</formula2>
    </dataValidation>
  </dataValidations>
  <printOptions horizontalCentered="1"/>
  <pageMargins left="0.39370078740157483" right="0.39370078740157483" top="0.39370078740157483" bottom="0" header="0.51181102362204722" footer="0.51181102362204722"/>
  <pageSetup paperSize="9" scale="38" orientation="landscape" r:id="rId1"/>
  <headerFooter alignWithMargins="0"/>
  <rowBreaks count="5" manualBreakCount="5">
    <brk id="65" max="36" man="1"/>
    <brk id="123" max="36" man="1"/>
    <brk id="203" max="36" man="1"/>
    <brk id="276" max="36" man="1"/>
    <brk id="357" max="3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B1:M430"/>
  <sheetViews>
    <sheetView showGridLines="0" view="pageBreakPreview" zoomScaleNormal="100" zoomScaleSheetLayoutView="100" workbookViewId="0">
      <selection activeCell="D3" sqref="D3"/>
    </sheetView>
  </sheetViews>
  <sheetFormatPr defaultRowHeight="15" customHeight="1" x14ac:dyDescent="0.2"/>
  <cols>
    <col min="1" max="1" width="9.140625" style="55"/>
    <col min="2" max="4" width="10.7109375" style="55" customWidth="1"/>
    <col min="5" max="7" width="10.7109375" style="101" customWidth="1"/>
    <col min="8" max="13" width="10.7109375" style="55" customWidth="1"/>
    <col min="14" max="257" width="9.140625" style="55"/>
    <col min="258" max="269" width="10.85546875" style="55" customWidth="1"/>
    <col min="270" max="513" width="9.140625" style="55"/>
    <col min="514" max="525" width="10.85546875" style="55" customWidth="1"/>
    <col min="526" max="769" width="9.140625" style="55"/>
    <col min="770" max="781" width="10.85546875" style="55" customWidth="1"/>
    <col min="782" max="1025" width="9.140625" style="55"/>
    <col min="1026" max="1037" width="10.85546875" style="55" customWidth="1"/>
    <col min="1038" max="1281" width="9.140625" style="55"/>
    <col min="1282" max="1293" width="10.85546875" style="55" customWidth="1"/>
    <col min="1294" max="1537" width="9.140625" style="55"/>
    <col min="1538" max="1549" width="10.85546875" style="55" customWidth="1"/>
    <col min="1550" max="1793" width="9.140625" style="55"/>
    <col min="1794" max="1805" width="10.85546875" style="55" customWidth="1"/>
    <col min="1806" max="2049" width="9.140625" style="55"/>
    <col min="2050" max="2061" width="10.85546875" style="55" customWidth="1"/>
    <col min="2062" max="2305" width="9.140625" style="55"/>
    <col min="2306" max="2317" width="10.85546875" style="55" customWidth="1"/>
    <col min="2318" max="2561" width="9.140625" style="55"/>
    <col min="2562" max="2573" width="10.85546875" style="55" customWidth="1"/>
    <col min="2574" max="2817" width="9.140625" style="55"/>
    <col min="2818" max="2829" width="10.85546875" style="55" customWidth="1"/>
    <col min="2830" max="3073" width="9.140625" style="55"/>
    <col min="3074" max="3085" width="10.85546875" style="55" customWidth="1"/>
    <col min="3086" max="3329" width="9.140625" style="55"/>
    <col min="3330" max="3341" width="10.85546875" style="55" customWidth="1"/>
    <col min="3342" max="3585" width="9.140625" style="55"/>
    <col min="3586" max="3597" width="10.85546875" style="55" customWidth="1"/>
    <col min="3598" max="3841" width="9.140625" style="55"/>
    <col min="3842" max="3853" width="10.85546875" style="55" customWidth="1"/>
    <col min="3854" max="4097" width="9.140625" style="55"/>
    <col min="4098" max="4109" width="10.85546875" style="55" customWidth="1"/>
    <col min="4110" max="4353" width="9.140625" style="55"/>
    <col min="4354" max="4365" width="10.85546875" style="55" customWidth="1"/>
    <col min="4366" max="4609" width="9.140625" style="55"/>
    <col min="4610" max="4621" width="10.85546875" style="55" customWidth="1"/>
    <col min="4622" max="4865" width="9.140625" style="55"/>
    <col min="4866" max="4877" width="10.85546875" style="55" customWidth="1"/>
    <col min="4878" max="5121" width="9.140625" style="55"/>
    <col min="5122" max="5133" width="10.85546875" style="55" customWidth="1"/>
    <col min="5134" max="5377" width="9.140625" style="55"/>
    <col min="5378" max="5389" width="10.85546875" style="55" customWidth="1"/>
    <col min="5390" max="5633" width="9.140625" style="55"/>
    <col min="5634" max="5645" width="10.85546875" style="55" customWidth="1"/>
    <col min="5646" max="5889" width="9.140625" style="55"/>
    <col min="5890" max="5901" width="10.85546875" style="55" customWidth="1"/>
    <col min="5902" max="6145" width="9.140625" style="55"/>
    <col min="6146" max="6157" width="10.85546875" style="55" customWidth="1"/>
    <col min="6158" max="6401" width="9.140625" style="55"/>
    <col min="6402" max="6413" width="10.85546875" style="55" customWidth="1"/>
    <col min="6414" max="6657" width="9.140625" style="55"/>
    <col min="6658" max="6669" width="10.85546875" style="55" customWidth="1"/>
    <col min="6670" max="6913" width="9.140625" style="55"/>
    <col min="6914" max="6925" width="10.85546875" style="55" customWidth="1"/>
    <col min="6926" max="7169" width="9.140625" style="55"/>
    <col min="7170" max="7181" width="10.85546875" style="55" customWidth="1"/>
    <col min="7182" max="7425" width="9.140625" style="55"/>
    <col min="7426" max="7437" width="10.85546875" style="55" customWidth="1"/>
    <col min="7438" max="7681" width="9.140625" style="55"/>
    <col min="7682" max="7693" width="10.85546875" style="55" customWidth="1"/>
    <col min="7694" max="7937" width="9.140625" style="55"/>
    <col min="7938" max="7949" width="10.85546875" style="55" customWidth="1"/>
    <col min="7950" max="8193" width="9.140625" style="55"/>
    <col min="8194" max="8205" width="10.85546875" style="55" customWidth="1"/>
    <col min="8206" max="8449" width="9.140625" style="55"/>
    <col min="8450" max="8461" width="10.85546875" style="55" customWidth="1"/>
    <col min="8462" max="8705" width="9.140625" style="55"/>
    <col min="8706" max="8717" width="10.85546875" style="55" customWidth="1"/>
    <col min="8718" max="8961" width="9.140625" style="55"/>
    <col min="8962" max="8973" width="10.85546875" style="55" customWidth="1"/>
    <col min="8974" max="9217" width="9.140625" style="55"/>
    <col min="9218" max="9229" width="10.85546875" style="55" customWidth="1"/>
    <col min="9230" max="9473" width="9.140625" style="55"/>
    <col min="9474" max="9485" width="10.85546875" style="55" customWidth="1"/>
    <col min="9486" max="9729" width="9.140625" style="55"/>
    <col min="9730" max="9741" width="10.85546875" style="55" customWidth="1"/>
    <col min="9742" max="9985" width="9.140625" style="55"/>
    <col min="9986" max="9997" width="10.85546875" style="55" customWidth="1"/>
    <col min="9998" max="10241" width="9.140625" style="55"/>
    <col min="10242" max="10253" width="10.85546875" style="55" customWidth="1"/>
    <col min="10254" max="10497" width="9.140625" style="55"/>
    <col min="10498" max="10509" width="10.85546875" style="55" customWidth="1"/>
    <col min="10510" max="10753" width="9.140625" style="55"/>
    <col min="10754" max="10765" width="10.85546875" style="55" customWidth="1"/>
    <col min="10766" max="11009" width="9.140625" style="55"/>
    <col min="11010" max="11021" width="10.85546875" style="55" customWidth="1"/>
    <col min="11022" max="11265" width="9.140625" style="55"/>
    <col min="11266" max="11277" width="10.85546875" style="55" customWidth="1"/>
    <col min="11278" max="11521" width="9.140625" style="55"/>
    <col min="11522" max="11533" width="10.85546875" style="55" customWidth="1"/>
    <col min="11534" max="11777" width="9.140625" style="55"/>
    <col min="11778" max="11789" width="10.85546875" style="55" customWidth="1"/>
    <col min="11790" max="12033" width="9.140625" style="55"/>
    <col min="12034" max="12045" width="10.85546875" style="55" customWidth="1"/>
    <col min="12046" max="12289" width="9.140625" style="55"/>
    <col min="12290" max="12301" width="10.85546875" style="55" customWidth="1"/>
    <col min="12302" max="12545" width="9.140625" style="55"/>
    <col min="12546" max="12557" width="10.85546875" style="55" customWidth="1"/>
    <col min="12558" max="12801" width="9.140625" style="55"/>
    <col min="12802" max="12813" width="10.85546875" style="55" customWidth="1"/>
    <col min="12814" max="13057" width="9.140625" style="55"/>
    <col min="13058" max="13069" width="10.85546875" style="55" customWidth="1"/>
    <col min="13070" max="13313" width="9.140625" style="55"/>
    <col min="13314" max="13325" width="10.85546875" style="55" customWidth="1"/>
    <col min="13326" max="13569" width="9.140625" style="55"/>
    <col min="13570" max="13581" width="10.85546875" style="55" customWidth="1"/>
    <col min="13582" max="13825" width="9.140625" style="55"/>
    <col min="13826" max="13837" width="10.85546875" style="55" customWidth="1"/>
    <col min="13838" max="14081" width="9.140625" style="55"/>
    <col min="14082" max="14093" width="10.85546875" style="55" customWidth="1"/>
    <col min="14094" max="14337" width="9.140625" style="55"/>
    <col min="14338" max="14349" width="10.85546875" style="55" customWidth="1"/>
    <col min="14350" max="14593" width="9.140625" style="55"/>
    <col min="14594" max="14605" width="10.85546875" style="55" customWidth="1"/>
    <col min="14606" max="14849" width="9.140625" style="55"/>
    <col min="14850" max="14861" width="10.85546875" style="55" customWidth="1"/>
    <col min="14862" max="15105" width="9.140625" style="55"/>
    <col min="15106" max="15117" width="10.85546875" style="55" customWidth="1"/>
    <col min="15118" max="15361" width="9.140625" style="55"/>
    <col min="15362" max="15373" width="10.85546875" style="55" customWidth="1"/>
    <col min="15374" max="15617" width="9.140625" style="55"/>
    <col min="15618" max="15629" width="10.85546875" style="55" customWidth="1"/>
    <col min="15630" max="15873" width="9.140625" style="55"/>
    <col min="15874" max="15885" width="10.85546875" style="55" customWidth="1"/>
    <col min="15886" max="16129" width="9.140625" style="55"/>
    <col min="16130" max="16141" width="10.85546875" style="55" customWidth="1"/>
    <col min="16142" max="16384" width="9.140625" style="55"/>
  </cols>
  <sheetData>
    <row r="1" spans="2:13" ht="15" customHeight="1" x14ac:dyDescent="0.2">
      <c r="B1" s="161" t="s">
        <v>283</v>
      </c>
      <c r="C1" s="166"/>
      <c r="D1" s="166"/>
      <c r="E1" s="166"/>
      <c r="F1" s="166"/>
      <c r="G1" s="166"/>
      <c r="H1" s="166"/>
      <c r="I1" s="166"/>
      <c r="J1" s="166"/>
      <c r="K1" s="166"/>
      <c r="L1" s="166"/>
      <c r="M1" s="58"/>
    </row>
    <row r="2" spans="2:13" ht="15" customHeight="1" x14ac:dyDescent="0.2">
      <c r="B2" s="167"/>
      <c r="C2" s="166"/>
      <c r="D2" s="166"/>
      <c r="E2" s="166"/>
      <c r="F2" s="166"/>
      <c r="G2" s="166"/>
      <c r="H2" s="166"/>
      <c r="I2" s="166"/>
      <c r="J2" s="166"/>
      <c r="K2" s="166"/>
      <c r="L2" s="166"/>
      <c r="M2" s="58"/>
    </row>
    <row r="3" spans="2:13" ht="30" customHeight="1" x14ac:dyDescent="0.2">
      <c r="B3" s="164" t="s">
        <v>714</v>
      </c>
      <c r="C3" s="166"/>
      <c r="D3" s="166"/>
      <c r="E3" s="166"/>
      <c r="F3" s="166"/>
      <c r="G3" s="166"/>
      <c r="H3" s="166"/>
      <c r="I3" s="166"/>
      <c r="J3" s="166"/>
      <c r="K3" s="166"/>
      <c r="L3" s="166"/>
      <c r="M3" s="58"/>
    </row>
    <row r="4" spans="2:13" ht="15" customHeight="1" x14ac:dyDescent="0.2">
      <c r="B4" s="241"/>
      <c r="C4" s="168"/>
      <c r="D4" s="169"/>
      <c r="E4" s="169"/>
      <c r="F4" s="169"/>
      <c r="G4" s="169"/>
      <c r="H4" s="169"/>
      <c r="I4" s="169"/>
      <c r="J4" s="169"/>
      <c r="K4" s="169"/>
      <c r="L4" s="169"/>
      <c r="M4" s="58"/>
    </row>
    <row r="5" spans="2:13" ht="15" customHeight="1" x14ac:dyDescent="0.2">
      <c r="B5" s="161" t="s">
        <v>279</v>
      </c>
      <c r="C5" s="161"/>
      <c r="D5" s="161"/>
      <c r="E5" s="161"/>
      <c r="F5" s="161"/>
      <c r="G5" s="161"/>
      <c r="H5" s="161"/>
      <c r="I5" s="161"/>
      <c r="J5" s="161"/>
      <c r="K5" s="161"/>
      <c r="L5" s="161"/>
      <c r="M5" s="58"/>
    </row>
    <row r="6" spans="2:13" ht="15" customHeight="1" x14ac:dyDescent="0.2">
      <c r="B6" s="153"/>
      <c r="C6" s="153"/>
      <c r="D6" s="153"/>
      <c r="E6" s="152"/>
      <c r="F6" s="152"/>
      <c r="G6" s="152"/>
      <c r="H6" s="153"/>
      <c r="I6" s="153"/>
      <c r="J6" s="153"/>
      <c r="K6" s="153"/>
      <c r="L6" s="153"/>
      <c r="M6" s="170"/>
    </row>
    <row r="7" spans="2:13" ht="15" customHeight="1" x14ac:dyDescent="0.2">
      <c r="B7" s="55" t="s">
        <v>460</v>
      </c>
    </row>
    <row r="11" spans="2:13" ht="15" customHeight="1" x14ac:dyDescent="0.2">
      <c r="E11" s="172"/>
    </row>
    <row r="24" spans="5:7" s="155" customFormat="1" ht="15" customHeight="1" x14ac:dyDescent="0.2">
      <c r="E24" s="154"/>
      <c r="F24" s="154"/>
      <c r="G24" s="154"/>
    </row>
    <row r="34" spans="5:7" s="155" customFormat="1" ht="15" customHeight="1" x14ac:dyDescent="0.2">
      <c r="E34" s="154"/>
      <c r="F34" s="154"/>
      <c r="G34" s="154"/>
    </row>
    <row r="45" spans="5:7" s="155" customFormat="1" ht="15" customHeight="1" x14ac:dyDescent="0.2">
      <c r="E45" s="154"/>
      <c r="F45" s="154"/>
      <c r="G45" s="154"/>
    </row>
    <row r="52" spans="5:7" s="155" customFormat="1" ht="15" customHeight="1" x14ac:dyDescent="0.2">
      <c r="E52" s="154"/>
      <c r="F52" s="154"/>
      <c r="G52" s="154"/>
    </row>
    <row r="60" spans="5:7" s="155" customFormat="1" ht="15" customHeight="1" x14ac:dyDescent="0.2">
      <c r="E60" s="154">
        <f>SUM(E54:E59)</f>
        <v>0</v>
      </c>
      <c r="F60" s="154">
        <f>SUM(F54:F59)</f>
        <v>0</v>
      </c>
      <c r="G60" s="154"/>
    </row>
    <row r="67" spans="5:7" s="155" customFormat="1" ht="15" customHeight="1" x14ac:dyDescent="0.2">
      <c r="E67" s="154"/>
      <c r="F67" s="154"/>
      <c r="G67" s="154"/>
    </row>
    <row r="70" spans="5:7" s="155" customFormat="1" ht="15" customHeight="1" x14ac:dyDescent="0.2">
      <c r="E70" s="154"/>
      <c r="F70" s="154"/>
      <c r="G70" s="154"/>
    </row>
    <row r="81" spans="5:7" s="155" customFormat="1" ht="15" customHeight="1" x14ac:dyDescent="0.2">
      <c r="E81" s="154"/>
      <c r="F81" s="154"/>
      <c r="G81" s="154"/>
    </row>
    <row r="89" spans="5:7" s="155" customFormat="1" ht="15" customHeight="1" x14ac:dyDescent="0.2">
      <c r="E89" s="154"/>
      <c r="F89" s="154"/>
      <c r="G89" s="154"/>
    </row>
    <row r="98" spans="5:7" s="155" customFormat="1" ht="15" customHeight="1" x14ac:dyDescent="0.2">
      <c r="E98" s="154"/>
      <c r="F98" s="154"/>
      <c r="G98" s="154"/>
    </row>
    <row r="105" spans="5:7" s="155" customFormat="1" ht="15" customHeight="1" x14ac:dyDescent="0.2">
      <c r="E105" s="154"/>
      <c r="F105" s="154"/>
      <c r="G105" s="154"/>
    </row>
    <row r="108" spans="5:7" s="155" customFormat="1" ht="15" customHeight="1" x14ac:dyDescent="0.2">
      <c r="E108" s="154"/>
      <c r="F108" s="154"/>
      <c r="G108" s="154"/>
    </row>
    <row r="120" spans="5:7" s="155" customFormat="1" ht="15" customHeight="1" x14ac:dyDescent="0.2">
      <c r="E120" s="154"/>
      <c r="F120" s="154"/>
      <c r="G120" s="154"/>
    </row>
    <row r="127" spans="5:7" s="155" customFormat="1" ht="15" customHeight="1" x14ac:dyDescent="0.2">
      <c r="E127" s="154"/>
      <c r="F127" s="154"/>
      <c r="G127" s="154"/>
    </row>
    <row r="130" spans="3:7" s="155" customFormat="1" ht="15" customHeight="1" x14ac:dyDescent="0.2">
      <c r="C130" s="154"/>
      <c r="E130" s="154"/>
      <c r="F130" s="154"/>
      <c r="G130" s="154"/>
    </row>
    <row r="131" spans="3:7" ht="15" customHeight="1" x14ac:dyDescent="0.2">
      <c r="C131" s="101"/>
    </row>
    <row r="132" spans="3:7" ht="15" customHeight="1" x14ac:dyDescent="0.2">
      <c r="C132" s="101"/>
    </row>
    <row r="133" spans="3:7" ht="15" customHeight="1" x14ac:dyDescent="0.2">
      <c r="C133" s="101"/>
    </row>
    <row r="143" spans="3:7" s="155" customFormat="1" ht="15" customHeight="1" x14ac:dyDescent="0.2">
      <c r="E143" s="154"/>
      <c r="F143" s="154"/>
      <c r="G143" s="154"/>
    </row>
    <row r="153" spans="5:7" s="155" customFormat="1" ht="15" customHeight="1" x14ac:dyDescent="0.2">
      <c r="E153" s="154"/>
      <c r="F153" s="154"/>
      <c r="G153" s="154"/>
    </row>
    <row r="161" spans="5:7" s="155" customFormat="1" ht="15" customHeight="1" x14ac:dyDescent="0.2">
      <c r="E161" s="154"/>
      <c r="F161" s="154"/>
      <c r="G161" s="154"/>
    </row>
    <row r="168" spans="5:7" s="155" customFormat="1" ht="15" customHeight="1" x14ac:dyDescent="0.2">
      <c r="E168" s="154"/>
      <c r="F168" s="154"/>
      <c r="G168" s="154"/>
    </row>
    <row r="174" spans="5:7" s="155" customFormat="1" ht="15" customHeight="1" x14ac:dyDescent="0.2">
      <c r="E174" s="154"/>
      <c r="F174" s="154"/>
      <c r="G174" s="154"/>
    </row>
    <row r="182" spans="5:7" s="155" customFormat="1" ht="15" customHeight="1" x14ac:dyDescent="0.2">
      <c r="E182" s="154"/>
      <c r="F182" s="154"/>
      <c r="G182" s="154"/>
    </row>
    <row r="190" spans="5:7" s="155" customFormat="1" ht="15" customHeight="1" x14ac:dyDescent="0.2">
      <c r="E190" s="154"/>
      <c r="F190" s="154"/>
      <c r="G190" s="154"/>
    </row>
    <row r="199" spans="5:7" s="155" customFormat="1" ht="15" customHeight="1" x14ac:dyDescent="0.2">
      <c r="E199" s="154"/>
      <c r="F199" s="154"/>
      <c r="G199" s="154"/>
    </row>
    <row r="206" spans="5:7" s="155" customFormat="1" ht="15" customHeight="1" x14ac:dyDescent="0.2">
      <c r="E206" s="154"/>
      <c r="F206" s="154"/>
      <c r="G206" s="154"/>
    </row>
    <row r="214" spans="5:7" s="155" customFormat="1" ht="15" customHeight="1" x14ac:dyDescent="0.2">
      <c r="E214" s="154"/>
      <c r="F214" s="154"/>
      <c r="G214" s="154"/>
    </row>
    <row r="217" spans="5:7" s="155" customFormat="1" ht="15" customHeight="1" x14ac:dyDescent="0.2">
      <c r="E217" s="154"/>
      <c r="F217" s="154"/>
      <c r="G217" s="154"/>
    </row>
    <row r="227" spans="5:7" s="155" customFormat="1" ht="15" customHeight="1" x14ac:dyDescent="0.2">
      <c r="E227" s="154"/>
      <c r="F227" s="154"/>
      <c r="G227" s="154"/>
    </row>
    <row r="234" spans="5:7" s="155" customFormat="1" ht="15" customHeight="1" x14ac:dyDescent="0.2">
      <c r="E234" s="154"/>
      <c r="F234" s="154"/>
      <c r="G234" s="154"/>
    </row>
    <row r="242" spans="5:7" s="155" customFormat="1" ht="15" customHeight="1" x14ac:dyDescent="0.2">
      <c r="E242" s="154"/>
      <c r="F242" s="154"/>
      <c r="G242" s="154"/>
    </row>
    <row r="251" spans="5:7" s="155" customFormat="1" ht="15" customHeight="1" x14ac:dyDescent="0.2">
      <c r="E251" s="154"/>
      <c r="F251" s="154"/>
      <c r="G251" s="154"/>
    </row>
    <row r="259" spans="5:7" s="155" customFormat="1" ht="15" customHeight="1" x14ac:dyDescent="0.2">
      <c r="E259" s="154"/>
      <c r="F259" s="154"/>
      <c r="G259" s="154"/>
    </row>
    <row r="262" spans="5:7" s="155" customFormat="1" ht="15" customHeight="1" x14ac:dyDescent="0.2">
      <c r="E262" s="154"/>
      <c r="F262" s="154"/>
      <c r="G262" s="154"/>
    </row>
    <row r="274" spans="5:7" s="155" customFormat="1" ht="15" customHeight="1" x14ac:dyDescent="0.2">
      <c r="E274" s="154"/>
      <c r="F274" s="154"/>
      <c r="G274" s="154"/>
    </row>
    <row r="283" spans="5:7" s="155" customFormat="1" ht="15" customHeight="1" x14ac:dyDescent="0.2">
      <c r="E283" s="154"/>
      <c r="F283" s="154"/>
      <c r="G283" s="154"/>
    </row>
    <row r="291" spans="5:7" s="155" customFormat="1" ht="15" customHeight="1" x14ac:dyDescent="0.2">
      <c r="E291" s="154"/>
      <c r="F291" s="154"/>
      <c r="G291" s="154"/>
    </row>
    <row r="294" spans="5:7" s="155" customFormat="1" ht="15" customHeight="1" x14ac:dyDescent="0.2">
      <c r="E294" s="154"/>
      <c r="F294" s="154"/>
      <c r="G294" s="154"/>
    </row>
    <row r="305" spans="5:7" s="155" customFormat="1" ht="15" customHeight="1" x14ac:dyDescent="0.2">
      <c r="E305" s="154"/>
      <c r="F305" s="154"/>
      <c r="G305" s="154"/>
    </row>
    <row r="316" spans="5:7" s="155" customFormat="1" ht="15" customHeight="1" x14ac:dyDescent="0.2">
      <c r="E316" s="154"/>
      <c r="F316" s="154"/>
      <c r="G316" s="154"/>
    </row>
    <row r="325" spans="5:7" s="155" customFormat="1" ht="15" customHeight="1" x14ac:dyDescent="0.2">
      <c r="E325" s="154"/>
      <c r="F325" s="154"/>
      <c r="G325" s="154"/>
    </row>
    <row r="332" spans="5:7" s="155" customFormat="1" ht="15" customHeight="1" x14ac:dyDescent="0.2">
      <c r="E332" s="154"/>
      <c r="F332" s="154"/>
      <c r="G332" s="154"/>
    </row>
    <row r="338" spans="5:7" s="155" customFormat="1" ht="15" customHeight="1" x14ac:dyDescent="0.2">
      <c r="E338" s="154"/>
      <c r="F338" s="154"/>
      <c r="G338" s="154"/>
    </row>
    <row r="341" spans="5:7" s="155" customFormat="1" ht="15" customHeight="1" x14ac:dyDescent="0.2">
      <c r="E341" s="154"/>
      <c r="F341" s="154"/>
      <c r="G341" s="154"/>
    </row>
    <row r="351" spans="5:7" s="155" customFormat="1" ht="15" customHeight="1" x14ac:dyDescent="0.2">
      <c r="E351" s="154"/>
      <c r="F351" s="154"/>
      <c r="G351" s="154"/>
    </row>
    <row r="359" spans="5:7" s="155" customFormat="1" ht="15" customHeight="1" x14ac:dyDescent="0.2">
      <c r="E359" s="154"/>
      <c r="F359" s="154"/>
      <c r="G359" s="154"/>
    </row>
    <row r="367" spans="5:7" s="155" customFormat="1" ht="15" customHeight="1" x14ac:dyDescent="0.2">
      <c r="E367" s="154"/>
      <c r="F367" s="154"/>
      <c r="G367" s="154"/>
    </row>
    <row r="374" spans="5:7" s="155" customFormat="1" ht="15" customHeight="1" x14ac:dyDescent="0.2">
      <c r="E374" s="154"/>
      <c r="F374" s="154"/>
      <c r="G374" s="154"/>
    </row>
    <row r="377" spans="5:7" s="155" customFormat="1" ht="15" customHeight="1" x14ac:dyDescent="0.2">
      <c r="E377" s="154"/>
      <c r="F377" s="154"/>
      <c r="G377" s="154"/>
    </row>
    <row r="389" spans="5:7" s="155" customFormat="1" ht="15" customHeight="1" x14ac:dyDescent="0.2">
      <c r="E389" s="154"/>
      <c r="F389" s="154"/>
      <c r="G389" s="154"/>
    </row>
    <row r="397" spans="5:7" s="155" customFormat="1" ht="15" customHeight="1" x14ac:dyDescent="0.2">
      <c r="E397" s="154"/>
      <c r="F397" s="154"/>
      <c r="G397" s="154"/>
    </row>
    <row r="404" spans="5:7" s="155" customFormat="1" ht="15" customHeight="1" x14ac:dyDescent="0.2">
      <c r="E404" s="154"/>
      <c r="F404" s="154"/>
      <c r="G404" s="154"/>
    </row>
    <row r="414" spans="5:7" s="155" customFormat="1" ht="15" customHeight="1" x14ac:dyDescent="0.2">
      <c r="E414" s="154"/>
      <c r="F414" s="154"/>
      <c r="G414" s="154"/>
    </row>
    <row r="420" spans="5:7" s="155" customFormat="1" ht="15" customHeight="1" x14ac:dyDescent="0.2">
      <c r="E420" s="154"/>
      <c r="F420" s="154"/>
      <c r="G420" s="154"/>
    </row>
    <row r="423" spans="5:7" s="155" customFormat="1" ht="15" customHeight="1" x14ac:dyDescent="0.2">
      <c r="E423" s="154"/>
      <c r="F423" s="154"/>
      <c r="G423" s="154"/>
    </row>
    <row r="427" spans="5:7" s="155" customFormat="1" ht="15" customHeight="1" x14ac:dyDescent="0.2">
      <c r="E427" s="154"/>
      <c r="F427" s="154"/>
      <c r="G427" s="154"/>
    </row>
    <row r="430" spans="5:7" ht="15" customHeight="1" x14ac:dyDescent="0.2">
      <c r="E430" s="101">
        <f>E427</f>
        <v>0</v>
      </c>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I421"/>
  <sheetViews>
    <sheetView showGridLines="0" view="pageBreakPreview" zoomScaleNormal="70" zoomScaleSheetLayoutView="100" workbookViewId="0">
      <pane xSplit="3" ySplit="8" topLeftCell="D156" activePane="bottomRight" state="frozen"/>
      <selection activeCell="D3" sqref="D3"/>
      <selection pane="topRight" activeCell="D3" sqref="D3"/>
      <selection pane="bottomLeft" activeCell="D3" sqref="D3"/>
      <selection pane="bottomRight" activeCell="D3" sqref="D3"/>
    </sheetView>
  </sheetViews>
  <sheetFormatPr defaultColWidth="9.140625" defaultRowHeight="12.75" x14ac:dyDescent="0.2"/>
  <cols>
    <col min="1" max="1" width="6.7109375" style="16" customWidth="1"/>
    <col min="2" max="2" width="9.7109375" style="16" customWidth="1"/>
    <col min="3" max="3" width="43.7109375" style="16" customWidth="1"/>
    <col min="4" max="8" width="13.7109375" style="16" customWidth="1"/>
    <col min="9" max="10" width="13.7109375" style="39" customWidth="1"/>
    <col min="11" max="14" width="13.7109375" style="16" customWidth="1"/>
    <col min="15" max="16" width="13.7109375" style="39" customWidth="1"/>
    <col min="17" max="18" width="13.7109375" style="16" customWidth="1"/>
    <col min="19" max="19" width="13.7109375" style="39" hidden="1" customWidth="1"/>
    <col min="20" max="21" width="13.7109375" style="16" hidden="1" customWidth="1"/>
    <col min="22" max="22" width="13.7109375" style="39" hidden="1" customWidth="1"/>
    <col min="23" max="24" width="13.7109375" style="16" hidden="1" customWidth="1"/>
    <col min="25" max="25" width="13.7109375" style="39" hidden="1" customWidth="1"/>
    <col min="26" max="27" width="13.7109375" style="16" hidden="1" customWidth="1"/>
    <col min="28" max="28" width="13.7109375" style="39" hidden="1" customWidth="1"/>
    <col min="29" max="30" width="13.7109375" style="16" hidden="1" customWidth="1"/>
    <col min="31" max="31" width="13.7109375" style="39" hidden="1" customWidth="1"/>
    <col min="32" max="33" width="13.7109375" style="16" hidden="1" customWidth="1"/>
    <col min="34" max="34" width="1.7109375" customWidth="1"/>
    <col min="36" max="16384" width="9.140625" style="16"/>
  </cols>
  <sheetData>
    <row r="1" spans="1:35" s="13" customFormat="1" ht="15" customHeight="1" x14ac:dyDescent="0.25">
      <c r="A1" s="41" t="str">
        <f>'AN-W4 Cover Page'!B1</f>
        <v>ANNEXURE W4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c r="AI1"/>
    </row>
    <row r="2" spans="1:35" s="13" customFormat="1" ht="30" customHeight="1" x14ac:dyDescent="0.25">
      <c r="A2" s="165" t="str">
        <f>'AN-W4 Cover Page'!B3</f>
        <v>SPECIFIC PURPOSE ALLOCATIONS TO MUNICIPALITIES
(SCHEDULE 5, PART B AND SCHEDULE 7, PART B): CURRENT GRANTS</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c r="AI2"/>
    </row>
    <row r="3" spans="1:35" s="13" customFormat="1" ht="15" customHeight="1" x14ac:dyDescent="0.2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c r="AI3"/>
    </row>
    <row r="4" spans="1:35" s="14" customFormat="1" ht="15" customHeight="1" x14ac:dyDescent="0.25">
      <c r="A4" s="231"/>
      <c r="B4" s="231"/>
      <c r="C4" s="231"/>
      <c r="D4" s="231"/>
      <c r="E4" s="231"/>
      <c r="F4" s="231"/>
      <c r="G4" s="231"/>
      <c r="H4" s="231"/>
      <c r="I4" s="232"/>
      <c r="J4" s="232"/>
      <c r="K4" s="231"/>
      <c r="L4" s="231"/>
      <c r="M4" s="231"/>
      <c r="N4" s="231"/>
      <c r="O4" s="232"/>
      <c r="P4" s="232"/>
      <c r="Q4" s="231"/>
      <c r="R4" s="231"/>
      <c r="S4" s="232"/>
      <c r="T4" s="231"/>
      <c r="U4" s="231"/>
      <c r="V4" s="232"/>
      <c r="W4" s="231"/>
      <c r="X4" s="231"/>
      <c r="Y4" s="232"/>
      <c r="Z4" s="231"/>
      <c r="AA4" s="231"/>
      <c r="AB4" s="232"/>
      <c r="AC4" s="231"/>
      <c r="AD4" s="231"/>
      <c r="AE4" s="232"/>
      <c r="AF4" s="231"/>
      <c r="AG4" s="231"/>
      <c r="AH4"/>
      <c r="AI4"/>
    </row>
    <row r="5" spans="1:35" ht="30" customHeight="1" x14ac:dyDescent="0.2">
      <c r="A5" s="15"/>
      <c r="B5" s="15"/>
      <c r="C5" s="201"/>
      <c r="D5" s="835" t="s">
        <v>509</v>
      </c>
      <c r="E5" s="836"/>
      <c r="F5" s="837"/>
      <c r="G5" s="835" t="s">
        <v>288</v>
      </c>
      <c r="H5" s="836"/>
      <c r="I5" s="836"/>
      <c r="J5" s="835" t="s">
        <v>531</v>
      </c>
      <c r="K5" s="836"/>
      <c r="L5" s="837"/>
      <c r="M5" s="835" t="s">
        <v>285</v>
      </c>
      <c r="N5" s="836"/>
      <c r="O5" s="837"/>
      <c r="P5" s="836" t="s">
        <v>528</v>
      </c>
      <c r="Q5" s="838"/>
      <c r="R5" s="839"/>
      <c r="S5" s="836" t="s">
        <v>284</v>
      </c>
      <c r="T5" s="838"/>
      <c r="U5" s="839"/>
      <c r="V5" s="836" t="s">
        <v>510</v>
      </c>
      <c r="W5" s="838"/>
      <c r="X5" s="839"/>
      <c r="Y5" s="836" t="s">
        <v>532</v>
      </c>
      <c r="Z5" s="838"/>
      <c r="AA5" s="839"/>
      <c r="AB5" s="836" t="s">
        <v>501</v>
      </c>
      <c r="AC5" s="838"/>
      <c r="AD5" s="839"/>
      <c r="AE5" s="836"/>
      <c r="AF5" s="838"/>
      <c r="AG5" s="839"/>
    </row>
    <row r="6" spans="1:35" ht="15" customHeight="1" x14ac:dyDescent="0.2">
      <c r="A6" s="47"/>
      <c r="B6" s="17"/>
      <c r="C6" s="202"/>
      <c r="D6" s="48" t="s">
        <v>277</v>
      </c>
      <c r="E6" s="49"/>
      <c r="F6" s="50"/>
      <c r="G6" s="48" t="s">
        <v>277</v>
      </c>
      <c r="H6" s="49"/>
      <c r="I6" s="49"/>
      <c r="J6" s="48" t="s">
        <v>277</v>
      </c>
      <c r="K6" s="49"/>
      <c r="L6" s="50"/>
      <c r="M6" s="48" t="s">
        <v>277</v>
      </c>
      <c r="N6" s="49"/>
      <c r="O6" s="50"/>
      <c r="P6" s="49" t="s">
        <v>277</v>
      </c>
      <c r="Q6" s="49"/>
      <c r="R6" s="50"/>
      <c r="S6" s="49" t="s">
        <v>277</v>
      </c>
      <c r="T6" s="49"/>
      <c r="U6" s="50"/>
      <c r="V6" s="49" t="s">
        <v>277</v>
      </c>
      <c r="W6" s="49"/>
      <c r="X6" s="50"/>
      <c r="Y6" s="49" t="s">
        <v>277</v>
      </c>
      <c r="Z6" s="49"/>
      <c r="AA6" s="50"/>
      <c r="AB6" s="49" t="s">
        <v>277</v>
      </c>
      <c r="AC6" s="49"/>
      <c r="AD6" s="50"/>
      <c r="AE6" s="49" t="s">
        <v>277</v>
      </c>
      <c r="AF6" s="49"/>
      <c r="AG6" s="50"/>
    </row>
    <row r="7" spans="1:35"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829"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c r="M7" s="829" t="str">
        <f>[6]Settings!$U$2 &amp; CHAR(10) &amp; "(R'000)"</f>
        <v>2017/18
(R'000)</v>
      </c>
      <c r="N7" s="831" t="str">
        <f>LEFT([6]Settings!$U$2,4)+1 &amp; "/" &amp; RIGHT([6]Settings!$U$2,2)+1 &amp; CHAR(10) &amp; "(R'000)"</f>
        <v>2018/19
(R'000)</v>
      </c>
      <c r="O7" s="833" t="str">
        <f>LEFT([6]Settings!$U$2,4)+2 &amp; "/" &amp; RIGHT([6]Settings!$U$2,2)+2 &amp; CHAR(10) &amp; "(R'000)"</f>
        <v>2019/20
(R'000)</v>
      </c>
      <c r="P7" s="829" t="str">
        <f>[6]Settings!$U$2 &amp; CHAR(10) &amp; "(R'000)"</f>
        <v>2017/18
(R'000)</v>
      </c>
      <c r="Q7" s="831" t="str">
        <f>LEFT([6]Settings!$U$2,4)+1 &amp; "/" &amp; RIGHT([6]Settings!$U$2,2)+1 &amp; CHAR(10) &amp; "(R'000)"</f>
        <v>2018/19
(R'000)</v>
      </c>
      <c r="R7" s="833" t="str">
        <f>LEFT([6]Settings!$U$2,4)+2 &amp; "/" &amp; RIGHT([6]Settings!$U$2,2)+2 &amp; CHAR(10) &amp; "(R'000)"</f>
        <v>2019/20
(R'000)</v>
      </c>
      <c r="S7" s="829" t="str">
        <f>[6]Settings!$U$2 &amp; CHAR(10) &amp; "(R'000)"</f>
        <v>2017/18
(R'000)</v>
      </c>
      <c r="T7" s="831" t="str">
        <f>LEFT([6]Settings!$U$2,4)+1 &amp; "/" &amp; RIGHT([6]Settings!$U$2,2)+1 &amp; CHAR(10) &amp; "(R'000)"</f>
        <v>2018/19
(R'000)</v>
      </c>
      <c r="U7" s="833" t="str">
        <f>LEFT([6]Settings!$U$2,4)+2 &amp; "/" &amp; RIGHT([6]Settings!$U$2,2)+2 &amp; CHAR(10) &amp; "(R'000)"</f>
        <v>2019/20
(R'000)</v>
      </c>
      <c r="V7" s="829" t="str">
        <f>[6]Settings!$U$2 &amp; CHAR(10) &amp; "(R'000)"</f>
        <v>2017/18
(R'000)</v>
      </c>
      <c r="W7" s="831" t="str">
        <f>LEFT([6]Settings!$U$2,4)+1 &amp; "/" &amp; RIGHT([6]Settings!$U$2,2)+1 &amp; CHAR(10) &amp; "(R'000)"</f>
        <v>2018/19
(R'000)</v>
      </c>
      <c r="X7" s="833" t="str">
        <f>LEFT([6]Settings!$U$2,4)+2 &amp; "/" &amp; RIGHT([6]Settings!$U$2,2)+2 &amp; CHAR(10) &amp; "(R'000)"</f>
        <v>2019/20
(R'000)</v>
      </c>
      <c r="Y7" s="829" t="str">
        <f>[6]Settings!$U$2 &amp; CHAR(10) &amp; "(R'000)"</f>
        <v>2017/18
(R'000)</v>
      </c>
      <c r="Z7" s="831" t="str">
        <f>LEFT([6]Settings!$U$2,4)+1 &amp; "/" &amp; RIGHT([6]Settings!$U$2,2)+1 &amp; CHAR(10) &amp; "(R'000)"</f>
        <v>2018/19
(R'000)</v>
      </c>
      <c r="AA7" s="833" t="str">
        <f>LEFT([6]Settings!$U$2,4)+2 &amp; "/" &amp; RIGHT([6]Settings!$U$2,2)+2 &amp; CHAR(10) &amp; "(R'000)"</f>
        <v>2019/20
(R'000)</v>
      </c>
      <c r="AB7" s="829" t="str">
        <f>[6]Settings!$U$2 &amp; CHAR(10) &amp; "(R'000)"</f>
        <v>2017/18
(R'000)</v>
      </c>
      <c r="AC7" s="831" t="str">
        <f>LEFT([6]Settings!$U$2,4)+1 &amp; "/" &amp; RIGHT([6]Settings!$U$2,2)+1 &amp; CHAR(10) &amp; "(R'000)"</f>
        <v>2018/19
(R'000)</v>
      </c>
      <c r="AD7" s="833" t="str">
        <f>LEFT([6]Settings!$U$2,4)+2 &amp; "/" &amp; RIGHT([6]Settings!$U$2,2)+2 &amp; CHAR(10) &amp; "(R'000)"</f>
        <v>2019/20
(R'000)</v>
      </c>
      <c r="AE7" s="829" t="str">
        <f>[6]Settings!$U$2 &amp; CHAR(10) &amp; "(R'000)"</f>
        <v>2017/18
(R'000)</v>
      </c>
      <c r="AF7" s="831" t="str">
        <f>LEFT([6]Settings!$U$2,4)+1 &amp; "/" &amp; RIGHT([6]Settings!$U$2,2)+1 &amp; CHAR(10) &amp; "(R'000)"</f>
        <v>2018/19
(R'000)</v>
      </c>
      <c r="AG7" s="833" t="str">
        <f>LEFT([6]Settings!$U$2,4)+2 &amp; "/" &amp; RIGHT([6]Settings!$U$2,2)+2 &amp; CHAR(10) &amp; "(R'000)"</f>
        <v>2019/20
(R'000)</v>
      </c>
    </row>
    <row r="8" spans="1:35" ht="15" customHeight="1" x14ac:dyDescent="0.2">
      <c r="A8" s="805"/>
      <c r="B8" s="821"/>
      <c r="C8" s="821"/>
      <c r="D8" s="830"/>
      <c r="E8" s="832"/>
      <c r="F8" s="834"/>
      <c r="G8" s="830"/>
      <c r="H8" s="832"/>
      <c r="I8" s="834"/>
      <c r="J8" s="830"/>
      <c r="K8" s="832"/>
      <c r="L8" s="834"/>
      <c r="M8" s="830"/>
      <c r="N8" s="832"/>
      <c r="O8" s="834"/>
      <c r="P8" s="830"/>
      <c r="Q8" s="832"/>
      <c r="R8" s="834"/>
      <c r="S8" s="830"/>
      <c r="T8" s="832"/>
      <c r="U8" s="834"/>
      <c r="V8" s="830"/>
      <c r="W8" s="832"/>
      <c r="X8" s="834"/>
      <c r="Y8" s="830"/>
      <c r="Z8" s="832"/>
      <c r="AA8" s="834"/>
      <c r="AB8" s="830"/>
      <c r="AC8" s="832"/>
      <c r="AD8" s="834"/>
      <c r="AE8" s="830"/>
      <c r="AF8" s="832"/>
      <c r="AG8" s="834"/>
    </row>
    <row r="9" spans="1:35" ht="15" customHeight="1" x14ac:dyDescent="0.2">
      <c r="A9" s="18"/>
      <c r="B9" s="19"/>
      <c r="C9" s="10"/>
      <c r="D9" s="6"/>
      <c r="E9" s="7"/>
      <c r="F9" s="8"/>
      <c r="G9" s="6"/>
      <c r="H9" s="7"/>
      <c r="I9" s="8"/>
      <c r="J9" s="6"/>
      <c r="K9" s="7"/>
      <c r="L9" s="8"/>
      <c r="M9" s="6"/>
      <c r="N9" s="7"/>
      <c r="O9" s="8"/>
      <c r="P9" s="6"/>
      <c r="Q9" s="7"/>
      <c r="R9" s="8"/>
      <c r="S9" s="6"/>
      <c r="T9" s="7"/>
      <c r="U9" s="8"/>
      <c r="V9" s="6"/>
      <c r="W9" s="7"/>
      <c r="X9" s="8"/>
      <c r="Y9" s="6"/>
      <c r="Z9" s="7"/>
      <c r="AA9" s="8"/>
      <c r="AB9" s="6"/>
      <c r="AC9" s="7"/>
      <c r="AD9" s="8"/>
      <c r="AE9" s="6"/>
      <c r="AF9" s="7"/>
      <c r="AG9" s="8"/>
    </row>
    <row r="10" spans="1:35" ht="15" customHeight="1" x14ac:dyDescent="0.2">
      <c r="A10" s="254" t="str">
        <f>[6]Settings!U9</f>
        <v>EASTERN CAPE</v>
      </c>
      <c r="B10" s="19"/>
      <c r="C10" s="229"/>
      <c r="D10" s="1"/>
      <c r="E10" s="2"/>
      <c r="F10" s="3"/>
      <c r="G10" s="1"/>
      <c r="H10" s="2"/>
      <c r="I10" s="3"/>
      <c r="J10" s="1"/>
      <c r="K10" s="2"/>
      <c r="L10" s="3"/>
      <c r="M10" s="1"/>
      <c r="N10" s="2"/>
      <c r="O10" s="3"/>
      <c r="P10" s="1"/>
      <c r="Q10" s="2"/>
      <c r="R10" s="3"/>
      <c r="S10" s="1"/>
      <c r="T10" s="2"/>
      <c r="U10" s="3"/>
      <c r="V10" s="1"/>
      <c r="W10" s="2"/>
      <c r="X10" s="3"/>
      <c r="Y10" s="1"/>
      <c r="Z10" s="2"/>
      <c r="AA10" s="3"/>
      <c r="AB10" s="1"/>
      <c r="AC10" s="2"/>
      <c r="AD10" s="3"/>
      <c r="AE10" s="1"/>
      <c r="AF10" s="2"/>
      <c r="AG10" s="3"/>
    </row>
    <row r="11" spans="1:35" ht="15" customHeight="1" x14ac:dyDescent="0.2">
      <c r="A11" s="254">
        <f>[6]Settings!U10</f>
        <v>0</v>
      </c>
      <c r="B11" s="243">
        <f>[6]Settings!V10</f>
        <v>0</v>
      </c>
      <c r="C11" s="244">
        <f>[6]Settings!W10</f>
        <v>0</v>
      </c>
      <c r="D11" s="1"/>
      <c r="E11" s="2"/>
      <c r="F11" s="3"/>
      <c r="G11" s="1"/>
      <c r="H11" s="2"/>
      <c r="I11" s="3"/>
      <c r="J11" s="1"/>
      <c r="K11" s="2"/>
      <c r="L11" s="3"/>
      <c r="M11" s="1"/>
      <c r="N11" s="2"/>
      <c r="O11" s="3"/>
      <c r="P11" s="1"/>
      <c r="Q11" s="2"/>
      <c r="R11" s="3"/>
      <c r="S11" s="1"/>
      <c r="T11" s="2"/>
      <c r="U11" s="3"/>
      <c r="V11" s="1"/>
      <c r="W11" s="2"/>
      <c r="X11" s="3"/>
      <c r="Y11" s="1"/>
      <c r="Z11" s="2"/>
      <c r="AA11" s="3"/>
      <c r="AB11" s="1"/>
      <c r="AC11" s="2"/>
      <c r="AD11" s="3"/>
      <c r="AE11" s="1"/>
      <c r="AF11" s="2"/>
      <c r="AG11" s="3"/>
    </row>
    <row r="12" spans="1:35" ht="15" customHeight="1" x14ac:dyDescent="0.2">
      <c r="A12" s="20" t="str">
        <f>[6]Settings!U11</f>
        <v>A</v>
      </c>
      <c r="B12" s="19" t="str">
        <f>[6]Settings!V11</f>
        <v>BUF</v>
      </c>
      <c r="C12" s="229" t="str">
        <f>[6]Settings!W11</f>
        <v xml:space="preserve"> Buffalo City</v>
      </c>
      <c r="D12" s="147"/>
      <c r="E12" s="80"/>
      <c r="F12" s="134"/>
      <c r="G12" s="147">
        <v>0</v>
      </c>
      <c r="H12" s="80">
        <v>0</v>
      </c>
      <c r="I12" s="134">
        <v>0</v>
      </c>
      <c r="J12" s="147"/>
      <c r="K12" s="80"/>
      <c r="L12" s="134"/>
      <c r="M12" s="147">
        <v>25000</v>
      </c>
      <c r="N12" s="80">
        <v>30000</v>
      </c>
      <c r="O12" s="134">
        <v>30000</v>
      </c>
      <c r="P12" s="147"/>
      <c r="Q12" s="80"/>
      <c r="R12" s="134"/>
      <c r="S12" s="147">
        <v>768128</v>
      </c>
      <c r="T12" s="80">
        <v>806857</v>
      </c>
      <c r="U12" s="134">
        <v>852385</v>
      </c>
      <c r="V12" s="147">
        <v>55869.378697765962</v>
      </c>
      <c r="W12" s="80">
        <v>161232.83641325627</v>
      </c>
      <c r="X12" s="134">
        <v>170530.06967167262</v>
      </c>
      <c r="Y12" s="147">
        <v>10000</v>
      </c>
      <c r="Z12" s="80">
        <v>20000</v>
      </c>
      <c r="AA12" s="134">
        <v>25000</v>
      </c>
      <c r="AB12" s="147">
        <v>6956</v>
      </c>
      <c r="AC12" s="80">
        <v>11457</v>
      </c>
      <c r="AD12" s="134">
        <v>12099</v>
      </c>
      <c r="AE12" s="147"/>
      <c r="AF12" s="80"/>
      <c r="AG12" s="134"/>
    </row>
    <row r="13" spans="1:35" ht="15" customHeight="1" x14ac:dyDescent="0.2">
      <c r="A13" s="255" t="str">
        <f>[6]Settings!U12</f>
        <v>A</v>
      </c>
      <c r="B13" s="21" t="str">
        <f>[6]Settings!V12</f>
        <v>NMA</v>
      </c>
      <c r="C13" s="65" t="str">
        <f>[6]Settings!W12</f>
        <v xml:space="preserve"> Nelson Mandela Bay</v>
      </c>
      <c r="D13" s="148"/>
      <c r="E13" s="81"/>
      <c r="F13" s="149"/>
      <c r="G13" s="148">
        <v>0</v>
      </c>
      <c r="H13" s="81">
        <v>0</v>
      </c>
      <c r="I13" s="149">
        <v>0</v>
      </c>
      <c r="J13" s="148"/>
      <c r="K13" s="81"/>
      <c r="L13" s="149"/>
      <c r="M13" s="148">
        <v>30000</v>
      </c>
      <c r="N13" s="81">
        <v>45000</v>
      </c>
      <c r="O13" s="149">
        <v>45000</v>
      </c>
      <c r="P13" s="148"/>
      <c r="Q13" s="81"/>
      <c r="R13" s="149"/>
      <c r="S13" s="148">
        <v>911761</v>
      </c>
      <c r="T13" s="81">
        <v>957731</v>
      </c>
      <c r="U13" s="149">
        <v>1011773</v>
      </c>
      <c r="V13" s="148">
        <v>273296.50015582331</v>
      </c>
      <c r="W13" s="81">
        <v>234360.32573883104</v>
      </c>
      <c r="X13" s="149">
        <v>247874.33853785918</v>
      </c>
      <c r="Y13" s="148">
        <v>15000</v>
      </c>
      <c r="Z13" s="81">
        <v>20000</v>
      </c>
      <c r="AA13" s="149">
        <v>20000</v>
      </c>
      <c r="AB13" s="148">
        <v>7308</v>
      </c>
      <c r="AC13" s="81">
        <v>17478</v>
      </c>
      <c r="AD13" s="149">
        <v>18458</v>
      </c>
      <c r="AE13" s="148"/>
      <c r="AF13" s="81"/>
      <c r="AG13" s="149"/>
    </row>
    <row r="14" spans="1:35" ht="15" customHeight="1" x14ac:dyDescent="0.2">
      <c r="A14" s="254">
        <f>[6]Settings!U13</f>
        <v>0</v>
      </c>
      <c r="B14" s="243">
        <f>[6]Settings!V13</f>
        <v>0</v>
      </c>
      <c r="C14" s="244">
        <f>[6]Settings!W13</f>
        <v>0</v>
      </c>
      <c r="D14" s="43"/>
      <c r="E14" s="44"/>
      <c r="F14" s="150"/>
      <c r="G14" s="43" t="s">
        <v>497</v>
      </c>
      <c r="H14" s="44" t="s">
        <v>497</v>
      </c>
      <c r="I14" s="134" t="s">
        <v>497</v>
      </c>
      <c r="J14" s="147"/>
      <c r="K14" s="80"/>
      <c r="L14" s="134"/>
      <c r="M14" s="43">
        <v>5</v>
      </c>
      <c r="N14" s="44">
        <v>5</v>
      </c>
      <c r="O14" s="150">
        <v>54</v>
      </c>
      <c r="P14" s="147"/>
      <c r="Q14" s="80"/>
      <c r="R14" s="134"/>
      <c r="S14" s="147"/>
      <c r="T14" s="80"/>
      <c r="U14" s="134"/>
      <c r="V14" s="147"/>
      <c r="W14" s="80"/>
      <c r="X14" s="134"/>
      <c r="Y14" s="147"/>
      <c r="Z14" s="80"/>
      <c r="AA14" s="134"/>
      <c r="AB14" s="147"/>
      <c r="AC14" s="80"/>
      <c r="AD14" s="134"/>
      <c r="AE14" s="147"/>
      <c r="AF14" s="80"/>
      <c r="AG14" s="134"/>
    </row>
    <row r="15" spans="1:35" ht="15" customHeight="1" x14ac:dyDescent="0.2">
      <c r="A15" s="20" t="str">
        <f>[6]Settings!U14</f>
        <v>B</v>
      </c>
      <c r="B15" s="19" t="s">
        <v>4</v>
      </c>
      <c r="C15" s="253" t="str">
        <f>[6]Settings!W14</f>
        <v xml:space="preserve"> Dr Beyers Naude</v>
      </c>
      <c r="D15" s="147">
        <v>20902</v>
      </c>
      <c r="E15" s="80">
        <v>21887</v>
      </c>
      <c r="F15" s="134">
        <v>22928</v>
      </c>
      <c r="G15" s="147">
        <v>0</v>
      </c>
      <c r="H15" s="80">
        <v>0</v>
      </c>
      <c r="I15" s="134">
        <v>0</v>
      </c>
      <c r="J15" s="147"/>
      <c r="K15" s="80"/>
      <c r="L15" s="134"/>
      <c r="M15" s="147">
        <v>7000</v>
      </c>
      <c r="N15" s="80">
        <v>7000</v>
      </c>
      <c r="O15" s="134">
        <v>10000</v>
      </c>
      <c r="P15" s="147"/>
      <c r="Q15" s="80"/>
      <c r="R15" s="134"/>
      <c r="S15" s="147"/>
      <c r="T15" s="80"/>
      <c r="U15" s="134"/>
      <c r="V15" s="147"/>
      <c r="W15" s="80"/>
      <c r="X15" s="134"/>
      <c r="Y15" s="147"/>
      <c r="Z15" s="80"/>
      <c r="AA15" s="134"/>
      <c r="AB15" s="147"/>
      <c r="AC15" s="80"/>
      <c r="AD15" s="134"/>
      <c r="AE15" s="147"/>
      <c r="AF15" s="80"/>
      <c r="AG15" s="134"/>
    </row>
    <row r="16" spans="1:35" ht="15" customHeight="1" x14ac:dyDescent="0.2">
      <c r="A16" s="20" t="str">
        <f>[6]Settings!U15</f>
        <v>B</v>
      </c>
      <c r="B16" s="19" t="s">
        <v>1281</v>
      </c>
      <c r="C16" s="229" t="str">
        <f>[6]Settings!W15</f>
        <v xml:space="preserve"> Blue Crane Route</v>
      </c>
      <c r="D16" s="147">
        <v>14496</v>
      </c>
      <c r="E16" s="80">
        <v>15084</v>
      </c>
      <c r="F16" s="134">
        <v>15705</v>
      </c>
      <c r="G16" s="147">
        <v>0</v>
      </c>
      <c r="H16" s="80">
        <v>0</v>
      </c>
      <c r="I16" s="134">
        <v>0</v>
      </c>
      <c r="J16" s="147">
        <v>17000</v>
      </c>
      <c r="K16" s="80"/>
      <c r="L16" s="134"/>
      <c r="M16" s="147">
        <v>0</v>
      </c>
      <c r="N16" s="80">
        <v>8000</v>
      </c>
      <c r="O16" s="134">
        <v>8000</v>
      </c>
      <c r="P16" s="147"/>
      <c r="Q16" s="80"/>
      <c r="R16" s="134"/>
      <c r="S16" s="147"/>
      <c r="T16" s="80"/>
      <c r="U16" s="134"/>
      <c r="V16" s="147"/>
      <c r="W16" s="80"/>
      <c r="X16" s="134"/>
      <c r="Y16" s="147"/>
      <c r="Z16" s="80"/>
      <c r="AA16" s="134"/>
      <c r="AB16" s="147"/>
      <c r="AC16" s="80"/>
      <c r="AD16" s="134"/>
      <c r="AE16" s="147"/>
      <c r="AF16" s="80"/>
      <c r="AG16" s="134"/>
    </row>
    <row r="17" spans="1:35" ht="15" customHeight="1" x14ac:dyDescent="0.2">
      <c r="A17" s="20" t="str">
        <f>[6]Settings!U16</f>
        <v>B</v>
      </c>
      <c r="B17" s="19" t="s">
        <v>5</v>
      </c>
      <c r="C17" s="229" t="str">
        <f>[6]Settings!W16</f>
        <v xml:space="preserve"> Makana</v>
      </c>
      <c r="D17" s="147">
        <v>24764</v>
      </c>
      <c r="E17" s="80">
        <v>25990</v>
      </c>
      <c r="F17" s="134">
        <v>27283</v>
      </c>
      <c r="G17" s="147">
        <v>0</v>
      </c>
      <c r="H17" s="80">
        <v>0</v>
      </c>
      <c r="I17" s="134">
        <v>0</v>
      </c>
      <c r="J17" s="147"/>
      <c r="K17" s="80"/>
      <c r="L17" s="134"/>
      <c r="M17" s="147"/>
      <c r="N17" s="80">
        <v>5000</v>
      </c>
      <c r="O17" s="134">
        <v>10000</v>
      </c>
      <c r="P17" s="147"/>
      <c r="Q17" s="80"/>
      <c r="R17" s="134"/>
      <c r="S17" s="147"/>
      <c r="T17" s="80"/>
      <c r="U17" s="134"/>
      <c r="V17" s="147"/>
      <c r="W17" s="80"/>
      <c r="X17" s="134"/>
      <c r="Y17" s="147"/>
      <c r="Z17" s="80"/>
      <c r="AA17" s="134"/>
      <c r="AB17" s="147"/>
      <c r="AC17" s="80"/>
      <c r="AD17" s="134"/>
      <c r="AE17" s="147"/>
      <c r="AF17" s="80"/>
      <c r="AG17" s="134"/>
    </row>
    <row r="18" spans="1:35" ht="15" customHeight="1" x14ac:dyDescent="0.2">
      <c r="A18" s="20" t="str">
        <f>[6]Settings!U17</f>
        <v>B</v>
      </c>
      <c r="B18" s="19" t="s">
        <v>6</v>
      </c>
      <c r="C18" s="229" t="str">
        <f>[6]Settings!W17</f>
        <v xml:space="preserve"> Ndlambe</v>
      </c>
      <c r="D18" s="147">
        <v>27715</v>
      </c>
      <c r="E18" s="80">
        <v>29123</v>
      </c>
      <c r="F18" s="134">
        <v>30609</v>
      </c>
      <c r="G18" s="147">
        <v>0</v>
      </c>
      <c r="H18" s="80">
        <v>0</v>
      </c>
      <c r="I18" s="134">
        <v>0</v>
      </c>
      <c r="J18" s="147"/>
      <c r="K18" s="80"/>
      <c r="L18" s="134"/>
      <c r="M18" s="147">
        <v>8000</v>
      </c>
      <c r="N18" s="80">
        <v>9000</v>
      </c>
      <c r="O18" s="134">
        <v>10000</v>
      </c>
      <c r="P18" s="147"/>
      <c r="Q18" s="80"/>
      <c r="R18" s="134"/>
      <c r="S18" s="147"/>
      <c r="T18" s="80"/>
      <c r="U18" s="134"/>
      <c r="V18" s="147"/>
      <c r="W18" s="80"/>
      <c r="X18" s="134"/>
      <c r="Y18" s="147"/>
      <c r="Z18" s="80"/>
      <c r="AA18" s="134"/>
      <c r="AB18" s="147"/>
      <c r="AC18" s="80"/>
      <c r="AD18" s="134"/>
      <c r="AE18" s="147"/>
      <c r="AF18" s="80"/>
      <c r="AG18" s="134"/>
    </row>
    <row r="19" spans="1:35" ht="15" customHeight="1" x14ac:dyDescent="0.2">
      <c r="A19" s="20" t="str">
        <f>[6]Settings!U18</f>
        <v>B</v>
      </c>
      <c r="B19" s="19" t="s">
        <v>7</v>
      </c>
      <c r="C19" s="229" t="str">
        <f>[6]Settings!W18</f>
        <v xml:space="preserve"> Sundays River Valley</v>
      </c>
      <c r="D19" s="147">
        <v>26000</v>
      </c>
      <c r="E19" s="80">
        <v>27302</v>
      </c>
      <c r="F19" s="134">
        <v>28676</v>
      </c>
      <c r="G19" s="147">
        <v>0</v>
      </c>
      <c r="H19" s="80">
        <v>0</v>
      </c>
      <c r="I19" s="134">
        <v>0</v>
      </c>
      <c r="J19" s="147"/>
      <c r="K19" s="80"/>
      <c r="L19" s="134"/>
      <c r="M19" s="147">
        <v>13000</v>
      </c>
      <c r="N19" s="80">
        <v>13000</v>
      </c>
      <c r="O19" s="134">
        <v>13000</v>
      </c>
      <c r="P19" s="147"/>
      <c r="Q19" s="80"/>
      <c r="R19" s="134"/>
      <c r="S19" s="147"/>
      <c r="T19" s="80"/>
      <c r="U19" s="134"/>
      <c r="V19" s="147"/>
      <c r="W19" s="80"/>
      <c r="X19" s="134"/>
      <c r="Y19" s="147"/>
      <c r="Z19" s="80"/>
      <c r="AA19" s="134"/>
      <c r="AB19" s="147"/>
      <c r="AC19" s="80"/>
      <c r="AD19" s="134"/>
      <c r="AE19" s="147"/>
      <c r="AF19" s="80"/>
      <c r="AG19" s="134"/>
    </row>
    <row r="20" spans="1:35" ht="15" customHeight="1" x14ac:dyDescent="0.2">
      <c r="A20" s="20" t="str">
        <f>[6]Settings!U19</f>
        <v>B</v>
      </c>
      <c r="B20" s="19" t="s">
        <v>1282</v>
      </c>
      <c r="C20" s="229" t="str">
        <f>[6]Settings!W19</f>
        <v xml:space="preserve"> Kouga</v>
      </c>
      <c r="D20" s="147">
        <v>32274</v>
      </c>
      <c r="E20" s="80">
        <v>33965</v>
      </c>
      <c r="F20" s="134">
        <v>35749</v>
      </c>
      <c r="G20" s="147">
        <v>0</v>
      </c>
      <c r="H20" s="80">
        <v>0</v>
      </c>
      <c r="I20" s="134">
        <v>0</v>
      </c>
      <c r="J20" s="147"/>
      <c r="K20" s="80"/>
      <c r="L20" s="134"/>
      <c r="M20" s="147">
        <v>4000</v>
      </c>
      <c r="N20" s="80">
        <v>5000</v>
      </c>
      <c r="O20" s="134">
        <v>10000</v>
      </c>
      <c r="P20" s="147"/>
      <c r="Q20" s="80"/>
      <c r="R20" s="134"/>
      <c r="S20" s="147"/>
      <c r="T20" s="80"/>
      <c r="U20" s="134"/>
      <c r="V20" s="147"/>
      <c r="W20" s="80"/>
      <c r="X20" s="134"/>
      <c r="Y20" s="147"/>
      <c r="Z20" s="80"/>
      <c r="AA20" s="134"/>
      <c r="AB20" s="147"/>
      <c r="AC20" s="80"/>
      <c r="AD20" s="134"/>
      <c r="AE20" s="147"/>
      <c r="AF20" s="80"/>
      <c r="AG20" s="134"/>
    </row>
    <row r="21" spans="1:35" ht="15" customHeight="1" x14ac:dyDescent="0.2">
      <c r="A21" s="20" t="str">
        <f>[6]Settings!U20</f>
        <v>B</v>
      </c>
      <c r="B21" s="19" t="s">
        <v>8</v>
      </c>
      <c r="C21" s="229" t="str">
        <f>[6]Settings!W20</f>
        <v xml:space="preserve"> Kou-Kamma</v>
      </c>
      <c r="D21" s="147">
        <v>15592</v>
      </c>
      <c r="E21" s="80">
        <v>16249</v>
      </c>
      <c r="F21" s="134">
        <v>16942</v>
      </c>
      <c r="G21" s="147">
        <v>0</v>
      </c>
      <c r="H21" s="80">
        <v>0</v>
      </c>
      <c r="I21" s="134">
        <v>0</v>
      </c>
      <c r="J21" s="147"/>
      <c r="K21" s="80"/>
      <c r="L21" s="134"/>
      <c r="M21" s="147">
        <v>3000</v>
      </c>
      <c r="N21" s="80">
        <v>4000</v>
      </c>
      <c r="O21" s="134">
        <v>10000</v>
      </c>
      <c r="P21" s="147"/>
      <c r="Q21" s="80"/>
      <c r="R21" s="134"/>
      <c r="S21" s="147"/>
      <c r="T21" s="80"/>
      <c r="U21" s="134"/>
      <c r="V21" s="147"/>
      <c r="W21" s="80"/>
      <c r="X21" s="134"/>
      <c r="Y21" s="147"/>
      <c r="Z21" s="80"/>
      <c r="AA21" s="134"/>
      <c r="AB21" s="147"/>
      <c r="AC21" s="80"/>
      <c r="AD21" s="134"/>
      <c r="AE21" s="147"/>
      <c r="AF21" s="80"/>
      <c r="AG21" s="134"/>
    </row>
    <row r="22" spans="1:35" ht="15" customHeight="1" x14ac:dyDescent="0.2">
      <c r="A22" s="20" t="str">
        <f>[6]Settings!U21</f>
        <v>C</v>
      </c>
      <c r="B22" s="19" t="s">
        <v>1283</v>
      </c>
      <c r="C22" s="229" t="str">
        <f>[6]Settings!W21</f>
        <v xml:space="preserve"> Cacadu District Municipality</v>
      </c>
      <c r="D22" s="147"/>
      <c r="E22" s="80"/>
      <c r="F22" s="149"/>
      <c r="G22" s="147">
        <v>0</v>
      </c>
      <c r="H22" s="80">
        <v>0</v>
      </c>
      <c r="I22" s="134">
        <v>0</v>
      </c>
      <c r="J22" s="147"/>
      <c r="K22" s="80"/>
      <c r="L22" s="149"/>
      <c r="M22" s="147"/>
      <c r="N22" s="80"/>
      <c r="O22" s="149"/>
      <c r="P22" s="147">
        <v>2235</v>
      </c>
      <c r="Q22" s="80">
        <v>2349</v>
      </c>
      <c r="R22" s="149">
        <v>2485</v>
      </c>
      <c r="S22" s="147"/>
      <c r="T22" s="80"/>
      <c r="U22" s="149"/>
      <c r="V22" s="147"/>
      <c r="W22" s="80"/>
      <c r="X22" s="149"/>
      <c r="Y22" s="147"/>
      <c r="Z22" s="80"/>
      <c r="AA22" s="149"/>
      <c r="AB22" s="147"/>
      <c r="AC22" s="80"/>
      <c r="AD22" s="149"/>
      <c r="AE22" s="147"/>
      <c r="AF22" s="80"/>
      <c r="AG22" s="149"/>
    </row>
    <row r="23" spans="1:35" s="66" customFormat="1" ht="15" customHeight="1" x14ac:dyDescent="0.2">
      <c r="A23" s="22" t="str">
        <f>[6]Settings!U22</f>
        <v>Total: Cacadu Municipalities</v>
      </c>
      <c r="B23" s="23"/>
      <c r="C23" s="24"/>
      <c r="D23" s="193">
        <f t="shared" ref="D23:R23" si="0">SUM(D15:D22)</f>
        <v>161743</v>
      </c>
      <c r="E23" s="102">
        <f t="shared" si="0"/>
        <v>169600</v>
      </c>
      <c r="F23" s="203">
        <f t="shared" si="0"/>
        <v>177892</v>
      </c>
      <c r="G23" s="193">
        <f t="shared" si="0"/>
        <v>0</v>
      </c>
      <c r="H23" s="102">
        <f t="shared" si="0"/>
        <v>0</v>
      </c>
      <c r="I23" s="203">
        <f t="shared" si="0"/>
        <v>0</v>
      </c>
      <c r="J23" s="193">
        <f t="shared" si="0"/>
        <v>17000</v>
      </c>
      <c r="K23" s="102">
        <f t="shared" si="0"/>
        <v>0</v>
      </c>
      <c r="L23" s="203">
        <f t="shared" si="0"/>
        <v>0</v>
      </c>
      <c r="M23" s="193">
        <f t="shared" si="0"/>
        <v>35000</v>
      </c>
      <c r="N23" s="102">
        <f t="shared" si="0"/>
        <v>51000</v>
      </c>
      <c r="O23" s="203">
        <f t="shared" si="0"/>
        <v>71000</v>
      </c>
      <c r="P23" s="193">
        <f t="shared" si="0"/>
        <v>2235</v>
      </c>
      <c r="Q23" s="102">
        <f t="shared" si="0"/>
        <v>2349</v>
      </c>
      <c r="R23" s="203">
        <f t="shared" si="0"/>
        <v>2485</v>
      </c>
      <c r="S23" s="193">
        <f>SUM(S15:S22)</f>
        <v>0</v>
      </c>
      <c r="T23" s="102">
        <f t="shared" ref="T23:AG23" si="1">SUM(T15:T22)</f>
        <v>0</v>
      </c>
      <c r="U23" s="203">
        <f t="shared" si="1"/>
        <v>0</v>
      </c>
      <c r="V23" s="193">
        <f t="shared" si="1"/>
        <v>0</v>
      </c>
      <c r="W23" s="102">
        <f t="shared" si="1"/>
        <v>0</v>
      </c>
      <c r="X23" s="203">
        <f t="shared" si="1"/>
        <v>0</v>
      </c>
      <c r="Y23" s="193">
        <f t="shared" si="1"/>
        <v>0</v>
      </c>
      <c r="Z23" s="102">
        <f t="shared" si="1"/>
        <v>0</v>
      </c>
      <c r="AA23" s="203">
        <f t="shared" si="1"/>
        <v>0</v>
      </c>
      <c r="AB23" s="193">
        <f t="shared" si="1"/>
        <v>0</v>
      </c>
      <c r="AC23" s="102">
        <f t="shared" si="1"/>
        <v>0</v>
      </c>
      <c r="AD23" s="203">
        <f t="shared" si="1"/>
        <v>0</v>
      </c>
      <c r="AE23" s="193">
        <f t="shared" si="1"/>
        <v>0</v>
      </c>
      <c r="AF23" s="102">
        <f t="shared" si="1"/>
        <v>0</v>
      </c>
      <c r="AG23" s="203">
        <f t="shared" si="1"/>
        <v>0</v>
      </c>
      <c r="AH23"/>
      <c r="AI23"/>
    </row>
    <row r="24" spans="1:35" ht="15" customHeight="1" x14ac:dyDescent="0.2">
      <c r="A24" s="254">
        <f>[6]Settings!U23</f>
        <v>0</v>
      </c>
      <c r="B24" s="243">
        <f>[6]Settings!V23</f>
        <v>0</v>
      </c>
      <c r="C24" s="244">
        <f>[6]Settings!W23</f>
        <v>0</v>
      </c>
      <c r="D24" s="1"/>
      <c r="E24" s="2"/>
      <c r="F24" s="3"/>
      <c r="G24" s="1" t="s">
        <v>497</v>
      </c>
      <c r="H24" s="2" t="s">
        <v>497</v>
      </c>
      <c r="I24" s="3" t="s">
        <v>497</v>
      </c>
      <c r="J24" s="1"/>
      <c r="K24" s="2"/>
      <c r="L24" s="3"/>
      <c r="M24" s="1"/>
      <c r="N24" s="2"/>
      <c r="O24" s="3"/>
      <c r="P24" s="1"/>
      <c r="Q24" s="2"/>
      <c r="R24" s="3"/>
      <c r="S24" s="1"/>
      <c r="T24" s="2"/>
      <c r="U24" s="3"/>
      <c r="V24" s="1"/>
      <c r="W24" s="2"/>
      <c r="X24" s="3"/>
      <c r="Y24" s="1"/>
      <c r="Z24" s="2"/>
      <c r="AA24" s="3"/>
      <c r="AB24" s="1"/>
      <c r="AC24" s="2"/>
      <c r="AD24" s="3"/>
      <c r="AE24" s="1"/>
      <c r="AF24" s="2"/>
      <c r="AG24" s="3"/>
    </row>
    <row r="25" spans="1:35" ht="15" customHeight="1" x14ac:dyDescent="0.2">
      <c r="A25" s="20" t="str">
        <f>[6]Settings!U24</f>
        <v>B</v>
      </c>
      <c r="B25" s="19" t="str">
        <f>[6]Settings!V24</f>
        <v>EC121</v>
      </c>
      <c r="C25" s="229" t="str">
        <f>[6]Settings!W24</f>
        <v xml:space="preserve"> Mbhashe</v>
      </c>
      <c r="D25" s="147">
        <v>61027</v>
      </c>
      <c r="E25" s="80">
        <v>64500</v>
      </c>
      <c r="F25" s="134">
        <v>68165</v>
      </c>
      <c r="G25" s="147">
        <v>0</v>
      </c>
      <c r="H25" s="80">
        <v>0</v>
      </c>
      <c r="I25" s="134">
        <v>0</v>
      </c>
      <c r="J25" s="147"/>
      <c r="K25" s="80"/>
      <c r="L25" s="134"/>
      <c r="M25" s="147">
        <v>14000</v>
      </c>
      <c r="N25" s="80">
        <v>23000</v>
      </c>
      <c r="O25" s="134">
        <v>25000</v>
      </c>
      <c r="P25" s="147"/>
      <c r="Q25" s="80"/>
      <c r="R25" s="134"/>
      <c r="S25" s="147"/>
      <c r="T25" s="80"/>
      <c r="U25" s="134"/>
      <c r="V25" s="147"/>
      <c r="W25" s="80"/>
      <c r="X25" s="134"/>
      <c r="Y25" s="147"/>
      <c r="Z25" s="80"/>
      <c r="AA25" s="134"/>
      <c r="AB25" s="147"/>
      <c r="AC25" s="80"/>
      <c r="AD25" s="134"/>
      <c r="AE25" s="147"/>
      <c r="AF25" s="80"/>
      <c r="AG25" s="134"/>
    </row>
    <row r="26" spans="1:35" ht="15" customHeight="1" x14ac:dyDescent="0.2">
      <c r="A26" s="20" t="str">
        <f>[6]Settings!U25</f>
        <v>B</v>
      </c>
      <c r="B26" s="19" t="str">
        <f>[6]Settings!V25</f>
        <v>EC122</v>
      </c>
      <c r="C26" s="229" t="str">
        <f>[6]Settings!W25</f>
        <v xml:space="preserve"> Mnquma</v>
      </c>
      <c r="D26" s="147">
        <v>63693</v>
      </c>
      <c r="E26" s="80">
        <v>67331</v>
      </c>
      <c r="F26" s="134">
        <v>71171</v>
      </c>
      <c r="G26" s="147">
        <v>0</v>
      </c>
      <c r="H26" s="80">
        <v>0</v>
      </c>
      <c r="I26" s="134">
        <v>0</v>
      </c>
      <c r="J26" s="147"/>
      <c r="K26" s="80"/>
      <c r="L26" s="134"/>
      <c r="M26" s="147">
        <v>5000</v>
      </c>
      <c r="N26" s="80">
        <v>10870</v>
      </c>
      <c r="O26" s="134">
        <v>10000</v>
      </c>
      <c r="P26" s="147"/>
      <c r="Q26" s="80"/>
      <c r="R26" s="134"/>
      <c r="S26" s="147"/>
      <c r="T26" s="80"/>
      <c r="U26" s="134"/>
      <c r="V26" s="147"/>
      <c r="W26" s="80"/>
      <c r="X26" s="134"/>
      <c r="Y26" s="147"/>
      <c r="Z26" s="80"/>
      <c r="AA26" s="134"/>
      <c r="AB26" s="147"/>
      <c r="AC26" s="80"/>
      <c r="AD26" s="134"/>
      <c r="AE26" s="147"/>
      <c r="AF26" s="80"/>
      <c r="AG26" s="134"/>
    </row>
    <row r="27" spans="1:35" ht="15" customHeight="1" x14ac:dyDescent="0.2">
      <c r="A27" s="20" t="str">
        <f>[6]Settings!U26</f>
        <v>B</v>
      </c>
      <c r="B27" s="19" t="str">
        <f>[6]Settings!V26</f>
        <v>EC123</v>
      </c>
      <c r="C27" s="229" t="str">
        <f>[6]Settings!W26</f>
        <v xml:space="preserve"> Great Kei</v>
      </c>
      <c r="D27" s="147">
        <v>11371</v>
      </c>
      <c r="E27" s="80">
        <v>11765</v>
      </c>
      <c r="F27" s="134">
        <v>12182</v>
      </c>
      <c r="G27" s="147">
        <v>0</v>
      </c>
      <c r="H27" s="80">
        <v>0</v>
      </c>
      <c r="I27" s="134">
        <v>0</v>
      </c>
      <c r="J27" s="147"/>
      <c r="K27" s="80"/>
      <c r="L27" s="134"/>
      <c r="M27" s="147">
        <v>4000</v>
      </c>
      <c r="N27" s="80">
        <v>5000</v>
      </c>
      <c r="O27" s="134">
        <v>10000</v>
      </c>
      <c r="P27" s="147"/>
      <c r="Q27" s="80"/>
      <c r="R27" s="134"/>
      <c r="S27" s="147"/>
      <c r="T27" s="80"/>
      <c r="U27" s="134"/>
      <c r="V27" s="147"/>
      <c r="W27" s="80"/>
      <c r="X27" s="134"/>
      <c r="Y27" s="147"/>
      <c r="Z27" s="80"/>
      <c r="AA27" s="134"/>
      <c r="AB27" s="147"/>
      <c r="AC27" s="80"/>
      <c r="AD27" s="134"/>
      <c r="AE27" s="147"/>
      <c r="AF27" s="80"/>
      <c r="AG27" s="134"/>
    </row>
    <row r="28" spans="1:35" ht="15" customHeight="1" x14ac:dyDescent="0.2">
      <c r="A28" s="20" t="str">
        <f>[6]Settings!U27</f>
        <v>B</v>
      </c>
      <c r="B28" s="19" t="str">
        <f>[6]Settings!V27</f>
        <v>EC124</v>
      </c>
      <c r="C28" s="229" t="str">
        <f>[6]Settings!W27</f>
        <v xml:space="preserve"> Amahlathi</v>
      </c>
      <c r="D28" s="147">
        <v>28574</v>
      </c>
      <c r="E28" s="80">
        <v>30036</v>
      </c>
      <c r="F28" s="134">
        <v>31578</v>
      </c>
      <c r="G28" s="147">
        <v>0</v>
      </c>
      <c r="H28" s="80">
        <v>0</v>
      </c>
      <c r="I28" s="134">
        <v>0</v>
      </c>
      <c r="J28" s="147"/>
      <c r="K28" s="80"/>
      <c r="L28" s="134"/>
      <c r="M28" s="147">
        <v>5000</v>
      </c>
      <c r="N28" s="80">
        <v>3000</v>
      </c>
      <c r="O28" s="134">
        <v>10000</v>
      </c>
      <c r="P28" s="147"/>
      <c r="Q28" s="80"/>
      <c r="R28" s="134"/>
      <c r="S28" s="147"/>
      <c r="T28" s="80"/>
      <c r="U28" s="134"/>
      <c r="V28" s="147"/>
      <c r="W28" s="80"/>
      <c r="X28" s="134"/>
      <c r="Y28" s="147"/>
      <c r="Z28" s="80"/>
      <c r="AA28" s="134"/>
      <c r="AB28" s="147"/>
      <c r="AC28" s="80"/>
      <c r="AD28" s="134"/>
      <c r="AE28" s="147"/>
      <c r="AF28" s="80"/>
      <c r="AG28" s="134"/>
    </row>
    <row r="29" spans="1:35" ht="15" customHeight="1" x14ac:dyDescent="0.2">
      <c r="A29" s="20" t="str">
        <f>[6]Settings!U28</f>
        <v>B</v>
      </c>
      <c r="B29" s="19" t="str">
        <f>[6]Settings!V28</f>
        <v>EC126</v>
      </c>
      <c r="C29" s="229" t="str">
        <f>[6]Settings!W28</f>
        <v xml:space="preserve"> Ngqushwa</v>
      </c>
      <c r="D29" s="147">
        <v>22833</v>
      </c>
      <c r="E29" s="80">
        <v>23939</v>
      </c>
      <c r="F29" s="134">
        <v>25105</v>
      </c>
      <c r="G29" s="147">
        <v>0</v>
      </c>
      <c r="H29" s="80">
        <v>0</v>
      </c>
      <c r="I29" s="134">
        <v>0</v>
      </c>
      <c r="J29" s="147"/>
      <c r="K29" s="80"/>
      <c r="L29" s="134"/>
      <c r="M29" s="147">
        <v>3000</v>
      </c>
      <c r="N29" s="80"/>
      <c r="O29" s="134"/>
      <c r="P29" s="147"/>
      <c r="Q29" s="80"/>
      <c r="R29" s="134"/>
      <c r="S29" s="147"/>
      <c r="T29" s="80"/>
      <c r="U29" s="134"/>
      <c r="V29" s="147"/>
      <c r="W29" s="80"/>
      <c r="X29" s="134"/>
      <c r="Y29" s="147"/>
      <c r="Z29" s="80"/>
      <c r="AA29" s="134"/>
      <c r="AB29" s="147"/>
      <c r="AC29" s="80"/>
      <c r="AD29" s="134"/>
      <c r="AE29" s="147"/>
      <c r="AF29" s="80"/>
      <c r="AG29" s="134"/>
    </row>
    <row r="30" spans="1:35" ht="15" customHeight="1" x14ac:dyDescent="0.2">
      <c r="A30" s="20" t="str">
        <f>[6]Settings!U29</f>
        <v>B</v>
      </c>
      <c r="B30" s="19" t="str">
        <f>[6]Settings!V29</f>
        <v>EC129</v>
      </c>
      <c r="C30" s="229" t="str">
        <f>[6]Settings!W29</f>
        <v xml:space="preserve"> Raymond Mhlaba</v>
      </c>
      <c r="D30" s="147">
        <v>44877</v>
      </c>
      <c r="E30" s="80">
        <v>42039</v>
      </c>
      <c r="F30" s="134">
        <v>44321</v>
      </c>
      <c r="G30" s="147">
        <v>0</v>
      </c>
      <c r="H30" s="80">
        <v>0</v>
      </c>
      <c r="I30" s="134">
        <v>0</v>
      </c>
      <c r="J30" s="147"/>
      <c r="K30" s="80"/>
      <c r="L30" s="134"/>
      <c r="M30" s="147">
        <v>5000</v>
      </c>
      <c r="N30" s="80">
        <v>5000</v>
      </c>
      <c r="O30" s="134">
        <v>10000</v>
      </c>
      <c r="P30" s="147"/>
      <c r="Q30" s="80"/>
      <c r="R30" s="134"/>
      <c r="S30" s="147"/>
      <c r="T30" s="80"/>
      <c r="U30" s="134"/>
      <c r="V30" s="147"/>
      <c r="W30" s="80"/>
      <c r="X30" s="134"/>
      <c r="Y30" s="147"/>
      <c r="Z30" s="80"/>
      <c r="AA30" s="134"/>
      <c r="AB30" s="147"/>
      <c r="AC30" s="80"/>
      <c r="AD30" s="134"/>
      <c r="AE30" s="147"/>
      <c r="AF30" s="80"/>
      <c r="AG30" s="134"/>
    </row>
    <row r="31" spans="1:35" ht="15" customHeight="1" x14ac:dyDescent="0.2">
      <c r="A31" s="20" t="str">
        <f>[6]Settings!U30</f>
        <v>C</v>
      </c>
      <c r="B31" s="19" t="str">
        <f>[6]Settings!V30</f>
        <v>DC12</v>
      </c>
      <c r="C31" s="229" t="str">
        <f>[6]Settings!W30</f>
        <v xml:space="preserve"> Amathole District Municipality</v>
      </c>
      <c r="D31" s="147">
        <v>436439</v>
      </c>
      <c r="E31" s="80">
        <v>463183</v>
      </c>
      <c r="F31" s="134">
        <v>491408</v>
      </c>
      <c r="G31" s="147">
        <v>0</v>
      </c>
      <c r="H31" s="80">
        <v>0</v>
      </c>
      <c r="I31" s="134">
        <v>0</v>
      </c>
      <c r="J31" s="147">
        <v>90000</v>
      </c>
      <c r="K31" s="80">
        <v>95000</v>
      </c>
      <c r="L31" s="134">
        <v>102000</v>
      </c>
      <c r="M31" s="147"/>
      <c r="N31" s="80"/>
      <c r="O31" s="134"/>
      <c r="P31" s="147">
        <v>2933</v>
      </c>
      <c r="Q31" s="80">
        <v>3163</v>
      </c>
      <c r="R31" s="134">
        <v>3344</v>
      </c>
      <c r="S31" s="147"/>
      <c r="T31" s="80"/>
      <c r="U31" s="134"/>
      <c r="V31" s="147"/>
      <c r="W31" s="80"/>
      <c r="X31" s="134"/>
      <c r="Y31" s="147">
        <v>15080</v>
      </c>
      <c r="Z31" s="80"/>
      <c r="AA31" s="134"/>
      <c r="AB31" s="147"/>
      <c r="AC31" s="80"/>
      <c r="AD31" s="134"/>
      <c r="AE31" s="147"/>
      <c r="AF31" s="80"/>
      <c r="AG31" s="134"/>
    </row>
    <row r="32" spans="1:35" s="66" customFormat="1" ht="15" customHeight="1" x14ac:dyDescent="0.2">
      <c r="A32" s="22" t="str">
        <f>[6]Settings!U31</f>
        <v>Total: Amathole Municipalities</v>
      </c>
      <c r="B32" s="23"/>
      <c r="C32" s="24"/>
      <c r="D32" s="193">
        <f>SUM(D25:D31)</f>
        <v>668814</v>
      </c>
      <c r="E32" s="102">
        <f t="shared" ref="E32:R32" si="2">SUM(E25:E31)</f>
        <v>702793</v>
      </c>
      <c r="F32" s="203">
        <f t="shared" si="2"/>
        <v>743930</v>
      </c>
      <c r="G32" s="193">
        <f t="shared" si="2"/>
        <v>0</v>
      </c>
      <c r="H32" s="102">
        <f t="shared" si="2"/>
        <v>0</v>
      </c>
      <c r="I32" s="203">
        <f t="shared" si="2"/>
        <v>0</v>
      </c>
      <c r="J32" s="193">
        <f t="shared" si="2"/>
        <v>90000</v>
      </c>
      <c r="K32" s="102">
        <f t="shared" si="2"/>
        <v>95000</v>
      </c>
      <c r="L32" s="203">
        <f t="shared" si="2"/>
        <v>102000</v>
      </c>
      <c r="M32" s="193">
        <f t="shared" si="2"/>
        <v>36000</v>
      </c>
      <c r="N32" s="102">
        <f t="shared" si="2"/>
        <v>46870</v>
      </c>
      <c r="O32" s="203">
        <f t="shared" si="2"/>
        <v>65000</v>
      </c>
      <c r="P32" s="193">
        <f t="shared" si="2"/>
        <v>2933</v>
      </c>
      <c r="Q32" s="102">
        <f t="shared" si="2"/>
        <v>3163</v>
      </c>
      <c r="R32" s="203">
        <f t="shared" si="2"/>
        <v>3344</v>
      </c>
      <c r="S32" s="193">
        <f>SUM(S25:S31)</f>
        <v>0</v>
      </c>
      <c r="T32" s="102">
        <f t="shared" ref="T32:AG32" si="3">SUM(T25:T31)</f>
        <v>0</v>
      </c>
      <c r="U32" s="203">
        <f t="shared" si="3"/>
        <v>0</v>
      </c>
      <c r="V32" s="193">
        <f t="shared" si="3"/>
        <v>0</v>
      </c>
      <c r="W32" s="102">
        <f t="shared" si="3"/>
        <v>0</v>
      </c>
      <c r="X32" s="203">
        <f t="shared" si="3"/>
        <v>0</v>
      </c>
      <c r="Y32" s="193">
        <f t="shared" si="3"/>
        <v>15080</v>
      </c>
      <c r="Z32" s="102">
        <f t="shared" si="3"/>
        <v>0</v>
      </c>
      <c r="AA32" s="203">
        <f t="shared" si="3"/>
        <v>0</v>
      </c>
      <c r="AB32" s="193">
        <f t="shared" si="3"/>
        <v>0</v>
      </c>
      <c r="AC32" s="102">
        <f t="shared" si="3"/>
        <v>0</v>
      </c>
      <c r="AD32" s="203">
        <f t="shared" si="3"/>
        <v>0</v>
      </c>
      <c r="AE32" s="193">
        <f t="shared" si="3"/>
        <v>0</v>
      </c>
      <c r="AF32" s="102">
        <f t="shared" si="3"/>
        <v>0</v>
      </c>
      <c r="AG32" s="203">
        <f t="shared" si="3"/>
        <v>0</v>
      </c>
      <c r="AH32"/>
      <c r="AI32"/>
    </row>
    <row r="33" spans="1:35" ht="15" customHeight="1" x14ac:dyDescent="0.2">
      <c r="A33" s="254">
        <f>[6]Settings!U32</f>
        <v>0</v>
      </c>
      <c r="B33" s="243">
        <f>[6]Settings!V32</f>
        <v>0</v>
      </c>
      <c r="C33" s="244">
        <f>[6]Settings!W32</f>
        <v>0</v>
      </c>
      <c r="D33" s="1"/>
      <c r="E33" s="2"/>
      <c r="F33" s="3"/>
      <c r="G33" s="1">
        <v>0</v>
      </c>
      <c r="H33" s="2">
        <v>0</v>
      </c>
      <c r="I33" s="3">
        <v>0</v>
      </c>
      <c r="J33" s="1"/>
      <c r="K33" s="2"/>
      <c r="L33" s="3"/>
      <c r="M33" s="1"/>
      <c r="N33" s="2"/>
      <c r="O33" s="3"/>
      <c r="P33" s="1"/>
      <c r="Q33" s="2"/>
      <c r="R33" s="3"/>
      <c r="S33" s="1"/>
      <c r="T33" s="2"/>
      <c r="U33" s="3"/>
      <c r="V33" s="1"/>
      <c r="W33" s="2"/>
      <c r="X33" s="3"/>
      <c r="Y33" s="1"/>
      <c r="Z33" s="2"/>
      <c r="AA33" s="3"/>
      <c r="AB33" s="1"/>
      <c r="AC33" s="2"/>
      <c r="AD33" s="3"/>
      <c r="AE33" s="1"/>
      <c r="AF33" s="2"/>
      <c r="AG33" s="3"/>
    </row>
    <row r="34" spans="1:35" ht="15" customHeight="1" x14ac:dyDescent="0.2">
      <c r="A34" s="20" t="str">
        <f>[6]Settings!U33</f>
        <v>B</v>
      </c>
      <c r="B34" s="19" t="str">
        <f>[6]Settings!V33</f>
        <v>EC131</v>
      </c>
      <c r="C34" s="229" t="str">
        <f>[6]Settings!W33</f>
        <v xml:space="preserve"> Inxuba Yethemba</v>
      </c>
      <c r="D34" s="147">
        <v>16313</v>
      </c>
      <c r="E34" s="80">
        <v>17014</v>
      </c>
      <c r="F34" s="134">
        <v>17754</v>
      </c>
      <c r="G34" s="147">
        <v>0</v>
      </c>
      <c r="H34" s="80">
        <v>0</v>
      </c>
      <c r="I34" s="134">
        <v>0</v>
      </c>
      <c r="J34" s="147"/>
      <c r="K34" s="80"/>
      <c r="L34" s="134"/>
      <c r="M34" s="147">
        <v>9000</v>
      </c>
      <c r="N34" s="80">
        <v>12000</v>
      </c>
      <c r="O34" s="134">
        <v>22400</v>
      </c>
      <c r="P34" s="147"/>
      <c r="Q34" s="80"/>
      <c r="R34" s="134"/>
      <c r="S34" s="147"/>
      <c r="T34" s="80"/>
      <c r="U34" s="134"/>
      <c r="V34" s="147"/>
      <c r="W34" s="80"/>
      <c r="X34" s="134"/>
      <c r="Y34" s="147"/>
      <c r="Z34" s="80"/>
      <c r="AA34" s="134"/>
      <c r="AB34" s="147"/>
      <c r="AC34" s="80"/>
      <c r="AD34" s="134"/>
      <c r="AE34" s="147"/>
      <c r="AF34" s="80"/>
      <c r="AG34" s="134"/>
    </row>
    <row r="35" spans="1:35" ht="15" customHeight="1" x14ac:dyDescent="0.2">
      <c r="A35" s="20" t="str">
        <f>[6]Settings!U34</f>
        <v>B</v>
      </c>
      <c r="B35" s="19" t="str">
        <f>[6]Settings!V34</f>
        <v>EC135</v>
      </c>
      <c r="C35" s="229" t="str">
        <f>[6]Settings!W34</f>
        <v xml:space="preserve"> Intsika Yethu</v>
      </c>
      <c r="D35" s="147">
        <v>43735</v>
      </c>
      <c r="E35" s="80">
        <v>46137</v>
      </c>
      <c r="F35" s="134">
        <v>48671</v>
      </c>
      <c r="G35" s="147">
        <v>0</v>
      </c>
      <c r="H35" s="80">
        <v>0</v>
      </c>
      <c r="I35" s="134">
        <v>0</v>
      </c>
      <c r="J35" s="147"/>
      <c r="K35" s="80"/>
      <c r="L35" s="134"/>
      <c r="M35" s="147">
        <v>4500</v>
      </c>
      <c r="N35" s="80">
        <v>5000</v>
      </c>
      <c r="O35" s="134">
        <v>7000</v>
      </c>
      <c r="P35" s="147"/>
      <c r="Q35" s="80"/>
      <c r="R35" s="134"/>
      <c r="S35" s="147"/>
      <c r="T35" s="80"/>
      <c r="U35" s="134"/>
      <c r="V35" s="147"/>
      <c r="W35" s="80"/>
      <c r="X35" s="134"/>
      <c r="Y35" s="147"/>
      <c r="Z35" s="80"/>
      <c r="AA35" s="134"/>
      <c r="AB35" s="147"/>
      <c r="AC35" s="80"/>
      <c r="AD35" s="134"/>
      <c r="AE35" s="147"/>
      <c r="AF35" s="80"/>
      <c r="AG35" s="134"/>
    </row>
    <row r="36" spans="1:35" ht="15" customHeight="1" x14ac:dyDescent="0.2">
      <c r="A36" s="20" t="str">
        <f>[6]Settings!U35</f>
        <v>B</v>
      </c>
      <c r="B36" s="19" t="str">
        <f>[6]Settings!V35</f>
        <v>EC136</v>
      </c>
      <c r="C36" s="229" t="str">
        <f>[6]Settings!W35</f>
        <v xml:space="preserve"> Emalahleni</v>
      </c>
      <c r="D36" s="147">
        <v>34061</v>
      </c>
      <c r="E36" s="80">
        <v>35862</v>
      </c>
      <c r="F36" s="134">
        <v>37764</v>
      </c>
      <c r="G36" s="147">
        <v>0</v>
      </c>
      <c r="H36" s="80">
        <v>0</v>
      </c>
      <c r="I36" s="134">
        <v>0</v>
      </c>
      <c r="J36" s="147"/>
      <c r="K36" s="80"/>
      <c r="L36" s="134"/>
      <c r="M36" s="147"/>
      <c r="N36" s="80">
        <v>5000</v>
      </c>
      <c r="O36" s="134">
        <v>7000</v>
      </c>
      <c r="P36" s="147"/>
      <c r="Q36" s="80"/>
      <c r="R36" s="134"/>
      <c r="S36" s="147"/>
      <c r="T36" s="80"/>
      <c r="U36" s="134"/>
      <c r="V36" s="147"/>
      <c r="W36" s="80"/>
      <c r="X36" s="134"/>
      <c r="Y36" s="147"/>
      <c r="Z36" s="80"/>
      <c r="AA36" s="134"/>
      <c r="AB36" s="147"/>
      <c r="AC36" s="80"/>
      <c r="AD36" s="134"/>
      <c r="AE36" s="147"/>
      <c r="AF36" s="80"/>
      <c r="AG36" s="134"/>
    </row>
    <row r="37" spans="1:35" ht="15" customHeight="1" x14ac:dyDescent="0.2">
      <c r="A37" s="20" t="str">
        <f>[6]Settings!U36</f>
        <v>B</v>
      </c>
      <c r="B37" s="19" t="str">
        <f>[6]Settings!V36</f>
        <v>EC137</v>
      </c>
      <c r="C37" s="229" t="str">
        <f>[6]Settings!W36</f>
        <v xml:space="preserve"> Engcobo</v>
      </c>
      <c r="D37" s="147">
        <v>39156</v>
      </c>
      <c r="E37" s="80">
        <v>41273</v>
      </c>
      <c r="F37" s="134">
        <v>43508</v>
      </c>
      <c r="G37" s="147">
        <v>0</v>
      </c>
      <c r="H37" s="80">
        <v>0</v>
      </c>
      <c r="I37" s="134">
        <v>0</v>
      </c>
      <c r="J37" s="147"/>
      <c r="K37" s="80"/>
      <c r="L37" s="134"/>
      <c r="M37" s="147">
        <v>13000</v>
      </c>
      <c r="N37" s="80">
        <v>20000</v>
      </c>
      <c r="O37" s="134">
        <v>20000</v>
      </c>
      <c r="P37" s="147"/>
      <c r="Q37" s="80"/>
      <c r="R37" s="134"/>
      <c r="S37" s="147"/>
      <c r="T37" s="80"/>
      <c r="U37" s="134"/>
      <c r="V37" s="147"/>
      <c r="W37" s="80"/>
      <c r="X37" s="134"/>
      <c r="Y37" s="147"/>
      <c r="Z37" s="80"/>
      <c r="AA37" s="134"/>
      <c r="AB37" s="147"/>
      <c r="AC37" s="80"/>
      <c r="AD37" s="134"/>
      <c r="AE37" s="147"/>
      <c r="AF37" s="80"/>
      <c r="AG37" s="134"/>
    </row>
    <row r="38" spans="1:35" ht="15" customHeight="1" x14ac:dyDescent="0.2">
      <c r="A38" s="20" t="str">
        <f>[6]Settings!U37</f>
        <v>B</v>
      </c>
      <c r="B38" s="19" t="str">
        <f>[6]Settings!V37</f>
        <v>EC138</v>
      </c>
      <c r="C38" s="229" t="str">
        <f>[6]Settings!W37</f>
        <v xml:space="preserve"> Sakhisizwe</v>
      </c>
      <c r="D38" s="147">
        <v>30948</v>
      </c>
      <c r="E38" s="80">
        <v>19282</v>
      </c>
      <c r="F38" s="134">
        <v>20161</v>
      </c>
      <c r="G38" s="147">
        <v>0</v>
      </c>
      <c r="H38" s="80">
        <v>0</v>
      </c>
      <c r="I38" s="134">
        <v>0</v>
      </c>
      <c r="J38" s="147"/>
      <c r="K38" s="80"/>
      <c r="L38" s="134"/>
      <c r="M38" s="147">
        <v>2000</v>
      </c>
      <c r="N38" s="80"/>
      <c r="O38" s="134">
        <v>5000</v>
      </c>
      <c r="P38" s="147"/>
      <c r="Q38" s="80"/>
      <c r="R38" s="134"/>
      <c r="S38" s="147"/>
      <c r="T38" s="80"/>
      <c r="U38" s="134"/>
      <c r="V38" s="147"/>
      <c r="W38" s="80"/>
      <c r="X38" s="134"/>
      <c r="Y38" s="147"/>
      <c r="Z38" s="80"/>
      <c r="AA38" s="134"/>
      <c r="AB38" s="147"/>
      <c r="AC38" s="80"/>
      <c r="AD38" s="134"/>
      <c r="AE38" s="147"/>
      <c r="AF38" s="80"/>
      <c r="AG38" s="134"/>
    </row>
    <row r="39" spans="1:35" ht="15" customHeight="1" x14ac:dyDescent="0.2">
      <c r="A39" s="20" t="str">
        <f>[6]Settings!U38</f>
        <v>B</v>
      </c>
      <c r="B39" s="19" t="str">
        <f>[6]Settings!V38</f>
        <v>EC139</v>
      </c>
      <c r="C39" s="229" t="str">
        <f>[6]Settings!W38</f>
        <v xml:space="preserve"> Enoch Mgijima</v>
      </c>
      <c r="D39" s="147">
        <v>55036</v>
      </c>
      <c r="E39" s="80">
        <v>58138</v>
      </c>
      <c r="F39" s="134">
        <v>61411</v>
      </c>
      <c r="G39" s="147">
        <v>0</v>
      </c>
      <c r="H39" s="80">
        <v>0</v>
      </c>
      <c r="I39" s="134">
        <v>0</v>
      </c>
      <c r="J39" s="147"/>
      <c r="K39" s="80"/>
      <c r="L39" s="134"/>
      <c r="M39" s="147">
        <v>10000</v>
      </c>
      <c r="N39" s="80">
        <v>21000</v>
      </c>
      <c r="O39" s="134">
        <v>12000</v>
      </c>
      <c r="P39" s="147"/>
      <c r="Q39" s="80"/>
      <c r="R39" s="134"/>
      <c r="S39" s="147"/>
      <c r="T39" s="80"/>
      <c r="U39" s="134"/>
      <c r="V39" s="147"/>
      <c r="W39" s="80"/>
      <c r="X39" s="134"/>
      <c r="Y39" s="147"/>
      <c r="Z39" s="80"/>
      <c r="AA39" s="134"/>
      <c r="AB39" s="147"/>
      <c r="AC39" s="80"/>
      <c r="AD39" s="134"/>
      <c r="AE39" s="147"/>
      <c r="AF39" s="80"/>
      <c r="AG39" s="134"/>
    </row>
    <row r="40" spans="1:35" ht="15" customHeight="1" x14ac:dyDescent="0.2">
      <c r="A40" s="20" t="str">
        <f>[6]Settings!U39</f>
        <v>C</v>
      </c>
      <c r="B40" s="19" t="str">
        <f>[6]Settings!V39</f>
        <v>DC13</v>
      </c>
      <c r="C40" s="229" t="str">
        <f>[6]Settings!W39</f>
        <v xml:space="preserve"> Chris Hani District Municipality</v>
      </c>
      <c r="D40" s="147">
        <v>292340</v>
      </c>
      <c r="E40" s="80">
        <v>310152</v>
      </c>
      <c r="F40" s="134">
        <v>328950</v>
      </c>
      <c r="G40" s="147">
        <v>208500</v>
      </c>
      <c r="H40" s="80">
        <v>132000</v>
      </c>
      <c r="I40" s="134">
        <v>25000</v>
      </c>
      <c r="J40" s="147">
        <v>80000</v>
      </c>
      <c r="K40" s="80">
        <v>107264</v>
      </c>
      <c r="L40" s="134">
        <v>108000</v>
      </c>
      <c r="M40" s="147"/>
      <c r="N40" s="80"/>
      <c r="O40" s="134"/>
      <c r="P40" s="147">
        <v>3222</v>
      </c>
      <c r="Q40" s="80">
        <v>3385</v>
      </c>
      <c r="R40" s="134">
        <v>3578</v>
      </c>
      <c r="S40" s="147"/>
      <c r="T40" s="80"/>
      <c r="U40" s="134"/>
      <c r="V40" s="147"/>
      <c r="W40" s="80"/>
      <c r="X40" s="134"/>
      <c r="Y40" s="147"/>
      <c r="Z40" s="80"/>
      <c r="AA40" s="134"/>
      <c r="AB40" s="147"/>
      <c r="AC40" s="80"/>
      <c r="AD40" s="134"/>
      <c r="AE40" s="147"/>
      <c r="AF40" s="80"/>
      <c r="AG40" s="134"/>
    </row>
    <row r="41" spans="1:35" s="66" customFormat="1" ht="15" customHeight="1" x14ac:dyDescent="0.2">
      <c r="A41" s="22" t="str">
        <f>[6]Settings!U40</f>
        <v>Total: Chris Hani Municipalities</v>
      </c>
      <c r="B41" s="23"/>
      <c r="C41" s="24"/>
      <c r="D41" s="193">
        <f>SUM(D34:D40)</f>
        <v>511589</v>
      </c>
      <c r="E41" s="102">
        <f t="shared" ref="E41:R41" si="4">SUM(E34:E40)</f>
        <v>527858</v>
      </c>
      <c r="F41" s="203">
        <f t="shared" si="4"/>
        <v>558219</v>
      </c>
      <c r="G41" s="193">
        <f t="shared" si="4"/>
        <v>208500</v>
      </c>
      <c r="H41" s="102">
        <f t="shared" si="4"/>
        <v>132000</v>
      </c>
      <c r="I41" s="203">
        <f t="shared" si="4"/>
        <v>25000</v>
      </c>
      <c r="J41" s="193">
        <f t="shared" si="4"/>
        <v>80000</v>
      </c>
      <c r="K41" s="102">
        <f t="shared" si="4"/>
        <v>107264</v>
      </c>
      <c r="L41" s="203">
        <f t="shared" si="4"/>
        <v>108000</v>
      </c>
      <c r="M41" s="193">
        <f t="shared" si="4"/>
        <v>38500</v>
      </c>
      <c r="N41" s="102">
        <f t="shared" si="4"/>
        <v>63000</v>
      </c>
      <c r="O41" s="203">
        <f t="shared" si="4"/>
        <v>73400</v>
      </c>
      <c r="P41" s="193">
        <f t="shared" si="4"/>
        <v>3222</v>
      </c>
      <c r="Q41" s="102">
        <f t="shared" si="4"/>
        <v>3385</v>
      </c>
      <c r="R41" s="203">
        <f t="shared" si="4"/>
        <v>3578</v>
      </c>
      <c r="S41" s="193">
        <f>SUM(S34:S40)</f>
        <v>0</v>
      </c>
      <c r="T41" s="102">
        <f t="shared" ref="T41:AG41" si="5">SUM(T34:T40)</f>
        <v>0</v>
      </c>
      <c r="U41" s="203">
        <f t="shared" si="5"/>
        <v>0</v>
      </c>
      <c r="V41" s="193">
        <f t="shared" si="5"/>
        <v>0</v>
      </c>
      <c r="W41" s="102">
        <f t="shared" si="5"/>
        <v>0</v>
      </c>
      <c r="X41" s="203">
        <f t="shared" si="5"/>
        <v>0</v>
      </c>
      <c r="Y41" s="193">
        <f t="shared" si="5"/>
        <v>0</v>
      </c>
      <c r="Z41" s="102">
        <f t="shared" si="5"/>
        <v>0</v>
      </c>
      <c r="AA41" s="203">
        <f t="shared" si="5"/>
        <v>0</v>
      </c>
      <c r="AB41" s="193">
        <f t="shared" si="5"/>
        <v>0</v>
      </c>
      <c r="AC41" s="102">
        <f t="shared" si="5"/>
        <v>0</v>
      </c>
      <c r="AD41" s="203">
        <f t="shared" si="5"/>
        <v>0</v>
      </c>
      <c r="AE41" s="193">
        <f t="shared" si="5"/>
        <v>0</v>
      </c>
      <c r="AF41" s="102">
        <f t="shared" si="5"/>
        <v>0</v>
      </c>
      <c r="AG41" s="203">
        <f t="shared" si="5"/>
        <v>0</v>
      </c>
      <c r="AH41"/>
      <c r="AI41"/>
    </row>
    <row r="42" spans="1:35" ht="15" customHeight="1" x14ac:dyDescent="0.2">
      <c r="A42" s="254">
        <f>[6]Settings!U41</f>
        <v>0</v>
      </c>
      <c r="B42" s="243">
        <f>[6]Settings!V41</f>
        <v>0</v>
      </c>
      <c r="C42" s="244">
        <f>[6]Settings!W41</f>
        <v>0</v>
      </c>
      <c r="D42" s="194"/>
      <c r="E42" s="4"/>
      <c r="F42" s="204"/>
      <c r="G42" s="194" t="s">
        <v>497</v>
      </c>
      <c r="H42" s="4" t="s">
        <v>497</v>
      </c>
      <c r="I42" s="204" t="s">
        <v>497</v>
      </c>
      <c r="J42" s="194"/>
      <c r="K42" s="4"/>
      <c r="L42" s="204"/>
      <c r="M42" s="194"/>
      <c r="N42" s="4"/>
      <c r="O42" s="204"/>
      <c r="P42" s="194"/>
      <c r="Q42" s="4"/>
      <c r="R42" s="204"/>
      <c r="S42" s="194"/>
      <c r="T42" s="4"/>
      <c r="U42" s="204"/>
      <c r="V42" s="194"/>
      <c r="W42" s="4"/>
      <c r="X42" s="204"/>
      <c r="Y42" s="194"/>
      <c r="Z42" s="4"/>
      <c r="AA42" s="204"/>
      <c r="AB42" s="194"/>
      <c r="AC42" s="4"/>
      <c r="AD42" s="204"/>
      <c r="AE42" s="194"/>
      <c r="AF42" s="4"/>
      <c r="AG42" s="204"/>
    </row>
    <row r="43" spans="1:35" ht="15" customHeight="1" x14ac:dyDescent="0.2">
      <c r="A43" s="20" t="str">
        <f>[6]Settings!U42</f>
        <v>B</v>
      </c>
      <c r="B43" s="19" t="str">
        <f>[6]Settings!V42</f>
        <v>EC141</v>
      </c>
      <c r="C43" s="229" t="str">
        <f>[6]Settings!W42</f>
        <v xml:space="preserve"> Elundini</v>
      </c>
      <c r="D43" s="147">
        <v>39587</v>
      </c>
      <c r="E43" s="80">
        <v>41731</v>
      </c>
      <c r="F43" s="134">
        <v>43993</v>
      </c>
      <c r="G43" s="147">
        <v>0</v>
      </c>
      <c r="H43" s="80">
        <v>0</v>
      </c>
      <c r="I43" s="134">
        <v>0</v>
      </c>
      <c r="J43" s="147"/>
      <c r="K43" s="80"/>
      <c r="L43" s="134"/>
      <c r="M43" s="147">
        <v>30000</v>
      </c>
      <c r="N43" s="80">
        <v>35000</v>
      </c>
      <c r="O43" s="134">
        <v>27156</v>
      </c>
      <c r="P43" s="147"/>
      <c r="Q43" s="80"/>
      <c r="R43" s="134"/>
      <c r="S43" s="147"/>
      <c r="T43" s="80"/>
      <c r="U43" s="134"/>
      <c r="V43" s="147"/>
      <c r="W43" s="80"/>
      <c r="X43" s="134"/>
      <c r="Y43" s="147"/>
      <c r="Z43" s="80"/>
      <c r="AA43" s="134"/>
      <c r="AB43" s="147"/>
      <c r="AC43" s="80"/>
      <c r="AD43" s="134"/>
      <c r="AE43" s="147"/>
      <c r="AF43" s="80"/>
      <c r="AG43" s="134"/>
    </row>
    <row r="44" spans="1:35" ht="15" customHeight="1" x14ac:dyDescent="0.2">
      <c r="A44" s="20" t="str">
        <f>[6]Settings!U43</f>
        <v>B</v>
      </c>
      <c r="B44" s="19" t="str">
        <f>[6]Settings!V43</f>
        <v>EC142</v>
      </c>
      <c r="C44" s="229" t="str">
        <f>[6]Settings!W43</f>
        <v xml:space="preserve"> Senqu</v>
      </c>
      <c r="D44" s="147">
        <v>39115</v>
      </c>
      <c r="E44" s="80">
        <v>41230</v>
      </c>
      <c r="F44" s="134">
        <v>43462</v>
      </c>
      <c r="G44" s="147">
        <v>0</v>
      </c>
      <c r="H44" s="80">
        <v>0</v>
      </c>
      <c r="I44" s="134">
        <v>0</v>
      </c>
      <c r="J44" s="147"/>
      <c r="K44" s="80"/>
      <c r="L44" s="134"/>
      <c r="M44" s="147">
        <v>5000</v>
      </c>
      <c r="N44" s="80"/>
      <c r="O44" s="134">
        <v>5000</v>
      </c>
      <c r="P44" s="147"/>
      <c r="Q44" s="80"/>
      <c r="R44" s="134"/>
      <c r="S44" s="147"/>
      <c r="T44" s="80"/>
      <c r="U44" s="134"/>
      <c r="V44" s="147"/>
      <c r="W44" s="80"/>
      <c r="X44" s="134"/>
      <c r="Y44" s="147"/>
      <c r="Z44" s="80"/>
      <c r="AA44" s="134"/>
      <c r="AB44" s="147"/>
      <c r="AC44" s="80"/>
      <c r="AD44" s="134"/>
      <c r="AE44" s="147"/>
      <c r="AF44" s="80"/>
      <c r="AG44" s="134"/>
    </row>
    <row r="45" spans="1:35" ht="15" customHeight="1" x14ac:dyDescent="0.2">
      <c r="A45" s="20" t="str">
        <f>[6]Settings!U44</f>
        <v>B</v>
      </c>
      <c r="B45" s="19" t="str">
        <f>[6]Settings!V44</f>
        <v>EC145</v>
      </c>
      <c r="C45" s="229" t="str">
        <f>[6]Settings!W44</f>
        <v xml:space="preserve"> Walter Sisulu</v>
      </c>
      <c r="D45" s="147">
        <v>29954</v>
      </c>
      <c r="E45" s="80">
        <v>20009</v>
      </c>
      <c r="F45" s="134">
        <v>20934</v>
      </c>
      <c r="G45" s="147">
        <v>0</v>
      </c>
      <c r="H45" s="80">
        <v>0</v>
      </c>
      <c r="I45" s="134">
        <v>0</v>
      </c>
      <c r="J45" s="147"/>
      <c r="K45" s="80"/>
      <c r="L45" s="134"/>
      <c r="M45" s="147">
        <v>9000</v>
      </c>
      <c r="N45" s="80"/>
      <c r="O45" s="134">
        <v>8000</v>
      </c>
      <c r="P45" s="147"/>
      <c r="Q45" s="80"/>
      <c r="R45" s="134"/>
      <c r="S45" s="147"/>
      <c r="T45" s="80"/>
      <c r="U45" s="134"/>
      <c r="V45" s="147"/>
      <c r="W45" s="80"/>
      <c r="X45" s="134"/>
      <c r="Y45" s="147"/>
      <c r="Z45" s="80"/>
      <c r="AA45" s="134"/>
      <c r="AB45" s="147"/>
      <c r="AC45" s="80"/>
      <c r="AD45" s="134"/>
      <c r="AE45" s="147"/>
      <c r="AF45" s="80"/>
      <c r="AG45" s="134"/>
    </row>
    <row r="46" spans="1:35" ht="15" customHeight="1" x14ac:dyDescent="0.2">
      <c r="A46" s="20" t="str">
        <f>[6]Settings!U45</f>
        <v>C</v>
      </c>
      <c r="B46" s="19" t="str">
        <f>[6]Settings!V45</f>
        <v>DC14</v>
      </c>
      <c r="C46" s="229" t="str">
        <f>[6]Settings!W45</f>
        <v xml:space="preserve"> Joe Gqabi District Municipality</v>
      </c>
      <c r="D46" s="147">
        <v>159725</v>
      </c>
      <c r="E46" s="80">
        <v>169316</v>
      </c>
      <c r="F46" s="134">
        <v>179438</v>
      </c>
      <c r="G46" s="147">
        <v>6000</v>
      </c>
      <c r="H46" s="80">
        <v>23000</v>
      </c>
      <c r="I46" s="134">
        <v>40000</v>
      </c>
      <c r="J46" s="147">
        <v>64500</v>
      </c>
      <c r="K46" s="80">
        <v>87310</v>
      </c>
      <c r="L46" s="134">
        <v>84000</v>
      </c>
      <c r="M46" s="147"/>
      <c r="N46" s="80"/>
      <c r="O46" s="134"/>
      <c r="P46" s="147">
        <v>2180</v>
      </c>
      <c r="Q46" s="80">
        <v>2204</v>
      </c>
      <c r="R46" s="134">
        <v>2329</v>
      </c>
      <c r="S46" s="147"/>
      <c r="T46" s="80"/>
      <c r="U46" s="134"/>
      <c r="V46" s="147"/>
      <c r="W46" s="80"/>
      <c r="X46" s="134"/>
      <c r="Y46" s="147"/>
      <c r="Z46" s="80"/>
      <c r="AA46" s="134"/>
      <c r="AB46" s="147"/>
      <c r="AC46" s="80"/>
      <c r="AD46" s="134"/>
      <c r="AE46" s="147"/>
      <c r="AF46" s="80"/>
      <c r="AG46" s="134"/>
    </row>
    <row r="47" spans="1:35" s="66" customFormat="1" ht="15" customHeight="1" x14ac:dyDescent="0.2">
      <c r="A47" s="22" t="str">
        <f>[6]Settings!U46</f>
        <v>Total: Joe Gqabi Municipalities</v>
      </c>
      <c r="B47" s="23"/>
      <c r="C47" s="24"/>
      <c r="D47" s="193">
        <f>SUM(D43:D46)</f>
        <v>268381</v>
      </c>
      <c r="E47" s="102">
        <f t="shared" ref="E47:R47" si="6">SUM(E43:E46)</f>
        <v>272286</v>
      </c>
      <c r="F47" s="203">
        <f t="shared" si="6"/>
        <v>287827</v>
      </c>
      <c r="G47" s="193">
        <f t="shared" si="6"/>
        <v>6000</v>
      </c>
      <c r="H47" s="102">
        <f t="shared" si="6"/>
        <v>23000</v>
      </c>
      <c r="I47" s="203">
        <f t="shared" si="6"/>
        <v>40000</v>
      </c>
      <c r="J47" s="193">
        <f t="shared" si="6"/>
        <v>64500</v>
      </c>
      <c r="K47" s="102">
        <f t="shared" si="6"/>
        <v>87310</v>
      </c>
      <c r="L47" s="203">
        <f t="shared" si="6"/>
        <v>84000</v>
      </c>
      <c r="M47" s="193">
        <f t="shared" si="6"/>
        <v>44000</v>
      </c>
      <c r="N47" s="102">
        <f t="shared" si="6"/>
        <v>35000</v>
      </c>
      <c r="O47" s="203">
        <f t="shared" si="6"/>
        <v>40156</v>
      </c>
      <c r="P47" s="193">
        <f t="shared" si="6"/>
        <v>2180</v>
      </c>
      <c r="Q47" s="102">
        <f t="shared" si="6"/>
        <v>2204</v>
      </c>
      <c r="R47" s="203">
        <f t="shared" si="6"/>
        <v>2329</v>
      </c>
      <c r="S47" s="193">
        <f>SUM(S43:S46)</f>
        <v>0</v>
      </c>
      <c r="T47" s="102">
        <f t="shared" ref="T47:AG47" si="7">SUM(T43:T46)</f>
        <v>0</v>
      </c>
      <c r="U47" s="203">
        <f t="shared" si="7"/>
        <v>0</v>
      </c>
      <c r="V47" s="193">
        <f t="shared" si="7"/>
        <v>0</v>
      </c>
      <c r="W47" s="102">
        <f t="shared" si="7"/>
        <v>0</v>
      </c>
      <c r="X47" s="203">
        <f t="shared" si="7"/>
        <v>0</v>
      </c>
      <c r="Y47" s="193">
        <f t="shared" si="7"/>
        <v>0</v>
      </c>
      <c r="Z47" s="102">
        <f t="shared" si="7"/>
        <v>0</v>
      </c>
      <c r="AA47" s="203">
        <f t="shared" si="7"/>
        <v>0</v>
      </c>
      <c r="AB47" s="193">
        <f t="shared" si="7"/>
        <v>0</v>
      </c>
      <c r="AC47" s="102">
        <f t="shared" si="7"/>
        <v>0</v>
      </c>
      <c r="AD47" s="203">
        <f t="shared" si="7"/>
        <v>0</v>
      </c>
      <c r="AE47" s="193">
        <f t="shared" si="7"/>
        <v>0</v>
      </c>
      <c r="AF47" s="102">
        <f t="shared" si="7"/>
        <v>0</v>
      </c>
      <c r="AG47" s="203">
        <f t="shared" si="7"/>
        <v>0</v>
      </c>
      <c r="AH47"/>
      <c r="AI47"/>
    </row>
    <row r="48" spans="1:35" ht="15" customHeight="1" x14ac:dyDescent="0.2">
      <c r="A48" s="254">
        <f>[6]Settings!U47</f>
        <v>0</v>
      </c>
      <c r="B48" s="243">
        <f>[6]Settings!V47</f>
        <v>0</v>
      </c>
      <c r="C48" s="244">
        <f>[6]Settings!W47</f>
        <v>0</v>
      </c>
      <c r="D48" s="1"/>
      <c r="E48" s="2"/>
      <c r="F48" s="3"/>
      <c r="G48" s="1" t="s">
        <v>497</v>
      </c>
      <c r="H48" s="2" t="s">
        <v>497</v>
      </c>
      <c r="I48" s="3" t="s">
        <v>497</v>
      </c>
      <c r="J48" s="1"/>
      <c r="K48" s="2"/>
      <c r="L48" s="3"/>
      <c r="M48" s="1"/>
      <c r="N48" s="2"/>
      <c r="O48" s="3"/>
      <c r="P48" s="1"/>
      <c r="Q48" s="2"/>
      <c r="R48" s="3"/>
      <c r="S48" s="1"/>
      <c r="T48" s="2"/>
      <c r="U48" s="3"/>
      <c r="V48" s="1"/>
      <c r="W48" s="2"/>
      <c r="X48" s="3"/>
      <c r="Y48" s="1"/>
      <c r="Z48" s="2"/>
      <c r="AA48" s="3"/>
      <c r="AB48" s="1"/>
      <c r="AC48" s="2"/>
      <c r="AD48" s="3"/>
      <c r="AE48" s="1"/>
      <c r="AF48" s="2"/>
      <c r="AG48" s="3"/>
    </row>
    <row r="49" spans="1:35" ht="15" customHeight="1" x14ac:dyDescent="0.2">
      <c r="A49" s="20" t="str">
        <f>[6]Settings!U48</f>
        <v>B</v>
      </c>
      <c r="B49" s="19" t="str">
        <f>[6]Settings!V48</f>
        <v>EC153</v>
      </c>
      <c r="C49" s="229" t="str">
        <f>[6]Settings!W48</f>
        <v xml:space="preserve"> Ngquza Hill</v>
      </c>
      <c r="D49" s="147">
        <v>55437</v>
      </c>
      <c r="E49" s="80">
        <v>58564</v>
      </c>
      <c r="F49" s="134">
        <v>61863</v>
      </c>
      <c r="G49" s="147">
        <v>0</v>
      </c>
      <c r="H49" s="80">
        <v>0</v>
      </c>
      <c r="I49" s="134">
        <v>0</v>
      </c>
      <c r="J49" s="147"/>
      <c r="K49" s="80"/>
      <c r="L49" s="134"/>
      <c r="M49" s="147">
        <v>14500</v>
      </c>
      <c r="N49" s="80">
        <v>13000</v>
      </c>
      <c r="O49" s="134">
        <v>13000</v>
      </c>
      <c r="P49" s="147"/>
      <c r="Q49" s="80"/>
      <c r="R49" s="134"/>
      <c r="S49" s="147"/>
      <c r="T49" s="80"/>
      <c r="U49" s="134"/>
      <c r="V49" s="147"/>
      <c r="W49" s="80"/>
      <c r="X49" s="134"/>
      <c r="Y49" s="147"/>
      <c r="Z49" s="80"/>
      <c r="AA49" s="134"/>
      <c r="AB49" s="147"/>
      <c r="AC49" s="80"/>
      <c r="AD49" s="134"/>
      <c r="AE49" s="147"/>
      <c r="AF49" s="80"/>
      <c r="AG49" s="134"/>
    </row>
    <row r="50" spans="1:35" ht="15" customHeight="1" x14ac:dyDescent="0.2">
      <c r="A50" s="20" t="str">
        <f>[6]Settings!U49</f>
        <v>B</v>
      </c>
      <c r="B50" s="19" t="str">
        <f>[6]Settings!V49</f>
        <v>EC154</v>
      </c>
      <c r="C50" s="229" t="str">
        <f>[6]Settings!W49</f>
        <v xml:space="preserve"> Port St Johns</v>
      </c>
      <c r="D50" s="147">
        <v>34897</v>
      </c>
      <c r="E50" s="80">
        <v>36751</v>
      </c>
      <c r="F50" s="134">
        <v>38707</v>
      </c>
      <c r="G50" s="147">
        <v>0</v>
      </c>
      <c r="H50" s="80">
        <v>0</v>
      </c>
      <c r="I50" s="134">
        <v>0</v>
      </c>
      <c r="J50" s="147"/>
      <c r="K50" s="80"/>
      <c r="L50" s="134"/>
      <c r="M50" s="147">
        <v>18000</v>
      </c>
      <c r="N50" s="80">
        <v>20000</v>
      </c>
      <c r="O50" s="134">
        <v>20000</v>
      </c>
      <c r="P50" s="147"/>
      <c r="Q50" s="80"/>
      <c r="R50" s="134"/>
      <c r="S50" s="147"/>
      <c r="T50" s="80"/>
      <c r="U50" s="134"/>
      <c r="V50" s="147"/>
      <c r="W50" s="80"/>
      <c r="X50" s="134"/>
      <c r="Y50" s="147"/>
      <c r="Z50" s="80"/>
      <c r="AA50" s="134"/>
      <c r="AB50" s="147"/>
      <c r="AC50" s="80"/>
      <c r="AD50" s="134"/>
      <c r="AE50" s="147"/>
      <c r="AF50" s="80"/>
      <c r="AG50" s="134"/>
    </row>
    <row r="51" spans="1:35" ht="15" customHeight="1" x14ac:dyDescent="0.2">
      <c r="A51" s="20" t="str">
        <f>[6]Settings!U50</f>
        <v>B</v>
      </c>
      <c r="B51" s="19" t="str">
        <f>[6]Settings!V50</f>
        <v>EC155</v>
      </c>
      <c r="C51" s="229" t="str">
        <f>[6]Settings!W50</f>
        <v xml:space="preserve"> Nyandeni</v>
      </c>
      <c r="D51" s="147">
        <v>61894</v>
      </c>
      <c r="E51" s="80">
        <v>65421</v>
      </c>
      <c r="F51" s="134">
        <v>69143</v>
      </c>
      <c r="G51" s="147">
        <v>0</v>
      </c>
      <c r="H51" s="80">
        <v>0</v>
      </c>
      <c r="I51" s="134">
        <v>0</v>
      </c>
      <c r="J51" s="147"/>
      <c r="K51" s="80"/>
      <c r="L51" s="134"/>
      <c r="M51" s="147">
        <v>15000</v>
      </c>
      <c r="N51" s="80">
        <v>20000</v>
      </c>
      <c r="O51" s="134">
        <v>25000</v>
      </c>
      <c r="P51" s="147"/>
      <c r="Q51" s="80"/>
      <c r="R51" s="134"/>
      <c r="S51" s="147"/>
      <c r="T51" s="80"/>
      <c r="U51" s="134"/>
      <c r="V51" s="147"/>
      <c r="W51" s="80"/>
      <c r="X51" s="134"/>
      <c r="Y51" s="147"/>
      <c r="Z51" s="80"/>
      <c r="AA51" s="134"/>
      <c r="AB51" s="147"/>
      <c r="AC51" s="80"/>
      <c r="AD51" s="134"/>
      <c r="AE51" s="147"/>
      <c r="AF51" s="80"/>
      <c r="AG51" s="134"/>
    </row>
    <row r="52" spans="1:35" ht="15" customHeight="1" x14ac:dyDescent="0.2">
      <c r="A52" s="20" t="str">
        <f>[6]Settings!U51</f>
        <v>B</v>
      </c>
      <c r="B52" s="19" t="str">
        <f>[6]Settings!V51</f>
        <v>EC156</v>
      </c>
      <c r="C52" s="229" t="str">
        <f>[6]Settings!W51</f>
        <v xml:space="preserve"> Mhlontlo</v>
      </c>
      <c r="D52" s="147">
        <v>44989</v>
      </c>
      <c r="E52" s="80">
        <v>47468</v>
      </c>
      <c r="F52" s="134">
        <v>50084</v>
      </c>
      <c r="G52" s="147">
        <v>0</v>
      </c>
      <c r="H52" s="80">
        <v>0</v>
      </c>
      <c r="I52" s="134">
        <v>0</v>
      </c>
      <c r="J52" s="147"/>
      <c r="K52" s="80"/>
      <c r="L52" s="134"/>
      <c r="M52" s="147">
        <v>14000</v>
      </c>
      <c r="N52" s="80">
        <v>15000</v>
      </c>
      <c r="O52" s="134">
        <v>20000</v>
      </c>
      <c r="P52" s="147"/>
      <c r="Q52" s="80"/>
      <c r="R52" s="134"/>
      <c r="S52" s="147"/>
      <c r="T52" s="80"/>
      <c r="U52" s="134"/>
      <c r="V52" s="147"/>
      <c r="W52" s="80"/>
      <c r="X52" s="134"/>
      <c r="Y52" s="147"/>
      <c r="Z52" s="80"/>
      <c r="AA52" s="134"/>
      <c r="AB52" s="147"/>
      <c r="AC52" s="80"/>
      <c r="AD52" s="134"/>
      <c r="AE52" s="147"/>
      <c r="AF52" s="80"/>
      <c r="AG52" s="134"/>
    </row>
    <row r="53" spans="1:35" ht="15" customHeight="1" x14ac:dyDescent="0.2">
      <c r="A53" s="20" t="str">
        <f>[6]Settings!U52</f>
        <v>B</v>
      </c>
      <c r="B53" s="19" t="str">
        <f>[6]Settings!V52</f>
        <v>EC157</v>
      </c>
      <c r="C53" s="229" t="str">
        <f>[6]Settings!W52</f>
        <v xml:space="preserve"> King Sabata Dalindyebo</v>
      </c>
      <c r="D53" s="147">
        <v>87808</v>
      </c>
      <c r="E53" s="80">
        <v>92941</v>
      </c>
      <c r="F53" s="134">
        <v>98359</v>
      </c>
      <c r="G53" s="147">
        <v>0</v>
      </c>
      <c r="H53" s="80">
        <v>0</v>
      </c>
      <c r="I53" s="134">
        <v>0</v>
      </c>
      <c r="J53" s="147"/>
      <c r="K53" s="80"/>
      <c r="L53" s="134"/>
      <c r="M53" s="147">
        <v>15000</v>
      </c>
      <c r="N53" s="80">
        <v>15000</v>
      </c>
      <c r="O53" s="134">
        <v>35000</v>
      </c>
      <c r="P53" s="147"/>
      <c r="Q53" s="80"/>
      <c r="R53" s="134"/>
      <c r="S53" s="147"/>
      <c r="T53" s="80"/>
      <c r="U53" s="134"/>
      <c r="V53" s="147"/>
      <c r="W53" s="80"/>
      <c r="X53" s="134"/>
      <c r="Y53" s="147"/>
      <c r="Z53" s="80"/>
      <c r="AA53" s="134"/>
      <c r="AB53" s="147"/>
      <c r="AC53" s="80"/>
      <c r="AD53" s="134"/>
      <c r="AE53" s="147"/>
      <c r="AF53" s="80"/>
      <c r="AG53" s="134"/>
    </row>
    <row r="54" spans="1:35" ht="15" customHeight="1" x14ac:dyDescent="0.2">
      <c r="A54" s="20" t="str">
        <f>[6]Settings!U53</f>
        <v>C</v>
      </c>
      <c r="B54" s="19" t="str">
        <f>[6]Settings!V53</f>
        <v>DC15</v>
      </c>
      <c r="C54" s="229" t="str">
        <f>[6]Settings!W53</f>
        <v xml:space="preserve"> O.R. Tambo District Municipality</v>
      </c>
      <c r="D54" s="147">
        <v>645218</v>
      </c>
      <c r="E54" s="80">
        <v>684904</v>
      </c>
      <c r="F54" s="134">
        <v>726787</v>
      </c>
      <c r="G54" s="147">
        <v>327500</v>
      </c>
      <c r="H54" s="80">
        <v>341533</v>
      </c>
      <c r="I54" s="134">
        <v>313000</v>
      </c>
      <c r="J54" s="147">
        <v>124000</v>
      </c>
      <c r="K54" s="80">
        <v>100000</v>
      </c>
      <c r="L54" s="134">
        <v>100000</v>
      </c>
      <c r="M54" s="147"/>
      <c r="N54" s="80"/>
      <c r="O54" s="134"/>
      <c r="P54" s="147">
        <v>2931</v>
      </c>
      <c r="Q54" s="80">
        <v>3085</v>
      </c>
      <c r="R54" s="134">
        <v>3258</v>
      </c>
      <c r="S54" s="147"/>
      <c r="T54" s="80"/>
      <c r="U54" s="134"/>
      <c r="V54" s="147"/>
      <c r="W54" s="80"/>
      <c r="X54" s="134"/>
      <c r="Y54" s="147"/>
      <c r="Z54" s="80"/>
      <c r="AA54" s="134"/>
      <c r="AB54" s="147"/>
      <c r="AC54" s="80"/>
      <c r="AD54" s="134"/>
      <c r="AE54" s="147"/>
      <c r="AF54" s="80"/>
      <c r="AG54" s="134"/>
    </row>
    <row r="55" spans="1:35" s="66" customFormat="1" ht="15" customHeight="1" x14ac:dyDescent="0.2">
      <c r="A55" s="22" t="str">
        <f>[6]Settings!U54</f>
        <v>Total: O.R.Tambo Municipalities</v>
      </c>
      <c r="B55" s="23"/>
      <c r="C55" s="24"/>
      <c r="D55" s="193">
        <f>SUM(D49:D54)</f>
        <v>930243</v>
      </c>
      <c r="E55" s="102">
        <f t="shared" ref="E55:R55" si="8">SUM(E49:E54)</f>
        <v>986049</v>
      </c>
      <c r="F55" s="203">
        <f t="shared" si="8"/>
        <v>1044943</v>
      </c>
      <c r="G55" s="193">
        <f t="shared" si="8"/>
        <v>327500</v>
      </c>
      <c r="H55" s="102">
        <f t="shared" si="8"/>
        <v>341533</v>
      </c>
      <c r="I55" s="203">
        <f t="shared" si="8"/>
        <v>313000</v>
      </c>
      <c r="J55" s="193">
        <f t="shared" si="8"/>
        <v>124000</v>
      </c>
      <c r="K55" s="102">
        <f t="shared" si="8"/>
        <v>100000</v>
      </c>
      <c r="L55" s="203">
        <f t="shared" si="8"/>
        <v>100000</v>
      </c>
      <c r="M55" s="193">
        <f t="shared" si="8"/>
        <v>76500</v>
      </c>
      <c r="N55" s="102">
        <f t="shared" si="8"/>
        <v>83000</v>
      </c>
      <c r="O55" s="203">
        <f t="shared" si="8"/>
        <v>113000</v>
      </c>
      <c r="P55" s="193">
        <f t="shared" si="8"/>
        <v>2931</v>
      </c>
      <c r="Q55" s="102">
        <f t="shared" si="8"/>
        <v>3085</v>
      </c>
      <c r="R55" s="203">
        <f t="shared" si="8"/>
        <v>3258</v>
      </c>
      <c r="S55" s="193">
        <f>SUM(S49:S54)</f>
        <v>0</v>
      </c>
      <c r="T55" s="102">
        <f t="shared" ref="T55:AG55" si="9">SUM(T49:T54)</f>
        <v>0</v>
      </c>
      <c r="U55" s="203">
        <f t="shared" si="9"/>
        <v>0</v>
      </c>
      <c r="V55" s="193">
        <f t="shared" si="9"/>
        <v>0</v>
      </c>
      <c r="W55" s="102">
        <f t="shared" si="9"/>
        <v>0</v>
      </c>
      <c r="X55" s="203">
        <f t="shared" si="9"/>
        <v>0</v>
      </c>
      <c r="Y55" s="193">
        <f t="shared" si="9"/>
        <v>0</v>
      </c>
      <c r="Z55" s="102">
        <f t="shared" si="9"/>
        <v>0</v>
      </c>
      <c r="AA55" s="203">
        <f t="shared" si="9"/>
        <v>0</v>
      </c>
      <c r="AB55" s="193">
        <f t="shared" si="9"/>
        <v>0</v>
      </c>
      <c r="AC55" s="102">
        <f t="shared" si="9"/>
        <v>0</v>
      </c>
      <c r="AD55" s="203">
        <f t="shared" si="9"/>
        <v>0</v>
      </c>
      <c r="AE55" s="193">
        <f t="shared" si="9"/>
        <v>0</v>
      </c>
      <c r="AF55" s="102">
        <f t="shared" si="9"/>
        <v>0</v>
      </c>
      <c r="AG55" s="203">
        <f t="shared" si="9"/>
        <v>0</v>
      </c>
      <c r="AH55"/>
      <c r="AI55"/>
    </row>
    <row r="56" spans="1:35" ht="15" customHeight="1" x14ac:dyDescent="0.2">
      <c r="A56" s="254">
        <f>[6]Settings!U55</f>
        <v>0</v>
      </c>
      <c r="B56" s="243">
        <f>[6]Settings!V55</f>
        <v>0</v>
      </c>
      <c r="C56" s="244">
        <f>[6]Settings!W55</f>
        <v>0</v>
      </c>
      <c r="D56" s="1"/>
      <c r="E56" s="2"/>
      <c r="F56" s="3"/>
      <c r="G56" s="1" t="s">
        <v>497</v>
      </c>
      <c r="H56" s="2" t="s">
        <v>497</v>
      </c>
      <c r="I56" s="3" t="s">
        <v>497</v>
      </c>
      <c r="J56" s="1"/>
      <c r="K56" s="2"/>
      <c r="L56" s="3"/>
      <c r="M56" s="1"/>
      <c r="N56" s="2"/>
      <c r="O56" s="3"/>
      <c r="P56" s="1"/>
      <c r="Q56" s="2"/>
      <c r="R56" s="3"/>
      <c r="S56" s="1"/>
      <c r="T56" s="2"/>
      <c r="U56" s="3"/>
      <c r="V56" s="1"/>
      <c r="W56" s="2"/>
      <c r="X56" s="3"/>
      <c r="Y56" s="1"/>
      <c r="Z56" s="2"/>
      <c r="AA56" s="3"/>
      <c r="AB56" s="1"/>
      <c r="AC56" s="2"/>
      <c r="AD56" s="3"/>
      <c r="AE56" s="1"/>
      <c r="AF56" s="2"/>
      <c r="AG56" s="3"/>
    </row>
    <row r="57" spans="1:35" ht="15" customHeight="1" x14ac:dyDescent="0.2">
      <c r="A57" s="20" t="str">
        <f>[6]Settings!U56</f>
        <v>B</v>
      </c>
      <c r="B57" s="19" t="str">
        <f>[6]Settings!V56</f>
        <v>EC441</v>
      </c>
      <c r="C57" s="229" t="str">
        <f>[6]Settings!W56</f>
        <v xml:space="preserve"> Matatiele</v>
      </c>
      <c r="D57" s="147">
        <v>50088</v>
      </c>
      <c r="E57" s="80">
        <v>52883</v>
      </c>
      <c r="F57" s="134">
        <v>55832</v>
      </c>
      <c r="G57" s="147">
        <v>0</v>
      </c>
      <c r="H57" s="80">
        <v>0</v>
      </c>
      <c r="I57" s="134">
        <v>0</v>
      </c>
      <c r="J57" s="147"/>
      <c r="K57" s="80"/>
      <c r="L57" s="134"/>
      <c r="M57" s="147">
        <v>80000</v>
      </c>
      <c r="N57" s="80">
        <v>90000</v>
      </c>
      <c r="O57" s="134">
        <v>90000</v>
      </c>
      <c r="P57" s="147"/>
      <c r="Q57" s="80"/>
      <c r="R57" s="134"/>
      <c r="S57" s="147"/>
      <c r="T57" s="80"/>
      <c r="U57" s="134"/>
      <c r="V57" s="147"/>
      <c r="W57" s="80"/>
      <c r="X57" s="134"/>
      <c r="Y57" s="147"/>
      <c r="Z57" s="80"/>
      <c r="AA57" s="134"/>
      <c r="AB57" s="147"/>
      <c r="AC57" s="80"/>
      <c r="AD57" s="134"/>
      <c r="AE57" s="147"/>
      <c r="AF57" s="80"/>
      <c r="AG57" s="134"/>
    </row>
    <row r="58" spans="1:35" ht="15" customHeight="1" x14ac:dyDescent="0.2">
      <c r="A58" s="20" t="str">
        <f>[6]Settings!U57</f>
        <v>B</v>
      </c>
      <c r="B58" s="19" t="str">
        <f>[6]Settings!V57</f>
        <v>EC442</v>
      </c>
      <c r="C58" s="229" t="str">
        <f>[6]Settings!W57</f>
        <v xml:space="preserve"> Umzimvubu</v>
      </c>
      <c r="D58" s="147">
        <v>47190</v>
      </c>
      <c r="E58" s="80">
        <v>49805</v>
      </c>
      <c r="F58" s="134">
        <v>52565</v>
      </c>
      <c r="G58" s="147">
        <v>0</v>
      </c>
      <c r="H58" s="80">
        <v>0</v>
      </c>
      <c r="I58" s="134">
        <v>0</v>
      </c>
      <c r="J58" s="147"/>
      <c r="K58" s="80"/>
      <c r="L58" s="134"/>
      <c r="M58" s="147">
        <v>33000</v>
      </c>
      <c r="N58" s="80">
        <v>36000</v>
      </c>
      <c r="O58" s="134">
        <v>40000</v>
      </c>
      <c r="P58" s="147"/>
      <c r="Q58" s="80"/>
      <c r="R58" s="134"/>
      <c r="S58" s="147"/>
      <c r="T58" s="80"/>
      <c r="U58" s="134"/>
      <c r="V58" s="147"/>
      <c r="W58" s="80"/>
      <c r="X58" s="134"/>
      <c r="Y58" s="147"/>
      <c r="Z58" s="80"/>
      <c r="AA58" s="134"/>
      <c r="AB58" s="147"/>
      <c r="AC58" s="80"/>
      <c r="AD58" s="134"/>
      <c r="AE58" s="147"/>
      <c r="AF58" s="80"/>
      <c r="AG58" s="134"/>
    </row>
    <row r="59" spans="1:35" ht="15" customHeight="1" x14ac:dyDescent="0.2">
      <c r="A59" s="20" t="str">
        <f>[6]Settings!U58</f>
        <v>B</v>
      </c>
      <c r="B59" s="19" t="str">
        <f>[6]Settings!V58</f>
        <v>EC443</v>
      </c>
      <c r="C59" s="229" t="str">
        <f>[6]Settings!W58</f>
        <v xml:space="preserve"> Mbizana</v>
      </c>
      <c r="D59" s="147">
        <v>61178</v>
      </c>
      <c r="E59" s="80">
        <v>51916</v>
      </c>
      <c r="F59" s="134">
        <v>54806</v>
      </c>
      <c r="G59" s="147">
        <v>0</v>
      </c>
      <c r="H59" s="80">
        <v>0</v>
      </c>
      <c r="I59" s="134">
        <v>0</v>
      </c>
      <c r="J59" s="147"/>
      <c r="K59" s="80"/>
      <c r="L59" s="134"/>
      <c r="M59" s="147">
        <v>34000</v>
      </c>
      <c r="N59" s="80">
        <v>25000</v>
      </c>
      <c r="O59" s="134">
        <v>34000</v>
      </c>
      <c r="P59" s="147"/>
      <c r="Q59" s="80"/>
      <c r="R59" s="134"/>
      <c r="S59" s="147"/>
      <c r="T59" s="80"/>
      <c r="U59" s="134"/>
      <c r="V59" s="147"/>
      <c r="W59" s="80"/>
      <c r="X59" s="134"/>
      <c r="Y59" s="147"/>
      <c r="Z59" s="80"/>
      <c r="AA59" s="134"/>
      <c r="AB59" s="147"/>
      <c r="AC59" s="80"/>
      <c r="AD59" s="134"/>
      <c r="AE59" s="147"/>
      <c r="AF59" s="80"/>
      <c r="AG59" s="134"/>
    </row>
    <row r="60" spans="1:35" ht="15" customHeight="1" x14ac:dyDescent="0.2">
      <c r="A60" s="20" t="str">
        <f>[6]Settings!U59</f>
        <v>B</v>
      </c>
      <c r="B60" s="19" t="str">
        <f>[6]Settings!V59</f>
        <v>EC444</v>
      </c>
      <c r="C60" s="229" t="str">
        <f>[6]Settings!W59</f>
        <v xml:space="preserve"> Ntabankulu</v>
      </c>
      <c r="D60" s="147">
        <v>27581</v>
      </c>
      <c r="E60" s="80">
        <v>28981</v>
      </c>
      <c r="F60" s="134">
        <v>30458</v>
      </c>
      <c r="G60" s="147">
        <v>0</v>
      </c>
      <c r="H60" s="80">
        <v>0</v>
      </c>
      <c r="I60" s="134">
        <v>0</v>
      </c>
      <c r="J60" s="147"/>
      <c r="K60" s="80"/>
      <c r="L60" s="134"/>
      <c r="M60" s="147">
        <v>40000</v>
      </c>
      <c r="N60" s="80">
        <v>50000</v>
      </c>
      <c r="O60" s="134">
        <v>50000</v>
      </c>
      <c r="P60" s="147"/>
      <c r="Q60" s="80"/>
      <c r="R60" s="134"/>
      <c r="S60" s="147"/>
      <c r="T60" s="80"/>
      <c r="U60" s="134"/>
      <c r="V60" s="147"/>
      <c r="W60" s="80"/>
      <c r="X60" s="134"/>
      <c r="Y60" s="147"/>
      <c r="Z60" s="80"/>
      <c r="AA60" s="134"/>
      <c r="AB60" s="147"/>
      <c r="AC60" s="80"/>
      <c r="AD60" s="134"/>
      <c r="AE60" s="147"/>
      <c r="AF60" s="80"/>
      <c r="AG60" s="134"/>
    </row>
    <row r="61" spans="1:35" ht="15" customHeight="1" x14ac:dyDescent="0.2">
      <c r="A61" s="20" t="str">
        <f>[6]Settings!U60</f>
        <v>C</v>
      </c>
      <c r="B61" s="19" t="str">
        <f>[6]Settings!V60</f>
        <v>DC44</v>
      </c>
      <c r="C61" s="229" t="str">
        <f>[6]Settings!W60</f>
        <v xml:space="preserve"> Alfred Nzo District Municipality</v>
      </c>
      <c r="D61" s="147">
        <v>382989</v>
      </c>
      <c r="E61" s="80">
        <v>406420</v>
      </c>
      <c r="F61" s="134">
        <v>431148</v>
      </c>
      <c r="G61" s="147">
        <v>0</v>
      </c>
      <c r="H61" s="80">
        <v>0</v>
      </c>
      <c r="I61" s="134">
        <v>0</v>
      </c>
      <c r="J61" s="147">
        <v>110000</v>
      </c>
      <c r="K61" s="80">
        <v>105000</v>
      </c>
      <c r="L61" s="134">
        <v>90000</v>
      </c>
      <c r="M61" s="147"/>
      <c r="N61" s="80"/>
      <c r="O61" s="134"/>
      <c r="P61" s="147">
        <v>2285</v>
      </c>
      <c r="Q61" s="80">
        <v>2455</v>
      </c>
      <c r="R61" s="134">
        <v>2592</v>
      </c>
      <c r="S61" s="147"/>
      <c r="T61" s="80"/>
      <c r="U61" s="134"/>
      <c r="V61" s="147"/>
      <c r="W61" s="80"/>
      <c r="X61" s="134"/>
      <c r="Y61" s="147"/>
      <c r="Z61" s="80"/>
      <c r="AA61" s="134"/>
      <c r="AB61" s="147"/>
      <c r="AC61" s="80"/>
      <c r="AD61" s="134"/>
      <c r="AE61" s="147"/>
      <c r="AF61" s="80"/>
      <c r="AG61" s="134"/>
    </row>
    <row r="62" spans="1:35" s="66" customFormat="1" ht="15" customHeight="1" x14ac:dyDescent="0.2">
      <c r="A62" s="22" t="str">
        <f>[6]Settings!U61</f>
        <v>Total: Alfred Nzo Municipalities</v>
      </c>
      <c r="B62" s="23"/>
      <c r="C62" s="24"/>
      <c r="D62" s="193">
        <f>SUM(D57:D61)</f>
        <v>569026</v>
      </c>
      <c r="E62" s="102">
        <f t="shared" ref="E62:R62" si="10">SUM(E57:E61)</f>
        <v>590005</v>
      </c>
      <c r="F62" s="203">
        <f t="shared" si="10"/>
        <v>624809</v>
      </c>
      <c r="G62" s="193">
        <f t="shared" si="10"/>
        <v>0</v>
      </c>
      <c r="H62" s="102">
        <f t="shared" si="10"/>
        <v>0</v>
      </c>
      <c r="I62" s="203">
        <f t="shared" si="10"/>
        <v>0</v>
      </c>
      <c r="J62" s="193">
        <f t="shared" si="10"/>
        <v>110000</v>
      </c>
      <c r="K62" s="102">
        <f t="shared" si="10"/>
        <v>105000</v>
      </c>
      <c r="L62" s="203">
        <f t="shared" si="10"/>
        <v>90000</v>
      </c>
      <c r="M62" s="193">
        <f t="shared" si="10"/>
        <v>187000</v>
      </c>
      <c r="N62" s="102">
        <f t="shared" si="10"/>
        <v>201000</v>
      </c>
      <c r="O62" s="203">
        <f t="shared" si="10"/>
        <v>214000</v>
      </c>
      <c r="P62" s="193">
        <f t="shared" si="10"/>
        <v>2285</v>
      </c>
      <c r="Q62" s="102">
        <f t="shared" si="10"/>
        <v>2455</v>
      </c>
      <c r="R62" s="203">
        <f t="shared" si="10"/>
        <v>2592</v>
      </c>
      <c r="S62" s="193">
        <f>SUM(S57:S61)</f>
        <v>0</v>
      </c>
      <c r="T62" s="102">
        <f t="shared" ref="T62:AG62" si="11">SUM(T57:T61)</f>
        <v>0</v>
      </c>
      <c r="U62" s="203">
        <f t="shared" si="11"/>
        <v>0</v>
      </c>
      <c r="V62" s="193">
        <f t="shared" si="11"/>
        <v>0</v>
      </c>
      <c r="W62" s="102">
        <f t="shared" si="11"/>
        <v>0</v>
      </c>
      <c r="X62" s="203">
        <f t="shared" si="11"/>
        <v>0</v>
      </c>
      <c r="Y62" s="193">
        <f t="shared" si="11"/>
        <v>0</v>
      </c>
      <c r="Z62" s="102">
        <f t="shared" si="11"/>
        <v>0</v>
      </c>
      <c r="AA62" s="203">
        <f t="shared" si="11"/>
        <v>0</v>
      </c>
      <c r="AB62" s="193">
        <f t="shared" si="11"/>
        <v>0</v>
      </c>
      <c r="AC62" s="102">
        <f t="shared" si="11"/>
        <v>0</v>
      </c>
      <c r="AD62" s="203">
        <f t="shared" si="11"/>
        <v>0</v>
      </c>
      <c r="AE62" s="193">
        <f t="shared" si="11"/>
        <v>0</v>
      </c>
      <c r="AF62" s="102">
        <f t="shared" si="11"/>
        <v>0</v>
      </c>
      <c r="AG62" s="203">
        <f t="shared" si="11"/>
        <v>0</v>
      </c>
      <c r="AH62"/>
      <c r="AI62"/>
    </row>
    <row r="63" spans="1:35" ht="15" customHeight="1" x14ac:dyDescent="0.2">
      <c r="A63" s="254">
        <f>[6]Settings!U62</f>
        <v>0</v>
      </c>
      <c r="B63" s="243">
        <f>[6]Settings!V62</f>
        <v>0</v>
      </c>
      <c r="C63" s="244">
        <f>[6]Settings!W62</f>
        <v>0</v>
      </c>
      <c r="D63" s="1"/>
      <c r="E63" s="2"/>
      <c r="F63" s="3"/>
      <c r="G63" s="1" t="s">
        <v>497</v>
      </c>
      <c r="H63" s="2" t="s">
        <v>497</v>
      </c>
      <c r="I63" s="3" t="s">
        <v>497</v>
      </c>
      <c r="J63" s="1"/>
      <c r="K63" s="2"/>
      <c r="L63" s="3"/>
      <c r="M63" s="1"/>
      <c r="N63" s="2"/>
      <c r="O63" s="3"/>
      <c r="P63" s="1"/>
      <c r="Q63" s="2"/>
      <c r="R63" s="3"/>
      <c r="S63" s="1"/>
      <c r="T63" s="2"/>
      <c r="U63" s="3"/>
      <c r="V63" s="1"/>
      <c r="W63" s="2"/>
      <c r="X63" s="3"/>
      <c r="Y63" s="1"/>
      <c r="Z63" s="2"/>
      <c r="AA63" s="3"/>
      <c r="AB63" s="1"/>
      <c r="AC63" s="2"/>
      <c r="AD63" s="3"/>
      <c r="AE63" s="1"/>
      <c r="AF63" s="2"/>
      <c r="AG63" s="3"/>
    </row>
    <row r="64" spans="1:35" ht="15" customHeight="1" x14ac:dyDescent="0.2">
      <c r="A64" s="254">
        <f>[6]Settings!U63</f>
        <v>0</v>
      </c>
      <c r="B64" s="243">
        <f>[6]Settings!V63</f>
        <v>0</v>
      </c>
      <c r="C64" s="244">
        <f>[6]Settings!W63</f>
        <v>0</v>
      </c>
      <c r="D64" s="1"/>
      <c r="E64" s="2"/>
      <c r="F64" s="3"/>
      <c r="G64" s="1" t="s">
        <v>497</v>
      </c>
      <c r="H64" s="2" t="s">
        <v>497</v>
      </c>
      <c r="I64" s="3" t="s">
        <v>497</v>
      </c>
      <c r="J64" s="1"/>
      <c r="K64" s="2"/>
      <c r="L64" s="3"/>
      <c r="M64" s="1"/>
      <c r="N64" s="2"/>
      <c r="O64" s="3"/>
      <c r="P64" s="1"/>
      <c r="Q64" s="2"/>
      <c r="R64" s="3"/>
      <c r="S64" s="1"/>
      <c r="T64" s="2"/>
      <c r="U64" s="3"/>
      <c r="V64" s="1"/>
      <c r="W64" s="2"/>
      <c r="X64" s="3"/>
      <c r="Y64" s="1"/>
      <c r="Z64" s="2"/>
      <c r="AA64" s="3"/>
      <c r="AB64" s="1"/>
      <c r="AC64" s="2"/>
      <c r="AD64" s="3"/>
      <c r="AE64" s="1"/>
      <c r="AF64" s="2"/>
      <c r="AG64" s="3"/>
    </row>
    <row r="65" spans="1:35" s="66" customFormat="1" ht="15" customHeight="1" x14ac:dyDescent="0.2">
      <c r="A65" s="22" t="str">
        <f>[6]Settings!U64</f>
        <v>Total: Eastern Cape Municipalities</v>
      </c>
      <c r="B65" s="23"/>
      <c r="C65" s="24"/>
      <c r="D65" s="193">
        <f>SUM(D12+D13+D23+D32+D41+D47+D55+D62)</f>
        <v>3109796</v>
      </c>
      <c r="E65" s="102">
        <f t="shared" ref="E65:R65" si="12">SUM(E12+E13+E23+E32+E41+E47+E55+E62)</f>
        <v>3248591</v>
      </c>
      <c r="F65" s="203">
        <f t="shared" si="12"/>
        <v>3437620</v>
      </c>
      <c r="G65" s="193">
        <f t="shared" si="12"/>
        <v>542000</v>
      </c>
      <c r="H65" s="102">
        <f t="shared" si="12"/>
        <v>496533</v>
      </c>
      <c r="I65" s="203">
        <f t="shared" si="12"/>
        <v>378000</v>
      </c>
      <c r="J65" s="193">
        <f t="shared" si="12"/>
        <v>485500</v>
      </c>
      <c r="K65" s="102">
        <f t="shared" si="12"/>
        <v>494574</v>
      </c>
      <c r="L65" s="203">
        <f t="shared" si="12"/>
        <v>484000</v>
      </c>
      <c r="M65" s="193">
        <f t="shared" si="12"/>
        <v>472000</v>
      </c>
      <c r="N65" s="102">
        <f t="shared" si="12"/>
        <v>554870</v>
      </c>
      <c r="O65" s="203">
        <f t="shared" si="12"/>
        <v>651556</v>
      </c>
      <c r="P65" s="193">
        <f t="shared" si="12"/>
        <v>15786</v>
      </c>
      <c r="Q65" s="102">
        <f t="shared" si="12"/>
        <v>16641</v>
      </c>
      <c r="R65" s="203">
        <f t="shared" si="12"/>
        <v>17586</v>
      </c>
      <c r="S65" s="193">
        <f>S12+S13+S23+S32+S41+S47+S55+S62</f>
        <v>1679889</v>
      </c>
      <c r="T65" s="102">
        <f t="shared" ref="T65:AG65" si="13">T12+T13+T23+T32+T41+T47+T55+T62</f>
        <v>1764588</v>
      </c>
      <c r="U65" s="203">
        <f t="shared" si="13"/>
        <v>1864158</v>
      </c>
      <c r="V65" s="193">
        <f t="shared" si="13"/>
        <v>329165.8788535893</v>
      </c>
      <c r="W65" s="102">
        <f t="shared" si="13"/>
        <v>395593.16215208732</v>
      </c>
      <c r="X65" s="203">
        <f t="shared" si="13"/>
        <v>418404.4082095318</v>
      </c>
      <c r="Y65" s="193">
        <f t="shared" si="13"/>
        <v>40080</v>
      </c>
      <c r="Z65" s="102">
        <f t="shared" si="13"/>
        <v>40000</v>
      </c>
      <c r="AA65" s="203">
        <f t="shared" si="13"/>
        <v>45000</v>
      </c>
      <c r="AB65" s="193">
        <f t="shared" si="13"/>
        <v>14264</v>
      </c>
      <c r="AC65" s="102">
        <f t="shared" si="13"/>
        <v>28935</v>
      </c>
      <c r="AD65" s="203">
        <f t="shared" si="13"/>
        <v>30557</v>
      </c>
      <c r="AE65" s="193">
        <f t="shared" si="13"/>
        <v>0</v>
      </c>
      <c r="AF65" s="102">
        <f t="shared" si="13"/>
        <v>0</v>
      </c>
      <c r="AG65" s="203">
        <f t="shared" si="13"/>
        <v>0</v>
      </c>
      <c r="AH65"/>
      <c r="AI65"/>
    </row>
    <row r="66" spans="1:35" ht="15" customHeight="1" x14ac:dyDescent="0.2">
      <c r="A66" s="254">
        <f>[6]Settings!U65</f>
        <v>0</v>
      </c>
      <c r="B66" s="243">
        <f>[6]Settings!V65</f>
        <v>0</v>
      </c>
      <c r="C66" s="244">
        <f>[6]Settings!W65</f>
        <v>0</v>
      </c>
      <c r="D66" s="6"/>
      <c r="E66" s="7"/>
      <c r="F66" s="8"/>
      <c r="G66" s="6" t="s">
        <v>497</v>
      </c>
      <c r="H66" s="7" t="s">
        <v>497</v>
      </c>
      <c r="I66" s="8" t="s">
        <v>497</v>
      </c>
      <c r="J66" s="6"/>
      <c r="K66" s="7"/>
      <c r="L66" s="8"/>
      <c r="M66" s="6"/>
      <c r="N66" s="7"/>
      <c r="O66" s="8"/>
      <c r="P66" s="6"/>
      <c r="Q66" s="7"/>
      <c r="R66" s="8"/>
      <c r="S66" s="6"/>
      <c r="T66" s="7"/>
      <c r="U66" s="8"/>
      <c r="V66" s="6"/>
      <c r="W66" s="7"/>
      <c r="X66" s="8"/>
      <c r="Y66" s="6"/>
      <c r="Z66" s="7"/>
      <c r="AA66" s="8"/>
      <c r="AB66" s="6"/>
      <c r="AC66" s="7"/>
      <c r="AD66" s="8"/>
      <c r="AE66" s="6"/>
      <c r="AF66" s="7"/>
      <c r="AG66" s="8"/>
    </row>
    <row r="67" spans="1:35" ht="15" customHeight="1" x14ac:dyDescent="0.2">
      <c r="A67" s="257" t="str">
        <f>[6]Settings!U66</f>
        <v>FREE STATE</v>
      </c>
      <c r="B67" s="19"/>
      <c r="C67" s="229"/>
      <c r="D67" s="195"/>
      <c r="E67" s="9"/>
      <c r="F67" s="205"/>
      <c r="G67" s="195">
        <v>0</v>
      </c>
      <c r="H67" s="9">
        <v>0</v>
      </c>
      <c r="I67" s="205">
        <v>0</v>
      </c>
      <c r="J67" s="195"/>
      <c r="K67" s="9"/>
      <c r="L67" s="205"/>
      <c r="M67" s="195"/>
      <c r="N67" s="9"/>
      <c r="O67" s="205"/>
      <c r="P67" s="195"/>
      <c r="Q67" s="9"/>
      <c r="R67" s="205"/>
      <c r="S67" s="195"/>
      <c r="T67" s="9"/>
      <c r="U67" s="205"/>
      <c r="V67" s="195"/>
      <c r="W67" s="9"/>
      <c r="X67" s="205"/>
      <c r="Y67" s="195"/>
      <c r="Z67" s="9"/>
      <c r="AA67" s="205"/>
      <c r="AB67" s="195"/>
      <c r="AC67" s="9"/>
      <c r="AD67" s="205"/>
      <c r="AE67" s="195"/>
      <c r="AF67" s="9"/>
      <c r="AG67" s="205"/>
    </row>
    <row r="68" spans="1:35" ht="15" customHeight="1" x14ac:dyDescent="0.2">
      <c r="A68" s="254">
        <f>[6]Settings!U67</f>
        <v>0</v>
      </c>
      <c r="B68" s="243">
        <f>[6]Settings!V67</f>
        <v>0</v>
      </c>
      <c r="C68" s="244">
        <f>[6]Settings!W67</f>
        <v>0</v>
      </c>
      <c r="D68" s="1"/>
      <c r="E68" s="2"/>
      <c r="F68" s="3"/>
      <c r="G68" s="1" t="s">
        <v>497</v>
      </c>
      <c r="H68" s="2" t="s">
        <v>497</v>
      </c>
      <c r="I68" s="3" t="s">
        <v>497</v>
      </c>
      <c r="J68" s="1"/>
      <c r="K68" s="2"/>
      <c r="L68" s="3"/>
      <c r="M68" s="1"/>
      <c r="N68" s="2"/>
      <c r="O68" s="3"/>
      <c r="P68" s="1"/>
      <c r="Q68" s="2"/>
      <c r="R68" s="3"/>
      <c r="S68" s="1"/>
      <c r="T68" s="2"/>
      <c r="U68" s="3"/>
      <c r="V68" s="1"/>
      <c r="W68" s="2"/>
      <c r="X68" s="3"/>
      <c r="Y68" s="1"/>
      <c r="Z68" s="2"/>
      <c r="AA68" s="3"/>
      <c r="AB68" s="1"/>
      <c r="AC68" s="2"/>
      <c r="AD68" s="3"/>
      <c r="AE68" s="1"/>
      <c r="AF68" s="2"/>
      <c r="AG68" s="3"/>
    </row>
    <row r="69" spans="1:35" ht="15" customHeight="1" x14ac:dyDescent="0.2">
      <c r="A69" s="255" t="str">
        <f>[6]Settings!U68</f>
        <v>A</v>
      </c>
      <c r="B69" s="21" t="str">
        <f>[6]Settings!V68</f>
        <v>MAN</v>
      </c>
      <c r="C69" s="65" t="str">
        <f>[6]Settings!W68</f>
        <v xml:space="preserve">Mangaung </v>
      </c>
      <c r="D69" s="148"/>
      <c r="E69" s="81"/>
      <c r="F69" s="149"/>
      <c r="G69" s="148">
        <v>0</v>
      </c>
      <c r="H69" s="81">
        <v>0</v>
      </c>
      <c r="I69" s="149">
        <v>0</v>
      </c>
      <c r="J69" s="148"/>
      <c r="K69" s="81"/>
      <c r="L69" s="149"/>
      <c r="M69" s="148">
        <v>20000</v>
      </c>
      <c r="N69" s="81">
        <v>12000</v>
      </c>
      <c r="O69" s="149">
        <v>20000</v>
      </c>
      <c r="P69" s="148"/>
      <c r="Q69" s="81"/>
      <c r="R69" s="149"/>
      <c r="S69" s="148">
        <v>761307</v>
      </c>
      <c r="T69" s="81">
        <v>799692</v>
      </c>
      <c r="U69" s="149">
        <v>844816</v>
      </c>
      <c r="V69" s="148">
        <v>231637.01036245911</v>
      </c>
      <c r="W69" s="81">
        <v>155641.04837023356</v>
      </c>
      <c r="X69" s="149">
        <v>164615.84012774899</v>
      </c>
      <c r="Y69" s="148">
        <v>15000</v>
      </c>
      <c r="Z69" s="81">
        <v>70000</v>
      </c>
      <c r="AA69" s="149">
        <v>67000</v>
      </c>
      <c r="AB69" s="148">
        <v>8224</v>
      </c>
      <c r="AC69" s="81">
        <v>11339</v>
      </c>
      <c r="AD69" s="149">
        <v>11974</v>
      </c>
      <c r="AE69" s="148"/>
      <c r="AF69" s="81"/>
      <c r="AG69" s="149"/>
    </row>
    <row r="70" spans="1:35" ht="15" customHeight="1" x14ac:dyDescent="0.2">
      <c r="A70" s="254">
        <f>[6]Settings!U69</f>
        <v>0</v>
      </c>
      <c r="B70" s="243">
        <f>[6]Settings!V69</f>
        <v>0</v>
      </c>
      <c r="C70" s="244">
        <f>[6]Settings!W69</f>
        <v>0</v>
      </c>
      <c r="D70" s="1"/>
      <c r="E70" s="2"/>
      <c r="F70" s="3"/>
      <c r="G70" s="1" t="s">
        <v>497</v>
      </c>
      <c r="H70" s="2" t="s">
        <v>497</v>
      </c>
      <c r="I70" s="3" t="s">
        <v>497</v>
      </c>
      <c r="J70" s="1"/>
      <c r="K70" s="2"/>
      <c r="L70" s="3"/>
      <c r="M70" s="1"/>
      <c r="N70" s="2"/>
      <c r="O70" s="3"/>
      <c r="P70" s="1"/>
      <c r="Q70" s="2"/>
      <c r="R70" s="3"/>
      <c r="S70" s="1"/>
      <c r="T70" s="2"/>
      <c r="U70" s="3"/>
      <c r="V70" s="1"/>
      <c r="W70" s="2"/>
      <c r="X70" s="3"/>
      <c r="Y70" s="1"/>
      <c r="Z70" s="2"/>
      <c r="AA70" s="3"/>
      <c r="AB70" s="1"/>
      <c r="AC70" s="2"/>
      <c r="AD70" s="3"/>
      <c r="AE70" s="1"/>
      <c r="AF70" s="2"/>
      <c r="AG70" s="3"/>
    </row>
    <row r="71" spans="1:35" ht="15" customHeight="1" x14ac:dyDescent="0.2">
      <c r="A71" s="20" t="str">
        <f>[6]Settings!U70</f>
        <v>B</v>
      </c>
      <c r="B71" s="19" t="str">
        <f>[6]Settings!V70</f>
        <v>FS161</v>
      </c>
      <c r="C71" s="229" t="str">
        <f>[6]Settings!W70</f>
        <v xml:space="preserve"> Letsemeng</v>
      </c>
      <c r="D71" s="147">
        <v>17377</v>
      </c>
      <c r="E71" s="80">
        <v>18145</v>
      </c>
      <c r="F71" s="134">
        <v>18954</v>
      </c>
      <c r="G71" s="147">
        <v>0</v>
      </c>
      <c r="H71" s="80">
        <v>0</v>
      </c>
      <c r="I71" s="134">
        <v>0</v>
      </c>
      <c r="J71" s="147">
        <v>25000</v>
      </c>
      <c r="K71" s="80">
        <v>70000</v>
      </c>
      <c r="L71" s="134">
        <v>40000</v>
      </c>
      <c r="M71" s="147">
        <v>4500</v>
      </c>
      <c r="N71" s="80">
        <v>4000</v>
      </c>
      <c r="O71" s="134">
        <v>5000</v>
      </c>
      <c r="P71" s="147"/>
      <c r="Q71" s="80"/>
      <c r="R71" s="134"/>
      <c r="S71" s="147"/>
      <c r="T71" s="80"/>
      <c r="U71" s="134"/>
      <c r="V71" s="147"/>
      <c r="W71" s="80"/>
      <c r="X71" s="134"/>
      <c r="Y71" s="147"/>
      <c r="Z71" s="80"/>
      <c r="AA71" s="134"/>
      <c r="AB71" s="147"/>
      <c r="AC71" s="80"/>
      <c r="AD71" s="134"/>
      <c r="AE71" s="147"/>
      <c r="AF71" s="80"/>
      <c r="AG71" s="134"/>
    </row>
    <row r="72" spans="1:35" ht="15" customHeight="1" x14ac:dyDescent="0.2">
      <c r="A72" s="20" t="str">
        <f>[6]Settings!U71</f>
        <v>B</v>
      </c>
      <c r="B72" s="19" t="str">
        <f>[6]Settings!V71</f>
        <v>FS162</v>
      </c>
      <c r="C72" s="229" t="str">
        <f>[6]Settings!W71</f>
        <v xml:space="preserve"> Kopanong</v>
      </c>
      <c r="D72" s="147">
        <v>30033</v>
      </c>
      <c r="E72" s="80">
        <v>21814</v>
      </c>
      <c r="F72" s="134">
        <v>22850</v>
      </c>
      <c r="G72" s="147">
        <v>0</v>
      </c>
      <c r="H72" s="80">
        <v>0</v>
      </c>
      <c r="I72" s="134">
        <v>0</v>
      </c>
      <c r="J72" s="147">
        <v>20000</v>
      </c>
      <c r="K72" s="80">
        <v>65000</v>
      </c>
      <c r="L72" s="134">
        <v>60000</v>
      </c>
      <c r="M72" s="147">
        <v>4500</v>
      </c>
      <c r="N72" s="80">
        <v>2000</v>
      </c>
      <c r="O72" s="134">
        <v>5000</v>
      </c>
      <c r="P72" s="147"/>
      <c r="Q72" s="80"/>
      <c r="R72" s="134"/>
      <c r="S72" s="147"/>
      <c r="T72" s="80"/>
      <c r="U72" s="134"/>
      <c r="V72" s="147"/>
      <c r="W72" s="80"/>
      <c r="X72" s="134"/>
      <c r="Y72" s="147"/>
      <c r="Z72" s="80"/>
      <c r="AA72" s="134"/>
      <c r="AB72" s="147"/>
      <c r="AC72" s="80"/>
      <c r="AD72" s="134"/>
      <c r="AE72" s="147"/>
      <c r="AF72" s="80"/>
      <c r="AG72" s="134"/>
    </row>
    <row r="73" spans="1:35" ht="15" customHeight="1" x14ac:dyDescent="0.2">
      <c r="A73" s="20" t="str">
        <f>[6]Settings!U72</f>
        <v>B</v>
      </c>
      <c r="B73" s="19" t="str">
        <f>[6]Settings!V72</f>
        <v>FS163</v>
      </c>
      <c r="C73" s="229" t="str">
        <f>[6]Settings!W72</f>
        <v xml:space="preserve"> Mohokare</v>
      </c>
      <c r="D73" s="147">
        <v>18236</v>
      </c>
      <c r="E73" s="80">
        <v>19056</v>
      </c>
      <c r="F73" s="134">
        <v>19922</v>
      </c>
      <c r="G73" s="147">
        <v>20000</v>
      </c>
      <c r="H73" s="80">
        <v>30000</v>
      </c>
      <c r="I73" s="134">
        <v>20000</v>
      </c>
      <c r="J73" s="147">
        <v>30000</v>
      </c>
      <c r="K73" s="80">
        <v>48500</v>
      </c>
      <c r="L73" s="134">
        <v>55000</v>
      </c>
      <c r="M73" s="147"/>
      <c r="N73" s="80">
        <v>2000</v>
      </c>
      <c r="O73" s="134">
        <v>5000</v>
      </c>
      <c r="P73" s="147"/>
      <c r="Q73" s="80"/>
      <c r="R73" s="134"/>
      <c r="S73" s="147"/>
      <c r="T73" s="80"/>
      <c r="U73" s="134"/>
      <c r="V73" s="147"/>
      <c r="W73" s="80"/>
      <c r="X73" s="134"/>
      <c r="Y73" s="147"/>
      <c r="Z73" s="80"/>
      <c r="AA73" s="134"/>
      <c r="AB73" s="147"/>
      <c r="AC73" s="80"/>
      <c r="AD73" s="134"/>
      <c r="AE73" s="147"/>
      <c r="AF73" s="80"/>
      <c r="AG73" s="134"/>
    </row>
    <row r="74" spans="1:35" ht="15" customHeight="1" x14ac:dyDescent="0.2">
      <c r="A74" s="20" t="str">
        <f>[6]Settings!U73</f>
        <v>C</v>
      </c>
      <c r="B74" s="19" t="str">
        <f>[6]Settings!V73</f>
        <v>DC16</v>
      </c>
      <c r="C74" s="229" t="str">
        <f>[6]Settings!W73</f>
        <v xml:space="preserve"> Xhariep District Municipality</v>
      </c>
      <c r="D74" s="147"/>
      <c r="E74" s="80"/>
      <c r="F74" s="134"/>
      <c r="G74" s="147">
        <v>0</v>
      </c>
      <c r="H74" s="80">
        <v>0</v>
      </c>
      <c r="I74" s="134">
        <v>0</v>
      </c>
      <c r="J74" s="147"/>
      <c r="K74" s="80"/>
      <c r="L74" s="134"/>
      <c r="M74" s="147"/>
      <c r="N74" s="80"/>
      <c r="O74" s="134"/>
      <c r="P74" s="147">
        <v>2145</v>
      </c>
      <c r="Q74" s="80">
        <v>2267</v>
      </c>
      <c r="R74" s="134">
        <v>2398</v>
      </c>
      <c r="S74" s="147"/>
      <c r="T74" s="80"/>
      <c r="U74" s="134"/>
      <c r="V74" s="147"/>
      <c r="W74" s="80"/>
      <c r="X74" s="134"/>
      <c r="Y74" s="147"/>
      <c r="Z74" s="80"/>
      <c r="AA74" s="134"/>
      <c r="AB74" s="147"/>
      <c r="AC74" s="80"/>
      <c r="AD74" s="134"/>
      <c r="AE74" s="147"/>
      <c r="AF74" s="80"/>
      <c r="AG74" s="134"/>
    </row>
    <row r="75" spans="1:35" s="66" customFormat="1" ht="15" customHeight="1" x14ac:dyDescent="0.2">
      <c r="A75" s="22" t="str">
        <f>[6]Settings!U74</f>
        <v>Total: Xhariep Municipalities</v>
      </c>
      <c r="B75" s="23"/>
      <c r="C75" s="24"/>
      <c r="D75" s="193">
        <f>SUM(D71:D74)</f>
        <v>65646</v>
      </c>
      <c r="E75" s="102">
        <f t="shared" ref="E75:R75" si="14">SUM(E71:E74)</f>
        <v>59015</v>
      </c>
      <c r="F75" s="203">
        <f t="shared" si="14"/>
        <v>61726</v>
      </c>
      <c r="G75" s="193">
        <f t="shared" si="14"/>
        <v>20000</v>
      </c>
      <c r="H75" s="102">
        <f t="shared" si="14"/>
        <v>30000</v>
      </c>
      <c r="I75" s="203">
        <f t="shared" si="14"/>
        <v>20000</v>
      </c>
      <c r="J75" s="193">
        <f t="shared" si="14"/>
        <v>75000</v>
      </c>
      <c r="K75" s="102">
        <f t="shared" si="14"/>
        <v>183500</v>
      </c>
      <c r="L75" s="203">
        <f t="shared" si="14"/>
        <v>155000</v>
      </c>
      <c r="M75" s="193">
        <f t="shared" si="14"/>
        <v>9000</v>
      </c>
      <c r="N75" s="102">
        <f t="shared" si="14"/>
        <v>8000</v>
      </c>
      <c r="O75" s="203">
        <f t="shared" si="14"/>
        <v>15000</v>
      </c>
      <c r="P75" s="193">
        <f t="shared" si="14"/>
        <v>2145</v>
      </c>
      <c r="Q75" s="102">
        <f t="shared" si="14"/>
        <v>2267</v>
      </c>
      <c r="R75" s="203">
        <f t="shared" si="14"/>
        <v>2398</v>
      </c>
      <c r="S75" s="193">
        <f>SUM(S71:S74)</f>
        <v>0</v>
      </c>
      <c r="T75" s="102">
        <f t="shared" ref="T75:AG75" si="15">SUM(T71:T74)</f>
        <v>0</v>
      </c>
      <c r="U75" s="203">
        <f t="shared" si="15"/>
        <v>0</v>
      </c>
      <c r="V75" s="193">
        <f t="shared" si="15"/>
        <v>0</v>
      </c>
      <c r="W75" s="102">
        <f t="shared" si="15"/>
        <v>0</v>
      </c>
      <c r="X75" s="203">
        <f t="shared" si="15"/>
        <v>0</v>
      </c>
      <c r="Y75" s="193">
        <f t="shared" si="15"/>
        <v>0</v>
      </c>
      <c r="Z75" s="102">
        <f t="shared" si="15"/>
        <v>0</v>
      </c>
      <c r="AA75" s="203">
        <f t="shared" si="15"/>
        <v>0</v>
      </c>
      <c r="AB75" s="193">
        <f t="shared" si="15"/>
        <v>0</v>
      </c>
      <c r="AC75" s="102">
        <f t="shared" si="15"/>
        <v>0</v>
      </c>
      <c r="AD75" s="203">
        <f t="shared" si="15"/>
        <v>0</v>
      </c>
      <c r="AE75" s="193">
        <f t="shared" si="15"/>
        <v>0</v>
      </c>
      <c r="AF75" s="102">
        <f t="shared" si="15"/>
        <v>0</v>
      </c>
      <c r="AG75" s="203">
        <f t="shared" si="15"/>
        <v>0</v>
      </c>
      <c r="AH75"/>
      <c r="AI75"/>
    </row>
    <row r="76" spans="1:35" ht="15" customHeight="1" x14ac:dyDescent="0.2">
      <c r="A76" s="254">
        <f>[6]Settings!U75</f>
        <v>0</v>
      </c>
      <c r="B76" s="243">
        <f>[6]Settings!V75</f>
        <v>0</v>
      </c>
      <c r="C76" s="244">
        <f>[6]Settings!W75</f>
        <v>0</v>
      </c>
      <c r="D76" s="1"/>
      <c r="E76" s="2"/>
      <c r="F76" s="3"/>
      <c r="G76" s="1" t="s">
        <v>497</v>
      </c>
      <c r="H76" s="2" t="s">
        <v>497</v>
      </c>
      <c r="I76" s="3" t="s">
        <v>497</v>
      </c>
      <c r="J76" s="1"/>
      <c r="K76" s="2"/>
      <c r="L76" s="3"/>
      <c r="M76" s="1"/>
      <c r="N76" s="2"/>
      <c r="O76" s="3"/>
      <c r="P76" s="1"/>
      <c r="Q76" s="2"/>
      <c r="R76" s="3"/>
      <c r="S76" s="1"/>
      <c r="T76" s="2"/>
      <c r="U76" s="3"/>
      <c r="V76" s="1"/>
      <c r="W76" s="2"/>
      <c r="X76" s="3"/>
      <c r="Y76" s="1"/>
      <c r="Z76" s="2"/>
      <c r="AA76" s="3"/>
      <c r="AB76" s="1"/>
      <c r="AC76" s="2"/>
      <c r="AD76" s="3"/>
      <c r="AE76" s="1"/>
      <c r="AF76" s="2"/>
      <c r="AG76" s="3"/>
    </row>
    <row r="77" spans="1:35" ht="15" customHeight="1" x14ac:dyDescent="0.2">
      <c r="A77" s="20" t="str">
        <f>[6]Settings!U76</f>
        <v>B</v>
      </c>
      <c r="B77" s="19" t="str">
        <f>[6]Settings!V76</f>
        <v>FS181</v>
      </c>
      <c r="C77" s="229" t="str">
        <f>[6]Settings!W76</f>
        <v xml:space="preserve"> Masilonyana</v>
      </c>
      <c r="D77" s="147">
        <v>23768</v>
      </c>
      <c r="E77" s="80">
        <v>24931</v>
      </c>
      <c r="F77" s="134">
        <v>26159</v>
      </c>
      <c r="G77" s="147">
        <v>15000</v>
      </c>
      <c r="H77" s="80">
        <v>30000</v>
      </c>
      <c r="I77" s="134">
        <v>50000</v>
      </c>
      <c r="J77" s="147"/>
      <c r="K77" s="80"/>
      <c r="L77" s="134"/>
      <c r="M77" s="147">
        <v>5000</v>
      </c>
      <c r="N77" s="80"/>
      <c r="O77" s="134"/>
      <c r="P77" s="147"/>
      <c r="Q77" s="80"/>
      <c r="R77" s="134"/>
      <c r="S77" s="147"/>
      <c r="T77" s="80"/>
      <c r="U77" s="134"/>
      <c r="V77" s="147"/>
      <c r="W77" s="80"/>
      <c r="X77" s="134"/>
      <c r="Y77" s="147"/>
      <c r="Z77" s="80"/>
      <c r="AA77" s="134"/>
      <c r="AB77" s="147"/>
      <c r="AC77" s="80"/>
      <c r="AD77" s="134"/>
      <c r="AE77" s="147"/>
      <c r="AF77" s="80"/>
      <c r="AG77" s="134"/>
    </row>
    <row r="78" spans="1:35" ht="15" customHeight="1" x14ac:dyDescent="0.2">
      <c r="A78" s="20" t="str">
        <f>[6]Settings!U77</f>
        <v>B</v>
      </c>
      <c r="B78" s="19" t="str">
        <f>[6]Settings!V77</f>
        <v>FS182</v>
      </c>
      <c r="C78" s="229" t="str">
        <f>[6]Settings!W77</f>
        <v xml:space="preserve"> Tokologo</v>
      </c>
      <c r="D78" s="147">
        <v>16771</v>
      </c>
      <c r="E78" s="80">
        <v>17501</v>
      </c>
      <c r="F78" s="134">
        <v>18271</v>
      </c>
      <c r="G78" s="147">
        <v>0</v>
      </c>
      <c r="H78" s="80">
        <v>0</v>
      </c>
      <c r="I78" s="134">
        <v>0</v>
      </c>
      <c r="J78" s="147"/>
      <c r="K78" s="80"/>
      <c r="L78" s="134"/>
      <c r="M78" s="147">
        <v>11000</v>
      </c>
      <c r="N78" s="80">
        <v>4000</v>
      </c>
      <c r="O78" s="134">
        <v>9000</v>
      </c>
      <c r="P78" s="147"/>
      <c r="Q78" s="80"/>
      <c r="R78" s="134"/>
      <c r="S78" s="147"/>
      <c r="T78" s="80"/>
      <c r="U78" s="134"/>
      <c r="V78" s="147"/>
      <c r="W78" s="80"/>
      <c r="X78" s="134"/>
      <c r="Y78" s="147"/>
      <c r="Z78" s="80"/>
      <c r="AA78" s="134"/>
      <c r="AB78" s="147"/>
      <c r="AC78" s="80"/>
      <c r="AD78" s="134"/>
      <c r="AE78" s="147"/>
      <c r="AF78" s="80"/>
      <c r="AG78" s="134"/>
    </row>
    <row r="79" spans="1:35" ht="15" customHeight="1" x14ac:dyDescent="0.2">
      <c r="A79" s="20" t="str">
        <f>[6]Settings!U78</f>
        <v>B</v>
      </c>
      <c r="B79" s="19" t="str">
        <f>[6]Settings!V78</f>
        <v>FS183</v>
      </c>
      <c r="C79" s="229" t="str">
        <f>[6]Settings!W78</f>
        <v xml:space="preserve"> Tswelopele</v>
      </c>
      <c r="D79" s="147">
        <v>16704</v>
      </c>
      <c r="E79" s="80">
        <v>17430</v>
      </c>
      <c r="F79" s="134">
        <v>18195</v>
      </c>
      <c r="G79" s="147">
        <v>0</v>
      </c>
      <c r="H79" s="80">
        <v>0</v>
      </c>
      <c r="I79" s="134">
        <v>0</v>
      </c>
      <c r="J79" s="147"/>
      <c r="K79" s="80"/>
      <c r="L79" s="134"/>
      <c r="M79" s="147">
        <v>10000</v>
      </c>
      <c r="N79" s="80"/>
      <c r="O79" s="134"/>
      <c r="P79" s="147"/>
      <c r="Q79" s="80"/>
      <c r="R79" s="134"/>
      <c r="S79" s="147"/>
      <c r="T79" s="80"/>
      <c r="U79" s="134"/>
      <c r="V79" s="147"/>
      <c r="W79" s="80"/>
      <c r="X79" s="134"/>
      <c r="Y79" s="147"/>
      <c r="Z79" s="80"/>
      <c r="AA79" s="134"/>
      <c r="AB79" s="147"/>
      <c r="AC79" s="80"/>
      <c r="AD79" s="134"/>
      <c r="AE79" s="147"/>
      <c r="AF79" s="80"/>
      <c r="AG79" s="134"/>
    </row>
    <row r="80" spans="1:35" ht="15" customHeight="1" x14ac:dyDescent="0.2">
      <c r="A80" s="20" t="str">
        <f>[6]Settings!U79</f>
        <v>B</v>
      </c>
      <c r="B80" s="19" t="str">
        <f>[6]Settings!V79</f>
        <v>FS184</v>
      </c>
      <c r="C80" s="229" t="str">
        <f>[6]Settings!W79</f>
        <v xml:space="preserve"> Matjhabeng</v>
      </c>
      <c r="D80" s="147">
        <v>121216</v>
      </c>
      <c r="E80" s="80">
        <v>128420</v>
      </c>
      <c r="F80" s="134">
        <v>136023</v>
      </c>
      <c r="G80" s="147">
        <v>0</v>
      </c>
      <c r="H80" s="80">
        <v>0</v>
      </c>
      <c r="I80" s="134">
        <v>0</v>
      </c>
      <c r="J80" s="147">
        <v>30000</v>
      </c>
      <c r="K80" s="80">
        <v>26825</v>
      </c>
      <c r="L80" s="134"/>
      <c r="M80" s="147">
        <v>5000</v>
      </c>
      <c r="N80" s="80">
        <v>8000</v>
      </c>
      <c r="O80" s="134">
        <v>8000</v>
      </c>
      <c r="P80" s="147"/>
      <c r="Q80" s="80"/>
      <c r="R80" s="134"/>
      <c r="S80" s="147"/>
      <c r="T80" s="80"/>
      <c r="U80" s="134"/>
      <c r="V80" s="147"/>
      <c r="W80" s="80"/>
      <c r="X80" s="134"/>
      <c r="Y80" s="147"/>
      <c r="Z80" s="80"/>
      <c r="AA80" s="134"/>
      <c r="AB80" s="147"/>
      <c r="AC80" s="80"/>
      <c r="AD80" s="134"/>
      <c r="AE80" s="147"/>
      <c r="AF80" s="80"/>
      <c r="AG80" s="134"/>
    </row>
    <row r="81" spans="1:35" ht="15" customHeight="1" x14ac:dyDescent="0.2">
      <c r="A81" s="20" t="str">
        <f>[6]Settings!U80</f>
        <v>B</v>
      </c>
      <c r="B81" s="19" t="str">
        <f>[6]Settings!V80</f>
        <v>FS185</v>
      </c>
      <c r="C81" s="229" t="str">
        <f>[6]Settings!W80</f>
        <v xml:space="preserve"> Nala</v>
      </c>
      <c r="D81" s="147">
        <v>34482</v>
      </c>
      <c r="E81" s="80">
        <v>31665</v>
      </c>
      <c r="F81" s="134">
        <v>33308</v>
      </c>
      <c r="G81" s="147">
        <v>0</v>
      </c>
      <c r="H81" s="80">
        <v>0</v>
      </c>
      <c r="I81" s="134">
        <v>0</v>
      </c>
      <c r="J81" s="147"/>
      <c r="K81" s="80"/>
      <c r="L81" s="134"/>
      <c r="M81" s="147">
        <v>5000</v>
      </c>
      <c r="N81" s="80">
        <v>8000</v>
      </c>
      <c r="O81" s="134">
        <v>8000</v>
      </c>
      <c r="P81" s="147"/>
      <c r="Q81" s="80"/>
      <c r="R81" s="134"/>
      <c r="S81" s="147"/>
      <c r="T81" s="80"/>
      <c r="U81" s="134"/>
      <c r="V81" s="147"/>
      <c r="W81" s="80"/>
      <c r="X81" s="134"/>
      <c r="Y81" s="147"/>
      <c r="Z81" s="80"/>
      <c r="AA81" s="134"/>
      <c r="AB81" s="147"/>
      <c r="AC81" s="80"/>
      <c r="AD81" s="134"/>
      <c r="AE81" s="147"/>
      <c r="AF81" s="80"/>
      <c r="AG81" s="134"/>
    </row>
    <row r="82" spans="1:35" ht="15" customHeight="1" x14ac:dyDescent="0.2">
      <c r="A82" s="20" t="str">
        <f>[6]Settings!U81</f>
        <v>C</v>
      </c>
      <c r="B82" s="19" t="str">
        <f>[6]Settings!V81</f>
        <v>DC18</v>
      </c>
      <c r="C82" s="229" t="str">
        <f>[6]Settings!W81</f>
        <v xml:space="preserve"> Lejweleputswa District Municipality</v>
      </c>
      <c r="D82" s="147">
        <v>0</v>
      </c>
      <c r="E82" s="80"/>
      <c r="F82" s="134">
        <v>0</v>
      </c>
      <c r="G82" s="147">
        <v>0</v>
      </c>
      <c r="H82" s="80">
        <v>0</v>
      </c>
      <c r="I82" s="134">
        <v>0</v>
      </c>
      <c r="J82" s="147"/>
      <c r="K82" s="80"/>
      <c r="L82" s="134"/>
      <c r="M82" s="147"/>
      <c r="N82" s="80"/>
      <c r="O82" s="134"/>
      <c r="P82" s="147">
        <v>2276</v>
      </c>
      <c r="Q82" s="80">
        <v>2400</v>
      </c>
      <c r="R82" s="134">
        <v>2538</v>
      </c>
      <c r="S82" s="147"/>
      <c r="T82" s="80"/>
      <c r="U82" s="134"/>
      <c r="V82" s="147"/>
      <c r="W82" s="80"/>
      <c r="X82" s="134"/>
      <c r="Y82" s="147"/>
      <c r="Z82" s="80"/>
      <c r="AA82" s="134"/>
      <c r="AB82" s="147"/>
      <c r="AC82" s="80"/>
      <c r="AD82" s="134"/>
      <c r="AE82" s="147"/>
      <c r="AF82" s="80"/>
      <c r="AG82" s="134"/>
    </row>
    <row r="83" spans="1:35" s="66" customFormat="1" ht="15" customHeight="1" x14ac:dyDescent="0.2">
      <c r="A83" s="22" t="str">
        <f>[6]Settings!U82</f>
        <v>Total: Lejweleputswa Municipalities</v>
      </c>
      <c r="B83" s="23"/>
      <c r="C83" s="24"/>
      <c r="D83" s="193">
        <f>SUM(D77:D82)</f>
        <v>212941</v>
      </c>
      <c r="E83" s="102">
        <f t="shared" ref="E83:R83" si="16">SUM(E77:E82)</f>
        <v>219947</v>
      </c>
      <c r="F83" s="203">
        <f t="shared" si="16"/>
        <v>231956</v>
      </c>
      <c r="G83" s="193">
        <f t="shared" si="16"/>
        <v>15000</v>
      </c>
      <c r="H83" s="102">
        <f t="shared" si="16"/>
        <v>30000</v>
      </c>
      <c r="I83" s="203">
        <f t="shared" si="16"/>
        <v>50000</v>
      </c>
      <c r="J83" s="193">
        <f t="shared" si="16"/>
        <v>30000</v>
      </c>
      <c r="K83" s="102">
        <f t="shared" si="16"/>
        <v>26825</v>
      </c>
      <c r="L83" s="203">
        <f t="shared" si="16"/>
        <v>0</v>
      </c>
      <c r="M83" s="193">
        <f t="shared" si="16"/>
        <v>36000</v>
      </c>
      <c r="N83" s="102">
        <f t="shared" si="16"/>
        <v>20000</v>
      </c>
      <c r="O83" s="203">
        <f t="shared" si="16"/>
        <v>25000</v>
      </c>
      <c r="P83" s="193">
        <f t="shared" si="16"/>
        <v>2276</v>
      </c>
      <c r="Q83" s="102">
        <f t="shared" si="16"/>
        <v>2400</v>
      </c>
      <c r="R83" s="203">
        <f t="shared" si="16"/>
        <v>2538</v>
      </c>
      <c r="S83" s="193">
        <f>SUM(S77:S82)</f>
        <v>0</v>
      </c>
      <c r="T83" s="102">
        <f t="shared" ref="T83:AG83" si="17">SUM(T77:T82)</f>
        <v>0</v>
      </c>
      <c r="U83" s="203">
        <f t="shared" si="17"/>
        <v>0</v>
      </c>
      <c r="V83" s="193">
        <f t="shared" si="17"/>
        <v>0</v>
      </c>
      <c r="W83" s="102">
        <f t="shared" si="17"/>
        <v>0</v>
      </c>
      <c r="X83" s="203">
        <f t="shared" si="17"/>
        <v>0</v>
      </c>
      <c r="Y83" s="193">
        <f t="shared" si="17"/>
        <v>0</v>
      </c>
      <c r="Z83" s="102">
        <f t="shared" si="17"/>
        <v>0</v>
      </c>
      <c r="AA83" s="203">
        <f t="shared" si="17"/>
        <v>0</v>
      </c>
      <c r="AB83" s="193">
        <f t="shared" si="17"/>
        <v>0</v>
      </c>
      <c r="AC83" s="102">
        <f t="shared" si="17"/>
        <v>0</v>
      </c>
      <c r="AD83" s="203">
        <f t="shared" si="17"/>
        <v>0</v>
      </c>
      <c r="AE83" s="193">
        <f t="shared" si="17"/>
        <v>0</v>
      </c>
      <c r="AF83" s="102">
        <f t="shared" si="17"/>
        <v>0</v>
      </c>
      <c r="AG83" s="203">
        <f t="shared" si="17"/>
        <v>0</v>
      </c>
      <c r="AH83"/>
      <c r="AI83"/>
    </row>
    <row r="84" spans="1:35" ht="15" customHeight="1" x14ac:dyDescent="0.2">
      <c r="A84" s="254">
        <f>[6]Settings!U83</f>
        <v>0</v>
      </c>
      <c r="B84" s="243">
        <f>[6]Settings!V83</f>
        <v>0</v>
      </c>
      <c r="C84" s="244">
        <f>[6]Settings!W83</f>
        <v>0</v>
      </c>
      <c r="D84" s="1"/>
      <c r="E84" s="2"/>
      <c r="F84" s="3"/>
      <c r="G84" s="1" t="s">
        <v>497</v>
      </c>
      <c r="H84" s="2" t="s">
        <v>497</v>
      </c>
      <c r="I84" s="3" t="s">
        <v>497</v>
      </c>
      <c r="J84" s="1"/>
      <c r="K84" s="2"/>
      <c r="L84" s="3"/>
      <c r="M84" s="1"/>
      <c r="N84" s="2"/>
      <c r="O84" s="3"/>
      <c r="P84" s="1"/>
      <c r="Q84" s="2"/>
      <c r="R84" s="3"/>
      <c r="S84" s="1"/>
      <c r="T84" s="2"/>
      <c r="U84" s="3"/>
      <c r="V84" s="1"/>
      <c r="W84" s="2"/>
      <c r="X84" s="3"/>
      <c r="Y84" s="1"/>
      <c r="Z84" s="2"/>
      <c r="AA84" s="3"/>
      <c r="AB84" s="1"/>
      <c r="AC84" s="2"/>
      <c r="AD84" s="3"/>
      <c r="AE84" s="1"/>
      <c r="AF84" s="2"/>
      <c r="AG84" s="3"/>
    </row>
    <row r="85" spans="1:35" ht="15" customHeight="1" x14ac:dyDescent="0.2">
      <c r="A85" s="20" t="str">
        <f>[6]Settings!U84</f>
        <v>B</v>
      </c>
      <c r="B85" s="19" t="str">
        <f>[6]Settings!V84</f>
        <v>FS191</v>
      </c>
      <c r="C85" s="229" t="str">
        <f>[6]Settings!W84</f>
        <v xml:space="preserve"> Setsoto</v>
      </c>
      <c r="D85" s="147">
        <v>47997</v>
      </c>
      <c r="E85" s="80">
        <v>50662</v>
      </c>
      <c r="F85" s="134">
        <v>53475</v>
      </c>
      <c r="G85" s="147">
        <v>20000</v>
      </c>
      <c r="H85" s="80">
        <v>20000</v>
      </c>
      <c r="I85" s="134">
        <v>10000</v>
      </c>
      <c r="J85" s="147">
        <v>15000</v>
      </c>
      <c r="K85" s="80">
        <v>20000</v>
      </c>
      <c r="L85" s="134">
        <v>25000</v>
      </c>
      <c r="M85" s="147">
        <v>6000</v>
      </c>
      <c r="N85" s="80">
        <v>5000</v>
      </c>
      <c r="O85" s="134">
        <v>5951</v>
      </c>
      <c r="P85" s="147"/>
      <c r="Q85" s="80"/>
      <c r="R85" s="134"/>
      <c r="S85" s="147"/>
      <c r="T85" s="80"/>
      <c r="U85" s="134"/>
      <c r="V85" s="147"/>
      <c r="W85" s="80"/>
      <c r="X85" s="134"/>
      <c r="Y85" s="147"/>
      <c r="Z85" s="80"/>
      <c r="AA85" s="134"/>
      <c r="AB85" s="147"/>
      <c r="AC85" s="80"/>
      <c r="AD85" s="134"/>
      <c r="AE85" s="147"/>
      <c r="AF85" s="80"/>
      <c r="AG85" s="134"/>
    </row>
    <row r="86" spans="1:35" ht="15" customHeight="1" x14ac:dyDescent="0.2">
      <c r="A86" s="20" t="str">
        <f>[6]Settings!U85</f>
        <v>B</v>
      </c>
      <c r="B86" s="19" t="str">
        <f>[6]Settings!V85</f>
        <v>FS192</v>
      </c>
      <c r="C86" s="229" t="str">
        <f>[6]Settings!W85</f>
        <v xml:space="preserve"> Dihlabeng</v>
      </c>
      <c r="D86" s="147">
        <v>39281</v>
      </c>
      <c r="E86" s="80">
        <v>41406</v>
      </c>
      <c r="F86" s="134">
        <v>43649</v>
      </c>
      <c r="G86" s="147">
        <v>0</v>
      </c>
      <c r="H86" s="80">
        <v>0</v>
      </c>
      <c r="I86" s="134">
        <v>0</v>
      </c>
      <c r="J86" s="147">
        <v>15000</v>
      </c>
      <c r="K86" s="80">
        <v>20000</v>
      </c>
      <c r="L86" s="134">
        <v>14323</v>
      </c>
      <c r="M86" s="147"/>
      <c r="N86" s="80">
        <v>5000</v>
      </c>
      <c r="O86" s="134">
        <v>7000</v>
      </c>
      <c r="P86" s="147"/>
      <c r="Q86" s="80"/>
      <c r="R86" s="134"/>
      <c r="S86" s="147"/>
      <c r="T86" s="80"/>
      <c r="U86" s="134"/>
      <c r="V86" s="147"/>
      <c r="W86" s="80"/>
      <c r="X86" s="134"/>
      <c r="Y86" s="147"/>
      <c r="Z86" s="80"/>
      <c r="AA86" s="134"/>
      <c r="AB86" s="147"/>
      <c r="AC86" s="80"/>
      <c r="AD86" s="134"/>
      <c r="AE86" s="147"/>
      <c r="AF86" s="80"/>
      <c r="AG86" s="134"/>
    </row>
    <row r="87" spans="1:35" ht="15" customHeight="1" x14ac:dyDescent="0.2">
      <c r="A87" s="20" t="str">
        <f>[6]Settings!U86</f>
        <v>B</v>
      </c>
      <c r="B87" s="19" t="str">
        <f>[6]Settings!V86</f>
        <v>FS193</v>
      </c>
      <c r="C87" s="229" t="str">
        <f>[6]Settings!W86</f>
        <v xml:space="preserve"> Nketoana</v>
      </c>
      <c r="D87" s="147">
        <v>25755</v>
      </c>
      <c r="E87" s="80">
        <v>27042</v>
      </c>
      <c r="F87" s="134">
        <v>28400</v>
      </c>
      <c r="G87" s="147">
        <v>0</v>
      </c>
      <c r="H87" s="80">
        <v>0</v>
      </c>
      <c r="I87" s="134">
        <v>0</v>
      </c>
      <c r="J87" s="147"/>
      <c r="K87" s="80"/>
      <c r="L87" s="134"/>
      <c r="M87" s="147">
        <v>5000</v>
      </c>
      <c r="N87" s="80">
        <v>5000</v>
      </c>
      <c r="O87" s="134">
        <v>5000</v>
      </c>
      <c r="P87" s="147"/>
      <c r="Q87" s="80"/>
      <c r="R87" s="134"/>
      <c r="S87" s="147"/>
      <c r="T87" s="80"/>
      <c r="U87" s="134"/>
      <c r="V87" s="147"/>
      <c r="W87" s="80"/>
      <c r="X87" s="134"/>
      <c r="Y87" s="147"/>
      <c r="Z87" s="80"/>
      <c r="AA87" s="134"/>
      <c r="AB87" s="147"/>
      <c r="AC87" s="80"/>
      <c r="AD87" s="134"/>
      <c r="AE87" s="147"/>
      <c r="AF87" s="80"/>
      <c r="AG87" s="134"/>
    </row>
    <row r="88" spans="1:35" ht="15" customHeight="1" x14ac:dyDescent="0.2">
      <c r="A88" s="20" t="str">
        <f>[6]Settings!U87</f>
        <v>B</v>
      </c>
      <c r="B88" s="19" t="str">
        <f>[6]Settings!V87</f>
        <v>FS194</v>
      </c>
      <c r="C88" s="229" t="str">
        <f>[6]Settings!W87</f>
        <v xml:space="preserve"> Maluti-a-Phofung</v>
      </c>
      <c r="D88" s="147">
        <v>165732</v>
      </c>
      <c r="E88" s="80">
        <v>175695</v>
      </c>
      <c r="F88" s="134">
        <v>186210</v>
      </c>
      <c r="G88" s="147">
        <v>0</v>
      </c>
      <c r="H88" s="80">
        <v>0</v>
      </c>
      <c r="I88" s="134">
        <v>0</v>
      </c>
      <c r="J88" s="147">
        <v>50000</v>
      </c>
      <c r="K88" s="80">
        <v>65000</v>
      </c>
      <c r="L88" s="134">
        <v>50000</v>
      </c>
      <c r="M88" s="147"/>
      <c r="N88" s="80">
        <v>5000</v>
      </c>
      <c r="O88" s="134">
        <v>10000</v>
      </c>
      <c r="P88" s="147"/>
      <c r="Q88" s="80"/>
      <c r="R88" s="134"/>
      <c r="S88" s="147"/>
      <c r="T88" s="80"/>
      <c r="U88" s="134"/>
      <c r="V88" s="147"/>
      <c r="W88" s="80"/>
      <c r="X88" s="134"/>
      <c r="Y88" s="147"/>
      <c r="Z88" s="80"/>
      <c r="AA88" s="134"/>
      <c r="AB88" s="147"/>
      <c r="AC88" s="80"/>
      <c r="AD88" s="134"/>
      <c r="AE88" s="147"/>
      <c r="AF88" s="80"/>
      <c r="AG88" s="134"/>
    </row>
    <row r="89" spans="1:35" ht="15" customHeight="1" x14ac:dyDescent="0.2">
      <c r="A89" s="20" t="str">
        <f>[6]Settings!U88</f>
        <v>B</v>
      </c>
      <c r="B89" s="19" t="str">
        <f>[6]Settings!V88</f>
        <v>FS195</v>
      </c>
      <c r="C89" s="229" t="str">
        <f>[6]Settings!W88</f>
        <v xml:space="preserve"> Phumelela</v>
      </c>
      <c r="D89" s="147">
        <v>30954</v>
      </c>
      <c r="E89" s="80">
        <v>22364</v>
      </c>
      <c r="F89" s="134">
        <v>23434</v>
      </c>
      <c r="G89" s="147">
        <v>0</v>
      </c>
      <c r="H89" s="80">
        <v>0</v>
      </c>
      <c r="I89" s="134">
        <v>0</v>
      </c>
      <c r="J89" s="147">
        <v>10000</v>
      </c>
      <c r="K89" s="80">
        <v>15000</v>
      </c>
      <c r="L89" s="134">
        <v>20000</v>
      </c>
      <c r="M89" s="147"/>
      <c r="N89" s="80">
        <v>5000</v>
      </c>
      <c r="O89" s="134">
        <v>8000</v>
      </c>
      <c r="P89" s="147"/>
      <c r="Q89" s="80"/>
      <c r="R89" s="134"/>
      <c r="S89" s="147"/>
      <c r="T89" s="80"/>
      <c r="U89" s="134"/>
      <c r="V89" s="147"/>
      <c r="W89" s="80"/>
      <c r="X89" s="134"/>
      <c r="Y89" s="147"/>
      <c r="Z89" s="80"/>
      <c r="AA89" s="134"/>
      <c r="AB89" s="147"/>
      <c r="AC89" s="80"/>
      <c r="AD89" s="134"/>
      <c r="AE89" s="147"/>
      <c r="AF89" s="80"/>
      <c r="AG89" s="134"/>
    </row>
    <row r="90" spans="1:35" ht="15" customHeight="1" x14ac:dyDescent="0.2">
      <c r="A90" s="20" t="str">
        <f>[6]Settings!U89</f>
        <v>B</v>
      </c>
      <c r="B90" s="19" t="str">
        <f>[6]Settings!V89</f>
        <v>FS196</v>
      </c>
      <c r="C90" s="229" t="str">
        <f>[6]Settings!W89</f>
        <v xml:space="preserve"> Mantsopa</v>
      </c>
      <c r="D90" s="147">
        <v>20252</v>
      </c>
      <c r="E90" s="80">
        <v>21198</v>
      </c>
      <c r="F90" s="134">
        <v>22196</v>
      </c>
      <c r="G90" s="147">
        <v>15000</v>
      </c>
      <c r="H90" s="80">
        <v>20000</v>
      </c>
      <c r="I90" s="134">
        <v>30000</v>
      </c>
      <c r="J90" s="147"/>
      <c r="K90" s="80"/>
      <c r="L90" s="134"/>
      <c r="M90" s="147"/>
      <c r="N90" s="80">
        <v>4200</v>
      </c>
      <c r="O90" s="134">
        <v>5000</v>
      </c>
      <c r="P90" s="147"/>
      <c r="Q90" s="80"/>
      <c r="R90" s="134"/>
      <c r="S90" s="147"/>
      <c r="T90" s="80"/>
      <c r="U90" s="134"/>
      <c r="V90" s="147"/>
      <c r="W90" s="80"/>
      <c r="X90" s="134"/>
      <c r="Y90" s="147"/>
      <c r="Z90" s="80"/>
      <c r="AA90" s="134"/>
      <c r="AB90" s="147"/>
      <c r="AC90" s="80"/>
      <c r="AD90" s="134"/>
      <c r="AE90" s="147"/>
      <c r="AF90" s="80"/>
      <c r="AG90" s="134"/>
    </row>
    <row r="91" spans="1:35" ht="15" customHeight="1" x14ac:dyDescent="0.2">
      <c r="A91" s="20" t="str">
        <f>[6]Settings!U90</f>
        <v>C</v>
      </c>
      <c r="B91" s="19" t="str">
        <f>[6]Settings!V90</f>
        <v>DC19</v>
      </c>
      <c r="C91" s="229" t="str">
        <f>[6]Settings!W90</f>
        <v xml:space="preserve"> Thabo Mofutsanyana District Municipality</v>
      </c>
      <c r="D91" s="147">
        <v>0</v>
      </c>
      <c r="E91" s="80"/>
      <c r="F91" s="134">
        <v>0</v>
      </c>
      <c r="G91" s="147">
        <v>0</v>
      </c>
      <c r="H91" s="80">
        <v>0</v>
      </c>
      <c r="I91" s="134">
        <v>0</v>
      </c>
      <c r="J91" s="147"/>
      <c r="K91" s="80"/>
      <c r="L91" s="134"/>
      <c r="M91" s="147"/>
      <c r="N91" s="80"/>
      <c r="O91" s="134"/>
      <c r="P91" s="147">
        <v>2400</v>
      </c>
      <c r="Q91" s="80">
        <v>2530</v>
      </c>
      <c r="R91" s="134">
        <v>2672</v>
      </c>
      <c r="S91" s="147"/>
      <c r="T91" s="80"/>
      <c r="U91" s="134"/>
      <c r="V91" s="147"/>
      <c r="W91" s="80"/>
      <c r="X91" s="134"/>
      <c r="Y91" s="147"/>
      <c r="Z91" s="80"/>
      <c r="AA91" s="134"/>
      <c r="AB91" s="147"/>
      <c r="AC91" s="80"/>
      <c r="AD91" s="134"/>
      <c r="AE91" s="147"/>
      <c r="AF91" s="80"/>
      <c r="AG91" s="134"/>
    </row>
    <row r="92" spans="1:35" s="66" customFormat="1" ht="15" customHeight="1" x14ac:dyDescent="0.2">
      <c r="A92" s="22" t="str">
        <f>[6]Settings!U91</f>
        <v>Total: Thabo Mofutsanyana Municipalities</v>
      </c>
      <c r="B92" s="23"/>
      <c r="C92" s="24"/>
      <c r="D92" s="193">
        <f>SUM(D85:D91)</f>
        <v>329971</v>
      </c>
      <c r="E92" s="102">
        <f t="shared" ref="E92:R92" si="18">SUM(E85:E91)</f>
        <v>338367</v>
      </c>
      <c r="F92" s="203">
        <f t="shared" si="18"/>
        <v>357364</v>
      </c>
      <c r="G92" s="193">
        <f t="shared" si="18"/>
        <v>35000</v>
      </c>
      <c r="H92" s="102">
        <f t="shared" si="18"/>
        <v>40000</v>
      </c>
      <c r="I92" s="203">
        <f t="shared" si="18"/>
        <v>40000</v>
      </c>
      <c r="J92" s="193">
        <f t="shared" si="18"/>
        <v>90000</v>
      </c>
      <c r="K92" s="102">
        <f t="shared" si="18"/>
        <v>120000</v>
      </c>
      <c r="L92" s="203">
        <f t="shared" si="18"/>
        <v>109323</v>
      </c>
      <c r="M92" s="193">
        <f t="shared" si="18"/>
        <v>11000</v>
      </c>
      <c r="N92" s="102">
        <f t="shared" si="18"/>
        <v>29200</v>
      </c>
      <c r="O92" s="203">
        <f t="shared" si="18"/>
        <v>40951</v>
      </c>
      <c r="P92" s="193">
        <f t="shared" si="18"/>
        <v>2400</v>
      </c>
      <c r="Q92" s="102">
        <f t="shared" si="18"/>
        <v>2530</v>
      </c>
      <c r="R92" s="203">
        <f t="shared" si="18"/>
        <v>2672</v>
      </c>
      <c r="S92" s="193">
        <f>SUM(S85:S91)</f>
        <v>0</v>
      </c>
      <c r="T92" s="102">
        <f t="shared" ref="T92:AG92" si="19">SUM(T85:T91)</f>
        <v>0</v>
      </c>
      <c r="U92" s="203">
        <f t="shared" si="19"/>
        <v>0</v>
      </c>
      <c r="V92" s="193">
        <f t="shared" si="19"/>
        <v>0</v>
      </c>
      <c r="W92" s="102">
        <f t="shared" si="19"/>
        <v>0</v>
      </c>
      <c r="X92" s="203">
        <f t="shared" si="19"/>
        <v>0</v>
      </c>
      <c r="Y92" s="193">
        <f t="shared" si="19"/>
        <v>0</v>
      </c>
      <c r="Z92" s="102">
        <f t="shared" si="19"/>
        <v>0</v>
      </c>
      <c r="AA92" s="203">
        <f t="shared" si="19"/>
        <v>0</v>
      </c>
      <c r="AB92" s="193">
        <f t="shared" si="19"/>
        <v>0</v>
      </c>
      <c r="AC92" s="102">
        <f t="shared" si="19"/>
        <v>0</v>
      </c>
      <c r="AD92" s="203">
        <f t="shared" si="19"/>
        <v>0</v>
      </c>
      <c r="AE92" s="193">
        <f t="shared" si="19"/>
        <v>0</v>
      </c>
      <c r="AF92" s="102">
        <f t="shared" si="19"/>
        <v>0</v>
      </c>
      <c r="AG92" s="203">
        <f t="shared" si="19"/>
        <v>0</v>
      </c>
      <c r="AH92"/>
      <c r="AI92"/>
    </row>
    <row r="93" spans="1:35" ht="15" customHeight="1" x14ac:dyDescent="0.2">
      <c r="A93" s="254">
        <f>[6]Settings!U92</f>
        <v>0</v>
      </c>
      <c r="B93" s="243">
        <f>[6]Settings!V92</f>
        <v>0</v>
      </c>
      <c r="C93" s="244">
        <f>[6]Settings!W92</f>
        <v>0</v>
      </c>
      <c r="D93" s="1"/>
      <c r="E93" s="2"/>
      <c r="F93" s="3"/>
      <c r="G93" s="1" t="s">
        <v>497</v>
      </c>
      <c r="H93" s="2" t="s">
        <v>497</v>
      </c>
      <c r="I93" s="3" t="s">
        <v>497</v>
      </c>
      <c r="J93" s="1"/>
      <c r="K93" s="2"/>
      <c r="L93" s="3"/>
      <c r="M93" s="1"/>
      <c r="N93" s="2"/>
      <c r="O93" s="3"/>
      <c r="P93" s="1"/>
      <c r="Q93" s="2"/>
      <c r="R93" s="3"/>
      <c r="S93" s="1"/>
      <c r="T93" s="2"/>
      <c r="U93" s="3"/>
      <c r="V93" s="1"/>
      <c r="W93" s="2"/>
      <c r="X93" s="3"/>
      <c r="Y93" s="1"/>
      <c r="Z93" s="2"/>
      <c r="AA93" s="3"/>
      <c r="AB93" s="1"/>
      <c r="AC93" s="2"/>
      <c r="AD93" s="3"/>
      <c r="AE93" s="1"/>
      <c r="AF93" s="2"/>
      <c r="AG93" s="3"/>
    </row>
    <row r="94" spans="1:35" ht="15" customHeight="1" x14ac:dyDescent="0.2">
      <c r="A94" s="20" t="str">
        <f>[6]Settings!U93</f>
        <v>B</v>
      </c>
      <c r="B94" s="19" t="s">
        <v>55</v>
      </c>
      <c r="C94" s="229" t="str">
        <f>[6]Settings!W93</f>
        <v xml:space="preserve"> Moqhaka</v>
      </c>
      <c r="D94" s="147">
        <v>40840</v>
      </c>
      <c r="E94" s="80">
        <v>43061</v>
      </c>
      <c r="F94" s="134">
        <v>45406</v>
      </c>
      <c r="G94" s="147">
        <v>0</v>
      </c>
      <c r="H94" s="80">
        <v>0</v>
      </c>
      <c r="I94" s="134">
        <v>0</v>
      </c>
      <c r="J94" s="147">
        <v>20000</v>
      </c>
      <c r="K94" s="80">
        <v>10000</v>
      </c>
      <c r="L94" s="134">
        <v>15000</v>
      </c>
      <c r="M94" s="147">
        <v>5000</v>
      </c>
      <c r="N94" s="80">
        <v>5000</v>
      </c>
      <c r="O94" s="134">
        <v>9000</v>
      </c>
      <c r="P94" s="147"/>
      <c r="Q94" s="80"/>
      <c r="R94" s="134"/>
      <c r="S94" s="147"/>
      <c r="T94" s="80"/>
      <c r="U94" s="134"/>
      <c r="V94" s="147"/>
      <c r="W94" s="80"/>
      <c r="X94" s="134"/>
      <c r="Y94" s="147"/>
      <c r="Z94" s="80"/>
      <c r="AA94" s="134"/>
      <c r="AB94" s="147"/>
      <c r="AC94" s="80"/>
      <c r="AD94" s="134"/>
      <c r="AE94" s="147"/>
      <c r="AF94" s="80"/>
      <c r="AG94" s="134"/>
    </row>
    <row r="95" spans="1:35" ht="15" customHeight="1" x14ac:dyDescent="0.2">
      <c r="A95" s="20" t="str">
        <f>[6]Settings!U94</f>
        <v>B</v>
      </c>
      <c r="B95" s="19" t="s">
        <v>56</v>
      </c>
      <c r="C95" s="229" t="str">
        <f>[6]Settings!W94</f>
        <v xml:space="preserve"> Ngwathe</v>
      </c>
      <c r="D95" s="147">
        <v>50078</v>
      </c>
      <c r="E95" s="80">
        <v>45001</v>
      </c>
      <c r="F95" s="134">
        <v>47465</v>
      </c>
      <c r="G95" s="147">
        <v>15000</v>
      </c>
      <c r="H95" s="80">
        <v>30000</v>
      </c>
      <c r="I95" s="134">
        <v>40000</v>
      </c>
      <c r="J95" s="147">
        <v>20000</v>
      </c>
      <c r="K95" s="80"/>
      <c r="L95" s="134"/>
      <c r="M95" s="147">
        <v>5000</v>
      </c>
      <c r="N95" s="80">
        <v>10000</v>
      </c>
      <c r="O95" s="134">
        <v>14000</v>
      </c>
      <c r="P95" s="147"/>
      <c r="Q95" s="80"/>
      <c r="R95" s="134"/>
      <c r="S95" s="147"/>
      <c r="T95" s="80"/>
      <c r="U95" s="134"/>
      <c r="V95" s="147"/>
      <c r="W95" s="80"/>
      <c r="X95" s="134"/>
      <c r="Y95" s="147"/>
      <c r="Z95" s="80"/>
      <c r="AA95" s="134"/>
      <c r="AB95" s="147"/>
      <c r="AC95" s="80"/>
      <c r="AD95" s="134"/>
      <c r="AE95" s="147"/>
      <c r="AF95" s="80"/>
      <c r="AG95" s="134"/>
    </row>
    <row r="96" spans="1:35" ht="15" customHeight="1" x14ac:dyDescent="0.2">
      <c r="A96" s="20" t="str">
        <f>[6]Settings!U95</f>
        <v>B</v>
      </c>
      <c r="B96" s="19" t="s">
        <v>57</v>
      </c>
      <c r="C96" s="229" t="str">
        <f>[6]Settings!W95</f>
        <v xml:space="preserve"> Metsimaholo</v>
      </c>
      <c r="D96" s="147">
        <v>45398</v>
      </c>
      <c r="E96" s="80">
        <v>47902</v>
      </c>
      <c r="F96" s="134">
        <v>50545</v>
      </c>
      <c r="G96" s="147">
        <v>0</v>
      </c>
      <c r="H96" s="80">
        <v>0</v>
      </c>
      <c r="I96" s="134">
        <v>0</v>
      </c>
      <c r="J96" s="147">
        <v>15000</v>
      </c>
      <c r="K96" s="80"/>
      <c r="L96" s="134"/>
      <c r="M96" s="147">
        <v>10000</v>
      </c>
      <c r="N96" s="80">
        <v>10000</v>
      </c>
      <c r="O96" s="134">
        <v>13000</v>
      </c>
      <c r="P96" s="147"/>
      <c r="Q96" s="80"/>
      <c r="R96" s="134"/>
      <c r="S96" s="147"/>
      <c r="T96" s="80"/>
      <c r="U96" s="134"/>
      <c r="V96" s="147"/>
      <c r="W96" s="80"/>
      <c r="X96" s="134"/>
      <c r="Y96" s="147"/>
      <c r="Z96" s="80"/>
      <c r="AA96" s="134"/>
      <c r="AB96" s="147"/>
      <c r="AC96" s="80"/>
      <c r="AD96" s="134"/>
      <c r="AE96" s="147"/>
      <c r="AF96" s="80"/>
      <c r="AG96" s="134"/>
    </row>
    <row r="97" spans="1:35" ht="15" customHeight="1" x14ac:dyDescent="0.2">
      <c r="A97" s="20" t="str">
        <f>[6]Settings!U96</f>
        <v>B</v>
      </c>
      <c r="B97" s="19" t="s">
        <v>58</v>
      </c>
      <c r="C97" s="229" t="str">
        <f>[6]Settings!W96</f>
        <v xml:space="preserve"> Mafube</v>
      </c>
      <c r="D97" s="147">
        <v>27080</v>
      </c>
      <c r="E97" s="80">
        <v>23874</v>
      </c>
      <c r="F97" s="134">
        <v>25037</v>
      </c>
      <c r="G97" s="147">
        <v>0</v>
      </c>
      <c r="H97" s="80">
        <v>0</v>
      </c>
      <c r="I97" s="134">
        <v>0</v>
      </c>
      <c r="J97" s="147"/>
      <c r="K97" s="80"/>
      <c r="L97" s="134"/>
      <c r="M97" s="147">
        <v>5000</v>
      </c>
      <c r="N97" s="80">
        <v>7000</v>
      </c>
      <c r="O97" s="134">
        <v>12000</v>
      </c>
      <c r="P97" s="147"/>
      <c r="Q97" s="80"/>
      <c r="R97" s="134"/>
      <c r="S97" s="147"/>
      <c r="T97" s="80"/>
      <c r="U97" s="134"/>
      <c r="V97" s="147"/>
      <c r="W97" s="80"/>
      <c r="X97" s="134"/>
      <c r="Y97" s="147"/>
      <c r="Z97" s="80"/>
      <c r="AA97" s="134"/>
      <c r="AB97" s="147"/>
      <c r="AC97" s="80"/>
      <c r="AD97" s="134"/>
      <c r="AE97" s="147"/>
      <c r="AF97" s="80"/>
      <c r="AG97" s="134"/>
    </row>
    <row r="98" spans="1:35" ht="15" customHeight="1" x14ac:dyDescent="0.2">
      <c r="A98" s="20" t="str">
        <f>[6]Settings!U97</f>
        <v>C</v>
      </c>
      <c r="B98" s="19" t="s">
        <v>1284</v>
      </c>
      <c r="C98" s="229" t="str">
        <f>[6]Settings!W97</f>
        <v xml:space="preserve"> Fezile Dabi District Municipality</v>
      </c>
      <c r="D98" s="147">
        <v>0</v>
      </c>
      <c r="E98" s="80"/>
      <c r="F98" s="134">
        <v>0</v>
      </c>
      <c r="G98" s="147">
        <v>0</v>
      </c>
      <c r="H98" s="80">
        <v>0</v>
      </c>
      <c r="I98" s="134">
        <v>0</v>
      </c>
      <c r="J98" s="147"/>
      <c r="K98" s="80"/>
      <c r="L98" s="134"/>
      <c r="M98" s="147"/>
      <c r="N98" s="80"/>
      <c r="O98" s="134"/>
      <c r="P98" s="147">
        <v>2183</v>
      </c>
      <c r="Q98" s="80">
        <v>2308</v>
      </c>
      <c r="R98" s="134">
        <v>2437</v>
      </c>
      <c r="S98" s="147"/>
      <c r="T98" s="80"/>
      <c r="U98" s="134"/>
      <c r="V98" s="147"/>
      <c r="W98" s="80"/>
      <c r="X98" s="134"/>
      <c r="Y98" s="147"/>
      <c r="Z98" s="80"/>
      <c r="AA98" s="134"/>
      <c r="AB98" s="147"/>
      <c r="AC98" s="80"/>
      <c r="AD98" s="134"/>
      <c r="AE98" s="147"/>
      <c r="AF98" s="80"/>
      <c r="AG98" s="134"/>
    </row>
    <row r="99" spans="1:35" s="66" customFormat="1" ht="15" customHeight="1" x14ac:dyDescent="0.2">
      <c r="A99" s="22" t="str">
        <f>[6]Settings!U98</f>
        <v>Total: Fezile Dabi Municipalities</v>
      </c>
      <c r="B99" s="23"/>
      <c r="C99" s="24"/>
      <c r="D99" s="193">
        <f>SUM(D94:D98)</f>
        <v>163396</v>
      </c>
      <c r="E99" s="102">
        <f t="shared" ref="E99:R99" si="20">SUM(E94:E98)</f>
        <v>159838</v>
      </c>
      <c r="F99" s="203">
        <f t="shared" si="20"/>
        <v>168453</v>
      </c>
      <c r="G99" s="193">
        <f t="shared" si="20"/>
        <v>15000</v>
      </c>
      <c r="H99" s="102">
        <f t="shared" si="20"/>
        <v>30000</v>
      </c>
      <c r="I99" s="203">
        <f t="shared" si="20"/>
        <v>40000</v>
      </c>
      <c r="J99" s="193">
        <f t="shared" si="20"/>
        <v>55000</v>
      </c>
      <c r="K99" s="102">
        <f t="shared" si="20"/>
        <v>10000</v>
      </c>
      <c r="L99" s="203">
        <f t="shared" si="20"/>
        <v>15000</v>
      </c>
      <c r="M99" s="193">
        <f t="shared" si="20"/>
        <v>25000</v>
      </c>
      <c r="N99" s="102">
        <f t="shared" si="20"/>
        <v>32000</v>
      </c>
      <c r="O99" s="203">
        <f t="shared" si="20"/>
        <v>48000</v>
      </c>
      <c r="P99" s="193">
        <f t="shared" si="20"/>
        <v>2183</v>
      </c>
      <c r="Q99" s="102">
        <f t="shared" si="20"/>
        <v>2308</v>
      </c>
      <c r="R99" s="203">
        <f t="shared" si="20"/>
        <v>2437</v>
      </c>
      <c r="S99" s="193">
        <f>SUM(S94:S98)</f>
        <v>0</v>
      </c>
      <c r="T99" s="102">
        <f t="shared" ref="T99:AG99" si="21">SUM(T94:T98)</f>
        <v>0</v>
      </c>
      <c r="U99" s="203">
        <f t="shared" si="21"/>
        <v>0</v>
      </c>
      <c r="V99" s="193">
        <f t="shared" si="21"/>
        <v>0</v>
      </c>
      <c r="W99" s="102">
        <f t="shared" si="21"/>
        <v>0</v>
      </c>
      <c r="X99" s="203">
        <f t="shared" si="21"/>
        <v>0</v>
      </c>
      <c r="Y99" s="193">
        <f t="shared" si="21"/>
        <v>0</v>
      </c>
      <c r="Z99" s="102">
        <f t="shared" si="21"/>
        <v>0</v>
      </c>
      <c r="AA99" s="203">
        <f t="shared" si="21"/>
        <v>0</v>
      </c>
      <c r="AB99" s="193">
        <f t="shared" si="21"/>
        <v>0</v>
      </c>
      <c r="AC99" s="102">
        <f t="shared" si="21"/>
        <v>0</v>
      </c>
      <c r="AD99" s="203">
        <f t="shared" si="21"/>
        <v>0</v>
      </c>
      <c r="AE99" s="193">
        <f t="shared" si="21"/>
        <v>0</v>
      </c>
      <c r="AF99" s="102">
        <f t="shared" si="21"/>
        <v>0</v>
      </c>
      <c r="AG99" s="203">
        <f t="shared" si="21"/>
        <v>0</v>
      </c>
      <c r="AH99"/>
      <c r="AI99"/>
    </row>
    <row r="100" spans="1:35" ht="15" customHeight="1" x14ac:dyDescent="0.2">
      <c r="A100" s="254">
        <f>[6]Settings!U99</f>
        <v>0</v>
      </c>
      <c r="B100" s="243">
        <f>[6]Settings!V99</f>
        <v>0</v>
      </c>
      <c r="C100" s="244">
        <f>[6]Settings!W99</f>
        <v>0</v>
      </c>
      <c r="D100" s="1"/>
      <c r="E100" s="2"/>
      <c r="F100" s="3"/>
      <c r="G100" s="1"/>
      <c r="H100" s="2"/>
      <c r="I100" s="3"/>
      <c r="J100" s="1"/>
      <c r="K100" s="2"/>
      <c r="L100" s="3"/>
      <c r="M100" s="1"/>
      <c r="N100" s="2"/>
      <c r="O100" s="3"/>
      <c r="P100" s="1"/>
      <c r="Q100" s="2"/>
      <c r="R100" s="3"/>
      <c r="S100" s="1"/>
      <c r="T100" s="2"/>
      <c r="U100" s="3"/>
      <c r="V100" s="1"/>
      <c r="W100" s="2"/>
      <c r="X100" s="3"/>
      <c r="Y100" s="1"/>
      <c r="Z100" s="2"/>
      <c r="AA100" s="3"/>
      <c r="AB100" s="1"/>
      <c r="AC100" s="2"/>
      <c r="AD100" s="3"/>
      <c r="AE100" s="1"/>
      <c r="AF100" s="2"/>
      <c r="AG100" s="3"/>
    </row>
    <row r="101" spans="1:35" ht="15" customHeight="1" x14ac:dyDescent="0.2">
      <c r="A101" s="254">
        <f>[6]Settings!U100</f>
        <v>0</v>
      </c>
      <c r="B101" s="243">
        <f>[6]Settings!V100</f>
        <v>0</v>
      </c>
      <c r="C101" s="244">
        <f>[6]Settings!W100</f>
        <v>0</v>
      </c>
      <c r="D101" s="1"/>
      <c r="E101" s="2"/>
      <c r="F101" s="3"/>
      <c r="G101" s="1"/>
      <c r="H101" s="2"/>
      <c r="I101" s="3"/>
      <c r="J101" s="1"/>
      <c r="K101" s="2"/>
      <c r="L101" s="3"/>
      <c r="M101" s="1"/>
      <c r="N101" s="2"/>
      <c r="O101" s="3"/>
      <c r="P101" s="1"/>
      <c r="Q101" s="2"/>
      <c r="R101" s="3"/>
      <c r="S101" s="1"/>
      <c r="T101" s="2"/>
      <c r="U101" s="3"/>
      <c r="V101" s="1"/>
      <c r="W101" s="2"/>
      <c r="X101" s="3"/>
      <c r="Y101" s="1"/>
      <c r="Z101" s="2"/>
      <c r="AA101" s="3"/>
      <c r="AB101" s="1"/>
      <c r="AC101" s="2"/>
      <c r="AD101" s="3"/>
      <c r="AE101" s="1"/>
      <c r="AF101" s="2"/>
      <c r="AG101" s="3"/>
    </row>
    <row r="102" spans="1:35" s="66" customFormat="1" ht="15" customHeight="1" x14ac:dyDescent="0.2">
      <c r="A102" s="22" t="str">
        <f>[6]Settings!U101</f>
        <v>Total: Free State Municipalities</v>
      </c>
      <c r="B102" s="23"/>
      <c r="C102" s="24"/>
      <c r="D102" s="193">
        <f>SUM(D69+D75+D83+D92+D99)</f>
        <v>771954</v>
      </c>
      <c r="E102" s="102">
        <f t="shared" ref="E102:R102" si="22">SUM(E69+E75+E83+E92+E99)</f>
        <v>777167</v>
      </c>
      <c r="F102" s="203">
        <f t="shared" si="22"/>
        <v>819499</v>
      </c>
      <c r="G102" s="193">
        <f t="shared" si="22"/>
        <v>85000</v>
      </c>
      <c r="H102" s="102">
        <f t="shared" si="22"/>
        <v>130000</v>
      </c>
      <c r="I102" s="203">
        <f t="shared" si="22"/>
        <v>150000</v>
      </c>
      <c r="J102" s="193">
        <f t="shared" si="22"/>
        <v>250000</v>
      </c>
      <c r="K102" s="102">
        <f t="shared" si="22"/>
        <v>340325</v>
      </c>
      <c r="L102" s="203">
        <f t="shared" si="22"/>
        <v>279323</v>
      </c>
      <c r="M102" s="193">
        <f t="shared" si="22"/>
        <v>101000</v>
      </c>
      <c r="N102" s="102">
        <f t="shared" si="22"/>
        <v>101200</v>
      </c>
      <c r="O102" s="203">
        <f t="shared" si="22"/>
        <v>148951</v>
      </c>
      <c r="P102" s="193">
        <f t="shared" si="22"/>
        <v>9004</v>
      </c>
      <c r="Q102" s="102">
        <f t="shared" si="22"/>
        <v>9505</v>
      </c>
      <c r="R102" s="203">
        <f t="shared" si="22"/>
        <v>10045</v>
      </c>
      <c r="S102" s="193">
        <f>S69+S75+S83+S92+S99</f>
        <v>761307</v>
      </c>
      <c r="T102" s="102">
        <f t="shared" ref="T102:AG102" si="23">T69+T75+T83+T92+T99</f>
        <v>799692</v>
      </c>
      <c r="U102" s="203">
        <f t="shared" si="23"/>
        <v>844816</v>
      </c>
      <c r="V102" s="193">
        <f t="shared" si="23"/>
        <v>231637.01036245911</v>
      </c>
      <c r="W102" s="102">
        <f t="shared" si="23"/>
        <v>155641.04837023356</v>
      </c>
      <c r="X102" s="203">
        <f t="shared" si="23"/>
        <v>164615.84012774899</v>
      </c>
      <c r="Y102" s="193">
        <f t="shared" si="23"/>
        <v>15000</v>
      </c>
      <c r="Z102" s="102">
        <f t="shared" si="23"/>
        <v>70000</v>
      </c>
      <c r="AA102" s="203">
        <f t="shared" si="23"/>
        <v>67000</v>
      </c>
      <c r="AB102" s="193">
        <f t="shared" si="23"/>
        <v>8224</v>
      </c>
      <c r="AC102" s="102">
        <f t="shared" si="23"/>
        <v>11339</v>
      </c>
      <c r="AD102" s="203">
        <f t="shared" si="23"/>
        <v>11974</v>
      </c>
      <c r="AE102" s="193">
        <f t="shared" si="23"/>
        <v>0</v>
      </c>
      <c r="AF102" s="102">
        <f t="shared" si="23"/>
        <v>0</v>
      </c>
      <c r="AG102" s="203">
        <f t="shared" si="23"/>
        <v>0</v>
      </c>
      <c r="AH102"/>
      <c r="AI102"/>
    </row>
    <row r="103" spans="1:35" ht="15" customHeight="1" x14ac:dyDescent="0.2">
      <c r="A103" s="254">
        <f>[6]Settings!U102</f>
        <v>0</v>
      </c>
      <c r="B103" s="243">
        <f>[6]Settings!V102</f>
        <v>0</v>
      </c>
      <c r="C103" s="244">
        <f>[6]Settings!W102</f>
        <v>0</v>
      </c>
      <c r="D103" s="6"/>
      <c r="E103" s="7"/>
      <c r="F103" s="8"/>
      <c r="G103" s="6" t="s">
        <v>497</v>
      </c>
      <c r="H103" s="7" t="s">
        <v>497</v>
      </c>
      <c r="I103" s="8" t="s">
        <v>497</v>
      </c>
      <c r="J103" s="6"/>
      <c r="K103" s="7"/>
      <c r="L103" s="8"/>
      <c r="M103" s="6"/>
      <c r="N103" s="7"/>
      <c r="O103" s="8"/>
      <c r="P103" s="6"/>
      <c r="Q103" s="7"/>
      <c r="R103" s="8"/>
      <c r="S103" s="6"/>
      <c r="T103" s="7"/>
      <c r="U103" s="8"/>
      <c r="V103" s="6"/>
      <c r="W103" s="7"/>
      <c r="X103" s="8"/>
      <c r="Y103" s="6"/>
      <c r="Z103" s="7"/>
      <c r="AA103" s="8"/>
      <c r="AB103" s="6"/>
      <c r="AC103" s="7"/>
      <c r="AD103" s="8"/>
      <c r="AE103" s="6"/>
      <c r="AF103" s="7"/>
      <c r="AG103" s="8"/>
    </row>
    <row r="104" spans="1:35" ht="15" customHeight="1" x14ac:dyDescent="0.2">
      <c r="A104" s="254" t="str">
        <f>[6]Settings!U103</f>
        <v>GAUTENG</v>
      </c>
      <c r="B104" s="19"/>
      <c r="C104" s="229"/>
      <c r="D104" s="1"/>
      <c r="E104" s="2"/>
      <c r="F104" s="3"/>
      <c r="G104" s="1">
        <v>0</v>
      </c>
      <c r="H104" s="2">
        <v>0</v>
      </c>
      <c r="I104" s="3">
        <v>0</v>
      </c>
      <c r="J104" s="1"/>
      <c r="K104" s="2"/>
      <c r="L104" s="3"/>
      <c r="M104" s="1"/>
      <c r="N104" s="2"/>
      <c r="O104" s="3"/>
      <c r="P104" s="1"/>
      <c r="Q104" s="2"/>
      <c r="R104" s="3"/>
      <c r="S104" s="1"/>
      <c r="T104" s="2"/>
      <c r="U104" s="3"/>
      <c r="V104" s="1"/>
      <c r="W104" s="2"/>
      <c r="X104" s="3"/>
      <c r="Y104" s="1"/>
      <c r="Z104" s="2"/>
      <c r="AA104" s="3"/>
      <c r="AB104" s="1"/>
      <c r="AC104" s="2"/>
      <c r="AD104" s="3"/>
      <c r="AE104" s="1"/>
      <c r="AF104" s="2"/>
      <c r="AG104" s="3"/>
    </row>
    <row r="105" spans="1:35" ht="15" customHeight="1" x14ac:dyDescent="0.2">
      <c r="A105" s="254">
        <f>[6]Settings!U104</f>
        <v>0</v>
      </c>
      <c r="B105" s="243">
        <f>[6]Settings!V104</f>
        <v>0</v>
      </c>
      <c r="C105" s="244">
        <f>[6]Settings!W104</f>
        <v>0</v>
      </c>
      <c r="D105" s="1"/>
      <c r="E105" s="2"/>
      <c r="F105" s="3"/>
      <c r="G105" s="1" t="s">
        <v>497</v>
      </c>
      <c r="H105" s="2" t="s">
        <v>497</v>
      </c>
      <c r="I105" s="3" t="s">
        <v>497</v>
      </c>
      <c r="J105" s="1"/>
      <c r="K105" s="2"/>
      <c r="L105" s="3"/>
      <c r="M105" s="1"/>
      <c r="N105" s="2"/>
      <c r="O105" s="3"/>
      <c r="P105" s="1"/>
      <c r="Q105" s="2"/>
      <c r="R105" s="3"/>
      <c r="S105" s="1"/>
      <c r="T105" s="2"/>
      <c r="U105" s="3"/>
      <c r="V105" s="1"/>
      <c r="W105" s="2"/>
      <c r="X105" s="3"/>
      <c r="Y105" s="1"/>
      <c r="Z105" s="2"/>
      <c r="AA105" s="3"/>
      <c r="AB105" s="1"/>
      <c r="AC105" s="2"/>
      <c r="AD105" s="3"/>
      <c r="AE105" s="1"/>
      <c r="AF105" s="2"/>
      <c r="AG105" s="3"/>
    </row>
    <row r="106" spans="1:35" ht="15" customHeight="1" x14ac:dyDescent="0.2">
      <c r="A106" s="20" t="str">
        <f>[6]Settings!U105</f>
        <v>A</v>
      </c>
      <c r="B106" s="19" t="str">
        <f>[6]Settings!V105</f>
        <v>EKU</v>
      </c>
      <c r="C106" s="229" t="str">
        <f>[6]Settings!W105</f>
        <v>Ekurhuleni</v>
      </c>
      <c r="D106" s="147"/>
      <c r="E106" s="80"/>
      <c r="F106" s="134"/>
      <c r="G106" s="147">
        <v>0</v>
      </c>
      <c r="H106" s="80">
        <v>0</v>
      </c>
      <c r="I106" s="134">
        <v>0</v>
      </c>
      <c r="J106" s="147"/>
      <c r="K106" s="80"/>
      <c r="L106" s="134"/>
      <c r="M106" s="147">
        <v>40000</v>
      </c>
      <c r="N106" s="80">
        <v>45000</v>
      </c>
      <c r="O106" s="134">
        <v>45451</v>
      </c>
      <c r="P106" s="147"/>
      <c r="Q106" s="80"/>
      <c r="R106" s="134"/>
      <c r="S106" s="147">
        <v>1985010</v>
      </c>
      <c r="T106" s="80">
        <v>2085094</v>
      </c>
      <c r="U106" s="134">
        <v>2202750</v>
      </c>
      <c r="V106" s="147">
        <v>700718.13420931762</v>
      </c>
      <c r="W106" s="80">
        <v>671905.78338690847</v>
      </c>
      <c r="X106" s="134">
        <v>710650.1541664172</v>
      </c>
      <c r="Y106" s="147">
        <v>82000</v>
      </c>
      <c r="Z106" s="80">
        <v>55000</v>
      </c>
      <c r="AA106" s="134">
        <v>55000</v>
      </c>
      <c r="AB106" s="147">
        <v>48646</v>
      </c>
      <c r="AC106" s="80">
        <v>48221</v>
      </c>
      <c r="AD106" s="134">
        <v>50921</v>
      </c>
      <c r="AE106" s="147"/>
      <c r="AF106" s="80"/>
      <c r="AG106" s="134"/>
    </row>
    <row r="107" spans="1:35" ht="15" customHeight="1" x14ac:dyDescent="0.2">
      <c r="A107" s="20" t="str">
        <f>[6]Settings!U106</f>
        <v>A</v>
      </c>
      <c r="B107" s="19" t="str">
        <f>[6]Settings!V106</f>
        <v>JHB</v>
      </c>
      <c r="C107" s="229" t="str">
        <f>[6]Settings!W106</f>
        <v>City of Johannesburg</v>
      </c>
      <c r="D107" s="147"/>
      <c r="E107" s="80"/>
      <c r="F107" s="134"/>
      <c r="G107" s="147">
        <v>0</v>
      </c>
      <c r="H107" s="80">
        <v>0</v>
      </c>
      <c r="I107" s="134">
        <v>0</v>
      </c>
      <c r="J107" s="147"/>
      <c r="K107" s="80"/>
      <c r="L107" s="134"/>
      <c r="M107" s="147">
        <v>40000</v>
      </c>
      <c r="N107" s="80">
        <v>45000</v>
      </c>
      <c r="O107" s="134">
        <v>45000</v>
      </c>
      <c r="P107" s="147"/>
      <c r="Q107" s="80"/>
      <c r="R107" s="134"/>
      <c r="S107" s="147">
        <v>1864731</v>
      </c>
      <c r="T107" s="80">
        <v>1958751</v>
      </c>
      <c r="U107" s="134">
        <v>2069277</v>
      </c>
      <c r="V107" s="147">
        <v>918187.41386529175</v>
      </c>
      <c r="W107" s="80">
        <v>1141562.9072315663</v>
      </c>
      <c r="X107" s="134">
        <v>1207389.303788187</v>
      </c>
      <c r="Y107" s="147">
        <v>79523</v>
      </c>
      <c r="Z107" s="80">
        <v>46867</v>
      </c>
      <c r="AA107" s="134">
        <v>46867</v>
      </c>
      <c r="AB107" s="147">
        <v>82182</v>
      </c>
      <c r="AC107" s="80">
        <v>67281</v>
      </c>
      <c r="AD107" s="134">
        <v>71048</v>
      </c>
      <c r="AE107" s="147"/>
      <c r="AF107" s="80"/>
      <c r="AG107" s="134"/>
    </row>
    <row r="108" spans="1:35" ht="15" customHeight="1" x14ac:dyDescent="0.2">
      <c r="A108" s="255" t="str">
        <f>[6]Settings!U107</f>
        <v>A</v>
      </c>
      <c r="B108" s="21" t="str">
        <f>[6]Settings!V107</f>
        <v>TSH</v>
      </c>
      <c r="C108" s="65" t="str">
        <f>[6]Settings!W107</f>
        <v>City of Tshwane</v>
      </c>
      <c r="D108" s="148"/>
      <c r="E108" s="81"/>
      <c r="F108" s="149"/>
      <c r="G108" s="148">
        <v>0</v>
      </c>
      <c r="H108" s="81">
        <v>0</v>
      </c>
      <c r="I108" s="149">
        <v>0</v>
      </c>
      <c r="J108" s="148"/>
      <c r="K108" s="81"/>
      <c r="L108" s="149"/>
      <c r="M108" s="148">
        <v>30000</v>
      </c>
      <c r="N108" s="81">
        <v>40000</v>
      </c>
      <c r="O108" s="149">
        <v>40000</v>
      </c>
      <c r="P108" s="148"/>
      <c r="Q108" s="81"/>
      <c r="R108" s="149"/>
      <c r="S108" s="148">
        <v>1616415</v>
      </c>
      <c r="T108" s="81">
        <v>1697914</v>
      </c>
      <c r="U108" s="149">
        <v>1793723</v>
      </c>
      <c r="V108" s="148">
        <v>900238.87890399201</v>
      </c>
      <c r="W108" s="81">
        <v>732309.02798147779</v>
      </c>
      <c r="X108" s="149">
        <v>774536.45511013793</v>
      </c>
      <c r="Y108" s="148">
        <v>20000</v>
      </c>
      <c r="Z108" s="81">
        <v>30000</v>
      </c>
      <c r="AA108" s="149">
        <v>45000</v>
      </c>
      <c r="AB108" s="148">
        <v>38429</v>
      </c>
      <c r="AC108" s="81">
        <v>44322</v>
      </c>
      <c r="AD108" s="149">
        <v>46804</v>
      </c>
      <c r="AE108" s="148"/>
      <c r="AF108" s="81"/>
      <c r="AG108" s="149"/>
    </row>
    <row r="109" spans="1:35" ht="15" customHeight="1" x14ac:dyDescent="0.2">
      <c r="A109" s="254">
        <f>[6]Settings!U108</f>
        <v>0</v>
      </c>
      <c r="B109" s="243">
        <f>[6]Settings!V108</f>
        <v>0</v>
      </c>
      <c r="C109" s="244">
        <f>[6]Settings!W108</f>
        <v>0</v>
      </c>
      <c r="D109" s="1"/>
      <c r="E109" s="2"/>
      <c r="F109" s="3"/>
      <c r="G109" s="1" t="s">
        <v>497</v>
      </c>
      <c r="H109" s="2" t="s">
        <v>497</v>
      </c>
      <c r="I109" s="3" t="s">
        <v>497</v>
      </c>
      <c r="J109" s="1"/>
      <c r="K109" s="2"/>
      <c r="L109" s="3"/>
      <c r="M109" s="1"/>
      <c r="N109" s="2"/>
      <c r="O109" s="3"/>
      <c r="P109" s="1"/>
      <c r="Q109" s="2"/>
      <c r="R109" s="3"/>
      <c r="S109" s="1"/>
      <c r="T109" s="2"/>
      <c r="U109" s="3"/>
      <c r="V109" s="1"/>
      <c r="W109" s="2"/>
      <c r="X109" s="3"/>
      <c r="Y109" s="1"/>
      <c r="Z109" s="2"/>
      <c r="AA109" s="3"/>
      <c r="AB109" s="1"/>
      <c r="AC109" s="2"/>
      <c r="AD109" s="3"/>
      <c r="AE109" s="1"/>
      <c r="AF109" s="2"/>
      <c r="AG109" s="3"/>
    </row>
    <row r="110" spans="1:35" ht="15" customHeight="1" x14ac:dyDescent="0.2">
      <c r="A110" s="20" t="str">
        <f>[6]Settings!U109</f>
        <v>B</v>
      </c>
      <c r="B110" s="19" t="str">
        <f>[6]Settings!V109</f>
        <v>GT421</v>
      </c>
      <c r="C110" s="229" t="str">
        <f>[6]Settings!W109</f>
        <v xml:space="preserve"> Emfuleni</v>
      </c>
      <c r="D110" s="147">
        <v>181645</v>
      </c>
      <c r="E110" s="80">
        <v>182407</v>
      </c>
      <c r="F110" s="134">
        <v>193336</v>
      </c>
      <c r="G110" s="147">
        <v>0</v>
      </c>
      <c r="H110" s="80">
        <v>0</v>
      </c>
      <c r="I110" s="134">
        <v>0</v>
      </c>
      <c r="J110" s="147">
        <v>30000</v>
      </c>
      <c r="K110" s="80">
        <v>20000</v>
      </c>
      <c r="L110" s="134">
        <v>15000</v>
      </c>
      <c r="M110" s="147">
        <v>8000</v>
      </c>
      <c r="N110" s="80">
        <v>8000</v>
      </c>
      <c r="O110" s="134">
        <v>25000</v>
      </c>
      <c r="P110" s="147"/>
      <c r="Q110" s="80"/>
      <c r="R110" s="134"/>
      <c r="S110" s="147"/>
      <c r="T110" s="80"/>
      <c r="U110" s="134"/>
      <c r="V110" s="147"/>
      <c r="W110" s="80"/>
      <c r="X110" s="134"/>
      <c r="Y110" s="147">
        <v>30000</v>
      </c>
      <c r="Z110" s="80">
        <v>50000</v>
      </c>
      <c r="AA110" s="134">
        <v>50000</v>
      </c>
      <c r="AB110" s="147"/>
      <c r="AC110" s="80"/>
      <c r="AD110" s="134"/>
      <c r="AE110" s="147"/>
      <c r="AF110" s="80"/>
      <c r="AG110" s="134"/>
    </row>
    <row r="111" spans="1:35" ht="15" customHeight="1" x14ac:dyDescent="0.2">
      <c r="A111" s="20" t="str">
        <f>[6]Settings!U110</f>
        <v>B</v>
      </c>
      <c r="B111" s="19" t="str">
        <f>[6]Settings!V110</f>
        <v>GT422</v>
      </c>
      <c r="C111" s="229" t="str">
        <f>[6]Settings!W110</f>
        <v xml:space="preserve"> Midvaal</v>
      </c>
      <c r="D111" s="147">
        <v>32289</v>
      </c>
      <c r="E111" s="80">
        <v>33981</v>
      </c>
      <c r="F111" s="134">
        <v>35766</v>
      </c>
      <c r="G111" s="147">
        <v>0</v>
      </c>
      <c r="H111" s="80">
        <v>0</v>
      </c>
      <c r="I111" s="134">
        <v>0</v>
      </c>
      <c r="J111" s="147">
        <v>15000</v>
      </c>
      <c r="K111" s="80">
        <v>15000</v>
      </c>
      <c r="L111" s="134">
        <v>15000</v>
      </c>
      <c r="M111" s="147">
        <v>8000</v>
      </c>
      <c r="N111" s="80">
        <v>9000</v>
      </c>
      <c r="O111" s="134">
        <v>37000</v>
      </c>
      <c r="P111" s="147"/>
      <c r="Q111" s="80"/>
      <c r="R111" s="134"/>
      <c r="S111" s="147"/>
      <c r="T111" s="80"/>
      <c r="U111" s="134"/>
      <c r="V111" s="147"/>
      <c r="W111" s="80"/>
      <c r="X111" s="134"/>
      <c r="Y111" s="147"/>
      <c r="Z111" s="80"/>
      <c r="AA111" s="134"/>
      <c r="AB111" s="147"/>
      <c r="AC111" s="80"/>
      <c r="AD111" s="134"/>
      <c r="AE111" s="147"/>
      <c r="AF111" s="80"/>
      <c r="AG111" s="134"/>
    </row>
    <row r="112" spans="1:35" ht="15" customHeight="1" x14ac:dyDescent="0.2">
      <c r="A112" s="20" t="str">
        <f>[6]Settings!U111</f>
        <v>B</v>
      </c>
      <c r="B112" s="19" t="str">
        <f>[6]Settings!V111</f>
        <v>GT423</v>
      </c>
      <c r="C112" s="229" t="str">
        <f>[6]Settings!W111</f>
        <v xml:space="preserve"> Lesedi</v>
      </c>
      <c r="D112" s="147">
        <v>41915</v>
      </c>
      <c r="E112" s="80">
        <v>28158</v>
      </c>
      <c r="F112" s="134">
        <v>29585</v>
      </c>
      <c r="G112" s="147">
        <v>0</v>
      </c>
      <c r="H112" s="80">
        <v>0</v>
      </c>
      <c r="I112" s="134">
        <v>0</v>
      </c>
      <c r="J112" s="147">
        <v>20000</v>
      </c>
      <c r="K112" s="80">
        <v>15000</v>
      </c>
      <c r="L112" s="134">
        <v>15000</v>
      </c>
      <c r="M112" s="147">
        <v>5000</v>
      </c>
      <c r="N112" s="80">
        <v>10000</v>
      </c>
      <c r="O112" s="134">
        <v>30000</v>
      </c>
      <c r="P112" s="147"/>
      <c r="Q112" s="80"/>
      <c r="R112" s="134"/>
      <c r="S112" s="147"/>
      <c r="T112" s="80"/>
      <c r="U112" s="134"/>
      <c r="V112" s="147"/>
      <c r="W112" s="80"/>
      <c r="X112" s="134"/>
      <c r="Y112" s="147"/>
      <c r="Z112" s="80"/>
      <c r="AA112" s="134"/>
      <c r="AB112" s="147"/>
      <c r="AC112" s="80"/>
      <c r="AD112" s="134"/>
      <c r="AE112" s="147"/>
      <c r="AF112" s="80"/>
      <c r="AG112" s="134"/>
    </row>
    <row r="113" spans="1:35" ht="15" customHeight="1" x14ac:dyDescent="0.2">
      <c r="A113" s="20" t="str">
        <f>[6]Settings!U112</f>
        <v>C</v>
      </c>
      <c r="B113" s="19" t="str">
        <f>[6]Settings!V112</f>
        <v>DC42</v>
      </c>
      <c r="C113" s="229" t="str">
        <f>[6]Settings!W112</f>
        <v xml:space="preserve"> Sedibeng District Municipality</v>
      </c>
      <c r="D113" s="147"/>
      <c r="E113" s="80"/>
      <c r="F113" s="134">
        <v>0</v>
      </c>
      <c r="G113" s="147">
        <v>0</v>
      </c>
      <c r="H113" s="80">
        <v>0</v>
      </c>
      <c r="I113" s="134">
        <v>0</v>
      </c>
      <c r="J113" s="147"/>
      <c r="K113" s="80"/>
      <c r="L113" s="134"/>
      <c r="M113" s="147"/>
      <c r="N113" s="80"/>
      <c r="O113" s="134"/>
      <c r="P113" s="147">
        <v>2431</v>
      </c>
      <c r="Q113" s="80">
        <v>2560</v>
      </c>
      <c r="R113" s="134">
        <v>2703</v>
      </c>
      <c r="S113" s="147"/>
      <c r="T113" s="80"/>
      <c r="U113" s="134"/>
      <c r="V113" s="147"/>
      <c r="W113" s="80"/>
      <c r="X113" s="134"/>
      <c r="Y113" s="147"/>
      <c r="Z113" s="80"/>
      <c r="AA113" s="134"/>
      <c r="AB113" s="147"/>
      <c r="AC113" s="80"/>
      <c r="AD113" s="134"/>
      <c r="AE113" s="147"/>
      <c r="AF113" s="80"/>
      <c r="AG113" s="134"/>
    </row>
    <row r="114" spans="1:35" s="66" customFormat="1" ht="15" customHeight="1" x14ac:dyDescent="0.2">
      <c r="A114" s="22" t="str">
        <f>[6]Settings!U113</f>
        <v>Total: Sedibeng Municipalities</v>
      </c>
      <c r="B114" s="23"/>
      <c r="C114" s="24"/>
      <c r="D114" s="193">
        <f>SUM(D110:D113)</f>
        <v>255849</v>
      </c>
      <c r="E114" s="102">
        <f t="shared" ref="E114:R114" si="24">SUM(E110:E113)</f>
        <v>244546</v>
      </c>
      <c r="F114" s="203">
        <f t="shared" si="24"/>
        <v>258687</v>
      </c>
      <c r="G114" s="193">
        <f t="shared" si="24"/>
        <v>0</v>
      </c>
      <c r="H114" s="102">
        <f t="shared" si="24"/>
        <v>0</v>
      </c>
      <c r="I114" s="203">
        <f t="shared" si="24"/>
        <v>0</v>
      </c>
      <c r="J114" s="193">
        <f t="shared" si="24"/>
        <v>65000</v>
      </c>
      <c r="K114" s="102">
        <f t="shared" si="24"/>
        <v>50000</v>
      </c>
      <c r="L114" s="203">
        <f t="shared" si="24"/>
        <v>45000</v>
      </c>
      <c r="M114" s="193">
        <f t="shared" si="24"/>
        <v>21000</v>
      </c>
      <c r="N114" s="102">
        <f t="shared" si="24"/>
        <v>27000</v>
      </c>
      <c r="O114" s="203">
        <f t="shared" si="24"/>
        <v>92000</v>
      </c>
      <c r="P114" s="193">
        <f t="shared" si="24"/>
        <v>2431</v>
      </c>
      <c r="Q114" s="102">
        <f t="shared" si="24"/>
        <v>2560</v>
      </c>
      <c r="R114" s="203">
        <f t="shared" si="24"/>
        <v>2703</v>
      </c>
      <c r="S114" s="193">
        <f>SUM(S110:S113)</f>
        <v>0</v>
      </c>
      <c r="T114" s="102">
        <f t="shared" ref="T114:AG114" si="25">SUM(T110:T113)</f>
        <v>0</v>
      </c>
      <c r="U114" s="203">
        <f t="shared" si="25"/>
        <v>0</v>
      </c>
      <c r="V114" s="193">
        <f t="shared" si="25"/>
        <v>0</v>
      </c>
      <c r="W114" s="102">
        <f t="shared" si="25"/>
        <v>0</v>
      </c>
      <c r="X114" s="203">
        <f t="shared" si="25"/>
        <v>0</v>
      </c>
      <c r="Y114" s="193">
        <f t="shared" si="25"/>
        <v>30000</v>
      </c>
      <c r="Z114" s="102">
        <f t="shared" si="25"/>
        <v>50000</v>
      </c>
      <c r="AA114" s="203">
        <f t="shared" si="25"/>
        <v>50000</v>
      </c>
      <c r="AB114" s="193">
        <f t="shared" si="25"/>
        <v>0</v>
      </c>
      <c r="AC114" s="102">
        <f t="shared" si="25"/>
        <v>0</v>
      </c>
      <c r="AD114" s="203">
        <f t="shared" si="25"/>
        <v>0</v>
      </c>
      <c r="AE114" s="193">
        <f t="shared" si="25"/>
        <v>0</v>
      </c>
      <c r="AF114" s="102">
        <f t="shared" si="25"/>
        <v>0</v>
      </c>
      <c r="AG114" s="203">
        <f t="shared" si="25"/>
        <v>0</v>
      </c>
      <c r="AH114"/>
      <c r="AI114"/>
    </row>
    <row r="115" spans="1:35" ht="15" customHeight="1" x14ac:dyDescent="0.2">
      <c r="A115" s="254">
        <f>[6]Settings!U114</f>
        <v>0</v>
      </c>
      <c r="B115" s="243">
        <f>[6]Settings!V114</f>
        <v>0</v>
      </c>
      <c r="C115" s="244">
        <f>[6]Settings!W114</f>
        <v>0</v>
      </c>
      <c r="D115" s="1"/>
      <c r="E115" s="2"/>
      <c r="F115" s="3"/>
      <c r="G115" s="1" t="s">
        <v>497</v>
      </c>
      <c r="H115" s="2" t="s">
        <v>497</v>
      </c>
      <c r="I115" s="3" t="s">
        <v>497</v>
      </c>
      <c r="J115" s="1"/>
      <c r="K115" s="2"/>
      <c r="L115" s="3"/>
      <c r="M115" s="1"/>
      <c r="N115" s="2"/>
      <c r="O115" s="3"/>
      <c r="P115" s="1"/>
      <c r="Q115" s="2"/>
      <c r="R115" s="3"/>
      <c r="S115" s="1"/>
      <c r="T115" s="2"/>
      <c r="U115" s="3"/>
      <c r="V115" s="1"/>
      <c r="W115" s="2"/>
      <c r="X115" s="3"/>
      <c r="Y115" s="1"/>
      <c r="Z115" s="2"/>
      <c r="AA115" s="3"/>
      <c r="AB115" s="1"/>
      <c r="AC115" s="2"/>
      <c r="AD115" s="3"/>
      <c r="AE115" s="1"/>
      <c r="AF115" s="2"/>
      <c r="AG115" s="3"/>
    </row>
    <row r="116" spans="1:35" ht="15" customHeight="1" x14ac:dyDescent="0.2">
      <c r="A116" s="20" t="str">
        <f>[6]Settings!U115</f>
        <v>B</v>
      </c>
      <c r="B116" s="19" t="str">
        <f>[6]Settings!V115</f>
        <v>GT481</v>
      </c>
      <c r="C116" s="229" t="str">
        <f>[6]Settings!W115</f>
        <v xml:space="preserve"> Mogale City</v>
      </c>
      <c r="D116" s="147">
        <v>119195</v>
      </c>
      <c r="E116" s="80">
        <v>126274</v>
      </c>
      <c r="F116" s="134">
        <v>133745</v>
      </c>
      <c r="G116" s="147">
        <v>0</v>
      </c>
      <c r="H116" s="80">
        <v>0</v>
      </c>
      <c r="I116" s="134">
        <v>0</v>
      </c>
      <c r="J116" s="147">
        <v>30000</v>
      </c>
      <c r="K116" s="80">
        <v>30000</v>
      </c>
      <c r="L116" s="134">
        <v>40000</v>
      </c>
      <c r="M116" s="147"/>
      <c r="N116" s="80"/>
      <c r="O116" s="134">
        <v>10000</v>
      </c>
      <c r="P116" s="147"/>
      <c r="Q116" s="80"/>
      <c r="R116" s="134"/>
      <c r="S116" s="147"/>
      <c r="T116" s="80"/>
      <c r="U116" s="134"/>
      <c r="V116" s="147"/>
      <c r="W116" s="80"/>
      <c r="X116" s="134"/>
      <c r="Y116" s="147">
        <v>20000</v>
      </c>
      <c r="Z116" s="80">
        <v>40000</v>
      </c>
      <c r="AA116" s="134">
        <v>40000</v>
      </c>
      <c r="AB116" s="147"/>
      <c r="AC116" s="80"/>
      <c r="AD116" s="134"/>
      <c r="AE116" s="147"/>
      <c r="AF116" s="80"/>
      <c r="AG116" s="134"/>
    </row>
    <row r="117" spans="1:35" ht="15" customHeight="1" x14ac:dyDescent="0.2">
      <c r="A117" s="20" t="str">
        <f>[6]Settings!U116</f>
        <v>B</v>
      </c>
      <c r="B117" s="19" t="str">
        <f>[6]Settings!V116</f>
        <v>GT484</v>
      </c>
      <c r="C117" s="229" t="str">
        <f>[6]Settings!W116</f>
        <v xml:space="preserve"> Merafong City</v>
      </c>
      <c r="D117" s="147">
        <v>67428</v>
      </c>
      <c r="E117" s="80">
        <v>71298</v>
      </c>
      <c r="F117" s="134">
        <v>75382</v>
      </c>
      <c r="G117" s="147">
        <v>0</v>
      </c>
      <c r="H117" s="80">
        <v>0</v>
      </c>
      <c r="I117" s="134">
        <v>0</v>
      </c>
      <c r="J117" s="147">
        <v>20000</v>
      </c>
      <c r="K117" s="80">
        <v>30000</v>
      </c>
      <c r="L117" s="134">
        <v>35000</v>
      </c>
      <c r="M117" s="147">
        <v>10000</v>
      </c>
      <c r="N117" s="80">
        <v>16000</v>
      </c>
      <c r="O117" s="134">
        <v>30000</v>
      </c>
      <c r="P117" s="147"/>
      <c r="Q117" s="80"/>
      <c r="R117" s="134"/>
      <c r="S117" s="147"/>
      <c r="T117" s="80"/>
      <c r="U117" s="134"/>
      <c r="V117" s="147"/>
      <c r="W117" s="80"/>
      <c r="X117" s="134"/>
      <c r="Y117" s="147"/>
      <c r="Z117" s="80"/>
      <c r="AA117" s="134"/>
      <c r="AB117" s="147"/>
      <c r="AC117" s="80"/>
      <c r="AD117" s="134"/>
      <c r="AE117" s="147"/>
      <c r="AF117" s="80"/>
      <c r="AG117" s="134"/>
    </row>
    <row r="118" spans="1:35" ht="15" customHeight="1" x14ac:dyDescent="0.2">
      <c r="A118" s="20" t="str">
        <f>[6]Settings!U117</f>
        <v>B</v>
      </c>
      <c r="B118" s="19" t="str">
        <f>[6]Settings!V117</f>
        <v>GT485</v>
      </c>
      <c r="C118" s="229" t="str">
        <f>[6]Settings!W117</f>
        <v xml:space="preserve"> Rand West City</v>
      </c>
      <c r="D118" s="147">
        <v>100948</v>
      </c>
      <c r="E118" s="80">
        <v>98217</v>
      </c>
      <c r="F118" s="134">
        <v>103959</v>
      </c>
      <c r="G118" s="147">
        <v>0</v>
      </c>
      <c r="H118" s="80">
        <v>0</v>
      </c>
      <c r="I118" s="134">
        <v>0</v>
      </c>
      <c r="J118" s="147">
        <v>35000</v>
      </c>
      <c r="K118" s="80">
        <v>65000</v>
      </c>
      <c r="L118" s="134">
        <v>64891</v>
      </c>
      <c r="M118" s="147">
        <v>9000</v>
      </c>
      <c r="N118" s="80">
        <v>7000</v>
      </c>
      <c r="O118" s="134">
        <v>40000</v>
      </c>
      <c r="P118" s="147"/>
      <c r="Q118" s="80"/>
      <c r="R118" s="134"/>
      <c r="S118" s="147"/>
      <c r="T118" s="80"/>
      <c r="U118" s="134"/>
      <c r="V118" s="147"/>
      <c r="W118" s="80"/>
      <c r="X118" s="134"/>
      <c r="Y118" s="147"/>
      <c r="Z118" s="80"/>
      <c r="AA118" s="134"/>
      <c r="AB118" s="147"/>
      <c r="AC118" s="80"/>
      <c r="AD118" s="134"/>
      <c r="AE118" s="147"/>
      <c r="AF118" s="80"/>
      <c r="AG118" s="134"/>
    </row>
    <row r="119" spans="1:35" ht="15" customHeight="1" x14ac:dyDescent="0.2">
      <c r="A119" s="20" t="str">
        <f>[6]Settings!U118</f>
        <v>C</v>
      </c>
      <c r="B119" s="19" t="str">
        <f>[6]Settings!V118</f>
        <v>DC48</v>
      </c>
      <c r="C119" s="229" t="str">
        <f>[6]Settings!W118</f>
        <v xml:space="preserve"> West Rand District Municipality</v>
      </c>
      <c r="D119" s="147">
        <v>0</v>
      </c>
      <c r="E119" s="80"/>
      <c r="F119" s="134">
        <v>0</v>
      </c>
      <c r="G119" s="147">
        <v>0</v>
      </c>
      <c r="H119" s="80">
        <v>0</v>
      </c>
      <c r="I119" s="134">
        <v>0</v>
      </c>
      <c r="J119" s="147"/>
      <c r="K119" s="80"/>
      <c r="L119" s="134"/>
      <c r="M119" s="147"/>
      <c r="N119" s="80"/>
      <c r="O119" s="134"/>
      <c r="P119" s="147">
        <v>2589</v>
      </c>
      <c r="Q119" s="80">
        <v>2645</v>
      </c>
      <c r="R119" s="134">
        <v>2793</v>
      </c>
      <c r="S119" s="147"/>
      <c r="T119" s="80"/>
      <c r="U119" s="134"/>
      <c r="V119" s="147"/>
      <c r="W119" s="80"/>
      <c r="X119" s="134"/>
      <c r="Y119" s="147">
        <v>10000</v>
      </c>
      <c r="Z119" s="80">
        <v>10000</v>
      </c>
      <c r="AA119" s="134"/>
      <c r="AB119" s="147"/>
      <c r="AC119" s="80"/>
      <c r="AD119" s="134"/>
      <c r="AE119" s="147"/>
      <c r="AF119" s="80"/>
      <c r="AG119" s="134"/>
    </row>
    <row r="120" spans="1:35" s="66" customFormat="1" ht="15" customHeight="1" x14ac:dyDescent="0.2">
      <c r="A120" s="22" t="str">
        <f>[6]Settings!U119</f>
        <v>Total: West Rand Municipalities</v>
      </c>
      <c r="B120" s="23"/>
      <c r="C120" s="24"/>
      <c r="D120" s="193">
        <f>SUM(D116:D119)</f>
        <v>287571</v>
      </c>
      <c r="E120" s="102">
        <f t="shared" ref="E120:R120" si="26">SUM(E116:E119)</f>
        <v>295789</v>
      </c>
      <c r="F120" s="203">
        <f t="shared" si="26"/>
        <v>313086</v>
      </c>
      <c r="G120" s="193">
        <f t="shared" si="26"/>
        <v>0</v>
      </c>
      <c r="H120" s="102">
        <f t="shared" si="26"/>
        <v>0</v>
      </c>
      <c r="I120" s="203">
        <f t="shared" si="26"/>
        <v>0</v>
      </c>
      <c r="J120" s="193">
        <f t="shared" si="26"/>
        <v>85000</v>
      </c>
      <c r="K120" s="102">
        <f t="shared" si="26"/>
        <v>125000</v>
      </c>
      <c r="L120" s="203">
        <f t="shared" si="26"/>
        <v>139891</v>
      </c>
      <c r="M120" s="193">
        <f t="shared" si="26"/>
        <v>19000</v>
      </c>
      <c r="N120" s="102">
        <f t="shared" si="26"/>
        <v>23000</v>
      </c>
      <c r="O120" s="203">
        <f t="shared" si="26"/>
        <v>80000</v>
      </c>
      <c r="P120" s="193">
        <f t="shared" si="26"/>
        <v>2589</v>
      </c>
      <c r="Q120" s="102">
        <f t="shared" si="26"/>
        <v>2645</v>
      </c>
      <c r="R120" s="203">
        <f t="shared" si="26"/>
        <v>2793</v>
      </c>
      <c r="S120" s="193">
        <f>SUM(S116:S119)</f>
        <v>0</v>
      </c>
      <c r="T120" s="102">
        <f t="shared" ref="T120:AG120" si="27">SUM(T116:T119)</f>
        <v>0</v>
      </c>
      <c r="U120" s="203">
        <f t="shared" si="27"/>
        <v>0</v>
      </c>
      <c r="V120" s="193">
        <f t="shared" si="27"/>
        <v>0</v>
      </c>
      <c r="W120" s="102">
        <f t="shared" si="27"/>
        <v>0</v>
      </c>
      <c r="X120" s="203">
        <f t="shared" si="27"/>
        <v>0</v>
      </c>
      <c r="Y120" s="193">
        <f t="shared" si="27"/>
        <v>30000</v>
      </c>
      <c r="Z120" s="102">
        <f t="shared" si="27"/>
        <v>50000</v>
      </c>
      <c r="AA120" s="203">
        <f t="shared" si="27"/>
        <v>40000</v>
      </c>
      <c r="AB120" s="193">
        <f t="shared" si="27"/>
        <v>0</v>
      </c>
      <c r="AC120" s="102">
        <f t="shared" si="27"/>
        <v>0</v>
      </c>
      <c r="AD120" s="203">
        <f t="shared" si="27"/>
        <v>0</v>
      </c>
      <c r="AE120" s="193">
        <f t="shared" si="27"/>
        <v>0</v>
      </c>
      <c r="AF120" s="102">
        <f t="shared" si="27"/>
        <v>0</v>
      </c>
      <c r="AG120" s="203">
        <f t="shared" si="27"/>
        <v>0</v>
      </c>
      <c r="AH120"/>
      <c r="AI120"/>
    </row>
    <row r="121" spans="1:35" ht="15" customHeight="1" x14ac:dyDescent="0.2">
      <c r="A121" s="254">
        <f>[6]Settings!U120</f>
        <v>0</v>
      </c>
      <c r="B121" s="243">
        <f>[6]Settings!V120</f>
        <v>0</v>
      </c>
      <c r="C121" s="244">
        <f>[6]Settings!W120</f>
        <v>0</v>
      </c>
      <c r="D121" s="1"/>
      <c r="E121" s="2"/>
      <c r="F121" s="3"/>
      <c r="G121" s="1"/>
      <c r="H121" s="2"/>
      <c r="I121" s="3"/>
      <c r="J121" s="1"/>
      <c r="K121" s="2"/>
      <c r="L121" s="3"/>
      <c r="M121" s="1"/>
      <c r="N121" s="2"/>
      <c r="O121" s="3"/>
      <c r="P121" s="1"/>
      <c r="Q121" s="2"/>
      <c r="R121" s="3"/>
      <c r="S121" s="1"/>
      <c r="T121" s="2"/>
      <c r="U121" s="3"/>
      <c r="V121" s="1"/>
      <c r="W121" s="2"/>
      <c r="X121" s="3"/>
      <c r="Y121" s="1"/>
      <c r="Z121" s="2"/>
      <c r="AA121" s="3"/>
      <c r="AB121" s="1"/>
      <c r="AC121" s="2"/>
      <c r="AD121" s="3"/>
      <c r="AE121" s="1"/>
      <c r="AF121" s="2"/>
      <c r="AG121" s="3"/>
    </row>
    <row r="122" spans="1:35" ht="15" customHeight="1" x14ac:dyDescent="0.2">
      <c r="A122" s="254">
        <f>[6]Settings!U121</f>
        <v>0</v>
      </c>
      <c r="B122" s="243">
        <f>[6]Settings!V121</f>
        <v>0</v>
      </c>
      <c r="C122" s="244">
        <f>[6]Settings!W121</f>
        <v>0</v>
      </c>
      <c r="D122" s="1"/>
      <c r="E122" s="2"/>
      <c r="F122" s="3"/>
      <c r="G122" s="1"/>
      <c r="H122" s="2"/>
      <c r="I122" s="3"/>
      <c r="J122" s="1"/>
      <c r="K122" s="2"/>
      <c r="L122" s="3"/>
      <c r="M122" s="1"/>
      <c r="N122" s="2"/>
      <c r="O122" s="3"/>
      <c r="P122" s="1"/>
      <c r="Q122" s="2"/>
      <c r="R122" s="3"/>
      <c r="S122" s="1"/>
      <c r="T122" s="2"/>
      <c r="U122" s="3"/>
      <c r="V122" s="1"/>
      <c r="W122" s="2"/>
      <c r="X122" s="3"/>
      <c r="Y122" s="1"/>
      <c r="Z122" s="2"/>
      <c r="AA122" s="3"/>
      <c r="AB122" s="1"/>
      <c r="AC122" s="2"/>
      <c r="AD122" s="3"/>
      <c r="AE122" s="1"/>
      <c r="AF122" s="2"/>
      <c r="AG122" s="3"/>
    </row>
    <row r="123" spans="1:35" s="66" customFormat="1" ht="15" customHeight="1" x14ac:dyDescent="0.2">
      <c r="A123" s="22" t="str">
        <f>[6]Settings!U122</f>
        <v>Total: Gauteng Municipalities</v>
      </c>
      <c r="B123" s="23"/>
      <c r="C123" s="24"/>
      <c r="D123" s="193">
        <f>SUM(D106+D107+D108+D114+D120)</f>
        <v>543420</v>
      </c>
      <c r="E123" s="102">
        <f t="shared" ref="E123:R123" si="28">SUM(E106+E107+E108+E114+E120)</f>
        <v>540335</v>
      </c>
      <c r="F123" s="203">
        <f t="shared" si="28"/>
        <v>571773</v>
      </c>
      <c r="G123" s="193">
        <f t="shared" si="28"/>
        <v>0</v>
      </c>
      <c r="H123" s="102">
        <f t="shared" si="28"/>
        <v>0</v>
      </c>
      <c r="I123" s="203">
        <f t="shared" si="28"/>
        <v>0</v>
      </c>
      <c r="J123" s="193">
        <f t="shared" si="28"/>
        <v>150000</v>
      </c>
      <c r="K123" s="102">
        <f t="shared" si="28"/>
        <v>175000</v>
      </c>
      <c r="L123" s="203">
        <f t="shared" si="28"/>
        <v>184891</v>
      </c>
      <c r="M123" s="193">
        <f t="shared" si="28"/>
        <v>150000</v>
      </c>
      <c r="N123" s="102">
        <f t="shared" si="28"/>
        <v>180000</v>
      </c>
      <c r="O123" s="203">
        <f t="shared" si="28"/>
        <v>302451</v>
      </c>
      <c r="P123" s="193">
        <f t="shared" si="28"/>
        <v>5020</v>
      </c>
      <c r="Q123" s="102">
        <f t="shared" si="28"/>
        <v>5205</v>
      </c>
      <c r="R123" s="203">
        <f t="shared" si="28"/>
        <v>5496</v>
      </c>
      <c r="S123" s="193">
        <f>S106+S107+S108+S114+S120</f>
        <v>5466156</v>
      </c>
      <c r="T123" s="102">
        <f t="shared" ref="T123:AG123" si="29">T106+T107+T108+T114+T120</f>
        <v>5741759</v>
      </c>
      <c r="U123" s="203">
        <f t="shared" si="29"/>
        <v>6065750</v>
      </c>
      <c r="V123" s="193">
        <f t="shared" si="29"/>
        <v>2519144.4269786011</v>
      </c>
      <c r="W123" s="102">
        <f t="shared" si="29"/>
        <v>2545777.7185999528</v>
      </c>
      <c r="X123" s="203">
        <f t="shared" si="29"/>
        <v>2692575.913064742</v>
      </c>
      <c r="Y123" s="193">
        <f t="shared" si="29"/>
        <v>241523</v>
      </c>
      <c r="Z123" s="102">
        <f t="shared" si="29"/>
        <v>231867</v>
      </c>
      <c r="AA123" s="203">
        <f t="shared" si="29"/>
        <v>236867</v>
      </c>
      <c r="AB123" s="193">
        <f t="shared" si="29"/>
        <v>169257</v>
      </c>
      <c r="AC123" s="102">
        <f t="shared" si="29"/>
        <v>159824</v>
      </c>
      <c r="AD123" s="203">
        <f t="shared" si="29"/>
        <v>168773</v>
      </c>
      <c r="AE123" s="193">
        <f t="shared" si="29"/>
        <v>0</v>
      </c>
      <c r="AF123" s="102">
        <f t="shared" si="29"/>
        <v>0</v>
      </c>
      <c r="AG123" s="203">
        <f t="shared" si="29"/>
        <v>0</v>
      </c>
      <c r="AH123"/>
      <c r="AI123"/>
    </row>
    <row r="124" spans="1:35" ht="15" customHeight="1" x14ac:dyDescent="0.2">
      <c r="A124" s="254">
        <f>[6]Settings!U123</f>
        <v>0</v>
      </c>
      <c r="B124" s="243">
        <f>[6]Settings!V123</f>
        <v>0</v>
      </c>
      <c r="C124" s="244">
        <f>[6]Settings!W123</f>
        <v>0</v>
      </c>
      <c r="D124" s="6"/>
      <c r="E124" s="7"/>
      <c r="F124" s="8"/>
      <c r="G124" s="6" t="s">
        <v>497</v>
      </c>
      <c r="H124" s="7" t="s">
        <v>497</v>
      </c>
      <c r="I124" s="8" t="s">
        <v>497</v>
      </c>
      <c r="J124" s="6"/>
      <c r="K124" s="7"/>
      <c r="L124" s="8"/>
      <c r="M124" s="6"/>
      <c r="N124" s="7"/>
      <c r="O124" s="8"/>
      <c r="P124" s="6"/>
      <c r="Q124" s="7"/>
      <c r="R124" s="8"/>
      <c r="S124" s="6"/>
      <c r="T124" s="7"/>
      <c r="U124" s="8"/>
      <c r="V124" s="6"/>
      <c r="W124" s="7"/>
      <c r="X124" s="8"/>
      <c r="Y124" s="6"/>
      <c r="Z124" s="7"/>
      <c r="AA124" s="8"/>
      <c r="AB124" s="6"/>
      <c r="AC124" s="7"/>
      <c r="AD124" s="8"/>
      <c r="AE124" s="6"/>
      <c r="AF124" s="7"/>
      <c r="AG124" s="8"/>
    </row>
    <row r="125" spans="1:35" ht="15" customHeight="1" x14ac:dyDescent="0.2">
      <c r="A125" s="257" t="str">
        <f>[6]Settings!U124</f>
        <v>KWAZULU-NATAL</v>
      </c>
      <c r="B125" s="19"/>
      <c r="C125" s="229"/>
      <c r="D125" s="1"/>
      <c r="E125" s="2"/>
      <c r="F125" s="3"/>
      <c r="G125" s="1">
        <v>0</v>
      </c>
      <c r="H125" s="2">
        <v>0</v>
      </c>
      <c r="I125" s="3">
        <v>0</v>
      </c>
      <c r="J125" s="1"/>
      <c r="K125" s="2"/>
      <c r="L125" s="3"/>
      <c r="M125" s="1"/>
      <c r="N125" s="2"/>
      <c r="O125" s="3"/>
      <c r="P125" s="1"/>
      <c r="Q125" s="2"/>
      <c r="R125" s="3"/>
      <c r="S125" s="1"/>
      <c r="T125" s="2"/>
      <c r="U125" s="3"/>
      <c r="V125" s="1"/>
      <c r="W125" s="2"/>
      <c r="X125" s="3"/>
      <c r="Y125" s="1"/>
      <c r="Z125" s="2"/>
      <c r="AA125" s="3"/>
      <c r="AB125" s="1"/>
      <c r="AC125" s="2"/>
      <c r="AD125" s="3"/>
      <c r="AE125" s="1"/>
      <c r="AF125" s="2"/>
      <c r="AG125" s="3"/>
    </row>
    <row r="126" spans="1:35" ht="15" customHeight="1" x14ac:dyDescent="0.2">
      <c r="A126" s="254">
        <f>[6]Settings!U125</f>
        <v>0</v>
      </c>
      <c r="B126" s="243">
        <f>[6]Settings!V125</f>
        <v>0</v>
      </c>
      <c r="C126" s="244">
        <f>[6]Settings!W125</f>
        <v>0</v>
      </c>
      <c r="D126" s="1"/>
      <c r="E126" s="2"/>
      <c r="F126" s="3"/>
      <c r="G126" s="1" t="s">
        <v>497</v>
      </c>
      <c r="H126" s="2" t="s">
        <v>497</v>
      </c>
      <c r="I126" s="3" t="s">
        <v>497</v>
      </c>
      <c r="J126" s="1"/>
      <c r="K126" s="2"/>
      <c r="L126" s="3"/>
      <c r="M126" s="1"/>
      <c r="N126" s="2"/>
      <c r="O126" s="3"/>
      <c r="P126" s="1"/>
      <c r="Q126" s="2"/>
      <c r="R126" s="3"/>
      <c r="S126" s="1"/>
      <c r="T126" s="2"/>
      <c r="U126" s="3"/>
      <c r="V126" s="1"/>
      <c r="W126" s="2"/>
      <c r="X126" s="3"/>
      <c r="Y126" s="1"/>
      <c r="Z126" s="2"/>
      <c r="AA126" s="3"/>
      <c r="AB126" s="1"/>
      <c r="AC126" s="2"/>
      <c r="AD126" s="3"/>
      <c r="AE126" s="1"/>
      <c r="AF126" s="2"/>
      <c r="AG126" s="3"/>
    </row>
    <row r="127" spans="1:35" ht="15" customHeight="1" x14ac:dyDescent="0.2">
      <c r="A127" s="255" t="str">
        <f>[6]Settings!U126</f>
        <v>A</v>
      </c>
      <c r="B127" s="21" t="str">
        <f>[6]Settings!V126</f>
        <v>ETH</v>
      </c>
      <c r="C127" s="65" t="str">
        <f>[6]Settings!W126</f>
        <v>eThekwini</v>
      </c>
      <c r="D127" s="148"/>
      <c r="E127" s="81"/>
      <c r="F127" s="149"/>
      <c r="G127" s="148">
        <v>0</v>
      </c>
      <c r="H127" s="81">
        <v>0</v>
      </c>
      <c r="I127" s="149">
        <v>0</v>
      </c>
      <c r="J127" s="148"/>
      <c r="K127" s="81"/>
      <c r="L127" s="149"/>
      <c r="M127" s="148">
        <v>35000</v>
      </c>
      <c r="N127" s="81">
        <v>36500</v>
      </c>
      <c r="O127" s="149">
        <v>55000</v>
      </c>
      <c r="P127" s="148"/>
      <c r="Q127" s="81"/>
      <c r="R127" s="149"/>
      <c r="S127" s="148">
        <v>1980109</v>
      </c>
      <c r="T127" s="81">
        <v>2079946</v>
      </c>
      <c r="U127" s="149">
        <v>2197311</v>
      </c>
      <c r="V127" s="148">
        <v>917149.92800159787</v>
      </c>
      <c r="W127" s="81">
        <v>857250.88309323066</v>
      </c>
      <c r="X127" s="149">
        <v>906682.88217233331</v>
      </c>
      <c r="Y127" s="148">
        <v>50000</v>
      </c>
      <c r="Z127" s="81">
        <v>65000</v>
      </c>
      <c r="AA127" s="149">
        <v>65000</v>
      </c>
      <c r="AB127" s="148">
        <v>39111</v>
      </c>
      <c r="AC127" s="81">
        <v>52224</v>
      </c>
      <c r="AD127" s="149">
        <v>55148</v>
      </c>
      <c r="AE127" s="148"/>
      <c r="AF127" s="81"/>
      <c r="AG127" s="149"/>
    </row>
    <row r="128" spans="1:35" ht="15" customHeight="1" x14ac:dyDescent="0.2">
      <c r="A128" s="254">
        <f>[6]Settings!U127</f>
        <v>0</v>
      </c>
      <c r="B128" s="243">
        <f>[6]Settings!V127</f>
        <v>0</v>
      </c>
      <c r="C128" s="244">
        <f>[6]Settings!W127</f>
        <v>0</v>
      </c>
      <c r="D128" s="1"/>
      <c r="E128" s="2"/>
      <c r="F128" s="3"/>
      <c r="G128" s="1" t="s">
        <v>497</v>
      </c>
      <c r="H128" s="2" t="s">
        <v>497</v>
      </c>
      <c r="I128" s="3" t="s">
        <v>497</v>
      </c>
      <c r="J128" s="1"/>
      <c r="K128" s="2"/>
      <c r="L128" s="3"/>
      <c r="M128" s="1"/>
      <c r="N128" s="2"/>
      <c r="O128" s="3"/>
      <c r="P128" s="1"/>
      <c r="Q128" s="2"/>
      <c r="R128" s="3"/>
      <c r="S128" s="1"/>
      <c r="T128" s="2"/>
      <c r="U128" s="3"/>
      <c r="V128" s="1"/>
      <c r="W128" s="2"/>
      <c r="X128" s="3"/>
      <c r="Y128" s="1"/>
      <c r="Z128" s="2"/>
      <c r="AA128" s="3"/>
      <c r="AB128" s="1"/>
      <c r="AC128" s="2"/>
      <c r="AD128" s="3"/>
      <c r="AE128" s="1"/>
      <c r="AF128" s="2"/>
      <c r="AG128" s="3"/>
    </row>
    <row r="129" spans="1:35" ht="15" customHeight="1" x14ac:dyDescent="0.2">
      <c r="A129" s="20" t="str">
        <f>[6]Settings!U128</f>
        <v>B</v>
      </c>
      <c r="B129" s="19" t="str">
        <f>[6]Settings!V128</f>
        <v>KZN212</v>
      </c>
      <c r="C129" s="229" t="str">
        <f>[6]Settings!W128</f>
        <v>uMdoni</v>
      </c>
      <c r="D129" s="147">
        <v>31161</v>
      </c>
      <c r="E129" s="80">
        <v>32783</v>
      </c>
      <c r="F129" s="134">
        <v>34494</v>
      </c>
      <c r="G129" s="147">
        <v>0</v>
      </c>
      <c r="H129" s="80">
        <v>0</v>
      </c>
      <c r="I129" s="134">
        <v>0</v>
      </c>
      <c r="J129" s="147"/>
      <c r="K129" s="80"/>
      <c r="L129" s="134"/>
      <c r="M129" s="147">
        <v>8000</v>
      </c>
      <c r="N129" s="80">
        <v>8000</v>
      </c>
      <c r="O129" s="134">
        <v>11000</v>
      </c>
      <c r="P129" s="147"/>
      <c r="Q129" s="80"/>
      <c r="R129" s="134"/>
      <c r="S129" s="147"/>
      <c r="T129" s="80"/>
      <c r="U129" s="134"/>
      <c r="V129" s="147"/>
      <c r="W129" s="80"/>
      <c r="X129" s="134"/>
      <c r="Y129" s="147"/>
      <c r="Z129" s="80"/>
      <c r="AA129" s="134"/>
      <c r="AB129" s="147"/>
      <c r="AC129" s="80"/>
      <c r="AD129" s="134"/>
      <c r="AE129" s="147"/>
      <c r="AF129" s="80"/>
      <c r="AG129" s="134"/>
    </row>
    <row r="130" spans="1:35" ht="15" customHeight="1" x14ac:dyDescent="0.2">
      <c r="A130" s="20" t="str">
        <f>[6]Settings!U129</f>
        <v>B</v>
      </c>
      <c r="B130" s="19" t="str">
        <f>[6]Settings!V129</f>
        <v>KZN213</v>
      </c>
      <c r="C130" s="229" t="str">
        <f>[6]Settings!W129</f>
        <v>uMzumbe</v>
      </c>
      <c r="D130" s="147">
        <v>34624</v>
      </c>
      <c r="E130" s="80">
        <v>36460</v>
      </c>
      <c r="F130" s="134">
        <v>38398</v>
      </c>
      <c r="G130" s="147">
        <v>0</v>
      </c>
      <c r="H130" s="80">
        <v>0</v>
      </c>
      <c r="I130" s="134">
        <v>0</v>
      </c>
      <c r="J130" s="147"/>
      <c r="K130" s="80"/>
      <c r="L130" s="134"/>
      <c r="M130" s="147">
        <v>10000</v>
      </c>
      <c r="N130" s="80">
        <v>10000</v>
      </c>
      <c r="O130" s="134">
        <v>10000</v>
      </c>
      <c r="P130" s="147"/>
      <c r="Q130" s="80"/>
      <c r="R130" s="134"/>
      <c r="S130" s="147"/>
      <c r="T130" s="80"/>
      <c r="U130" s="134"/>
      <c r="V130" s="147"/>
      <c r="W130" s="80"/>
      <c r="X130" s="134"/>
      <c r="Y130" s="147"/>
      <c r="Z130" s="80"/>
      <c r="AA130" s="134"/>
      <c r="AB130" s="147"/>
      <c r="AC130" s="80"/>
      <c r="AD130" s="134"/>
      <c r="AE130" s="147"/>
      <c r="AF130" s="80"/>
      <c r="AG130" s="134"/>
    </row>
    <row r="131" spans="1:35" ht="15" customHeight="1" x14ac:dyDescent="0.2">
      <c r="A131" s="20" t="str">
        <f>[6]Settings!U130</f>
        <v>B</v>
      </c>
      <c r="B131" s="19" t="str">
        <f>[6]Settings!V130</f>
        <v>KZN214</v>
      </c>
      <c r="C131" s="229" t="str">
        <f>[6]Settings!W130</f>
        <v>uMuziwabantu</v>
      </c>
      <c r="D131" s="147">
        <v>23685</v>
      </c>
      <c r="E131" s="80">
        <v>24843</v>
      </c>
      <c r="F131" s="134">
        <v>26065</v>
      </c>
      <c r="G131" s="147">
        <v>0</v>
      </c>
      <c r="H131" s="80">
        <v>0</v>
      </c>
      <c r="I131" s="134">
        <v>0</v>
      </c>
      <c r="J131" s="147"/>
      <c r="K131" s="80"/>
      <c r="L131" s="134"/>
      <c r="M131" s="147">
        <v>4000</v>
      </c>
      <c r="N131" s="80">
        <v>5000</v>
      </c>
      <c r="O131" s="134"/>
      <c r="P131" s="147"/>
      <c r="Q131" s="80"/>
      <c r="R131" s="134"/>
      <c r="S131" s="147"/>
      <c r="T131" s="80"/>
      <c r="U131" s="134"/>
      <c r="V131" s="147"/>
      <c r="W131" s="80"/>
      <c r="X131" s="134"/>
      <c r="Y131" s="147"/>
      <c r="Z131" s="80"/>
      <c r="AA131" s="134"/>
      <c r="AB131" s="147"/>
      <c r="AC131" s="80"/>
      <c r="AD131" s="134"/>
      <c r="AE131" s="147"/>
      <c r="AF131" s="80"/>
      <c r="AG131" s="134"/>
    </row>
    <row r="132" spans="1:35" ht="15" customHeight="1" x14ac:dyDescent="0.2">
      <c r="A132" s="20" t="str">
        <f>[6]Settings!U131</f>
        <v>B</v>
      </c>
      <c r="B132" s="19" t="str">
        <f>[6]Settings!V131</f>
        <v>KZN216</v>
      </c>
      <c r="C132" s="229" t="str">
        <f>[6]Settings!W131</f>
        <v>Ray Nkonyeni</v>
      </c>
      <c r="D132" s="147">
        <v>62615</v>
      </c>
      <c r="E132" s="80">
        <v>66187</v>
      </c>
      <c r="F132" s="134">
        <v>69956</v>
      </c>
      <c r="G132" s="147">
        <v>0</v>
      </c>
      <c r="H132" s="80">
        <v>0</v>
      </c>
      <c r="I132" s="134">
        <v>0</v>
      </c>
      <c r="J132" s="147"/>
      <c r="K132" s="80"/>
      <c r="L132" s="134"/>
      <c r="M132" s="147">
        <v>14000</v>
      </c>
      <c r="N132" s="80">
        <v>14429</v>
      </c>
      <c r="O132" s="134">
        <v>10000</v>
      </c>
      <c r="P132" s="147"/>
      <c r="Q132" s="80"/>
      <c r="R132" s="134"/>
      <c r="S132" s="147"/>
      <c r="T132" s="80"/>
      <c r="U132" s="134"/>
      <c r="V132" s="147"/>
      <c r="W132" s="80"/>
      <c r="X132" s="134"/>
      <c r="Y132" s="147"/>
      <c r="Z132" s="80"/>
      <c r="AA132" s="134"/>
      <c r="AB132" s="147"/>
      <c r="AC132" s="80"/>
      <c r="AD132" s="134"/>
      <c r="AE132" s="147"/>
      <c r="AF132" s="80"/>
      <c r="AG132" s="134"/>
    </row>
    <row r="133" spans="1:35" ht="15" customHeight="1" x14ac:dyDescent="0.2">
      <c r="A133" s="20" t="str">
        <f>[6]Settings!U132</f>
        <v>C</v>
      </c>
      <c r="B133" s="19" t="str">
        <f>[6]Settings!V132</f>
        <v>DC21</v>
      </c>
      <c r="C133" s="229" t="str">
        <f>[6]Settings!W132</f>
        <v>Ugu District Municipality</v>
      </c>
      <c r="D133" s="147">
        <v>245479</v>
      </c>
      <c r="E133" s="80">
        <v>260386</v>
      </c>
      <c r="F133" s="134">
        <v>276118</v>
      </c>
      <c r="G133" s="147">
        <v>0</v>
      </c>
      <c r="H133" s="80">
        <v>0</v>
      </c>
      <c r="I133" s="134">
        <v>0</v>
      </c>
      <c r="J133" s="147">
        <v>50372</v>
      </c>
      <c r="K133" s="80">
        <v>75000</v>
      </c>
      <c r="L133" s="134">
        <v>95000</v>
      </c>
      <c r="M133" s="147"/>
      <c r="N133" s="80"/>
      <c r="O133" s="134"/>
      <c r="P133" s="147">
        <v>2658</v>
      </c>
      <c r="Q133" s="80">
        <v>2797</v>
      </c>
      <c r="R133" s="134">
        <v>2956</v>
      </c>
      <c r="S133" s="147"/>
      <c r="T133" s="80"/>
      <c r="U133" s="134"/>
      <c r="V133" s="147"/>
      <c r="W133" s="80"/>
      <c r="X133" s="134"/>
      <c r="Y133" s="147"/>
      <c r="Z133" s="80"/>
      <c r="AA133" s="134"/>
      <c r="AB133" s="147"/>
      <c r="AC133" s="80"/>
      <c r="AD133" s="134"/>
      <c r="AE133" s="147"/>
      <c r="AF133" s="80"/>
      <c r="AG133" s="134"/>
    </row>
    <row r="134" spans="1:35" s="66" customFormat="1" ht="15" customHeight="1" x14ac:dyDescent="0.2">
      <c r="A134" s="22" t="str">
        <f>[6]Settings!U133</f>
        <v>Total: Ugu Municipalities</v>
      </c>
      <c r="B134" s="23"/>
      <c r="C134" s="24"/>
      <c r="D134" s="193">
        <f>SUM(D129:D133)</f>
        <v>397564</v>
      </c>
      <c r="E134" s="102">
        <f t="shared" ref="E134:R134" si="30">SUM(E129:E133)</f>
        <v>420659</v>
      </c>
      <c r="F134" s="203">
        <f t="shared" si="30"/>
        <v>445031</v>
      </c>
      <c r="G134" s="193">
        <f t="shared" si="30"/>
        <v>0</v>
      </c>
      <c r="H134" s="102">
        <f t="shared" si="30"/>
        <v>0</v>
      </c>
      <c r="I134" s="203">
        <f t="shared" si="30"/>
        <v>0</v>
      </c>
      <c r="J134" s="193">
        <f t="shared" si="30"/>
        <v>50372</v>
      </c>
      <c r="K134" s="102">
        <f t="shared" si="30"/>
        <v>75000</v>
      </c>
      <c r="L134" s="203">
        <f t="shared" si="30"/>
        <v>95000</v>
      </c>
      <c r="M134" s="193">
        <f t="shared" si="30"/>
        <v>36000</v>
      </c>
      <c r="N134" s="102">
        <f t="shared" si="30"/>
        <v>37429</v>
      </c>
      <c r="O134" s="203">
        <f t="shared" si="30"/>
        <v>31000</v>
      </c>
      <c r="P134" s="193">
        <f t="shared" si="30"/>
        <v>2658</v>
      </c>
      <c r="Q134" s="102">
        <f t="shared" si="30"/>
        <v>2797</v>
      </c>
      <c r="R134" s="203">
        <f t="shared" si="30"/>
        <v>2956</v>
      </c>
      <c r="S134" s="193">
        <f>SUM(S129:S133)</f>
        <v>0</v>
      </c>
      <c r="T134" s="102">
        <f t="shared" ref="T134:AG134" si="31">SUM(T129:T133)</f>
        <v>0</v>
      </c>
      <c r="U134" s="203">
        <f t="shared" si="31"/>
        <v>0</v>
      </c>
      <c r="V134" s="193">
        <f t="shared" si="31"/>
        <v>0</v>
      </c>
      <c r="W134" s="102">
        <f t="shared" si="31"/>
        <v>0</v>
      </c>
      <c r="X134" s="203">
        <f t="shared" si="31"/>
        <v>0</v>
      </c>
      <c r="Y134" s="193">
        <f t="shared" si="31"/>
        <v>0</v>
      </c>
      <c r="Z134" s="102">
        <f t="shared" si="31"/>
        <v>0</v>
      </c>
      <c r="AA134" s="203">
        <f t="shared" si="31"/>
        <v>0</v>
      </c>
      <c r="AB134" s="193">
        <f t="shared" si="31"/>
        <v>0</v>
      </c>
      <c r="AC134" s="102">
        <f t="shared" si="31"/>
        <v>0</v>
      </c>
      <c r="AD134" s="203">
        <f t="shared" si="31"/>
        <v>0</v>
      </c>
      <c r="AE134" s="193">
        <f t="shared" si="31"/>
        <v>0</v>
      </c>
      <c r="AF134" s="102">
        <f t="shared" si="31"/>
        <v>0</v>
      </c>
      <c r="AG134" s="203">
        <f t="shared" si="31"/>
        <v>0</v>
      </c>
      <c r="AH134"/>
      <c r="AI134"/>
    </row>
    <row r="135" spans="1:35" ht="15" customHeight="1" x14ac:dyDescent="0.2">
      <c r="A135" s="254">
        <f>[6]Settings!U134</f>
        <v>0</v>
      </c>
      <c r="B135" s="243">
        <f>[6]Settings!V134</f>
        <v>0</v>
      </c>
      <c r="C135" s="244">
        <f>[6]Settings!W134</f>
        <v>0</v>
      </c>
      <c r="D135" s="1"/>
      <c r="E135" s="2"/>
      <c r="F135" s="3"/>
      <c r="G135" s="1" t="s">
        <v>497</v>
      </c>
      <c r="H135" s="2" t="s">
        <v>497</v>
      </c>
      <c r="I135" s="3" t="s">
        <v>497</v>
      </c>
      <c r="J135" s="1"/>
      <c r="K135" s="2"/>
      <c r="L135" s="3"/>
      <c r="M135" s="1"/>
      <c r="N135" s="2"/>
      <c r="O135" s="3"/>
      <c r="P135" s="1"/>
      <c r="Q135" s="2"/>
      <c r="R135" s="3"/>
      <c r="S135" s="1"/>
      <c r="T135" s="2"/>
      <c r="U135" s="3"/>
      <c r="V135" s="1"/>
      <c r="W135" s="2"/>
      <c r="X135" s="3"/>
      <c r="Y135" s="1"/>
      <c r="Z135" s="2"/>
      <c r="AA135" s="3"/>
      <c r="AB135" s="1"/>
      <c r="AC135" s="2"/>
      <c r="AD135" s="3"/>
      <c r="AE135" s="1"/>
      <c r="AF135" s="2"/>
      <c r="AG135" s="3"/>
    </row>
    <row r="136" spans="1:35" ht="15" customHeight="1" x14ac:dyDescent="0.2">
      <c r="A136" s="20" t="str">
        <f>[6]Settings!U135</f>
        <v>B</v>
      </c>
      <c r="B136" s="19" t="str">
        <f>[6]Settings!V135</f>
        <v>KZN221</v>
      </c>
      <c r="C136" s="229" t="str">
        <f>[6]Settings!W135</f>
        <v xml:space="preserve"> uMshwathi</v>
      </c>
      <c r="D136" s="147">
        <v>39016</v>
      </c>
      <c r="E136" s="80">
        <v>29443</v>
      </c>
      <c r="F136" s="134">
        <v>30949</v>
      </c>
      <c r="G136" s="147">
        <v>0</v>
      </c>
      <c r="H136" s="80">
        <v>0</v>
      </c>
      <c r="I136" s="134">
        <v>0</v>
      </c>
      <c r="J136" s="147"/>
      <c r="K136" s="80"/>
      <c r="L136" s="134"/>
      <c r="M136" s="147">
        <v>3000</v>
      </c>
      <c r="N136" s="80">
        <v>3000</v>
      </c>
      <c r="O136" s="134">
        <v>5000</v>
      </c>
      <c r="P136" s="147"/>
      <c r="Q136" s="80"/>
      <c r="R136" s="134"/>
      <c r="S136" s="147"/>
      <c r="T136" s="80"/>
      <c r="U136" s="134"/>
      <c r="V136" s="147"/>
      <c r="W136" s="80"/>
      <c r="X136" s="134"/>
      <c r="Y136" s="147"/>
      <c r="Z136" s="80"/>
      <c r="AA136" s="134"/>
      <c r="AB136" s="147"/>
      <c r="AC136" s="80"/>
      <c r="AD136" s="134"/>
      <c r="AE136" s="147"/>
      <c r="AF136" s="80"/>
      <c r="AG136" s="134"/>
    </row>
    <row r="137" spans="1:35" ht="15" customHeight="1" x14ac:dyDescent="0.2">
      <c r="A137" s="20" t="str">
        <f>[6]Settings!U136</f>
        <v>B</v>
      </c>
      <c r="B137" s="19" t="str">
        <f>[6]Settings!V136</f>
        <v>KZN222</v>
      </c>
      <c r="C137" s="229" t="str">
        <f>[6]Settings!W136</f>
        <v xml:space="preserve"> uMngeni</v>
      </c>
      <c r="D137" s="147">
        <v>23379</v>
      </c>
      <c r="E137" s="80">
        <v>24518</v>
      </c>
      <c r="F137" s="134">
        <v>25720</v>
      </c>
      <c r="G137" s="147">
        <v>0</v>
      </c>
      <c r="H137" s="80">
        <v>0</v>
      </c>
      <c r="I137" s="134">
        <v>0</v>
      </c>
      <c r="J137" s="147"/>
      <c r="K137" s="80"/>
      <c r="L137" s="134"/>
      <c r="M137" s="147">
        <v>5000</v>
      </c>
      <c r="N137" s="80">
        <v>5000</v>
      </c>
      <c r="O137" s="134"/>
      <c r="P137" s="147"/>
      <c r="Q137" s="80"/>
      <c r="R137" s="134"/>
      <c r="S137" s="147"/>
      <c r="T137" s="80"/>
      <c r="U137" s="134"/>
      <c r="V137" s="147"/>
      <c r="W137" s="80"/>
      <c r="X137" s="134"/>
      <c r="Y137" s="147"/>
      <c r="Z137" s="80"/>
      <c r="AA137" s="134"/>
      <c r="AB137" s="147"/>
      <c r="AC137" s="80"/>
      <c r="AD137" s="134"/>
      <c r="AE137" s="147"/>
      <c r="AF137" s="80"/>
      <c r="AG137" s="134"/>
    </row>
    <row r="138" spans="1:35" ht="15" customHeight="1" x14ac:dyDescent="0.2">
      <c r="A138" s="20" t="str">
        <f>[6]Settings!U137</f>
        <v>B</v>
      </c>
      <c r="B138" s="19" t="str">
        <f>[6]Settings!V137</f>
        <v>KZN223</v>
      </c>
      <c r="C138" s="229" t="str">
        <f>[6]Settings!W137</f>
        <v xml:space="preserve"> Mpofana</v>
      </c>
      <c r="D138" s="147">
        <v>12164</v>
      </c>
      <c r="E138" s="80">
        <v>12608</v>
      </c>
      <c r="F138" s="134">
        <v>13076</v>
      </c>
      <c r="G138" s="147">
        <v>0</v>
      </c>
      <c r="H138" s="80">
        <v>0</v>
      </c>
      <c r="I138" s="134">
        <v>0</v>
      </c>
      <c r="J138" s="147"/>
      <c r="K138" s="80"/>
      <c r="L138" s="134"/>
      <c r="M138" s="147">
        <v>5000</v>
      </c>
      <c r="N138" s="80">
        <v>3000</v>
      </c>
      <c r="O138" s="134">
        <v>8000</v>
      </c>
      <c r="P138" s="147"/>
      <c r="Q138" s="80"/>
      <c r="R138" s="134"/>
      <c r="S138" s="147"/>
      <c r="T138" s="80"/>
      <c r="U138" s="134"/>
      <c r="V138" s="147"/>
      <c r="W138" s="80"/>
      <c r="X138" s="134"/>
      <c r="Y138" s="147"/>
      <c r="Z138" s="80"/>
      <c r="AA138" s="134"/>
      <c r="AB138" s="147"/>
      <c r="AC138" s="80"/>
      <c r="AD138" s="134"/>
      <c r="AE138" s="147"/>
      <c r="AF138" s="80"/>
      <c r="AG138" s="134"/>
    </row>
    <row r="139" spans="1:35" ht="15" customHeight="1" x14ac:dyDescent="0.2">
      <c r="A139" s="20" t="str">
        <f>[6]Settings!U138</f>
        <v>B</v>
      </c>
      <c r="B139" s="19" t="str">
        <f>[6]Settings!V138</f>
        <v>KZN224</v>
      </c>
      <c r="C139" s="229" t="str">
        <f>[6]Settings!W138</f>
        <v xml:space="preserve"> iMpendle</v>
      </c>
      <c r="D139" s="147">
        <v>11845</v>
      </c>
      <c r="E139" s="80">
        <v>12269</v>
      </c>
      <c r="F139" s="134">
        <v>12717</v>
      </c>
      <c r="G139" s="147">
        <v>0</v>
      </c>
      <c r="H139" s="80">
        <v>0</v>
      </c>
      <c r="I139" s="134">
        <v>0</v>
      </c>
      <c r="J139" s="147"/>
      <c r="K139" s="80"/>
      <c r="L139" s="134"/>
      <c r="M139" s="147"/>
      <c r="N139" s="80">
        <v>5000</v>
      </c>
      <c r="O139" s="134">
        <v>5000</v>
      </c>
      <c r="P139" s="147"/>
      <c r="Q139" s="80"/>
      <c r="R139" s="134"/>
      <c r="S139" s="147"/>
      <c r="T139" s="80"/>
      <c r="U139" s="134"/>
      <c r="V139" s="147"/>
      <c r="W139" s="80"/>
      <c r="X139" s="134"/>
      <c r="Y139" s="147"/>
      <c r="Z139" s="80"/>
      <c r="AA139" s="134"/>
      <c r="AB139" s="147"/>
      <c r="AC139" s="80"/>
      <c r="AD139" s="134"/>
      <c r="AE139" s="147"/>
      <c r="AF139" s="80"/>
      <c r="AG139" s="134"/>
    </row>
    <row r="140" spans="1:35" ht="15" customHeight="1" x14ac:dyDescent="0.2">
      <c r="A140" s="20" t="str">
        <f>[6]Settings!U139</f>
        <v>B</v>
      </c>
      <c r="B140" s="19" t="str">
        <f>[6]Settings!V139</f>
        <v>KZN225</v>
      </c>
      <c r="C140" s="229" t="str">
        <f>[6]Settings!W139</f>
        <v xml:space="preserve"> Msunduzi</v>
      </c>
      <c r="D140" s="147">
        <v>201139</v>
      </c>
      <c r="E140" s="80">
        <v>213297</v>
      </c>
      <c r="F140" s="134">
        <v>226128</v>
      </c>
      <c r="G140" s="147">
        <v>0</v>
      </c>
      <c r="H140" s="80">
        <v>0</v>
      </c>
      <c r="I140" s="134">
        <v>0</v>
      </c>
      <c r="J140" s="147">
        <v>38191</v>
      </c>
      <c r="K140" s="80">
        <v>65000</v>
      </c>
      <c r="L140" s="134">
        <v>41000</v>
      </c>
      <c r="M140" s="147"/>
      <c r="N140" s="80">
        <v>7000</v>
      </c>
      <c r="O140" s="134">
        <v>10000</v>
      </c>
      <c r="P140" s="147"/>
      <c r="Q140" s="80"/>
      <c r="R140" s="134"/>
      <c r="S140" s="147"/>
      <c r="T140" s="80"/>
      <c r="U140" s="134"/>
      <c r="V140" s="147">
        <v>210013.68363910742</v>
      </c>
      <c r="W140" s="80">
        <v>115527.36032073207</v>
      </c>
      <c r="X140" s="134">
        <v>122189.06050863903</v>
      </c>
      <c r="Y140" s="147">
        <v>40000</v>
      </c>
      <c r="Z140" s="80">
        <v>30000</v>
      </c>
      <c r="AA140" s="134">
        <v>30000</v>
      </c>
      <c r="AB140" s="147"/>
      <c r="AC140" s="80"/>
      <c r="AD140" s="134"/>
      <c r="AE140" s="147"/>
      <c r="AF140" s="80"/>
      <c r="AG140" s="134"/>
    </row>
    <row r="141" spans="1:35" ht="15" customHeight="1" x14ac:dyDescent="0.2">
      <c r="A141" s="20" t="str">
        <f>[6]Settings!U140</f>
        <v>B</v>
      </c>
      <c r="B141" s="19" t="str">
        <f>[6]Settings!V140</f>
        <v>KZN226</v>
      </c>
      <c r="C141" s="229" t="str">
        <f>[6]Settings!W140</f>
        <v xml:space="preserve"> Mkhambathini</v>
      </c>
      <c r="D141" s="147">
        <v>16285</v>
      </c>
      <c r="E141" s="80">
        <v>16984</v>
      </c>
      <c r="F141" s="134">
        <v>17722</v>
      </c>
      <c r="G141" s="147">
        <v>0</v>
      </c>
      <c r="H141" s="80">
        <v>0</v>
      </c>
      <c r="I141" s="134">
        <v>0</v>
      </c>
      <c r="J141" s="147"/>
      <c r="K141" s="80"/>
      <c r="L141" s="134"/>
      <c r="M141" s="147">
        <v>8000</v>
      </c>
      <c r="N141" s="80">
        <v>8000</v>
      </c>
      <c r="O141" s="134">
        <v>8000</v>
      </c>
      <c r="P141" s="147"/>
      <c r="Q141" s="80"/>
      <c r="R141" s="134"/>
      <c r="S141" s="147"/>
      <c r="T141" s="80"/>
      <c r="U141" s="134"/>
      <c r="V141" s="147"/>
      <c r="W141" s="80"/>
      <c r="X141" s="134"/>
      <c r="Y141" s="147"/>
      <c r="Z141" s="80"/>
      <c r="AA141" s="134"/>
      <c r="AB141" s="147"/>
      <c r="AC141" s="80"/>
      <c r="AD141" s="134"/>
      <c r="AE141" s="147"/>
      <c r="AF141" s="80"/>
      <c r="AG141" s="134"/>
    </row>
    <row r="142" spans="1:35" ht="15" customHeight="1" x14ac:dyDescent="0.2">
      <c r="A142" s="20" t="str">
        <f>[6]Settings!U141</f>
        <v>B</v>
      </c>
      <c r="B142" s="19" t="str">
        <f>[6]Settings!V141</f>
        <v>KZN227</v>
      </c>
      <c r="C142" s="229" t="str">
        <f>[6]Settings!W141</f>
        <v xml:space="preserve"> Richmond</v>
      </c>
      <c r="D142" s="147">
        <v>18695</v>
      </c>
      <c r="E142" s="80">
        <v>19544</v>
      </c>
      <c r="F142" s="134">
        <v>20440</v>
      </c>
      <c r="G142" s="147">
        <v>0</v>
      </c>
      <c r="H142" s="80">
        <v>0</v>
      </c>
      <c r="I142" s="134">
        <v>0</v>
      </c>
      <c r="J142" s="147"/>
      <c r="K142" s="80"/>
      <c r="L142" s="134"/>
      <c r="M142" s="147">
        <v>8000</v>
      </c>
      <c r="N142" s="80">
        <v>5000</v>
      </c>
      <c r="O142" s="134">
        <v>8000</v>
      </c>
      <c r="P142" s="147"/>
      <c r="Q142" s="80"/>
      <c r="R142" s="134"/>
      <c r="S142" s="147"/>
      <c r="T142" s="80"/>
      <c r="U142" s="134"/>
      <c r="V142" s="147"/>
      <c r="W142" s="80"/>
      <c r="X142" s="134"/>
      <c r="Y142" s="147"/>
      <c r="Z142" s="80"/>
      <c r="AA142" s="134"/>
      <c r="AB142" s="147"/>
      <c r="AC142" s="80"/>
      <c r="AD142" s="134"/>
      <c r="AE142" s="147"/>
      <c r="AF142" s="80"/>
      <c r="AG142" s="134"/>
    </row>
    <row r="143" spans="1:35" ht="15" customHeight="1" x14ac:dyDescent="0.2">
      <c r="A143" s="20" t="str">
        <f>[6]Settings!U142</f>
        <v>C</v>
      </c>
      <c r="B143" s="19" t="str">
        <f>[6]Settings!V142</f>
        <v>DC22</v>
      </c>
      <c r="C143" s="229" t="str">
        <f>[6]Settings!W142</f>
        <v xml:space="preserve"> uMgungundlovu District Municipality</v>
      </c>
      <c r="D143" s="147">
        <v>103768</v>
      </c>
      <c r="E143" s="80">
        <v>109890</v>
      </c>
      <c r="F143" s="134">
        <v>116351</v>
      </c>
      <c r="G143" s="147">
        <v>0</v>
      </c>
      <c r="H143" s="80">
        <v>0</v>
      </c>
      <c r="I143" s="134">
        <v>0</v>
      </c>
      <c r="J143" s="147">
        <v>62998</v>
      </c>
      <c r="K143" s="80">
        <v>102700</v>
      </c>
      <c r="L143" s="134">
        <v>110000</v>
      </c>
      <c r="M143" s="147"/>
      <c r="N143" s="80"/>
      <c r="O143" s="134"/>
      <c r="P143" s="147">
        <v>2526</v>
      </c>
      <c r="Q143" s="80">
        <v>2745</v>
      </c>
      <c r="R143" s="134">
        <v>2899</v>
      </c>
      <c r="S143" s="147"/>
      <c r="T143" s="80"/>
      <c r="U143" s="134"/>
      <c r="V143" s="147"/>
      <c r="W143" s="80"/>
      <c r="X143" s="134"/>
      <c r="Y143" s="147"/>
      <c r="Z143" s="80"/>
      <c r="AA143" s="134"/>
      <c r="AB143" s="147"/>
      <c r="AC143" s="80"/>
      <c r="AD143" s="134"/>
      <c r="AE143" s="147"/>
      <c r="AF143" s="80"/>
      <c r="AG143" s="134"/>
    </row>
    <row r="144" spans="1:35" s="66" customFormat="1" ht="15" customHeight="1" x14ac:dyDescent="0.2">
      <c r="A144" s="22" t="str">
        <f>[6]Settings!U143</f>
        <v>Total: uMgungundlovu Municipalities</v>
      </c>
      <c r="B144" s="23"/>
      <c r="C144" s="24"/>
      <c r="D144" s="193">
        <f>SUM(D136:D143)</f>
        <v>426291</v>
      </c>
      <c r="E144" s="102">
        <f t="shared" ref="E144:R144" si="32">SUM(E136:E143)</f>
        <v>438553</v>
      </c>
      <c r="F144" s="203">
        <f t="shared" si="32"/>
        <v>463103</v>
      </c>
      <c r="G144" s="193">
        <f t="shared" si="32"/>
        <v>0</v>
      </c>
      <c r="H144" s="102">
        <f t="shared" si="32"/>
        <v>0</v>
      </c>
      <c r="I144" s="203">
        <f t="shared" si="32"/>
        <v>0</v>
      </c>
      <c r="J144" s="193">
        <f t="shared" si="32"/>
        <v>101189</v>
      </c>
      <c r="K144" s="102">
        <f t="shared" si="32"/>
        <v>167700</v>
      </c>
      <c r="L144" s="203">
        <f t="shared" si="32"/>
        <v>151000</v>
      </c>
      <c r="M144" s="193">
        <f t="shared" si="32"/>
        <v>29000</v>
      </c>
      <c r="N144" s="102">
        <f t="shared" si="32"/>
        <v>36000</v>
      </c>
      <c r="O144" s="203">
        <f t="shared" si="32"/>
        <v>44000</v>
      </c>
      <c r="P144" s="193">
        <f t="shared" si="32"/>
        <v>2526</v>
      </c>
      <c r="Q144" s="102">
        <f t="shared" si="32"/>
        <v>2745</v>
      </c>
      <c r="R144" s="203">
        <f t="shared" si="32"/>
        <v>2899</v>
      </c>
      <c r="S144" s="193">
        <f>SUM(S136:S143)</f>
        <v>0</v>
      </c>
      <c r="T144" s="102">
        <f t="shared" ref="T144:AG144" si="33">SUM(T136:T143)</f>
        <v>0</v>
      </c>
      <c r="U144" s="203">
        <f t="shared" si="33"/>
        <v>0</v>
      </c>
      <c r="V144" s="193">
        <f t="shared" si="33"/>
        <v>210013.68363910742</v>
      </c>
      <c r="W144" s="102">
        <f t="shared" si="33"/>
        <v>115527.36032073207</v>
      </c>
      <c r="X144" s="203">
        <f t="shared" si="33"/>
        <v>122189.06050863903</v>
      </c>
      <c r="Y144" s="193">
        <f t="shared" si="33"/>
        <v>40000</v>
      </c>
      <c r="Z144" s="102">
        <f t="shared" si="33"/>
        <v>30000</v>
      </c>
      <c r="AA144" s="203">
        <f t="shared" si="33"/>
        <v>30000</v>
      </c>
      <c r="AB144" s="193">
        <f t="shared" si="33"/>
        <v>0</v>
      </c>
      <c r="AC144" s="102">
        <f t="shared" si="33"/>
        <v>0</v>
      </c>
      <c r="AD144" s="203">
        <f t="shared" si="33"/>
        <v>0</v>
      </c>
      <c r="AE144" s="193">
        <f t="shared" si="33"/>
        <v>0</v>
      </c>
      <c r="AF144" s="102">
        <f t="shared" si="33"/>
        <v>0</v>
      </c>
      <c r="AG144" s="203">
        <f t="shared" si="33"/>
        <v>0</v>
      </c>
      <c r="AH144"/>
      <c r="AI144"/>
    </row>
    <row r="145" spans="1:35" ht="15" customHeight="1" x14ac:dyDescent="0.2">
      <c r="A145" s="254">
        <f>[6]Settings!U144</f>
        <v>0</v>
      </c>
      <c r="B145" s="243">
        <f>[6]Settings!V144</f>
        <v>0</v>
      </c>
      <c r="C145" s="244">
        <f>[6]Settings!W144</f>
        <v>0</v>
      </c>
      <c r="D145" s="1"/>
      <c r="E145" s="2"/>
      <c r="F145" s="3"/>
      <c r="G145" s="1" t="s">
        <v>497</v>
      </c>
      <c r="H145" s="2" t="s">
        <v>497</v>
      </c>
      <c r="I145" s="3" t="s">
        <v>497</v>
      </c>
      <c r="J145" s="1"/>
      <c r="K145" s="2"/>
      <c r="L145" s="3"/>
      <c r="M145" s="1"/>
      <c r="N145" s="2"/>
      <c r="O145" s="3"/>
      <c r="P145" s="1"/>
      <c r="Q145" s="2"/>
      <c r="R145" s="3"/>
      <c r="S145" s="1"/>
      <c r="T145" s="2"/>
      <c r="U145" s="3"/>
      <c r="V145" s="1"/>
      <c r="W145" s="2"/>
      <c r="X145" s="3"/>
      <c r="Y145" s="1"/>
      <c r="Z145" s="2"/>
      <c r="AA145" s="3"/>
      <c r="AB145" s="1"/>
      <c r="AC145" s="2"/>
      <c r="AD145" s="3"/>
      <c r="AE145" s="1"/>
      <c r="AF145" s="2"/>
      <c r="AG145" s="3"/>
    </row>
    <row r="146" spans="1:35" ht="15" customHeight="1" x14ac:dyDescent="0.2">
      <c r="A146" s="20" t="str">
        <f>[6]Settings!U145</f>
        <v>B</v>
      </c>
      <c r="B146" s="19" t="str">
        <f>[6]Settings!V145</f>
        <v>KZN235</v>
      </c>
      <c r="C146" s="229" t="str">
        <f>[6]Settings!W145</f>
        <v xml:space="preserve"> Okhahlamba</v>
      </c>
      <c r="D146" s="147">
        <v>28742</v>
      </c>
      <c r="E146" s="80">
        <v>30214</v>
      </c>
      <c r="F146" s="134">
        <v>31767</v>
      </c>
      <c r="G146" s="147">
        <v>0</v>
      </c>
      <c r="H146" s="80">
        <v>0</v>
      </c>
      <c r="I146" s="134">
        <v>0</v>
      </c>
      <c r="J146" s="147"/>
      <c r="K146" s="80"/>
      <c r="L146" s="134"/>
      <c r="M146" s="147">
        <v>13000</v>
      </c>
      <c r="N146" s="80"/>
      <c r="O146" s="134"/>
      <c r="P146" s="147"/>
      <c r="Q146" s="80"/>
      <c r="R146" s="134"/>
      <c r="S146" s="147"/>
      <c r="T146" s="80"/>
      <c r="U146" s="134"/>
      <c r="V146" s="147"/>
      <c r="W146" s="80"/>
      <c r="X146" s="134"/>
      <c r="Y146" s="147"/>
      <c r="Z146" s="80"/>
      <c r="AA146" s="134"/>
      <c r="AB146" s="147"/>
      <c r="AC146" s="80"/>
      <c r="AD146" s="134"/>
      <c r="AE146" s="147"/>
      <c r="AF146" s="80"/>
      <c r="AG146" s="134"/>
    </row>
    <row r="147" spans="1:35" ht="15" customHeight="1" x14ac:dyDescent="0.2">
      <c r="A147" s="20" t="str">
        <f>[6]Settings!U146</f>
        <v>B</v>
      </c>
      <c r="B147" s="19" t="str">
        <f>[6]Settings!V146</f>
        <v>KZN237</v>
      </c>
      <c r="C147" s="229" t="str">
        <f>[6]Settings!W146</f>
        <v xml:space="preserve"> iNkosi Langalibalele </v>
      </c>
      <c r="D147" s="147">
        <v>38276</v>
      </c>
      <c r="E147" s="80">
        <v>40338</v>
      </c>
      <c r="F147" s="134">
        <v>42515</v>
      </c>
      <c r="G147" s="147">
        <v>0</v>
      </c>
      <c r="H147" s="80">
        <v>0</v>
      </c>
      <c r="I147" s="134">
        <v>0</v>
      </c>
      <c r="J147" s="147"/>
      <c r="K147" s="80"/>
      <c r="L147" s="134"/>
      <c r="M147" s="147">
        <v>15000</v>
      </c>
      <c r="N147" s="80">
        <v>9000</v>
      </c>
      <c r="O147" s="134">
        <v>7000</v>
      </c>
      <c r="P147" s="147"/>
      <c r="Q147" s="80"/>
      <c r="R147" s="134"/>
      <c r="S147" s="147"/>
      <c r="T147" s="80"/>
      <c r="U147" s="134"/>
      <c r="V147" s="147"/>
      <c r="W147" s="80"/>
      <c r="X147" s="134"/>
      <c r="Y147" s="147"/>
      <c r="Z147" s="80"/>
      <c r="AA147" s="134"/>
      <c r="AB147" s="147"/>
      <c r="AC147" s="80"/>
      <c r="AD147" s="134"/>
      <c r="AE147" s="147"/>
      <c r="AF147" s="80"/>
      <c r="AG147" s="134"/>
    </row>
    <row r="148" spans="1:35" ht="15" customHeight="1" x14ac:dyDescent="0.2">
      <c r="A148" s="20" t="str">
        <f>[6]Settings!U147</f>
        <v>B</v>
      </c>
      <c r="B148" s="19" t="str">
        <f>[6]Settings!V147</f>
        <v>KZN238</v>
      </c>
      <c r="C148" s="229" t="str">
        <f>[6]Settings!W147</f>
        <v xml:space="preserve"> Alfred Duma</v>
      </c>
      <c r="D148" s="147">
        <v>62749</v>
      </c>
      <c r="E148" s="80">
        <v>66329</v>
      </c>
      <c r="F148" s="134">
        <v>70107</v>
      </c>
      <c r="G148" s="147">
        <v>0</v>
      </c>
      <c r="H148" s="80">
        <v>0</v>
      </c>
      <c r="I148" s="134">
        <v>0</v>
      </c>
      <c r="J148" s="147"/>
      <c r="K148" s="80"/>
      <c r="L148" s="134"/>
      <c r="M148" s="147">
        <v>15000</v>
      </c>
      <c r="N148" s="80">
        <v>8000</v>
      </c>
      <c r="O148" s="134">
        <v>7000</v>
      </c>
      <c r="P148" s="147"/>
      <c r="Q148" s="80"/>
      <c r="R148" s="134"/>
      <c r="S148" s="147"/>
      <c r="T148" s="80"/>
      <c r="U148" s="134"/>
      <c r="V148" s="147"/>
      <c r="W148" s="80"/>
      <c r="X148" s="134"/>
      <c r="Y148" s="147"/>
      <c r="Z148" s="80"/>
      <c r="AA148" s="134"/>
      <c r="AB148" s="147"/>
      <c r="AC148" s="80"/>
      <c r="AD148" s="134"/>
      <c r="AE148" s="147"/>
      <c r="AF148" s="80"/>
      <c r="AG148" s="134"/>
    </row>
    <row r="149" spans="1:35" ht="15" customHeight="1" x14ac:dyDescent="0.2">
      <c r="A149" s="20" t="str">
        <f>[6]Settings!U148</f>
        <v>C</v>
      </c>
      <c r="B149" s="19" t="str">
        <f>[6]Settings!V148</f>
        <v>DC23</v>
      </c>
      <c r="C149" s="229" t="str">
        <f>[6]Settings!W148</f>
        <v xml:space="preserve"> uThukela District Municipality</v>
      </c>
      <c r="D149" s="147">
        <v>187304</v>
      </c>
      <c r="E149" s="80">
        <v>198605</v>
      </c>
      <c r="F149" s="134">
        <v>210531</v>
      </c>
      <c r="G149" s="147">
        <v>95052</v>
      </c>
      <c r="H149" s="80">
        <v>100000</v>
      </c>
      <c r="I149" s="134">
        <v>50000</v>
      </c>
      <c r="J149" s="147">
        <v>82500</v>
      </c>
      <c r="K149" s="80">
        <v>93000</v>
      </c>
      <c r="L149" s="134">
        <v>108000</v>
      </c>
      <c r="M149" s="147"/>
      <c r="N149" s="80"/>
      <c r="O149" s="134"/>
      <c r="P149" s="147">
        <v>2483</v>
      </c>
      <c r="Q149" s="80">
        <v>2656</v>
      </c>
      <c r="R149" s="134">
        <v>2809</v>
      </c>
      <c r="S149" s="147"/>
      <c r="T149" s="80"/>
      <c r="U149" s="134"/>
      <c r="V149" s="147"/>
      <c r="W149" s="80"/>
      <c r="X149" s="134"/>
      <c r="Y149" s="147"/>
      <c r="Z149" s="80"/>
      <c r="AA149" s="134"/>
      <c r="AB149" s="147"/>
      <c r="AC149" s="80"/>
      <c r="AD149" s="134"/>
      <c r="AE149" s="147"/>
      <c r="AF149" s="80"/>
      <c r="AG149" s="134"/>
    </row>
    <row r="150" spans="1:35" s="66" customFormat="1" ht="15" customHeight="1" x14ac:dyDescent="0.2">
      <c r="A150" s="22" t="str">
        <f>[6]Settings!U149</f>
        <v>Total: uThukela Municipalities</v>
      </c>
      <c r="B150" s="23"/>
      <c r="C150" s="24"/>
      <c r="D150" s="193">
        <f>SUM(D146:D149)</f>
        <v>317071</v>
      </c>
      <c r="E150" s="102">
        <f t="shared" ref="E150:R150" si="34">SUM(E146:E149)</f>
        <v>335486</v>
      </c>
      <c r="F150" s="203">
        <f t="shared" si="34"/>
        <v>354920</v>
      </c>
      <c r="G150" s="193">
        <f t="shared" si="34"/>
        <v>95052</v>
      </c>
      <c r="H150" s="102">
        <f t="shared" si="34"/>
        <v>100000</v>
      </c>
      <c r="I150" s="203">
        <f t="shared" si="34"/>
        <v>50000</v>
      </c>
      <c r="J150" s="193">
        <f t="shared" si="34"/>
        <v>82500</v>
      </c>
      <c r="K150" s="102">
        <f t="shared" si="34"/>
        <v>93000</v>
      </c>
      <c r="L150" s="203">
        <f t="shared" si="34"/>
        <v>108000</v>
      </c>
      <c r="M150" s="193">
        <f t="shared" si="34"/>
        <v>43000</v>
      </c>
      <c r="N150" s="102">
        <f t="shared" si="34"/>
        <v>17000</v>
      </c>
      <c r="O150" s="203">
        <f t="shared" si="34"/>
        <v>14000</v>
      </c>
      <c r="P150" s="193">
        <f t="shared" si="34"/>
        <v>2483</v>
      </c>
      <c r="Q150" s="102">
        <f t="shared" si="34"/>
        <v>2656</v>
      </c>
      <c r="R150" s="203">
        <f t="shared" si="34"/>
        <v>2809</v>
      </c>
      <c r="S150" s="193">
        <f>SUM(S146:S149)</f>
        <v>0</v>
      </c>
      <c r="T150" s="102">
        <f t="shared" ref="T150:AG150" si="35">SUM(T146:T149)</f>
        <v>0</v>
      </c>
      <c r="U150" s="203">
        <f t="shared" si="35"/>
        <v>0</v>
      </c>
      <c r="V150" s="193">
        <f t="shared" si="35"/>
        <v>0</v>
      </c>
      <c r="W150" s="102">
        <f t="shared" si="35"/>
        <v>0</v>
      </c>
      <c r="X150" s="203">
        <f t="shared" si="35"/>
        <v>0</v>
      </c>
      <c r="Y150" s="193">
        <f t="shared" si="35"/>
        <v>0</v>
      </c>
      <c r="Z150" s="102">
        <f t="shared" si="35"/>
        <v>0</v>
      </c>
      <c r="AA150" s="203">
        <f t="shared" si="35"/>
        <v>0</v>
      </c>
      <c r="AB150" s="193">
        <f t="shared" si="35"/>
        <v>0</v>
      </c>
      <c r="AC150" s="102">
        <f t="shared" si="35"/>
        <v>0</v>
      </c>
      <c r="AD150" s="203">
        <f t="shared" si="35"/>
        <v>0</v>
      </c>
      <c r="AE150" s="193">
        <f t="shared" si="35"/>
        <v>0</v>
      </c>
      <c r="AF150" s="102">
        <f t="shared" si="35"/>
        <v>0</v>
      </c>
      <c r="AG150" s="203">
        <f t="shared" si="35"/>
        <v>0</v>
      </c>
      <c r="AH150"/>
      <c r="AI150"/>
    </row>
    <row r="151" spans="1:35" ht="15" customHeight="1" x14ac:dyDescent="0.2">
      <c r="A151" s="254">
        <f>[6]Settings!U150</f>
        <v>0</v>
      </c>
      <c r="B151" s="243">
        <f>[6]Settings!V150</f>
        <v>0</v>
      </c>
      <c r="C151" s="244">
        <f>[6]Settings!W150</f>
        <v>0</v>
      </c>
      <c r="D151" s="1"/>
      <c r="E151" s="2"/>
      <c r="F151" s="3"/>
      <c r="G151" s="1" t="s">
        <v>497</v>
      </c>
      <c r="H151" s="2" t="s">
        <v>497</v>
      </c>
      <c r="I151" s="3" t="s">
        <v>497</v>
      </c>
      <c r="J151" s="1"/>
      <c r="K151" s="2"/>
      <c r="L151" s="3"/>
      <c r="M151" s="1"/>
      <c r="N151" s="2"/>
      <c r="O151" s="3"/>
      <c r="P151" s="1"/>
      <c r="Q151" s="2"/>
      <c r="R151" s="3"/>
      <c r="S151" s="1"/>
      <c r="T151" s="2"/>
      <c r="U151" s="3"/>
      <c r="V151" s="1"/>
      <c r="W151" s="2"/>
      <c r="X151" s="3"/>
      <c r="Y151" s="1"/>
      <c r="Z151" s="2"/>
      <c r="AA151" s="3"/>
      <c r="AB151" s="1"/>
      <c r="AC151" s="2"/>
      <c r="AD151" s="3"/>
      <c r="AE151" s="1"/>
      <c r="AF151" s="2"/>
      <c r="AG151" s="3"/>
    </row>
    <row r="152" spans="1:35" ht="15" customHeight="1" x14ac:dyDescent="0.2">
      <c r="A152" s="20" t="str">
        <f>[6]Settings!U151</f>
        <v>B</v>
      </c>
      <c r="B152" s="19" t="str">
        <f>[6]Settings!V151</f>
        <v>KZN241</v>
      </c>
      <c r="C152" s="229" t="str">
        <f>[6]Settings!W151</f>
        <v xml:space="preserve"> eNdumeni</v>
      </c>
      <c r="D152" s="147">
        <v>15402</v>
      </c>
      <c r="E152" s="80">
        <v>16047</v>
      </c>
      <c r="F152" s="134">
        <v>16728</v>
      </c>
      <c r="G152" s="147">
        <v>0</v>
      </c>
      <c r="H152" s="80">
        <v>0</v>
      </c>
      <c r="I152" s="134">
        <v>0</v>
      </c>
      <c r="J152" s="147"/>
      <c r="K152" s="80"/>
      <c r="L152" s="134"/>
      <c r="M152" s="147">
        <v>9000</v>
      </c>
      <c r="N152" s="80">
        <v>10000</v>
      </c>
      <c r="O152" s="134">
        <v>10000</v>
      </c>
      <c r="P152" s="147"/>
      <c r="Q152" s="80"/>
      <c r="R152" s="134"/>
      <c r="S152" s="147"/>
      <c r="T152" s="80"/>
      <c r="U152" s="134"/>
      <c r="V152" s="147"/>
      <c r="W152" s="80"/>
      <c r="X152" s="134"/>
      <c r="Y152" s="147"/>
      <c r="Z152" s="80"/>
      <c r="AA152" s="134"/>
      <c r="AB152" s="147"/>
      <c r="AC152" s="80"/>
      <c r="AD152" s="134"/>
      <c r="AE152" s="147"/>
      <c r="AF152" s="80"/>
      <c r="AG152" s="134"/>
    </row>
    <row r="153" spans="1:35" ht="15" customHeight="1" x14ac:dyDescent="0.2">
      <c r="A153" s="20" t="str">
        <f>[6]Settings!U152</f>
        <v>B</v>
      </c>
      <c r="B153" s="19" t="str">
        <f>[6]Settings!V152</f>
        <v>KZN242</v>
      </c>
      <c r="C153" s="229" t="str">
        <f>[6]Settings!W152</f>
        <v xml:space="preserve"> Nquthu</v>
      </c>
      <c r="D153" s="147">
        <v>42691</v>
      </c>
      <c r="E153" s="80">
        <v>33346</v>
      </c>
      <c r="F153" s="134">
        <v>35092</v>
      </c>
      <c r="G153" s="147">
        <v>0</v>
      </c>
      <c r="H153" s="80">
        <v>0</v>
      </c>
      <c r="I153" s="134">
        <v>0</v>
      </c>
      <c r="J153" s="147"/>
      <c r="K153" s="80"/>
      <c r="L153" s="134"/>
      <c r="M153" s="147">
        <v>24000</v>
      </c>
      <c r="N153" s="80">
        <v>20000</v>
      </c>
      <c r="O153" s="134">
        <v>20000</v>
      </c>
      <c r="P153" s="147"/>
      <c r="Q153" s="80"/>
      <c r="R153" s="134"/>
      <c r="S153" s="147"/>
      <c r="T153" s="80"/>
      <c r="U153" s="134"/>
      <c r="V153" s="147"/>
      <c r="W153" s="80"/>
      <c r="X153" s="134"/>
      <c r="Y153" s="147"/>
      <c r="Z153" s="80"/>
      <c r="AA153" s="134"/>
      <c r="AB153" s="147"/>
      <c r="AC153" s="80"/>
      <c r="AD153" s="134"/>
      <c r="AE153" s="147"/>
      <c r="AF153" s="80"/>
      <c r="AG153" s="134"/>
    </row>
    <row r="154" spans="1:35" ht="15" customHeight="1" x14ac:dyDescent="0.2">
      <c r="A154" s="20" t="str">
        <f>[6]Settings!U153</f>
        <v>B</v>
      </c>
      <c r="B154" s="19" t="str">
        <f>[6]Settings!V153</f>
        <v>KZN244</v>
      </c>
      <c r="C154" s="229" t="str">
        <f>[6]Settings!W153</f>
        <v xml:space="preserve"> uMsinga</v>
      </c>
      <c r="D154" s="147">
        <v>38032</v>
      </c>
      <c r="E154" s="80">
        <v>40080</v>
      </c>
      <c r="F154" s="134">
        <v>42241</v>
      </c>
      <c r="G154" s="147">
        <v>0</v>
      </c>
      <c r="H154" s="80">
        <v>0</v>
      </c>
      <c r="I154" s="134">
        <v>0</v>
      </c>
      <c r="J154" s="147"/>
      <c r="K154" s="80"/>
      <c r="L154" s="134"/>
      <c r="M154" s="147">
        <v>24000</v>
      </c>
      <c r="N154" s="80">
        <v>20000</v>
      </c>
      <c r="O154" s="134">
        <v>20000</v>
      </c>
      <c r="P154" s="147"/>
      <c r="Q154" s="80"/>
      <c r="R154" s="134"/>
      <c r="S154" s="147"/>
      <c r="T154" s="80"/>
      <c r="U154" s="134"/>
      <c r="V154" s="147"/>
      <c r="W154" s="80"/>
      <c r="X154" s="134"/>
      <c r="Y154" s="147"/>
      <c r="Z154" s="80"/>
      <c r="AA154" s="134"/>
      <c r="AB154" s="147"/>
      <c r="AC154" s="80"/>
      <c r="AD154" s="134"/>
      <c r="AE154" s="147"/>
      <c r="AF154" s="80"/>
      <c r="AG154" s="134"/>
    </row>
    <row r="155" spans="1:35" ht="15" customHeight="1" x14ac:dyDescent="0.2">
      <c r="A155" s="20" t="str">
        <f>[6]Settings!U154</f>
        <v>B</v>
      </c>
      <c r="B155" s="19" t="str">
        <f>[6]Settings!V154</f>
        <v>KZN245</v>
      </c>
      <c r="C155" s="229" t="str">
        <f>[6]Settings!W154</f>
        <v xml:space="preserve"> uMvoti</v>
      </c>
      <c r="D155" s="147">
        <v>30269</v>
      </c>
      <c r="E155" s="80">
        <v>31835</v>
      </c>
      <c r="F155" s="134">
        <v>33488</v>
      </c>
      <c r="G155" s="147">
        <v>0</v>
      </c>
      <c r="H155" s="80">
        <v>0</v>
      </c>
      <c r="I155" s="134">
        <v>0</v>
      </c>
      <c r="J155" s="147"/>
      <c r="K155" s="80"/>
      <c r="L155" s="134"/>
      <c r="M155" s="147">
        <v>15000</v>
      </c>
      <c r="N155" s="80">
        <v>15000</v>
      </c>
      <c r="O155" s="134">
        <v>15000</v>
      </c>
      <c r="P155" s="147"/>
      <c r="Q155" s="80"/>
      <c r="R155" s="134"/>
      <c r="S155" s="147"/>
      <c r="T155" s="80"/>
      <c r="U155" s="134"/>
      <c r="V155" s="147"/>
      <c r="W155" s="80"/>
      <c r="X155" s="134"/>
      <c r="Y155" s="147"/>
      <c r="Z155" s="80"/>
      <c r="AA155" s="134"/>
      <c r="AB155" s="147"/>
      <c r="AC155" s="80"/>
      <c r="AD155" s="134"/>
      <c r="AE155" s="147"/>
      <c r="AF155" s="80"/>
      <c r="AG155" s="134"/>
    </row>
    <row r="156" spans="1:35" ht="15" customHeight="1" x14ac:dyDescent="0.2">
      <c r="A156" s="20" t="str">
        <f>[6]Settings!U155</f>
        <v>C</v>
      </c>
      <c r="B156" s="19" t="str">
        <f>[6]Settings!V155</f>
        <v>DC24</v>
      </c>
      <c r="C156" s="229" t="str">
        <f>[6]Settings!W155</f>
        <v xml:space="preserve"> uMzinyathi District Municipality</v>
      </c>
      <c r="D156" s="147">
        <v>191941</v>
      </c>
      <c r="E156" s="80">
        <v>203529</v>
      </c>
      <c r="F156" s="134">
        <v>215758</v>
      </c>
      <c r="G156" s="147">
        <v>98933</v>
      </c>
      <c r="H156" s="80">
        <v>60000</v>
      </c>
      <c r="I156" s="134">
        <v>40000</v>
      </c>
      <c r="J156" s="147">
        <v>78693</v>
      </c>
      <c r="K156" s="80">
        <v>89000</v>
      </c>
      <c r="L156" s="134">
        <v>105000</v>
      </c>
      <c r="M156" s="147"/>
      <c r="N156" s="80"/>
      <c r="O156" s="134"/>
      <c r="P156" s="147">
        <v>2275</v>
      </c>
      <c r="Q156" s="80">
        <v>2414</v>
      </c>
      <c r="R156" s="134">
        <v>2549</v>
      </c>
      <c r="S156" s="147"/>
      <c r="T156" s="80"/>
      <c r="U156" s="134"/>
      <c r="V156" s="147"/>
      <c r="W156" s="80"/>
      <c r="X156" s="134"/>
      <c r="Y156" s="147"/>
      <c r="Z156" s="80"/>
      <c r="AA156" s="134"/>
      <c r="AB156" s="147"/>
      <c r="AC156" s="80"/>
      <c r="AD156" s="134"/>
      <c r="AE156" s="147"/>
      <c r="AF156" s="80"/>
      <c r="AG156" s="134"/>
    </row>
    <row r="157" spans="1:35" s="66" customFormat="1" ht="15" customHeight="1" x14ac:dyDescent="0.2">
      <c r="A157" s="22" t="str">
        <f>[6]Settings!U156</f>
        <v>Total: uMzinyathi Municipalities</v>
      </c>
      <c r="B157" s="23"/>
      <c r="C157" s="24"/>
      <c r="D157" s="193">
        <f>SUM(D152:D156)</f>
        <v>318335</v>
      </c>
      <c r="E157" s="102">
        <f t="shared" ref="E157:R157" si="36">SUM(E152:E156)</f>
        <v>324837</v>
      </c>
      <c r="F157" s="203">
        <f t="shared" si="36"/>
        <v>343307</v>
      </c>
      <c r="G157" s="193">
        <f t="shared" si="36"/>
        <v>98933</v>
      </c>
      <c r="H157" s="102">
        <f t="shared" si="36"/>
        <v>60000</v>
      </c>
      <c r="I157" s="203">
        <f t="shared" si="36"/>
        <v>40000</v>
      </c>
      <c r="J157" s="193">
        <f t="shared" si="36"/>
        <v>78693</v>
      </c>
      <c r="K157" s="102">
        <f t="shared" si="36"/>
        <v>89000</v>
      </c>
      <c r="L157" s="203">
        <f t="shared" si="36"/>
        <v>105000</v>
      </c>
      <c r="M157" s="193">
        <f t="shared" si="36"/>
        <v>72000</v>
      </c>
      <c r="N157" s="102">
        <f t="shared" si="36"/>
        <v>65000</v>
      </c>
      <c r="O157" s="203">
        <f t="shared" si="36"/>
        <v>65000</v>
      </c>
      <c r="P157" s="193">
        <f t="shared" si="36"/>
        <v>2275</v>
      </c>
      <c r="Q157" s="102">
        <f t="shared" si="36"/>
        <v>2414</v>
      </c>
      <c r="R157" s="203">
        <f t="shared" si="36"/>
        <v>2549</v>
      </c>
      <c r="S157" s="193">
        <f>SUM(S152:S156)</f>
        <v>0</v>
      </c>
      <c r="T157" s="102">
        <f t="shared" ref="T157:AG157" si="37">SUM(T152:T156)</f>
        <v>0</v>
      </c>
      <c r="U157" s="203">
        <f t="shared" si="37"/>
        <v>0</v>
      </c>
      <c r="V157" s="193">
        <f t="shared" si="37"/>
        <v>0</v>
      </c>
      <c r="W157" s="102">
        <f t="shared" si="37"/>
        <v>0</v>
      </c>
      <c r="X157" s="203">
        <f t="shared" si="37"/>
        <v>0</v>
      </c>
      <c r="Y157" s="193">
        <f t="shared" si="37"/>
        <v>0</v>
      </c>
      <c r="Z157" s="102">
        <f t="shared" si="37"/>
        <v>0</v>
      </c>
      <c r="AA157" s="203">
        <f t="shared" si="37"/>
        <v>0</v>
      </c>
      <c r="AB157" s="193">
        <f t="shared" si="37"/>
        <v>0</v>
      </c>
      <c r="AC157" s="102">
        <f t="shared" si="37"/>
        <v>0</v>
      </c>
      <c r="AD157" s="203">
        <f t="shared" si="37"/>
        <v>0</v>
      </c>
      <c r="AE157" s="193">
        <f t="shared" si="37"/>
        <v>0</v>
      </c>
      <c r="AF157" s="102">
        <f t="shared" si="37"/>
        <v>0</v>
      </c>
      <c r="AG157" s="203">
        <f t="shared" si="37"/>
        <v>0</v>
      </c>
      <c r="AH157"/>
      <c r="AI157"/>
    </row>
    <row r="158" spans="1:35" ht="15" customHeight="1" x14ac:dyDescent="0.2">
      <c r="A158" s="254">
        <f>[6]Settings!U157</f>
        <v>0</v>
      </c>
      <c r="B158" s="243">
        <f>[6]Settings!V157</f>
        <v>0</v>
      </c>
      <c r="C158" s="244">
        <f>[6]Settings!W157</f>
        <v>0</v>
      </c>
      <c r="D158" s="1"/>
      <c r="E158" s="2"/>
      <c r="F158" s="3"/>
      <c r="G158" s="1" t="s">
        <v>497</v>
      </c>
      <c r="H158" s="2" t="s">
        <v>497</v>
      </c>
      <c r="I158" s="3" t="s">
        <v>497</v>
      </c>
      <c r="J158" s="1"/>
      <c r="K158" s="2"/>
      <c r="L158" s="3"/>
      <c r="M158" s="1"/>
      <c r="N158" s="2"/>
      <c r="O158" s="3"/>
      <c r="P158" s="1"/>
      <c r="Q158" s="2"/>
      <c r="R158" s="3"/>
      <c r="S158" s="1"/>
      <c r="T158" s="2"/>
      <c r="U158" s="3"/>
      <c r="V158" s="1"/>
      <c r="W158" s="2"/>
      <c r="X158" s="3"/>
      <c r="Y158" s="1"/>
      <c r="Z158" s="2"/>
      <c r="AA158" s="3"/>
      <c r="AB158" s="1"/>
      <c r="AC158" s="2"/>
      <c r="AD158" s="3"/>
      <c r="AE158" s="1"/>
      <c r="AF158" s="2"/>
      <c r="AG158" s="3"/>
    </row>
    <row r="159" spans="1:35" ht="15" customHeight="1" x14ac:dyDescent="0.2">
      <c r="A159" s="20" t="str">
        <f>[6]Settings!U158</f>
        <v>B</v>
      </c>
      <c r="B159" s="19" t="str">
        <f>[6]Settings!V158</f>
        <v>KZN252</v>
      </c>
      <c r="C159" s="229" t="str">
        <f>[6]Settings!W158</f>
        <v xml:space="preserve"> Newcastle</v>
      </c>
      <c r="D159" s="147">
        <v>114604</v>
      </c>
      <c r="E159" s="80">
        <v>121398</v>
      </c>
      <c r="F159" s="134">
        <v>128568</v>
      </c>
      <c r="G159" s="147">
        <v>0</v>
      </c>
      <c r="H159" s="80">
        <v>0</v>
      </c>
      <c r="I159" s="134">
        <v>0</v>
      </c>
      <c r="J159" s="147">
        <v>45000</v>
      </c>
      <c r="K159" s="80">
        <v>55000</v>
      </c>
      <c r="L159" s="134">
        <v>60000</v>
      </c>
      <c r="M159" s="147">
        <v>9000</v>
      </c>
      <c r="N159" s="80">
        <v>20000</v>
      </c>
      <c r="O159" s="134">
        <v>20000</v>
      </c>
      <c r="P159" s="147"/>
      <c r="Q159" s="80"/>
      <c r="R159" s="134"/>
      <c r="S159" s="147"/>
      <c r="T159" s="80"/>
      <c r="U159" s="134"/>
      <c r="V159" s="147"/>
      <c r="W159" s="80"/>
      <c r="X159" s="134"/>
      <c r="Y159" s="147">
        <v>50000</v>
      </c>
      <c r="Z159" s="80">
        <v>25000</v>
      </c>
      <c r="AA159" s="134">
        <v>25000</v>
      </c>
      <c r="AB159" s="147"/>
      <c r="AC159" s="80"/>
      <c r="AD159" s="134"/>
      <c r="AE159" s="147"/>
      <c r="AF159" s="80"/>
      <c r="AG159" s="134"/>
    </row>
    <row r="160" spans="1:35" ht="15" customHeight="1" x14ac:dyDescent="0.2">
      <c r="A160" s="20" t="str">
        <f>[6]Settings!U159</f>
        <v>B</v>
      </c>
      <c r="B160" s="19" t="str">
        <f>[6]Settings!V159</f>
        <v>KZN253</v>
      </c>
      <c r="C160" s="229" t="str">
        <f>[6]Settings!W159</f>
        <v xml:space="preserve"> eMadlangeni</v>
      </c>
      <c r="D160" s="147">
        <v>9423</v>
      </c>
      <c r="E160" s="80">
        <v>9697</v>
      </c>
      <c r="F160" s="134">
        <v>9987</v>
      </c>
      <c r="G160" s="147">
        <v>0</v>
      </c>
      <c r="H160" s="80">
        <v>0</v>
      </c>
      <c r="I160" s="134">
        <v>0</v>
      </c>
      <c r="J160" s="147"/>
      <c r="K160" s="80"/>
      <c r="L160" s="134"/>
      <c r="M160" s="147">
        <v>12000</v>
      </c>
      <c r="N160" s="80">
        <v>10000</v>
      </c>
      <c r="O160" s="134">
        <v>15000</v>
      </c>
      <c r="P160" s="147"/>
      <c r="Q160" s="80"/>
      <c r="R160" s="134"/>
      <c r="S160" s="147"/>
      <c r="T160" s="80"/>
      <c r="U160" s="134"/>
      <c r="V160" s="147"/>
      <c r="W160" s="80"/>
      <c r="X160" s="134"/>
      <c r="Y160" s="147"/>
      <c r="Z160" s="80"/>
      <c r="AA160" s="134"/>
      <c r="AB160" s="147"/>
      <c r="AC160" s="80"/>
      <c r="AD160" s="134"/>
      <c r="AE160" s="147"/>
      <c r="AF160" s="80"/>
      <c r="AG160" s="134"/>
    </row>
    <row r="161" spans="1:35" ht="15" customHeight="1" x14ac:dyDescent="0.2">
      <c r="A161" s="20" t="str">
        <f>[6]Settings!U160</f>
        <v>B</v>
      </c>
      <c r="B161" s="19" t="str">
        <f>[6]Settings!V160</f>
        <v>KZN254</v>
      </c>
      <c r="C161" s="229" t="str">
        <f>[6]Settings!W160</f>
        <v xml:space="preserve"> Dannhauser</v>
      </c>
      <c r="D161" s="147">
        <v>22081</v>
      </c>
      <c r="E161" s="80">
        <v>23140</v>
      </c>
      <c r="F161" s="134">
        <v>24258</v>
      </c>
      <c r="G161" s="147">
        <v>0</v>
      </c>
      <c r="H161" s="80">
        <v>0</v>
      </c>
      <c r="I161" s="134">
        <v>0</v>
      </c>
      <c r="J161" s="147"/>
      <c r="K161" s="80"/>
      <c r="L161" s="134"/>
      <c r="M161" s="147">
        <v>0</v>
      </c>
      <c r="N161" s="80"/>
      <c r="O161" s="134"/>
      <c r="P161" s="147"/>
      <c r="Q161" s="80"/>
      <c r="R161" s="134"/>
      <c r="S161" s="147"/>
      <c r="T161" s="80"/>
      <c r="U161" s="134"/>
      <c r="V161" s="147"/>
      <c r="W161" s="80"/>
      <c r="X161" s="134"/>
      <c r="Y161" s="147"/>
      <c r="Z161" s="80"/>
      <c r="AA161" s="134"/>
      <c r="AB161" s="147"/>
      <c r="AC161" s="80"/>
      <c r="AD161" s="134"/>
      <c r="AE161" s="147"/>
      <c r="AF161" s="80"/>
      <c r="AG161" s="134"/>
    </row>
    <row r="162" spans="1:35" ht="15" customHeight="1" x14ac:dyDescent="0.2">
      <c r="A162" s="20" t="str">
        <f>[6]Settings!U161</f>
        <v>C</v>
      </c>
      <c r="B162" s="19" t="str">
        <f>[6]Settings!V161</f>
        <v>DC25</v>
      </c>
      <c r="C162" s="229" t="str">
        <f>[6]Settings!W161</f>
        <v xml:space="preserve"> Amajuba District Municipality</v>
      </c>
      <c r="D162" s="147">
        <v>41717</v>
      </c>
      <c r="E162" s="80">
        <v>43993</v>
      </c>
      <c r="F162" s="134">
        <v>46395</v>
      </c>
      <c r="G162" s="147">
        <v>0</v>
      </c>
      <c r="H162" s="80">
        <v>0</v>
      </c>
      <c r="I162" s="134">
        <v>0</v>
      </c>
      <c r="J162" s="147">
        <v>70000</v>
      </c>
      <c r="K162" s="80">
        <v>78000</v>
      </c>
      <c r="L162" s="134">
        <v>88000</v>
      </c>
      <c r="M162" s="147"/>
      <c r="N162" s="80"/>
      <c r="O162" s="134"/>
      <c r="P162" s="147">
        <v>2200</v>
      </c>
      <c r="Q162" s="80">
        <v>2316</v>
      </c>
      <c r="R162" s="134">
        <v>2448</v>
      </c>
      <c r="S162" s="147"/>
      <c r="T162" s="80"/>
      <c r="U162" s="134"/>
      <c r="V162" s="147"/>
      <c r="W162" s="80"/>
      <c r="X162" s="134"/>
      <c r="Y162" s="147"/>
      <c r="Z162" s="80"/>
      <c r="AA162" s="134"/>
      <c r="AB162" s="147"/>
      <c r="AC162" s="80"/>
      <c r="AD162" s="134"/>
      <c r="AE162" s="147"/>
      <c r="AF162" s="80"/>
      <c r="AG162" s="134"/>
    </row>
    <row r="163" spans="1:35" s="66" customFormat="1" ht="15" customHeight="1" x14ac:dyDescent="0.2">
      <c r="A163" s="22" t="str">
        <f>[6]Settings!U162</f>
        <v>Total: Amajuba Municipalities</v>
      </c>
      <c r="B163" s="23"/>
      <c r="C163" s="24"/>
      <c r="D163" s="193">
        <f>SUM(D159:D162)</f>
        <v>187825</v>
      </c>
      <c r="E163" s="102">
        <f t="shared" ref="E163:R163" si="38">SUM(E159:E162)</f>
        <v>198228</v>
      </c>
      <c r="F163" s="203">
        <f t="shared" si="38"/>
        <v>209208</v>
      </c>
      <c r="G163" s="193">
        <f t="shared" si="38"/>
        <v>0</v>
      </c>
      <c r="H163" s="102">
        <f t="shared" si="38"/>
        <v>0</v>
      </c>
      <c r="I163" s="203">
        <f t="shared" si="38"/>
        <v>0</v>
      </c>
      <c r="J163" s="193">
        <f t="shared" si="38"/>
        <v>115000</v>
      </c>
      <c r="K163" s="102">
        <f t="shared" si="38"/>
        <v>133000</v>
      </c>
      <c r="L163" s="203">
        <f t="shared" si="38"/>
        <v>148000</v>
      </c>
      <c r="M163" s="193">
        <f t="shared" si="38"/>
        <v>21000</v>
      </c>
      <c r="N163" s="102">
        <f t="shared" si="38"/>
        <v>30000</v>
      </c>
      <c r="O163" s="203">
        <f t="shared" si="38"/>
        <v>35000</v>
      </c>
      <c r="P163" s="193">
        <f t="shared" si="38"/>
        <v>2200</v>
      </c>
      <c r="Q163" s="102">
        <f t="shared" si="38"/>
        <v>2316</v>
      </c>
      <c r="R163" s="203">
        <f t="shared" si="38"/>
        <v>2448</v>
      </c>
      <c r="S163" s="193">
        <f>SUM(S159:S162)</f>
        <v>0</v>
      </c>
      <c r="T163" s="102">
        <f t="shared" ref="T163:AG163" si="39">SUM(T159:T162)</f>
        <v>0</v>
      </c>
      <c r="U163" s="203">
        <f t="shared" si="39"/>
        <v>0</v>
      </c>
      <c r="V163" s="193">
        <f t="shared" si="39"/>
        <v>0</v>
      </c>
      <c r="W163" s="102">
        <f t="shared" si="39"/>
        <v>0</v>
      </c>
      <c r="X163" s="203">
        <f t="shared" si="39"/>
        <v>0</v>
      </c>
      <c r="Y163" s="193">
        <f t="shared" si="39"/>
        <v>50000</v>
      </c>
      <c r="Z163" s="102">
        <f t="shared" si="39"/>
        <v>25000</v>
      </c>
      <c r="AA163" s="203">
        <f t="shared" si="39"/>
        <v>25000</v>
      </c>
      <c r="AB163" s="193">
        <f t="shared" si="39"/>
        <v>0</v>
      </c>
      <c r="AC163" s="102">
        <f t="shared" si="39"/>
        <v>0</v>
      </c>
      <c r="AD163" s="203">
        <f t="shared" si="39"/>
        <v>0</v>
      </c>
      <c r="AE163" s="193">
        <f t="shared" si="39"/>
        <v>0</v>
      </c>
      <c r="AF163" s="102">
        <f t="shared" si="39"/>
        <v>0</v>
      </c>
      <c r="AG163" s="203">
        <f t="shared" si="39"/>
        <v>0</v>
      </c>
      <c r="AH163"/>
      <c r="AI163"/>
    </row>
    <row r="164" spans="1:35" ht="15" customHeight="1" x14ac:dyDescent="0.2">
      <c r="A164" s="254">
        <f>[6]Settings!U163</f>
        <v>0</v>
      </c>
      <c r="B164" s="243">
        <f>[6]Settings!V163</f>
        <v>0</v>
      </c>
      <c r="C164" s="244">
        <f>[6]Settings!W163</f>
        <v>0</v>
      </c>
      <c r="D164" s="194"/>
      <c r="E164" s="4"/>
      <c r="F164" s="204"/>
      <c r="G164" s="194" t="s">
        <v>497</v>
      </c>
      <c r="H164" s="4" t="s">
        <v>497</v>
      </c>
      <c r="I164" s="204" t="s">
        <v>497</v>
      </c>
      <c r="J164" s="194"/>
      <c r="K164" s="4"/>
      <c r="L164" s="204"/>
      <c r="M164" s="194"/>
      <c r="N164" s="4"/>
      <c r="O164" s="204"/>
      <c r="P164" s="194"/>
      <c r="Q164" s="4"/>
      <c r="R164" s="204"/>
      <c r="S164" s="194"/>
      <c r="T164" s="4"/>
      <c r="U164" s="204"/>
      <c r="V164" s="194"/>
      <c r="W164" s="4"/>
      <c r="X164" s="204"/>
      <c r="Y164" s="194"/>
      <c r="Z164" s="4"/>
      <c r="AA164" s="204"/>
      <c r="AB164" s="194"/>
      <c r="AC164" s="4"/>
      <c r="AD164" s="204"/>
      <c r="AE164" s="194"/>
      <c r="AF164" s="4"/>
      <c r="AG164" s="204"/>
    </row>
    <row r="165" spans="1:35" ht="15" customHeight="1" x14ac:dyDescent="0.2">
      <c r="A165" s="20" t="str">
        <f>[6]Settings!U164</f>
        <v>B</v>
      </c>
      <c r="B165" s="19" t="str">
        <f>[6]Settings!V164</f>
        <v>KZN261</v>
      </c>
      <c r="C165" s="229" t="str">
        <f>[6]Settings!W164</f>
        <v xml:space="preserve"> eDumbe</v>
      </c>
      <c r="D165" s="147">
        <v>18292</v>
      </c>
      <c r="E165" s="80">
        <v>19116</v>
      </c>
      <c r="F165" s="134">
        <v>19986</v>
      </c>
      <c r="G165" s="147">
        <v>0</v>
      </c>
      <c r="H165" s="80">
        <v>0</v>
      </c>
      <c r="I165" s="134">
        <v>0</v>
      </c>
      <c r="J165" s="147"/>
      <c r="K165" s="80"/>
      <c r="L165" s="134"/>
      <c r="M165" s="147">
        <v>24000</v>
      </c>
      <c r="N165" s="80">
        <v>25000</v>
      </c>
      <c r="O165" s="134">
        <v>25000</v>
      </c>
      <c r="P165" s="147"/>
      <c r="Q165" s="80"/>
      <c r="R165" s="134"/>
      <c r="S165" s="147"/>
      <c r="T165" s="80"/>
      <c r="U165" s="134"/>
      <c r="V165" s="147"/>
      <c r="W165" s="80"/>
      <c r="X165" s="134"/>
      <c r="Y165" s="147"/>
      <c r="Z165" s="80"/>
      <c r="AA165" s="134"/>
      <c r="AB165" s="147"/>
      <c r="AC165" s="80"/>
      <c r="AD165" s="134"/>
      <c r="AE165" s="147"/>
      <c r="AF165" s="80"/>
      <c r="AG165" s="134"/>
    </row>
    <row r="166" spans="1:35" ht="15" customHeight="1" x14ac:dyDescent="0.2">
      <c r="A166" s="20" t="str">
        <f>[6]Settings!U165</f>
        <v>B</v>
      </c>
      <c r="B166" s="19" t="str">
        <f>[6]Settings!V165</f>
        <v>KZN262</v>
      </c>
      <c r="C166" s="229" t="str">
        <f>[6]Settings!W165</f>
        <v xml:space="preserve"> uPhongolo</v>
      </c>
      <c r="D166" s="147">
        <v>28741</v>
      </c>
      <c r="E166" s="80">
        <v>30212</v>
      </c>
      <c r="F166" s="134">
        <v>31765</v>
      </c>
      <c r="G166" s="147">
        <v>0</v>
      </c>
      <c r="H166" s="80">
        <v>0</v>
      </c>
      <c r="I166" s="134">
        <v>0</v>
      </c>
      <c r="J166" s="147"/>
      <c r="K166" s="80"/>
      <c r="L166" s="134"/>
      <c r="M166" s="147">
        <v>9000</v>
      </c>
      <c r="N166" s="80">
        <v>11000</v>
      </c>
      <c r="O166" s="134">
        <v>15000</v>
      </c>
      <c r="P166" s="147"/>
      <c r="Q166" s="80"/>
      <c r="R166" s="134"/>
      <c r="S166" s="147"/>
      <c r="T166" s="80"/>
      <c r="U166" s="134"/>
      <c r="V166" s="147"/>
      <c r="W166" s="80"/>
      <c r="X166" s="134"/>
      <c r="Y166" s="147"/>
      <c r="Z166" s="80"/>
      <c r="AA166" s="134"/>
      <c r="AB166" s="147"/>
      <c r="AC166" s="80"/>
      <c r="AD166" s="134"/>
      <c r="AE166" s="147"/>
      <c r="AF166" s="80"/>
      <c r="AG166" s="134"/>
    </row>
    <row r="167" spans="1:35" ht="15" customHeight="1" x14ac:dyDescent="0.2">
      <c r="A167" s="20" t="str">
        <f>[6]Settings!U166</f>
        <v>B</v>
      </c>
      <c r="B167" s="19" t="str">
        <f>[6]Settings!V166</f>
        <v>KZN263</v>
      </c>
      <c r="C167" s="229" t="str">
        <f>[6]Settings!W166</f>
        <v xml:space="preserve"> AbaQulusi</v>
      </c>
      <c r="D167" s="147">
        <v>37740</v>
      </c>
      <c r="E167" s="80">
        <v>39769</v>
      </c>
      <c r="F167" s="134">
        <v>41911</v>
      </c>
      <c r="G167" s="147">
        <v>0</v>
      </c>
      <c r="H167" s="80">
        <v>0</v>
      </c>
      <c r="I167" s="134">
        <v>0</v>
      </c>
      <c r="J167" s="147"/>
      <c r="K167" s="80"/>
      <c r="L167" s="134"/>
      <c r="M167" s="147">
        <v>15000</v>
      </c>
      <c r="N167" s="80">
        <v>15000</v>
      </c>
      <c r="O167" s="134">
        <v>15000</v>
      </c>
      <c r="P167" s="147"/>
      <c r="Q167" s="80"/>
      <c r="R167" s="134"/>
      <c r="S167" s="147"/>
      <c r="T167" s="80"/>
      <c r="U167" s="134"/>
      <c r="V167" s="147"/>
      <c r="W167" s="80"/>
      <c r="X167" s="134"/>
      <c r="Y167" s="147"/>
      <c r="Z167" s="80"/>
      <c r="AA167" s="134"/>
      <c r="AB167" s="147"/>
      <c r="AC167" s="80"/>
      <c r="AD167" s="134"/>
      <c r="AE167" s="147"/>
      <c r="AF167" s="80"/>
      <c r="AG167" s="134"/>
    </row>
    <row r="168" spans="1:35" ht="15" customHeight="1" x14ac:dyDescent="0.2">
      <c r="A168" s="20" t="str">
        <f>[6]Settings!U167</f>
        <v>B</v>
      </c>
      <c r="B168" s="19" t="str">
        <f>[6]Settings!V167</f>
        <v>KZN265</v>
      </c>
      <c r="C168" s="229" t="str">
        <f>[6]Settings!W167</f>
        <v xml:space="preserve"> Nongoma</v>
      </c>
      <c r="D168" s="147">
        <v>43378</v>
      </c>
      <c r="E168" s="80">
        <v>34075</v>
      </c>
      <c r="F168" s="134">
        <v>35866</v>
      </c>
      <c r="G168" s="147">
        <v>0</v>
      </c>
      <c r="H168" s="80">
        <v>0</v>
      </c>
      <c r="I168" s="134">
        <v>0</v>
      </c>
      <c r="J168" s="147"/>
      <c r="K168" s="80"/>
      <c r="L168" s="134"/>
      <c r="M168" s="147">
        <v>15000</v>
      </c>
      <c r="N168" s="80">
        <v>10000</v>
      </c>
      <c r="O168" s="134">
        <v>10000</v>
      </c>
      <c r="P168" s="147"/>
      <c r="Q168" s="80"/>
      <c r="R168" s="134"/>
      <c r="S168" s="147"/>
      <c r="T168" s="80"/>
      <c r="U168" s="134"/>
      <c r="V168" s="147"/>
      <c r="W168" s="80"/>
      <c r="X168" s="134"/>
      <c r="Y168" s="147"/>
      <c r="Z168" s="80"/>
      <c r="AA168" s="134"/>
      <c r="AB168" s="147"/>
      <c r="AC168" s="80"/>
      <c r="AD168" s="134"/>
      <c r="AE168" s="147"/>
      <c r="AF168" s="80"/>
      <c r="AG168" s="134"/>
    </row>
    <row r="169" spans="1:35" ht="15" customHeight="1" x14ac:dyDescent="0.2">
      <c r="A169" s="20" t="str">
        <f>[6]Settings!U168</f>
        <v>B</v>
      </c>
      <c r="B169" s="19" t="str">
        <f>[6]Settings!V168</f>
        <v>KZN266</v>
      </c>
      <c r="C169" s="229" t="str">
        <f>[6]Settings!W168</f>
        <v xml:space="preserve"> Ulundi</v>
      </c>
      <c r="D169" s="147">
        <v>31388</v>
      </c>
      <c r="E169" s="80">
        <v>33023</v>
      </c>
      <c r="F169" s="134">
        <v>34750</v>
      </c>
      <c r="G169" s="147">
        <v>0</v>
      </c>
      <c r="H169" s="80">
        <v>0</v>
      </c>
      <c r="I169" s="134">
        <v>0</v>
      </c>
      <c r="J169" s="147"/>
      <c r="K169" s="80"/>
      <c r="L169" s="134"/>
      <c r="M169" s="147">
        <v>26000</v>
      </c>
      <c r="N169" s="80">
        <v>20000</v>
      </c>
      <c r="O169" s="134">
        <v>15000</v>
      </c>
      <c r="P169" s="147"/>
      <c r="Q169" s="80"/>
      <c r="R169" s="134"/>
      <c r="S169" s="147"/>
      <c r="T169" s="80"/>
      <c r="U169" s="134"/>
      <c r="V169" s="147"/>
      <c r="W169" s="80"/>
      <c r="X169" s="134"/>
      <c r="Y169" s="147"/>
      <c r="Z169" s="80"/>
      <c r="AA169" s="134"/>
      <c r="AB169" s="147"/>
      <c r="AC169" s="80"/>
      <c r="AD169" s="134"/>
      <c r="AE169" s="147"/>
      <c r="AF169" s="80"/>
      <c r="AG169" s="134"/>
    </row>
    <row r="170" spans="1:35" ht="15" customHeight="1" x14ac:dyDescent="0.2">
      <c r="A170" s="20" t="str">
        <f>[6]Settings!U169</f>
        <v>C</v>
      </c>
      <c r="B170" s="19" t="str">
        <f>[6]Settings!V169</f>
        <v>DC26</v>
      </c>
      <c r="C170" s="229" t="str">
        <f>[6]Settings!W169</f>
        <v xml:space="preserve"> Zululand District Municipality</v>
      </c>
      <c r="D170" s="147">
        <v>229725</v>
      </c>
      <c r="E170" s="80">
        <v>243655</v>
      </c>
      <c r="F170" s="134">
        <v>258356</v>
      </c>
      <c r="G170" s="147">
        <v>110000</v>
      </c>
      <c r="H170" s="80">
        <v>154883</v>
      </c>
      <c r="I170" s="134">
        <v>50000</v>
      </c>
      <c r="J170" s="147">
        <v>107746</v>
      </c>
      <c r="K170" s="80">
        <v>115000</v>
      </c>
      <c r="L170" s="134">
        <v>100000</v>
      </c>
      <c r="M170" s="147"/>
      <c r="N170" s="80"/>
      <c r="O170" s="134"/>
      <c r="P170" s="147">
        <v>2359</v>
      </c>
      <c r="Q170" s="80">
        <v>2511</v>
      </c>
      <c r="R170" s="134">
        <v>2656</v>
      </c>
      <c r="S170" s="147"/>
      <c r="T170" s="80"/>
      <c r="U170" s="134"/>
      <c r="V170" s="147"/>
      <c r="W170" s="80"/>
      <c r="X170" s="134"/>
      <c r="Y170" s="147"/>
      <c r="Z170" s="80"/>
      <c r="AA170" s="134"/>
      <c r="AB170" s="147"/>
      <c r="AC170" s="80"/>
      <c r="AD170" s="134"/>
      <c r="AE170" s="147"/>
      <c r="AF170" s="80"/>
      <c r="AG170" s="134"/>
    </row>
    <row r="171" spans="1:35" s="66" customFormat="1" ht="15" customHeight="1" x14ac:dyDescent="0.2">
      <c r="A171" s="22" t="str">
        <f>[6]Settings!U170</f>
        <v>Total: Zululand Municipalities</v>
      </c>
      <c r="B171" s="23"/>
      <c r="C171" s="24"/>
      <c r="D171" s="193">
        <f>SUM(D165:D170)</f>
        <v>389264</v>
      </c>
      <c r="E171" s="102">
        <f t="shared" ref="E171:R171" si="40">SUM(E165:E170)</f>
        <v>399850</v>
      </c>
      <c r="F171" s="203">
        <f t="shared" si="40"/>
        <v>422634</v>
      </c>
      <c r="G171" s="193">
        <f t="shared" si="40"/>
        <v>110000</v>
      </c>
      <c r="H171" s="102">
        <f t="shared" si="40"/>
        <v>154883</v>
      </c>
      <c r="I171" s="203">
        <f t="shared" si="40"/>
        <v>50000</v>
      </c>
      <c r="J171" s="193">
        <f t="shared" si="40"/>
        <v>107746</v>
      </c>
      <c r="K171" s="102">
        <f t="shared" si="40"/>
        <v>115000</v>
      </c>
      <c r="L171" s="203">
        <f t="shared" si="40"/>
        <v>100000</v>
      </c>
      <c r="M171" s="193">
        <f t="shared" si="40"/>
        <v>89000</v>
      </c>
      <c r="N171" s="102">
        <f t="shared" si="40"/>
        <v>81000</v>
      </c>
      <c r="O171" s="203">
        <f t="shared" si="40"/>
        <v>80000</v>
      </c>
      <c r="P171" s="193">
        <f t="shared" si="40"/>
        <v>2359</v>
      </c>
      <c r="Q171" s="102">
        <f t="shared" si="40"/>
        <v>2511</v>
      </c>
      <c r="R171" s="203">
        <f t="shared" si="40"/>
        <v>2656</v>
      </c>
      <c r="S171" s="193">
        <f>SUM(S165:S170)</f>
        <v>0</v>
      </c>
      <c r="T171" s="102">
        <f t="shared" ref="T171:AG171" si="41">SUM(T165:T170)</f>
        <v>0</v>
      </c>
      <c r="U171" s="203">
        <f t="shared" si="41"/>
        <v>0</v>
      </c>
      <c r="V171" s="193">
        <f t="shared" si="41"/>
        <v>0</v>
      </c>
      <c r="W171" s="102">
        <f t="shared" si="41"/>
        <v>0</v>
      </c>
      <c r="X171" s="203">
        <f t="shared" si="41"/>
        <v>0</v>
      </c>
      <c r="Y171" s="193">
        <f t="shared" si="41"/>
        <v>0</v>
      </c>
      <c r="Z171" s="102">
        <f t="shared" si="41"/>
        <v>0</v>
      </c>
      <c r="AA171" s="203">
        <f t="shared" si="41"/>
        <v>0</v>
      </c>
      <c r="AB171" s="193">
        <f t="shared" si="41"/>
        <v>0</v>
      </c>
      <c r="AC171" s="102">
        <f t="shared" si="41"/>
        <v>0</v>
      </c>
      <c r="AD171" s="203">
        <f t="shared" si="41"/>
        <v>0</v>
      </c>
      <c r="AE171" s="193">
        <f t="shared" si="41"/>
        <v>0</v>
      </c>
      <c r="AF171" s="102">
        <f t="shared" si="41"/>
        <v>0</v>
      </c>
      <c r="AG171" s="203">
        <f t="shared" si="41"/>
        <v>0</v>
      </c>
      <c r="AH171"/>
      <c r="AI171"/>
    </row>
    <row r="172" spans="1:35" ht="15" customHeight="1" x14ac:dyDescent="0.2">
      <c r="A172" s="254">
        <f>[6]Settings!U171</f>
        <v>0</v>
      </c>
      <c r="B172" s="243">
        <f>[6]Settings!V171</f>
        <v>0</v>
      </c>
      <c r="C172" s="244">
        <f>[6]Settings!W171</f>
        <v>0</v>
      </c>
      <c r="D172" s="1"/>
      <c r="E172" s="2"/>
      <c r="F172" s="3"/>
      <c r="G172" s="1" t="s">
        <v>497</v>
      </c>
      <c r="H172" s="2" t="s">
        <v>497</v>
      </c>
      <c r="I172" s="3" t="s">
        <v>497</v>
      </c>
      <c r="J172" s="1"/>
      <c r="K172" s="2"/>
      <c r="L172" s="3"/>
      <c r="M172" s="1"/>
      <c r="N172" s="2"/>
      <c r="O172" s="3"/>
      <c r="P172" s="1"/>
      <c r="Q172" s="2"/>
      <c r="R172" s="3"/>
      <c r="S172" s="1"/>
      <c r="T172" s="2"/>
      <c r="U172" s="3"/>
      <c r="V172" s="1"/>
      <c r="W172" s="2"/>
      <c r="X172" s="3"/>
      <c r="Y172" s="1"/>
      <c r="Z172" s="2"/>
      <c r="AA172" s="3"/>
      <c r="AB172" s="1"/>
      <c r="AC172" s="2"/>
      <c r="AD172" s="3"/>
      <c r="AE172" s="1"/>
      <c r="AF172" s="2"/>
      <c r="AG172" s="3"/>
    </row>
    <row r="173" spans="1:35" ht="15" customHeight="1" x14ac:dyDescent="0.2">
      <c r="A173" s="20" t="str">
        <f>[6]Settings!U172</f>
        <v>B</v>
      </c>
      <c r="B173" s="19" t="str">
        <f>[6]Settings!V172</f>
        <v>KZN271</v>
      </c>
      <c r="C173" s="229" t="str">
        <f>[6]Settings!W172</f>
        <v xml:space="preserve"> uMhlabuyalingana</v>
      </c>
      <c r="D173" s="147">
        <v>35481</v>
      </c>
      <c r="E173" s="80">
        <v>37370</v>
      </c>
      <c r="F173" s="134">
        <v>39364</v>
      </c>
      <c r="G173" s="147">
        <v>0</v>
      </c>
      <c r="H173" s="80">
        <v>0</v>
      </c>
      <c r="I173" s="134">
        <v>0</v>
      </c>
      <c r="J173" s="147"/>
      <c r="K173" s="80"/>
      <c r="L173" s="134"/>
      <c r="M173" s="147">
        <v>25000</v>
      </c>
      <c r="N173" s="80">
        <v>20000</v>
      </c>
      <c r="O173" s="134">
        <v>20000</v>
      </c>
      <c r="P173" s="147"/>
      <c r="Q173" s="80"/>
      <c r="R173" s="134"/>
      <c r="S173" s="147"/>
      <c r="T173" s="80"/>
      <c r="U173" s="134"/>
      <c r="V173" s="147"/>
      <c r="W173" s="80"/>
      <c r="X173" s="134"/>
      <c r="Y173" s="147"/>
      <c r="Z173" s="80"/>
      <c r="AA173" s="134"/>
      <c r="AB173" s="147"/>
      <c r="AC173" s="80"/>
      <c r="AD173" s="134"/>
      <c r="AE173" s="147"/>
      <c r="AF173" s="80"/>
      <c r="AG173" s="134"/>
    </row>
    <row r="174" spans="1:35" ht="15" customHeight="1" x14ac:dyDescent="0.2">
      <c r="A174" s="20" t="str">
        <f>[6]Settings!U173</f>
        <v>B</v>
      </c>
      <c r="B174" s="19" t="str">
        <f>[6]Settings!V173</f>
        <v>KZN272</v>
      </c>
      <c r="C174" s="229" t="str">
        <f>[6]Settings!W173</f>
        <v xml:space="preserve"> Jozini</v>
      </c>
      <c r="D174" s="147">
        <v>38003</v>
      </c>
      <c r="E174" s="80">
        <v>40049</v>
      </c>
      <c r="F174" s="134">
        <v>42208</v>
      </c>
      <c r="G174" s="147">
        <v>0</v>
      </c>
      <c r="H174" s="80">
        <v>0</v>
      </c>
      <c r="I174" s="134">
        <v>0</v>
      </c>
      <c r="J174" s="147"/>
      <c r="K174" s="80"/>
      <c r="L174" s="134"/>
      <c r="M174" s="147">
        <v>15000</v>
      </c>
      <c r="N174" s="80">
        <v>20000</v>
      </c>
      <c r="O174" s="134">
        <v>20000</v>
      </c>
      <c r="P174" s="147"/>
      <c r="Q174" s="80"/>
      <c r="R174" s="134"/>
      <c r="S174" s="147"/>
      <c r="T174" s="80"/>
      <c r="U174" s="134"/>
      <c r="V174" s="147"/>
      <c r="W174" s="80"/>
      <c r="X174" s="134"/>
      <c r="Y174" s="147"/>
      <c r="Z174" s="80"/>
      <c r="AA174" s="134"/>
      <c r="AB174" s="147"/>
      <c r="AC174" s="80"/>
      <c r="AD174" s="134"/>
      <c r="AE174" s="147"/>
      <c r="AF174" s="80"/>
      <c r="AG174" s="134"/>
    </row>
    <row r="175" spans="1:35" ht="15" customHeight="1" x14ac:dyDescent="0.2">
      <c r="A175" s="20" t="str">
        <f>[6]Settings!U174</f>
        <v>B</v>
      </c>
      <c r="B175" s="19" t="str">
        <f>[6]Settings!V174</f>
        <v>KZN275</v>
      </c>
      <c r="C175" s="229" t="str">
        <f>[6]Settings!W174</f>
        <v xml:space="preserve"> Mtubatuba</v>
      </c>
      <c r="D175" s="147">
        <v>32253</v>
      </c>
      <c r="E175" s="80">
        <v>33943</v>
      </c>
      <c r="F175" s="134">
        <v>35725</v>
      </c>
      <c r="G175" s="147">
        <v>0</v>
      </c>
      <c r="H175" s="80">
        <v>0</v>
      </c>
      <c r="I175" s="134">
        <v>0</v>
      </c>
      <c r="J175" s="147"/>
      <c r="K175" s="80"/>
      <c r="L175" s="134"/>
      <c r="M175" s="147">
        <v>14000</v>
      </c>
      <c r="N175" s="80">
        <v>13000</v>
      </c>
      <c r="O175" s="134">
        <v>10000</v>
      </c>
      <c r="P175" s="147"/>
      <c r="Q175" s="80"/>
      <c r="R175" s="134"/>
      <c r="S175" s="147"/>
      <c r="T175" s="80"/>
      <c r="U175" s="134"/>
      <c r="V175" s="147"/>
      <c r="W175" s="80"/>
      <c r="X175" s="134"/>
      <c r="Y175" s="147"/>
      <c r="Z175" s="80"/>
      <c r="AA175" s="134"/>
      <c r="AB175" s="147"/>
      <c r="AC175" s="80"/>
      <c r="AD175" s="134"/>
      <c r="AE175" s="147"/>
      <c r="AF175" s="80"/>
      <c r="AG175" s="134"/>
    </row>
    <row r="176" spans="1:35" ht="15" customHeight="1" x14ac:dyDescent="0.2">
      <c r="A176" s="20" t="str">
        <f>[6]Settings!U175</f>
        <v>B</v>
      </c>
      <c r="B176" s="19" t="str">
        <f>[6]Settings!V175</f>
        <v>KZN276</v>
      </c>
      <c r="C176" s="229" t="str">
        <f>[6]Settings!W175</f>
        <v xml:space="preserve"> Big Five Hlabisa</v>
      </c>
      <c r="D176" s="147">
        <v>21664</v>
      </c>
      <c r="E176" s="80">
        <v>22697</v>
      </c>
      <c r="F176" s="134">
        <v>23788</v>
      </c>
      <c r="G176" s="147">
        <v>0</v>
      </c>
      <c r="H176" s="80">
        <v>0</v>
      </c>
      <c r="I176" s="134">
        <v>0</v>
      </c>
      <c r="J176" s="147"/>
      <c r="K176" s="80"/>
      <c r="L176" s="134"/>
      <c r="M176" s="147">
        <v>14000</v>
      </c>
      <c r="N176" s="80">
        <v>14000</v>
      </c>
      <c r="O176" s="134">
        <v>18000</v>
      </c>
      <c r="P176" s="147"/>
      <c r="Q176" s="80"/>
      <c r="R176" s="134"/>
      <c r="S176" s="147"/>
      <c r="T176" s="80"/>
      <c r="U176" s="134"/>
      <c r="V176" s="147"/>
      <c r="W176" s="80"/>
      <c r="X176" s="134"/>
      <c r="Y176" s="147"/>
      <c r="Z176" s="80"/>
      <c r="AA176" s="134"/>
      <c r="AB176" s="147"/>
      <c r="AC176" s="80"/>
      <c r="AD176" s="134"/>
      <c r="AE176" s="147"/>
      <c r="AF176" s="80"/>
      <c r="AG176" s="134"/>
    </row>
    <row r="177" spans="1:35" ht="15" customHeight="1" x14ac:dyDescent="0.2">
      <c r="A177" s="20" t="str">
        <f>[6]Settings!U176</f>
        <v>C</v>
      </c>
      <c r="B177" s="19" t="str">
        <f>[6]Settings!V176</f>
        <v>DC27</v>
      </c>
      <c r="C177" s="229" t="str">
        <f>[6]Settings!W176</f>
        <v xml:space="preserve"> uMkhanyakude District Municipality</v>
      </c>
      <c r="D177" s="147">
        <v>218910</v>
      </c>
      <c r="E177" s="80">
        <v>232169</v>
      </c>
      <c r="F177" s="134">
        <v>246163</v>
      </c>
      <c r="G177" s="147">
        <v>0</v>
      </c>
      <c r="H177" s="80">
        <v>0</v>
      </c>
      <c r="I177" s="134">
        <v>0</v>
      </c>
      <c r="J177" s="147">
        <v>50000</v>
      </c>
      <c r="K177" s="80">
        <v>65000</v>
      </c>
      <c r="L177" s="134">
        <v>80000</v>
      </c>
      <c r="M177" s="147"/>
      <c r="N177" s="80"/>
      <c r="O177" s="134"/>
      <c r="P177" s="147">
        <v>2619</v>
      </c>
      <c r="Q177" s="80">
        <v>2713</v>
      </c>
      <c r="R177" s="134">
        <v>2867</v>
      </c>
      <c r="S177" s="147"/>
      <c r="T177" s="80"/>
      <c r="U177" s="134"/>
      <c r="V177" s="147"/>
      <c r="W177" s="80"/>
      <c r="X177" s="134"/>
      <c r="Y177" s="147"/>
      <c r="Z177" s="80"/>
      <c r="AA177" s="134"/>
      <c r="AB177" s="147"/>
      <c r="AC177" s="80"/>
      <c r="AD177" s="134"/>
      <c r="AE177" s="147"/>
      <c r="AF177" s="80"/>
      <c r="AG177" s="134"/>
    </row>
    <row r="178" spans="1:35" s="66" customFormat="1" ht="15" customHeight="1" x14ac:dyDescent="0.2">
      <c r="A178" s="22" t="str">
        <f>[6]Settings!U177</f>
        <v>Total: uMkhanyakude Municipalities</v>
      </c>
      <c r="B178" s="23"/>
      <c r="C178" s="24"/>
      <c r="D178" s="193">
        <f>SUM(D173:D177)</f>
        <v>346311</v>
      </c>
      <c r="E178" s="102">
        <f t="shared" ref="E178:R178" si="42">SUM(E173:E177)</f>
        <v>366228</v>
      </c>
      <c r="F178" s="203">
        <f t="shared" si="42"/>
        <v>387248</v>
      </c>
      <c r="G178" s="193">
        <f t="shared" si="42"/>
        <v>0</v>
      </c>
      <c r="H178" s="102">
        <f t="shared" si="42"/>
        <v>0</v>
      </c>
      <c r="I178" s="203">
        <f t="shared" si="42"/>
        <v>0</v>
      </c>
      <c r="J178" s="193">
        <f t="shared" si="42"/>
        <v>50000</v>
      </c>
      <c r="K178" s="102">
        <f t="shared" si="42"/>
        <v>65000</v>
      </c>
      <c r="L178" s="203">
        <f t="shared" si="42"/>
        <v>80000</v>
      </c>
      <c r="M178" s="193">
        <f t="shared" si="42"/>
        <v>68000</v>
      </c>
      <c r="N178" s="102">
        <f t="shared" si="42"/>
        <v>67000</v>
      </c>
      <c r="O178" s="203">
        <f t="shared" si="42"/>
        <v>68000</v>
      </c>
      <c r="P178" s="193">
        <f t="shared" si="42"/>
        <v>2619</v>
      </c>
      <c r="Q178" s="102">
        <f t="shared" si="42"/>
        <v>2713</v>
      </c>
      <c r="R178" s="203">
        <f t="shared" si="42"/>
        <v>2867</v>
      </c>
      <c r="S178" s="193">
        <f>SUM(S173:S177)</f>
        <v>0</v>
      </c>
      <c r="T178" s="102">
        <f t="shared" ref="T178:AG178" si="43">SUM(T173:T177)</f>
        <v>0</v>
      </c>
      <c r="U178" s="203">
        <f t="shared" si="43"/>
        <v>0</v>
      </c>
      <c r="V178" s="193">
        <f t="shared" si="43"/>
        <v>0</v>
      </c>
      <c r="W178" s="102">
        <f t="shared" si="43"/>
        <v>0</v>
      </c>
      <c r="X178" s="203">
        <f t="shared" si="43"/>
        <v>0</v>
      </c>
      <c r="Y178" s="193">
        <f t="shared" si="43"/>
        <v>0</v>
      </c>
      <c r="Z178" s="102">
        <f t="shared" si="43"/>
        <v>0</v>
      </c>
      <c r="AA178" s="203">
        <f t="shared" si="43"/>
        <v>0</v>
      </c>
      <c r="AB178" s="193">
        <f t="shared" si="43"/>
        <v>0</v>
      </c>
      <c r="AC178" s="102">
        <f t="shared" si="43"/>
        <v>0</v>
      </c>
      <c r="AD178" s="203">
        <f t="shared" si="43"/>
        <v>0</v>
      </c>
      <c r="AE178" s="193">
        <f t="shared" si="43"/>
        <v>0</v>
      </c>
      <c r="AF178" s="102">
        <f t="shared" si="43"/>
        <v>0</v>
      </c>
      <c r="AG178" s="203">
        <f t="shared" si="43"/>
        <v>0</v>
      </c>
      <c r="AH178"/>
      <c r="AI178"/>
    </row>
    <row r="179" spans="1:35" ht="15" customHeight="1" x14ac:dyDescent="0.2">
      <c r="A179" s="254">
        <f>[6]Settings!U178</f>
        <v>0</v>
      </c>
      <c r="B179" s="243">
        <f>[6]Settings!V178</f>
        <v>0</v>
      </c>
      <c r="C179" s="244">
        <f>[6]Settings!W178</f>
        <v>0</v>
      </c>
      <c r="D179" s="1"/>
      <c r="E179" s="2"/>
      <c r="F179" s="3"/>
      <c r="G179" s="1" t="s">
        <v>497</v>
      </c>
      <c r="H179" s="2" t="s">
        <v>497</v>
      </c>
      <c r="I179" s="3" t="s">
        <v>497</v>
      </c>
      <c r="J179" s="1"/>
      <c r="K179" s="2"/>
      <c r="L179" s="3"/>
      <c r="M179" s="1"/>
      <c r="N179" s="2"/>
      <c r="O179" s="3"/>
      <c r="P179" s="1"/>
      <c r="Q179" s="2"/>
      <c r="R179" s="3"/>
      <c r="S179" s="1"/>
      <c r="T179" s="2"/>
      <c r="U179" s="3"/>
      <c r="V179" s="1"/>
      <c r="W179" s="2"/>
      <c r="X179" s="3"/>
      <c r="Y179" s="1"/>
      <c r="Z179" s="2"/>
      <c r="AA179" s="3"/>
      <c r="AB179" s="1"/>
      <c r="AC179" s="2"/>
      <c r="AD179" s="3"/>
      <c r="AE179" s="1"/>
      <c r="AF179" s="2"/>
      <c r="AG179" s="3"/>
    </row>
    <row r="180" spans="1:35" ht="15" customHeight="1" x14ac:dyDescent="0.2">
      <c r="A180" s="20" t="str">
        <f>[6]Settings!U179</f>
        <v>B</v>
      </c>
      <c r="B180" s="19" t="str">
        <f>[6]Settings!V179</f>
        <v>KZN281</v>
      </c>
      <c r="C180" s="229" t="str">
        <f>[6]Settings!W179</f>
        <v xml:space="preserve"> uMfolozi</v>
      </c>
      <c r="D180" s="147">
        <v>26623</v>
      </c>
      <c r="E180" s="80">
        <v>27964</v>
      </c>
      <c r="F180" s="134">
        <v>29378</v>
      </c>
      <c r="G180" s="147">
        <v>0</v>
      </c>
      <c r="H180" s="80">
        <v>0</v>
      </c>
      <c r="I180" s="134">
        <v>0</v>
      </c>
      <c r="J180" s="147"/>
      <c r="K180" s="80"/>
      <c r="L180" s="134"/>
      <c r="M180" s="147">
        <v>13000</v>
      </c>
      <c r="N180" s="80">
        <v>10000</v>
      </c>
      <c r="O180" s="134">
        <v>16000</v>
      </c>
      <c r="P180" s="147"/>
      <c r="Q180" s="80"/>
      <c r="R180" s="134"/>
      <c r="S180" s="147"/>
      <c r="T180" s="80"/>
      <c r="U180" s="134"/>
      <c r="V180" s="147"/>
      <c r="W180" s="80"/>
      <c r="X180" s="134"/>
      <c r="Y180" s="147"/>
      <c r="Z180" s="80"/>
      <c r="AA180" s="134"/>
      <c r="AB180" s="147"/>
      <c r="AC180" s="80"/>
      <c r="AD180" s="134"/>
      <c r="AE180" s="147"/>
      <c r="AF180" s="80"/>
      <c r="AG180" s="134"/>
    </row>
    <row r="181" spans="1:35" ht="15" customHeight="1" x14ac:dyDescent="0.2">
      <c r="A181" s="20" t="str">
        <f>[6]Settings!U180</f>
        <v>B</v>
      </c>
      <c r="B181" s="19" t="str">
        <f>[6]Settings!V180</f>
        <v>KZN282</v>
      </c>
      <c r="C181" s="229" t="str">
        <f>[6]Settings!W180</f>
        <v xml:space="preserve"> uMhlathuze</v>
      </c>
      <c r="D181" s="147">
        <v>108742</v>
      </c>
      <c r="E181" s="80">
        <v>115173</v>
      </c>
      <c r="F181" s="134">
        <v>121960</v>
      </c>
      <c r="G181" s="147">
        <v>0</v>
      </c>
      <c r="H181" s="80">
        <v>0</v>
      </c>
      <c r="I181" s="134">
        <v>0</v>
      </c>
      <c r="J181" s="147">
        <v>34000</v>
      </c>
      <c r="K181" s="80">
        <v>46000</v>
      </c>
      <c r="L181" s="134">
        <v>40000</v>
      </c>
      <c r="M181" s="147">
        <v>10000</v>
      </c>
      <c r="N181" s="80">
        <v>10000</v>
      </c>
      <c r="O181" s="134">
        <v>40000</v>
      </c>
      <c r="P181" s="147"/>
      <c r="Q181" s="80"/>
      <c r="R181" s="134"/>
      <c r="S181" s="147"/>
      <c r="T181" s="80"/>
      <c r="U181" s="134"/>
      <c r="V181" s="147"/>
      <c r="W181" s="80"/>
      <c r="X181" s="134"/>
      <c r="Y181" s="147"/>
      <c r="Z181" s="80"/>
      <c r="AA181" s="134"/>
      <c r="AB181" s="147"/>
      <c r="AC181" s="80"/>
      <c r="AD181" s="134"/>
      <c r="AE181" s="147"/>
      <c r="AF181" s="80"/>
      <c r="AG181" s="134"/>
    </row>
    <row r="182" spans="1:35" ht="15" customHeight="1" x14ac:dyDescent="0.2">
      <c r="A182" s="20" t="str">
        <f>[6]Settings!U181</f>
        <v>B</v>
      </c>
      <c r="B182" s="19" t="str">
        <f>[6]Settings!V181</f>
        <v>KZN284</v>
      </c>
      <c r="C182" s="229" t="str">
        <f>[6]Settings!W181</f>
        <v xml:space="preserve"> uMlalazi</v>
      </c>
      <c r="D182" s="147">
        <v>41045</v>
      </c>
      <c r="E182" s="80">
        <v>43280</v>
      </c>
      <c r="F182" s="134">
        <v>45638</v>
      </c>
      <c r="G182" s="147">
        <v>0</v>
      </c>
      <c r="H182" s="80">
        <v>0</v>
      </c>
      <c r="I182" s="134">
        <v>0</v>
      </c>
      <c r="J182" s="147"/>
      <c r="K182" s="80"/>
      <c r="L182" s="134"/>
      <c r="M182" s="147">
        <v>8000</v>
      </c>
      <c r="N182" s="80">
        <v>8000</v>
      </c>
      <c r="O182" s="134">
        <v>15000</v>
      </c>
      <c r="P182" s="147"/>
      <c r="Q182" s="80"/>
      <c r="R182" s="134"/>
      <c r="S182" s="147"/>
      <c r="T182" s="80"/>
      <c r="U182" s="134"/>
      <c r="V182" s="147"/>
      <c r="W182" s="80"/>
      <c r="X182" s="134"/>
      <c r="Y182" s="147"/>
      <c r="Z182" s="80"/>
      <c r="AA182" s="134"/>
      <c r="AB182" s="147"/>
      <c r="AC182" s="80"/>
      <c r="AD182" s="134"/>
      <c r="AE182" s="147"/>
      <c r="AF182" s="80"/>
      <c r="AG182" s="134"/>
    </row>
    <row r="183" spans="1:35" ht="15" customHeight="1" x14ac:dyDescent="0.2">
      <c r="A183" s="20" t="str">
        <f>[6]Settings!U182</f>
        <v>B</v>
      </c>
      <c r="B183" s="19" t="str">
        <f>[6]Settings!V182</f>
        <v>KZN285</v>
      </c>
      <c r="C183" s="229" t="str">
        <f>[6]Settings!W182</f>
        <v xml:space="preserve"> Mthonjaneni</v>
      </c>
      <c r="D183" s="147">
        <v>18278</v>
      </c>
      <c r="E183" s="80">
        <v>19102</v>
      </c>
      <c r="F183" s="134">
        <v>19970</v>
      </c>
      <c r="G183" s="147">
        <v>0</v>
      </c>
      <c r="H183" s="80">
        <v>0</v>
      </c>
      <c r="I183" s="134">
        <v>0</v>
      </c>
      <c r="J183" s="147"/>
      <c r="K183" s="80"/>
      <c r="L183" s="134"/>
      <c r="M183" s="147">
        <v>8000</v>
      </c>
      <c r="N183" s="80">
        <v>8000</v>
      </c>
      <c r="O183" s="134">
        <v>15000</v>
      </c>
      <c r="P183" s="147"/>
      <c r="Q183" s="80"/>
      <c r="R183" s="134"/>
      <c r="S183" s="147"/>
      <c r="T183" s="80"/>
      <c r="U183" s="134"/>
      <c r="V183" s="147"/>
      <c r="W183" s="80"/>
      <c r="X183" s="134"/>
      <c r="Y183" s="147"/>
      <c r="Z183" s="80"/>
      <c r="AA183" s="134"/>
      <c r="AB183" s="147"/>
      <c r="AC183" s="80"/>
      <c r="AD183" s="134"/>
      <c r="AE183" s="147"/>
      <c r="AF183" s="80"/>
      <c r="AG183" s="134"/>
    </row>
    <row r="184" spans="1:35" ht="15" customHeight="1" x14ac:dyDescent="0.2">
      <c r="A184" s="20" t="str">
        <f>[6]Settings!U183</f>
        <v>B</v>
      </c>
      <c r="B184" s="19" t="str">
        <f>[6]Settings!V183</f>
        <v>KZN286</v>
      </c>
      <c r="C184" s="229" t="str">
        <f>[6]Settings!W183</f>
        <v xml:space="preserve"> Nkandla</v>
      </c>
      <c r="D184" s="147">
        <v>23170</v>
      </c>
      <c r="E184" s="80">
        <v>24296</v>
      </c>
      <c r="F184" s="134">
        <v>25485</v>
      </c>
      <c r="G184" s="147">
        <v>0</v>
      </c>
      <c r="H184" s="80">
        <v>0</v>
      </c>
      <c r="I184" s="134">
        <v>0</v>
      </c>
      <c r="J184" s="147"/>
      <c r="K184" s="80"/>
      <c r="L184" s="134"/>
      <c r="M184" s="147"/>
      <c r="N184" s="80">
        <v>15000</v>
      </c>
      <c r="O184" s="134">
        <v>15000</v>
      </c>
      <c r="P184" s="147"/>
      <c r="Q184" s="80"/>
      <c r="R184" s="134"/>
      <c r="S184" s="147"/>
      <c r="T184" s="80"/>
      <c r="U184" s="134"/>
      <c r="V184" s="147"/>
      <c r="W184" s="80"/>
      <c r="X184" s="134"/>
      <c r="Y184" s="147"/>
      <c r="Z184" s="80"/>
      <c r="AA184" s="134"/>
      <c r="AB184" s="147"/>
      <c r="AC184" s="80"/>
      <c r="AD184" s="134"/>
      <c r="AE184" s="147"/>
      <c r="AF184" s="80"/>
      <c r="AG184" s="134"/>
    </row>
    <row r="185" spans="1:35" ht="15" customHeight="1" x14ac:dyDescent="0.2">
      <c r="A185" s="20" t="str">
        <f>[6]Settings!U184</f>
        <v>C</v>
      </c>
      <c r="B185" s="19" t="str">
        <f>[6]Settings!V184</f>
        <v>DC28</v>
      </c>
      <c r="C185" s="229" t="str">
        <f>[6]Settings!W184</f>
        <v xml:space="preserve"> King Cetshwayo District Municipality</v>
      </c>
      <c r="D185" s="147">
        <v>173938</v>
      </c>
      <c r="E185" s="80">
        <v>184410</v>
      </c>
      <c r="F185" s="134">
        <v>195462</v>
      </c>
      <c r="G185" s="147">
        <v>66410</v>
      </c>
      <c r="H185" s="80">
        <v>104830</v>
      </c>
      <c r="I185" s="134">
        <v>90000</v>
      </c>
      <c r="J185" s="147">
        <v>110000</v>
      </c>
      <c r="K185" s="80">
        <v>73000</v>
      </c>
      <c r="L185" s="134">
        <v>93000</v>
      </c>
      <c r="M185" s="147"/>
      <c r="N185" s="80"/>
      <c r="O185" s="134"/>
      <c r="P185" s="147">
        <v>2523</v>
      </c>
      <c r="Q185" s="80">
        <v>2616</v>
      </c>
      <c r="R185" s="134">
        <v>2766</v>
      </c>
      <c r="S185" s="147"/>
      <c r="T185" s="80"/>
      <c r="U185" s="134"/>
      <c r="V185" s="147"/>
      <c r="W185" s="80"/>
      <c r="X185" s="134"/>
      <c r="Y185" s="147"/>
      <c r="Z185" s="80"/>
      <c r="AA185" s="134"/>
      <c r="AB185" s="147"/>
      <c r="AC185" s="80"/>
      <c r="AD185" s="134"/>
      <c r="AE185" s="147"/>
      <c r="AF185" s="80"/>
      <c r="AG185" s="134"/>
    </row>
    <row r="186" spans="1:35" s="66" customFormat="1" ht="15" customHeight="1" x14ac:dyDescent="0.2">
      <c r="A186" s="22" t="str">
        <f>[6]Settings!U185</f>
        <v>Total: King Cetshwayo Municipalities</v>
      </c>
      <c r="B186" s="23"/>
      <c r="C186" s="24"/>
      <c r="D186" s="193">
        <f>SUM(D180:D185)</f>
        <v>391796</v>
      </c>
      <c r="E186" s="102">
        <f t="shared" ref="E186:R186" si="44">SUM(E180:E185)</f>
        <v>414225</v>
      </c>
      <c r="F186" s="203">
        <f t="shared" si="44"/>
        <v>437893</v>
      </c>
      <c r="G186" s="193">
        <f t="shared" si="44"/>
        <v>66410</v>
      </c>
      <c r="H186" s="102">
        <f t="shared" si="44"/>
        <v>104830</v>
      </c>
      <c r="I186" s="203">
        <f t="shared" si="44"/>
        <v>90000</v>
      </c>
      <c r="J186" s="193">
        <f t="shared" si="44"/>
        <v>144000</v>
      </c>
      <c r="K186" s="102">
        <f t="shared" si="44"/>
        <v>119000</v>
      </c>
      <c r="L186" s="203">
        <f t="shared" si="44"/>
        <v>133000</v>
      </c>
      <c r="M186" s="193">
        <f t="shared" si="44"/>
        <v>39000</v>
      </c>
      <c r="N186" s="102">
        <f t="shared" si="44"/>
        <v>51000</v>
      </c>
      <c r="O186" s="203">
        <f t="shared" si="44"/>
        <v>101000</v>
      </c>
      <c r="P186" s="193">
        <f t="shared" si="44"/>
        <v>2523</v>
      </c>
      <c r="Q186" s="102">
        <f t="shared" si="44"/>
        <v>2616</v>
      </c>
      <c r="R186" s="203">
        <f t="shared" si="44"/>
        <v>2766</v>
      </c>
      <c r="S186" s="193">
        <f>SUM(S180:S185)</f>
        <v>0</v>
      </c>
      <c r="T186" s="102">
        <f t="shared" ref="T186:AG186" si="45">SUM(T180:T185)</f>
        <v>0</v>
      </c>
      <c r="U186" s="203">
        <f t="shared" si="45"/>
        <v>0</v>
      </c>
      <c r="V186" s="193">
        <f t="shared" si="45"/>
        <v>0</v>
      </c>
      <c r="W186" s="102">
        <f t="shared" si="45"/>
        <v>0</v>
      </c>
      <c r="X186" s="203">
        <f t="shared" si="45"/>
        <v>0</v>
      </c>
      <c r="Y186" s="193">
        <f t="shared" si="45"/>
        <v>0</v>
      </c>
      <c r="Z186" s="102">
        <f t="shared" si="45"/>
        <v>0</v>
      </c>
      <c r="AA186" s="203">
        <f t="shared" si="45"/>
        <v>0</v>
      </c>
      <c r="AB186" s="193">
        <f t="shared" si="45"/>
        <v>0</v>
      </c>
      <c r="AC186" s="102">
        <f t="shared" si="45"/>
        <v>0</v>
      </c>
      <c r="AD186" s="203">
        <f t="shared" si="45"/>
        <v>0</v>
      </c>
      <c r="AE186" s="193">
        <f t="shared" si="45"/>
        <v>0</v>
      </c>
      <c r="AF186" s="102">
        <f t="shared" si="45"/>
        <v>0</v>
      </c>
      <c r="AG186" s="203">
        <f t="shared" si="45"/>
        <v>0</v>
      </c>
      <c r="AH186"/>
      <c r="AI186"/>
    </row>
    <row r="187" spans="1:35" ht="15" customHeight="1" x14ac:dyDescent="0.2">
      <c r="A187" s="254">
        <f>[6]Settings!U186</f>
        <v>0</v>
      </c>
      <c r="B187" s="243">
        <f>[6]Settings!V186</f>
        <v>0</v>
      </c>
      <c r="C187" s="244">
        <f>[6]Settings!W186</f>
        <v>0</v>
      </c>
      <c r="D187" s="1"/>
      <c r="E187" s="2"/>
      <c r="F187" s="3"/>
      <c r="G187" s="1" t="s">
        <v>497</v>
      </c>
      <c r="H187" s="2" t="s">
        <v>497</v>
      </c>
      <c r="I187" s="3" t="s">
        <v>497</v>
      </c>
      <c r="J187" s="1"/>
      <c r="K187" s="2"/>
      <c r="L187" s="3"/>
      <c r="M187" s="1"/>
      <c r="N187" s="2"/>
      <c r="O187" s="3"/>
      <c r="P187" s="1"/>
      <c r="Q187" s="2"/>
      <c r="R187" s="3"/>
      <c r="S187" s="1"/>
      <c r="T187" s="2"/>
      <c r="U187" s="3"/>
      <c r="V187" s="1"/>
      <c r="W187" s="2"/>
      <c r="X187" s="3"/>
      <c r="Y187" s="1"/>
      <c r="Z187" s="2"/>
      <c r="AA187" s="3"/>
      <c r="AB187" s="1"/>
      <c r="AC187" s="2"/>
      <c r="AD187" s="3"/>
      <c r="AE187" s="1"/>
      <c r="AF187" s="2"/>
      <c r="AG187" s="3"/>
    </row>
    <row r="188" spans="1:35" ht="15" customHeight="1" x14ac:dyDescent="0.2">
      <c r="A188" s="20" t="str">
        <f>[6]Settings!U187</f>
        <v>B</v>
      </c>
      <c r="B188" s="19" t="str">
        <f>[6]Settings!V187</f>
        <v>KZN291</v>
      </c>
      <c r="C188" s="229" t="str">
        <f>[6]Settings!W187</f>
        <v xml:space="preserve"> Mandeni</v>
      </c>
      <c r="D188" s="147">
        <v>35940</v>
      </c>
      <c r="E188" s="80">
        <v>37858</v>
      </c>
      <c r="F188" s="134">
        <v>39882</v>
      </c>
      <c r="G188" s="147">
        <v>0</v>
      </c>
      <c r="H188" s="80">
        <v>0</v>
      </c>
      <c r="I188" s="134">
        <v>0</v>
      </c>
      <c r="J188" s="147"/>
      <c r="K188" s="80"/>
      <c r="L188" s="134"/>
      <c r="M188" s="147">
        <v>10000</v>
      </c>
      <c r="N188" s="80">
        <v>15000</v>
      </c>
      <c r="O188" s="134">
        <v>18000</v>
      </c>
      <c r="P188" s="147"/>
      <c r="Q188" s="80"/>
      <c r="R188" s="134"/>
      <c r="S188" s="147"/>
      <c r="T188" s="80"/>
      <c r="U188" s="134"/>
      <c r="V188" s="147"/>
      <c r="W188" s="80"/>
      <c r="X188" s="134"/>
      <c r="Y188" s="147">
        <v>11178</v>
      </c>
      <c r="Z188" s="80"/>
      <c r="AA188" s="134"/>
      <c r="AB188" s="147"/>
      <c r="AC188" s="80"/>
      <c r="AD188" s="134"/>
      <c r="AE188" s="147"/>
      <c r="AF188" s="80"/>
      <c r="AG188" s="134"/>
    </row>
    <row r="189" spans="1:35" ht="15" customHeight="1" x14ac:dyDescent="0.2">
      <c r="A189" s="20" t="str">
        <f>[6]Settings!U188</f>
        <v>B</v>
      </c>
      <c r="B189" s="19" t="str">
        <f>[6]Settings!V188</f>
        <v>KZN292</v>
      </c>
      <c r="C189" s="229" t="str">
        <f>[6]Settings!W188</f>
        <v xml:space="preserve"> KwaDukuza</v>
      </c>
      <c r="D189" s="147">
        <v>52562</v>
      </c>
      <c r="E189" s="80">
        <v>55510</v>
      </c>
      <c r="F189" s="134">
        <v>58622</v>
      </c>
      <c r="G189" s="147">
        <v>0</v>
      </c>
      <c r="H189" s="80">
        <v>0</v>
      </c>
      <c r="I189" s="134">
        <v>0</v>
      </c>
      <c r="J189" s="147"/>
      <c r="K189" s="80"/>
      <c r="L189" s="134"/>
      <c r="M189" s="147">
        <v>10000</v>
      </c>
      <c r="N189" s="80">
        <v>18000</v>
      </c>
      <c r="O189" s="134">
        <v>30000</v>
      </c>
      <c r="P189" s="147"/>
      <c r="Q189" s="80"/>
      <c r="R189" s="134"/>
      <c r="S189" s="147"/>
      <c r="T189" s="80"/>
      <c r="U189" s="134"/>
      <c r="V189" s="147"/>
      <c r="W189" s="80"/>
      <c r="X189" s="134"/>
      <c r="Y189" s="147"/>
      <c r="Z189" s="80"/>
      <c r="AA189" s="134"/>
      <c r="AB189" s="147"/>
      <c r="AC189" s="80"/>
      <c r="AD189" s="134"/>
      <c r="AE189" s="147"/>
      <c r="AF189" s="80"/>
      <c r="AG189" s="134"/>
    </row>
    <row r="190" spans="1:35" ht="15" customHeight="1" x14ac:dyDescent="0.2">
      <c r="A190" s="20" t="str">
        <f>[6]Settings!U189</f>
        <v>B</v>
      </c>
      <c r="B190" s="19" t="str">
        <f>[6]Settings!V189</f>
        <v>KZN293</v>
      </c>
      <c r="C190" s="229" t="str">
        <f>[6]Settings!W189</f>
        <v xml:space="preserve"> Ndwedwe</v>
      </c>
      <c r="D190" s="147">
        <v>41275</v>
      </c>
      <c r="E190" s="80">
        <v>31842</v>
      </c>
      <c r="F190" s="134">
        <v>33496</v>
      </c>
      <c r="G190" s="147">
        <v>0</v>
      </c>
      <c r="H190" s="80">
        <v>0</v>
      </c>
      <c r="I190" s="134">
        <v>0</v>
      </c>
      <c r="J190" s="147"/>
      <c r="K190" s="80"/>
      <c r="L190" s="134"/>
      <c r="M190" s="147">
        <v>14000</v>
      </c>
      <c r="N190" s="80">
        <v>9000</v>
      </c>
      <c r="O190" s="134">
        <v>10176</v>
      </c>
      <c r="P190" s="147"/>
      <c r="Q190" s="80"/>
      <c r="R190" s="134"/>
      <c r="S190" s="147"/>
      <c r="T190" s="80"/>
      <c r="U190" s="134"/>
      <c r="V190" s="147"/>
      <c r="W190" s="80"/>
      <c r="X190" s="134"/>
      <c r="Y190" s="147"/>
      <c r="Z190" s="80"/>
      <c r="AA190" s="134"/>
      <c r="AB190" s="147"/>
      <c r="AC190" s="80"/>
      <c r="AD190" s="134"/>
      <c r="AE190" s="147"/>
      <c r="AF190" s="80"/>
      <c r="AG190" s="134"/>
    </row>
    <row r="191" spans="1:35" ht="15" customHeight="1" x14ac:dyDescent="0.2">
      <c r="A191" s="20" t="str">
        <f>[6]Settings!U190</f>
        <v>B</v>
      </c>
      <c r="B191" s="19" t="str">
        <f>[6]Settings!V190</f>
        <v>KZN294</v>
      </c>
      <c r="C191" s="229" t="str">
        <f>[6]Settings!W190</f>
        <v xml:space="preserve"> Maphumulo</v>
      </c>
      <c r="D191" s="147">
        <v>22646</v>
      </c>
      <c r="E191" s="80">
        <v>23740</v>
      </c>
      <c r="F191" s="134">
        <v>24894</v>
      </c>
      <c r="G191" s="147">
        <v>0</v>
      </c>
      <c r="H191" s="80">
        <v>0</v>
      </c>
      <c r="I191" s="134">
        <v>0</v>
      </c>
      <c r="J191" s="147"/>
      <c r="K191" s="80"/>
      <c r="L191" s="134"/>
      <c r="M191" s="147">
        <v>15000</v>
      </c>
      <c r="N191" s="80">
        <v>10000</v>
      </c>
      <c r="O191" s="134">
        <v>10000</v>
      </c>
      <c r="P191" s="147"/>
      <c r="Q191" s="80"/>
      <c r="R191" s="134"/>
      <c r="S191" s="147"/>
      <c r="T191" s="80"/>
      <c r="U191" s="134"/>
      <c r="V191" s="147"/>
      <c r="W191" s="80"/>
      <c r="X191" s="134"/>
      <c r="Y191" s="147"/>
      <c r="Z191" s="80"/>
      <c r="AA191" s="134"/>
      <c r="AB191" s="147"/>
      <c r="AC191" s="80"/>
      <c r="AD191" s="134"/>
      <c r="AE191" s="147"/>
      <c r="AF191" s="80"/>
      <c r="AG191" s="134"/>
    </row>
    <row r="192" spans="1:35" ht="15" customHeight="1" x14ac:dyDescent="0.2">
      <c r="A192" s="20" t="str">
        <f>[6]Settings!U191</f>
        <v>C</v>
      </c>
      <c r="B192" s="19" t="str">
        <f>[6]Settings!V191</f>
        <v>DC29</v>
      </c>
      <c r="C192" s="229" t="str">
        <f>[6]Settings!W191</f>
        <v xml:space="preserve"> iLembe District Municipality</v>
      </c>
      <c r="D192" s="147">
        <v>196126</v>
      </c>
      <c r="E192" s="80">
        <v>207973</v>
      </c>
      <c r="F192" s="134">
        <v>220477</v>
      </c>
      <c r="G192" s="147">
        <v>145000</v>
      </c>
      <c r="H192" s="80">
        <v>90000</v>
      </c>
      <c r="I192" s="134">
        <v>65000</v>
      </c>
      <c r="J192" s="147">
        <v>62500</v>
      </c>
      <c r="K192" s="80">
        <v>99500</v>
      </c>
      <c r="L192" s="134">
        <v>107105</v>
      </c>
      <c r="M192" s="147"/>
      <c r="N192" s="80"/>
      <c r="O192" s="134"/>
      <c r="P192" s="147">
        <v>2266</v>
      </c>
      <c r="Q192" s="80">
        <v>2739</v>
      </c>
      <c r="R192" s="134">
        <v>2894</v>
      </c>
      <c r="S192" s="147"/>
      <c r="T192" s="80"/>
      <c r="U192" s="134"/>
      <c r="V192" s="147"/>
      <c r="W192" s="80"/>
      <c r="X192" s="134"/>
      <c r="Y192" s="147"/>
      <c r="Z192" s="80"/>
      <c r="AA192" s="134"/>
      <c r="AB192" s="147"/>
      <c r="AC192" s="80"/>
      <c r="AD192" s="134"/>
      <c r="AE192" s="147"/>
      <c r="AF192" s="80"/>
      <c r="AG192" s="134"/>
    </row>
    <row r="193" spans="1:35" s="66" customFormat="1" ht="15" customHeight="1" x14ac:dyDescent="0.2">
      <c r="A193" s="22" t="str">
        <f>[6]Settings!U192</f>
        <v>Total: iLembe Municipalities</v>
      </c>
      <c r="B193" s="23"/>
      <c r="C193" s="24"/>
      <c r="D193" s="193">
        <f>SUM(D188:D192)</f>
        <v>348549</v>
      </c>
      <c r="E193" s="102">
        <f t="shared" ref="E193:R193" si="46">SUM(E188:E192)</f>
        <v>356923</v>
      </c>
      <c r="F193" s="203">
        <f t="shared" si="46"/>
        <v>377371</v>
      </c>
      <c r="G193" s="193">
        <f t="shared" si="46"/>
        <v>145000</v>
      </c>
      <c r="H193" s="102">
        <f t="shared" si="46"/>
        <v>90000</v>
      </c>
      <c r="I193" s="203">
        <f t="shared" si="46"/>
        <v>65000</v>
      </c>
      <c r="J193" s="193">
        <f t="shared" si="46"/>
        <v>62500</v>
      </c>
      <c r="K193" s="102">
        <f t="shared" si="46"/>
        <v>99500</v>
      </c>
      <c r="L193" s="203">
        <f t="shared" si="46"/>
        <v>107105</v>
      </c>
      <c r="M193" s="193">
        <f t="shared" si="46"/>
        <v>49000</v>
      </c>
      <c r="N193" s="102">
        <f t="shared" si="46"/>
        <v>52000</v>
      </c>
      <c r="O193" s="203">
        <f t="shared" si="46"/>
        <v>68176</v>
      </c>
      <c r="P193" s="193">
        <f t="shared" si="46"/>
        <v>2266</v>
      </c>
      <c r="Q193" s="102">
        <f t="shared" si="46"/>
        <v>2739</v>
      </c>
      <c r="R193" s="203">
        <f t="shared" si="46"/>
        <v>2894</v>
      </c>
      <c r="S193" s="193">
        <f>SUM(S188:S192)</f>
        <v>0</v>
      </c>
      <c r="T193" s="102">
        <f t="shared" ref="T193:AG193" si="47">SUM(T188:T192)</f>
        <v>0</v>
      </c>
      <c r="U193" s="203">
        <f t="shared" si="47"/>
        <v>0</v>
      </c>
      <c r="V193" s="193">
        <f t="shared" si="47"/>
        <v>0</v>
      </c>
      <c r="W193" s="102">
        <f t="shared" si="47"/>
        <v>0</v>
      </c>
      <c r="X193" s="203">
        <f t="shared" si="47"/>
        <v>0</v>
      </c>
      <c r="Y193" s="193">
        <f t="shared" si="47"/>
        <v>11178</v>
      </c>
      <c r="Z193" s="102">
        <f t="shared" si="47"/>
        <v>0</v>
      </c>
      <c r="AA193" s="203">
        <f t="shared" si="47"/>
        <v>0</v>
      </c>
      <c r="AB193" s="193">
        <f t="shared" si="47"/>
        <v>0</v>
      </c>
      <c r="AC193" s="102">
        <f t="shared" si="47"/>
        <v>0</v>
      </c>
      <c r="AD193" s="203">
        <f t="shared" si="47"/>
        <v>0</v>
      </c>
      <c r="AE193" s="193">
        <f t="shared" si="47"/>
        <v>0</v>
      </c>
      <c r="AF193" s="102">
        <f t="shared" si="47"/>
        <v>0</v>
      </c>
      <c r="AG193" s="203">
        <f t="shared" si="47"/>
        <v>0</v>
      </c>
      <c r="AH193"/>
      <c r="AI193"/>
    </row>
    <row r="194" spans="1:35" ht="15" customHeight="1" x14ac:dyDescent="0.2">
      <c r="A194" s="254">
        <f>[6]Settings!U193</f>
        <v>0</v>
      </c>
      <c r="B194" s="243">
        <f>[6]Settings!V193</f>
        <v>0</v>
      </c>
      <c r="C194" s="244">
        <f>[6]Settings!W193</f>
        <v>0</v>
      </c>
      <c r="D194" s="1"/>
      <c r="E194" s="2"/>
      <c r="F194" s="3"/>
      <c r="G194" s="1" t="s">
        <v>497</v>
      </c>
      <c r="H194" s="2" t="s">
        <v>497</v>
      </c>
      <c r="I194" s="3" t="s">
        <v>497</v>
      </c>
      <c r="J194" s="1"/>
      <c r="K194" s="2"/>
      <c r="L194" s="3"/>
      <c r="M194" s="1"/>
      <c r="N194" s="2"/>
      <c r="O194" s="3"/>
      <c r="P194" s="1"/>
      <c r="Q194" s="2"/>
      <c r="R194" s="3"/>
      <c r="S194" s="1"/>
      <c r="T194" s="2"/>
      <c r="U194" s="3"/>
      <c r="V194" s="1"/>
      <c r="W194" s="2"/>
      <c r="X194" s="3"/>
      <c r="Y194" s="1"/>
      <c r="Z194" s="2"/>
      <c r="AA194" s="3"/>
      <c r="AB194" s="1"/>
      <c r="AC194" s="2"/>
      <c r="AD194" s="3"/>
      <c r="AE194" s="1"/>
      <c r="AF194" s="2"/>
      <c r="AG194" s="3"/>
    </row>
    <row r="195" spans="1:35" ht="15" customHeight="1" x14ac:dyDescent="0.2">
      <c r="A195" s="20" t="str">
        <f>[6]Settings!U194</f>
        <v>B</v>
      </c>
      <c r="B195" s="19" t="str">
        <f>[6]Settings!V194</f>
        <v>KZN433</v>
      </c>
      <c r="C195" s="229" t="str">
        <f>[6]Settings!W194</f>
        <v xml:space="preserve"> Greater Kokstad</v>
      </c>
      <c r="D195" s="147">
        <v>17550</v>
      </c>
      <c r="E195" s="80">
        <v>18328</v>
      </c>
      <c r="F195" s="134">
        <v>19149</v>
      </c>
      <c r="G195" s="147">
        <v>0</v>
      </c>
      <c r="H195" s="80">
        <v>0</v>
      </c>
      <c r="I195" s="134">
        <v>0</v>
      </c>
      <c r="J195" s="147"/>
      <c r="K195" s="80"/>
      <c r="L195" s="134"/>
      <c r="M195" s="147">
        <v>10000</v>
      </c>
      <c r="N195" s="80">
        <v>30000</v>
      </c>
      <c r="O195" s="134">
        <v>45000</v>
      </c>
      <c r="P195" s="147"/>
      <c r="Q195" s="80"/>
      <c r="R195" s="134"/>
      <c r="S195" s="147"/>
      <c r="T195" s="80"/>
      <c r="U195" s="134"/>
      <c r="V195" s="147"/>
      <c r="W195" s="80"/>
      <c r="X195" s="134"/>
      <c r="Y195" s="147"/>
      <c r="Z195" s="80"/>
      <c r="AA195" s="134"/>
      <c r="AB195" s="147"/>
      <c r="AC195" s="80"/>
      <c r="AD195" s="134"/>
      <c r="AE195" s="147"/>
      <c r="AF195" s="80"/>
      <c r="AG195" s="134"/>
    </row>
    <row r="196" spans="1:35" ht="15" customHeight="1" x14ac:dyDescent="0.2">
      <c r="A196" s="20" t="str">
        <f>[6]Settings!U195</f>
        <v>B</v>
      </c>
      <c r="B196" s="19" t="str">
        <f>[6]Settings!V195</f>
        <v>KZN434</v>
      </c>
      <c r="C196" s="229" t="str">
        <f>[6]Settings!W195</f>
        <v xml:space="preserve"> uBuhlebezwe</v>
      </c>
      <c r="D196" s="147">
        <v>27330</v>
      </c>
      <c r="E196" s="80">
        <v>28714</v>
      </c>
      <c r="F196" s="134">
        <v>30175</v>
      </c>
      <c r="G196" s="147">
        <v>0</v>
      </c>
      <c r="H196" s="80">
        <v>0</v>
      </c>
      <c r="I196" s="134">
        <v>0</v>
      </c>
      <c r="J196" s="147"/>
      <c r="K196" s="80"/>
      <c r="L196" s="134"/>
      <c r="M196" s="147">
        <v>20000</v>
      </c>
      <c r="N196" s="80">
        <v>20000</v>
      </c>
      <c r="O196" s="134">
        <v>25000</v>
      </c>
      <c r="P196" s="147"/>
      <c r="Q196" s="80"/>
      <c r="R196" s="134"/>
      <c r="S196" s="147"/>
      <c r="T196" s="80"/>
      <c r="U196" s="134"/>
      <c r="V196" s="147"/>
      <c r="W196" s="80"/>
      <c r="X196" s="134"/>
      <c r="Y196" s="147"/>
      <c r="Z196" s="80"/>
      <c r="AA196" s="134"/>
      <c r="AB196" s="147"/>
      <c r="AC196" s="80"/>
      <c r="AD196" s="134"/>
      <c r="AE196" s="147"/>
      <c r="AF196" s="80"/>
      <c r="AG196" s="134"/>
    </row>
    <row r="197" spans="1:35" ht="15" customHeight="1" x14ac:dyDescent="0.2">
      <c r="A197" s="20" t="str">
        <f>[6]Settings!U196</f>
        <v>B</v>
      </c>
      <c r="B197" s="19" t="str">
        <f>[6]Settings!V196</f>
        <v>KZN435</v>
      </c>
      <c r="C197" s="229" t="str">
        <f>[6]Settings!W196</f>
        <v xml:space="preserve"> uMzimkhulu</v>
      </c>
      <c r="D197" s="147">
        <v>44095</v>
      </c>
      <c r="E197" s="80">
        <v>46519</v>
      </c>
      <c r="F197" s="134">
        <v>49076</v>
      </c>
      <c r="G197" s="147">
        <v>0</v>
      </c>
      <c r="H197" s="80">
        <v>0</v>
      </c>
      <c r="I197" s="134">
        <v>0</v>
      </c>
      <c r="J197" s="147"/>
      <c r="K197" s="80"/>
      <c r="L197" s="134"/>
      <c r="M197" s="147">
        <v>15000</v>
      </c>
      <c r="N197" s="80">
        <v>22000</v>
      </c>
      <c r="O197" s="134">
        <v>25000</v>
      </c>
      <c r="P197" s="147"/>
      <c r="Q197" s="80"/>
      <c r="R197" s="134"/>
      <c r="S197" s="147"/>
      <c r="T197" s="80"/>
      <c r="U197" s="134"/>
      <c r="V197" s="147"/>
      <c r="W197" s="80"/>
      <c r="X197" s="134"/>
      <c r="Y197" s="147"/>
      <c r="Z197" s="80"/>
      <c r="AA197" s="134"/>
      <c r="AB197" s="147"/>
      <c r="AC197" s="80"/>
      <c r="AD197" s="134"/>
      <c r="AE197" s="147"/>
      <c r="AF197" s="80"/>
      <c r="AG197" s="134"/>
    </row>
    <row r="198" spans="1:35" ht="15" customHeight="1" x14ac:dyDescent="0.2">
      <c r="A198" s="20" t="str">
        <f>[6]Settings!U197</f>
        <v>B</v>
      </c>
      <c r="B198" s="19" t="str">
        <f>[6]Settings!V197</f>
        <v>KZN436</v>
      </c>
      <c r="C198" s="229" t="str">
        <f>[6]Settings!W197</f>
        <v xml:space="preserve"> Dr Nkosazana Dlamini Zuma</v>
      </c>
      <c r="D198" s="147">
        <v>27566</v>
      </c>
      <c r="E198" s="80">
        <v>28965</v>
      </c>
      <c r="F198" s="134">
        <v>30441</v>
      </c>
      <c r="G198" s="147">
        <v>0</v>
      </c>
      <c r="H198" s="80">
        <v>0</v>
      </c>
      <c r="I198" s="134">
        <v>0</v>
      </c>
      <c r="J198" s="147"/>
      <c r="K198" s="80"/>
      <c r="L198" s="134"/>
      <c r="M198" s="147">
        <v>14000</v>
      </c>
      <c r="N198" s="80">
        <v>10000</v>
      </c>
      <c r="O198" s="134">
        <v>20000</v>
      </c>
      <c r="P198" s="147"/>
      <c r="Q198" s="80"/>
      <c r="R198" s="134"/>
      <c r="S198" s="147"/>
      <c r="T198" s="80"/>
      <c r="U198" s="134"/>
      <c r="V198" s="147"/>
      <c r="W198" s="80"/>
      <c r="X198" s="134"/>
      <c r="Y198" s="147"/>
      <c r="Z198" s="80"/>
      <c r="AA198" s="134"/>
      <c r="AB198" s="147"/>
      <c r="AC198" s="80"/>
      <c r="AD198" s="134"/>
      <c r="AE198" s="147"/>
      <c r="AF198" s="80"/>
      <c r="AG198" s="134"/>
    </row>
    <row r="199" spans="1:35" ht="15" customHeight="1" x14ac:dyDescent="0.2">
      <c r="A199" s="20" t="str">
        <f>[6]Settings!U198</f>
        <v>C</v>
      </c>
      <c r="B199" s="19" t="str">
        <f>[6]Settings!V198</f>
        <v>DC43</v>
      </c>
      <c r="C199" s="229" t="str">
        <f>[6]Settings!W198</f>
        <v xml:space="preserve"> Harry Gwala District Municipality</v>
      </c>
      <c r="D199" s="147">
        <v>204545</v>
      </c>
      <c r="E199" s="80">
        <v>216915</v>
      </c>
      <c r="F199" s="134">
        <v>229969</v>
      </c>
      <c r="G199" s="147">
        <v>90000</v>
      </c>
      <c r="H199" s="80">
        <v>100000</v>
      </c>
      <c r="I199" s="134">
        <v>97923</v>
      </c>
      <c r="J199" s="147">
        <v>98000</v>
      </c>
      <c r="K199" s="80">
        <v>108400</v>
      </c>
      <c r="L199" s="134">
        <v>98000</v>
      </c>
      <c r="M199" s="147"/>
      <c r="N199" s="80"/>
      <c r="O199" s="134"/>
      <c r="P199" s="147">
        <v>2221</v>
      </c>
      <c r="Q199" s="80">
        <v>2310</v>
      </c>
      <c r="R199" s="134">
        <v>2439</v>
      </c>
      <c r="S199" s="147"/>
      <c r="T199" s="80"/>
      <c r="U199" s="134"/>
      <c r="V199" s="147"/>
      <c r="W199" s="80"/>
      <c r="X199" s="134"/>
      <c r="Y199" s="147"/>
      <c r="Z199" s="80"/>
      <c r="AA199" s="134"/>
      <c r="AB199" s="147"/>
      <c r="AC199" s="80"/>
      <c r="AD199" s="134"/>
      <c r="AE199" s="147"/>
      <c r="AF199" s="80"/>
      <c r="AG199" s="134"/>
    </row>
    <row r="200" spans="1:35" s="66" customFormat="1" ht="15" customHeight="1" x14ac:dyDescent="0.2">
      <c r="A200" s="22" t="str">
        <f>[6]Settings!U199</f>
        <v>Total: Harry Gwala Municipalities</v>
      </c>
      <c r="B200" s="23"/>
      <c r="C200" s="24"/>
      <c r="D200" s="193">
        <f>SUM(D195:D199)</f>
        <v>321086</v>
      </c>
      <c r="E200" s="102">
        <f t="shared" ref="E200:R200" si="48">SUM(E195:E199)</f>
        <v>339441</v>
      </c>
      <c r="F200" s="203">
        <f t="shared" si="48"/>
        <v>358810</v>
      </c>
      <c r="G200" s="193">
        <f t="shared" si="48"/>
        <v>90000</v>
      </c>
      <c r="H200" s="102">
        <f t="shared" si="48"/>
        <v>100000</v>
      </c>
      <c r="I200" s="203">
        <f t="shared" si="48"/>
        <v>97923</v>
      </c>
      <c r="J200" s="193">
        <f t="shared" si="48"/>
        <v>98000</v>
      </c>
      <c r="K200" s="102">
        <f t="shared" si="48"/>
        <v>108400</v>
      </c>
      <c r="L200" s="203">
        <f t="shared" si="48"/>
        <v>98000</v>
      </c>
      <c r="M200" s="193">
        <f t="shared" si="48"/>
        <v>59000</v>
      </c>
      <c r="N200" s="102">
        <f t="shared" si="48"/>
        <v>82000</v>
      </c>
      <c r="O200" s="203">
        <f t="shared" si="48"/>
        <v>115000</v>
      </c>
      <c r="P200" s="193">
        <f t="shared" si="48"/>
        <v>2221</v>
      </c>
      <c r="Q200" s="102">
        <f t="shared" si="48"/>
        <v>2310</v>
      </c>
      <c r="R200" s="203">
        <f t="shared" si="48"/>
        <v>2439</v>
      </c>
      <c r="S200" s="193">
        <f>SUM(S195:S199)</f>
        <v>0</v>
      </c>
      <c r="T200" s="102">
        <f t="shared" ref="T200:AG200" si="49">SUM(T195:T199)</f>
        <v>0</v>
      </c>
      <c r="U200" s="203">
        <f t="shared" si="49"/>
        <v>0</v>
      </c>
      <c r="V200" s="193">
        <f t="shared" si="49"/>
        <v>0</v>
      </c>
      <c r="W200" s="102">
        <f t="shared" si="49"/>
        <v>0</v>
      </c>
      <c r="X200" s="203">
        <f t="shared" si="49"/>
        <v>0</v>
      </c>
      <c r="Y200" s="193">
        <f t="shared" si="49"/>
        <v>0</v>
      </c>
      <c r="Z200" s="102">
        <f t="shared" si="49"/>
        <v>0</v>
      </c>
      <c r="AA200" s="203">
        <f t="shared" si="49"/>
        <v>0</v>
      </c>
      <c r="AB200" s="193">
        <f t="shared" si="49"/>
        <v>0</v>
      </c>
      <c r="AC200" s="102">
        <f t="shared" si="49"/>
        <v>0</v>
      </c>
      <c r="AD200" s="203">
        <f t="shared" si="49"/>
        <v>0</v>
      </c>
      <c r="AE200" s="193">
        <f t="shared" si="49"/>
        <v>0</v>
      </c>
      <c r="AF200" s="102">
        <f t="shared" si="49"/>
        <v>0</v>
      </c>
      <c r="AG200" s="203">
        <f t="shared" si="49"/>
        <v>0</v>
      </c>
      <c r="AH200"/>
      <c r="AI200"/>
    </row>
    <row r="201" spans="1:35" ht="15" customHeight="1" x14ac:dyDescent="0.2">
      <c r="A201" s="254">
        <f>[6]Settings!U200</f>
        <v>0</v>
      </c>
      <c r="B201" s="243">
        <f>[6]Settings!V200</f>
        <v>0</v>
      </c>
      <c r="C201" s="244">
        <f>[6]Settings!W200</f>
        <v>0</v>
      </c>
      <c r="D201" s="1"/>
      <c r="E201" s="2"/>
      <c r="F201" s="3"/>
      <c r="G201" s="1"/>
      <c r="H201" s="2"/>
      <c r="I201" s="3"/>
      <c r="J201" s="1"/>
      <c r="K201" s="2"/>
      <c r="L201" s="3"/>
      <c r="M201" s="1"/>
      <c r="N201" s="2"/>
      <c r="O201" s="3"/>
      <c r="P201" s="1"/>
      <c r="Q201" s="2"/>
      <c r="R201" s="3"/>
      <c r="S201" s="1"/>
      <c r="T201" s="2"/>
      <c r="U201" s="3"/>
      <c r="V201" s="1"/>
      <c r="W201" s="2"/>
      <c r="X201" s="3"/>
      <c r="Y201" s="1"/>
      <c r="Z201" s="2"/>
      <c r="AA201" s="3"/>
      <c r="AB201" s="1"/>
      <c r="AC201" s="2"/>
      <c r="AD201" s="3"/>
      <c r="AE201" s="1"/>
      <c r="AF201" s="2"/>
      <c r="AG201" s="3"/>
    </row>
    <row r="202" spans="1:35" ht="15" customHeight="1" x14ac:dyDescent="0.2">
      <c r="A202" s="254">
        <f>[6]Settings!U201</f>
        <v>0</v>
      </c>
      <c r="B202" s="243">
        <f>[6]Settings!V201</f>
        <v>0</v>
      </c>
      <c r="C202" s="244">
        <f>[6]Settings!W201</f>
        <v>0</v>
      </c>
      <c r="D202" s="1"/>
      <c r="E202" s="2"/>
      <c r="F202" s="3"/>
      <c r="G202" s="1"/>
      <c r="H202" s="2"/>
      <c r="I202" s="3"/>
      <c r="J202" s="1"/>
      <c r="K202" s="2"/>
      <c r="L202" s="3"/>
      <c r="M202" s="1"/>
      <c r="N202" s="2"/>
      <c r="O202" s="3"/>
      <c r="P202" s="1"/>
      <c r="Q202" s="2"/>
      <c r="R202" s="3"/>
      <c r="S202" s="1"/>
      <c r="T202" s="2"/>
      <c r="U202" s="3"/>
      <c r="V202" s="1"/>
      <c r="W202" s="2"/>
      <c r="X202" s="3"/>
      <c r="Y202" s="1"/>
      <c r="Z202" s="2"/>
      <c r="AA202" s="3"/>
      <c r="AB202" s="1"/>
      <c r="AC202" s="2"/>
      <c r="AD202" s="3"/>
      <c r="AE202" s="1"/>
      <c r="AF202" s="2"/>
      <c r="AG202" s="3"/>
    </row>
    <row r="203" spans="1:35" s="66" customFormat="1" ht="15" customHeight="1" x14ac:dyDescent="0.2">
      <c r="A203" s="22" t="str">
        <f>[6]Settings!U202</f>
        <v>Total: KwaZulu-Natal  Municipalities</v>
      </c>
      <c r="B203" s="23"/>
      <c r="C203" s="24"/>
      <c r="D203" s="193">
        <f>D127+D134+D144+D150+D157+D163+D171+D178+D186+D193+D200</f>
        <v>3444092</v>
      </c>
      <c r="E203" s="102">
        <f t="shared" ref="E203:R203" si="50">E127+E134+E144+E150+E157+E163+E171+E178+E186+E193+E200</f>
        <v>3594430</v>
      </c>
      <c r="F203" s="203">
        <f t="shared" si="50"/>
        <v>3799525</v>
      </c>
      <c r="G203" s="193">
        <f t="shared" si="50"/>
        <v>605395</v>
      </c>
      <c r="H203" s="102">
        <f t="shared" si="50"/>
        <v>609713</v>
      </c>
      <c r="I203" s="203">
        <f t="shared" si="50"/>
        <v>392923</v>
      </c>
      <c r="J203" s="193">
        <f t="shared" si="50"/>
        <v>890000</v>
      </c>
      <c r="K203" s="102">
        <f t="shared" si="50"/>
        <v>1064600</v>
      </c>
      <c r="L203" s="203">
        <f t="shared" si="50"/>
        <v>1125105</v>
      </c>
      <c r="M203" s="193">
        <f t="shared" si="50"/>
        <v>540000</v>
      </c>
      <c r="N203" s="102">
        <f t="shared" si="50"/>
        <v>554929</v>
      </c>
      <c r="O203" s="203">
        <f t="shared" si="50"/>
        <v>676176</v>
      </c>
      <c r="P203" s="193">
        <f t="shared" si="50"/>
        <v>24130</v>
      </c>
      <c r="Q203" s="102">
        <f t="shared" si="50"/>
        <v>25817</v>
      </c>
      <c r="R203" s="203">
        <f t="shared" si="50"/>
        <v>27283</v>
      </c>
      <c r="S203" s="193">
        <f>S127+S134+S144+S150+S157+S163+S171+S178+S186+S193+S200</f>
        <v>1980109</v>
      </c>
      <c r="T203" s="102">
        <f t="shared" ref="T203:AG203" si="51">T127+T134+T144+T150+T157+T163+T171+T178+T186+T193+T200</f>
        <v>2079946</v>
      </c>
      <c r="U203" s="203">
        <f t="shared" si="51"/>
        <v>2197311</v>
      </c>
      <c r="V203" s="193">
        <f t="shared" si="51"/>
        <v>1127163.6116407053</v>
      </c>
      <c r="W203" s="102">
        <f t="shared" si="51"/>
        <v>972778.24341396277</v>
      </c>
      <c r="X203" s="203">
        <f t="shared" si="51"/>
        <v>1028871.9426809724</v>
      </c>
      <c r="Y203" s="193">
        <f t="shared" si="51"/>
        <v>151178</v>
      </c>
      <c r="Z203" s="102">
        <f t="shared" si="51"/>
        <v>120000</v>
      </c>
      <c r="AA203" s="203">
        <f t="shared" si="51"/>
        <v>120000</v>
      </c>
      <c r="AB203" s="193">
        <f t="shared" si="51"/>
        <v>39111</v>
      </c>
      <c r="AC203" s="102">
        <f t="shared" si="51"/>
        <v>52224</v>
      </c>
      <c r="AD203" s="203">
        <f t="shared" si="51"/>
        <v>55148</v>
      </c>
      <c r="AE203" s="193">
        <f t="shared" si="51"/>
        <v>0</v>
      </c>
      <c r="AF203" s="102">
        <f t="shared" si="51"/>
        <v>0</v>
      </c>
      <c r="AG203" s="203">
        <f t="shared" si="51"/>
        <v>0</v>
      </c>
      <c r="AH203"/>
      <c r="AI203"/>
    </row>
    <row r="204" spans="1:35" ht="15" customHeight="1" x14ac:dyDescent="0.2">
      <c r="A204" s="254">
        <f>[6]Settings!U203</f>
        <v>0</v>
      </c>
      <c r="B204" s="243">
        <f>[6]Settings!V203</f>
        <v>0</v>
      </c>
      <c r="C204" s="244">
        <f>[6]Settings!W203</f>
        <v>0</v>
      </c>
      <c r="D204" s="6"/>
      <c r="E204" s="7"/>
      <c r="F204" s="8"/>
      <c r="G204" s="6" t="s">
        <v>497</v>
      </c>
      <c r="H204" s="7" t="s">
        <v>497</v>
      </c>
      <c r="I204" s="8" t="s">
        <v>497</v>
      </c>
      <c r="J204" s="6"/>
      <c r="K204" s="7"/>
      <c r="L204" s="8"/>
      <c r="M204" s="6"/>
      <c r="N204" s="7"/>
      <c r="O204" s="8"/>
      <c r="P204" s="6"/>
      <c r="Q204" s="7"/>
      <c r="R204" s="8"/>
      <c r="S204" s="6"/>
      <c r="T204" s="7"/>
      <c r="U204" s="8"/>
      <c r="V204" s="6"/>
      <c r="W204" s="7"/>
      <c r="X204" s="8"/>
      <c r="Y204" s="6"/>
      <c r="Z204" s="7"/>
      <c r="AA204" s="8"/>
      <c r="AB204" s="6"/>
      <c r="AC204" s="7"/>
      <c r="AD204" s="8"/>
      <c r="AE204" s="6"/>
      <c r="AF204" s="7"/>
      <c r="AG204" s="8"/>
    </row>
    <row r="205" spans="1:35" ht="15" customHeight="1" x14ac:dyDescent="0.2">
      <c r="A205" s="257" t="str">
        <f>[6]Settings!U204</f>
        <v>LIMPOPO</v>
      </c>
      <c r="B205" s="19"/>
      <c r="C205" s="229"/>
      <c r="D205" s="1"/>
      <c r="E205" s="2"/>
      <c r="F205" s="3"/>
      <c r="G205" s="1">
        <v>0</v>
      </c>
      <c r="H205" s="2">
        <v>0</v>
      </c>
      <c r="I205" s="3">
        <v>0</v>
      </c>
      <c r="J205" s="1"/>
      <c r="K205" s="2"/>
      <c r="L205" s="3"/>
      <c r="M205" s="1"/>
      <c r="N205" s="2"/>
      <c r="O205" s="3"/>
      <c r="P205" s="1"/>
      <c r="Q205" s="2"/>
      <c r="R205" s="3"/>
      <c r="S205" s="1"/>
      <c r="T205" s="2"/>
      <c r="U205" s="3"/>
      <c r="V205" s="1"/>
      <c r="W205" s="2"/>
      <c r="X205" s="3"/>
      <c r="Y205" s="1"/>
      <c r="Z205" s="2"/>
      <c r="AA205" s="3"/>
      <c r="AB205" s="1"/>
      <c r="AC205" s="2"/>
      <c r="AD205" s="3"/>
      <c r="AE205" s="1"/>
      <c r="AF205" s="2"/>
      <c r="AG205" s="3"/>
    </row>
    <row r="206" spans="1:35" ht="15" customHeight="1" x14ac:dyDescent="0.2">
      <c r="A206" s="254">
        <f>[6]Settings!U205</f>
        <v>0</v>
      </c>
      <c r="B206" s="243">
        <f>[6]Settings!V205</f>
        <v>0</v>
      </c>
      <c r="C206" s="244">
        <f>[6]Settings!W205</f>
        <v>0</v>
      </c>
      <c r="D206" s="1"/>
      <c r="E206" s="2"/>
      <c r="F206" s="3"/>
      <c r="G206" s="1" t="s">
        <v>497</v>
      </c>
      <c r="H206" s="2" t="s">
        <v>497</v>
      </c>
      <c r="I206" s="3" t="s">
        <v>497</v>
      </c>
      <c r="J206" s="1"/>
      <c r="K206" s="2"/>
      <c r="L206" s="3"/>
      <c r="M206" s="1"/>
      <c r="N206" s="2"/>
      <c r="O206" s="3"/>
      <c r="P206" s="1"/>
      <c r="Q206" s="2"/>
      <c r="R206" s="3"/>
      <c r="S206" s="1"/>
      <c r="T206" s="2"/>
      <c r="U206" s="3"/>
      <c r="V206" s="1"/>
      <c r="W206" s="2"/>
      <c r="X206" s="3"/>
      <c r="Y206" s="1"/>
      <c r="Z206" s="2"/>
      <c r="AA206" s="3"/>
      <c r="AB206" s="1"/>
      <c r="AC206" s="2"/>
      <c r="AD206" s="3"/>
      <c r="AE206" s="1"/>
      <c r="AF206" s="2"/>
      <c r="AG206" s="3"/>
    </row>
    <row r="207" spans="1:35" ht="15" customHeight="1" x14ac:dyDescent="0.2">
      <c r="A207" s="20" t="str">
        <f>[6]Settings!U206</f>
        <v>B</v>
      </c>
      <c r="B207" s="19" t="str">
        <f>[6]Settings!V206</f>
        <v>LIM331</v>
      </c>
      <c r="C207" s="229" t="str">
        <f>[6]Settings!W206</f>
        <v xml:space="preserve"> Greater Giyani</v>
      </c>
      <c r="D207" s="147">
        <v>61736</v>
      </c>
      <c r="E207" s="80">
        <v>65253</v>
      </c>
      <c r="F207" s="134">
        <v>68964</v>
      </c>
      <c r="G207" s="147">
        <v>0</v>
      </c>
      <c r="H207" s="80">
        <v>0</v>
      </c>
      <c r="I207" s="134">
        <v>0</v>
      </c>
      <c r="J207" s="147"/>
      <c r="K207" s="80"/>
      <c r="L207" s="134"/>
      <c r="M207" s="147">
        <v>20000</v>
      </c>
      <c r="N207" s="80">
        <v>10000</v>
      </c>
      <c r="O207" s="134">
        <v>10000</v>
      </c>
      <c r="P207" s="147"/>
      <c r="Q207" s="80"/>
      <c r="R207" s="134"/>
      <c r="S207" s="147"/>
      <c r="T207" s="80"/>
      <c r="U207" s="134"/>
      <c r="V207" s="147"/>
      <c r="W207" s="80"/>
      <c r="X207" s="134"/>
      <c r="Y207" s="147"/>
      <c r="Z207" s="80"/>
      <c r="AA207" s="134"/>
      <c r="AB207" s="147"/>
      <c r="AC207" s="80"/>
      <c r="AD207" s="134"/>
      <c r="AE207" s="147"/>
      <c r="AF207" s="80"/>
      <c r="AG207" s="134"/>
    </row>
    <row r="208" spans="1:35" ht="15" customHeight="1" x14ac:dyDescent="0.2">
      <c r="A208" s="20" t="str">
        <f>[6]Settings!U207</f>
        <v>B</v>
      </c>
      <c r="B208" s="19" t="str">
        <f>[6]Settings!V207</f>
        <v>LIM332</v>
      </c>
      <c r="C208" s="229" t="str">
        <f>[6]Settings!W207</f>
        <v xml:space="preserve"> Greater Letaba</v>
      </c>
      <c r="D208" s="147">
        <v>61162</v>
      </c>
      <c r="E208" s="80">
        <v>61920</v>
      </c>
      <c r="F208" s="134">
        <v>65427</v>
      </c>
      <c r="G208" s="147">
        <v>0</v>
      </c>
      <c r="H208" s="80">
        <v>0</v>
      </c>
      <c r="I208" s="134">
        <v>0</v>
      </c>
      <c r="J208" s="147"/>
      <c r="K208" s="80"/>
      <c r="L208" s="134"/>
      <c r="M208" s="147">
        <v>0</v>
      </c>
      <c r="N208" s="80"/>
      <c r="O208" s="134"/>
      <c r="P208" s="147"/>
      <c r="Q208" s="80"/>
      <c r="R208" s="134"/>
      <c r="S208" s="147"/>
      <c r="T208" s="80"/>
      <c r="U208" s="134"/>
      <c r="V208" s="147"/>
      <c r="W208" s="80"/>
      <c r="X208" s="134"/>
      <c r="Y208" s="147"/>
      <c r="Z208" s="80"/>
      <c r="AA208" s="134"/>
      <c r="AB208" s="147"/>
      <c r="AC208" s="80"/>
      <c r="AD208" s="134"/>
      <c r="AE208" s="147"/>
      <c r="AF208" s="80"/>
      <c r="AG208" s="134"/>
    </row>
    <row r="209" spans="1:35" ht="15" customHeight="1" x14ac:dyDescent="0.2">
      <c r="A209" s="20" t="str">
        <f>[6]Settings!U208</f>
        <v>B</v>
      </c>
      <c r="B209" s="19" t="str">
        <f>[6]Settings!V208</f>
        <v>LIM333</v>
      </c>
      <c r="C209" s="229" t="str">
        <f>[6]Settings!W208</f>
        <v xml:space="preserve"> Greater Tzaneen</v>
      </c>
      <c r="D209" s="147">
        <v>95942</v>
      </c>
      <c r="E209" s="80">
        <v>101580</v>
      </c>
      <c r="F209" s="134">
        <v>107529</v>
      </c>
      <c r="G209" s="147">
        <v>0</v>
      </c>
      <c r="H209" s="80">
        <v>0</v>
      </c>
      <c r="I209" s="134">
        <v>0</v>
      </c>
      <c r="J209" s="147"/>
      <c r="K209" s="80"/>
      <c r="L209" s="134"/>
      <c r="M209" s="147">
        <v>25000</v>
      </c>
      <c r="N209" s="80">
        <v>15000</v>
      </c>
      <c r="O209" s="134">
        <v>20000</v>
      </c>
      <c r="P209" s="147"/>
      <c r="Q209" s="80"/>
      <c r="R209" s="134"/>
      <c r="S209" s="147"/>
      <c r="T209" s="80"/>
      <c r="U209" s="134"/>
      <c r="V209" s="147"/>
      <c r="W209" s="80"/>
      <c r="X209" s="134"/>
      <c r="Y209" s="147"/>
      <c r="Z209" s="80"/>
      <c r="AA209" s="134"/>
      <c r="AB209" s="147"/>
      <c r="AC209" s="80"/>
      <c r="AD209" s="134"/>
      <c r="AE209" s="147"/>
      <c r="AF209" s="80"/>
      <c r="AG209" s="134"/>
    </row>
    <row r="210" spans="1:35" ht="15" customHeight="1" x14ac:dyDescent="0.2">
      <c r="A210" s="20" t="str">
        <f>[6]Settings!U209</f>
        <v>B</v>
      </c>
      <c r="B210" s="19" t="str">
        <f>[6]Settings!V209</f>
        <v>LIM334</v>
      </c>
      <c r="C210" s="229" t="str">
        <f>[6]Settings!W209</f>
        <v xml:space="preserve"> Ba-Phalaborwa</v>
      </c>
      <c r="D210" s="147">
        <v>39619</v>
      </c>
      <c r="E210" s="80">
        <v>34242</v>
      </c>
      <c r="F210" s="134">
        <v>36043</v>
      </c>
      <c r="G210" s="147">
        <v>0</v>
      </c>
      <c r="H210" s="80">
        <v>0</v>
      </c>
      <c r="I210" s="134">
        <v>0</v>
      </c>
      <c r="J210" s="147"/>
      <c r="K210" s="80"/>
      <c r="L210" s="134"/>
      <c r="M210" s="147">
        <v>9000</v>
      </c>
      <c r="N210" s="80">
        <v>3000</v>
      </c>
      <c r="O210" s="134">
        <v>19000</v>
      </c>
      <c r="P210" s="147"/>
      <c r="Q210" s="80"/>
      <c r="R210" s="134"/>
      <c r="S210" s="147"/>
      <c r="T210" s="80"/>
      <c r="U210" s="134"/>
      <c r="V210" s="147"/>
      <c r="W210" s="80"/>
      <c r="X210" s="134"/>
      <c r="Y210" s="147"/>
      <c r="Z210" s="80"/>
      <c r="AA210" s="134"/>
      <c r="AB210" s="147"/>
      <c r="AC210" s="80"/>
      <c r="AD210" s="134"/>
      <c r="AE210" s="147"/>
      <c r="AF210" s="80"/>
      <c r="AG210" s="134"/>
    </row>
    <row r="211" spans="1:35" ht="15" customHeight="1" x14ac:dyDescent="0.2">
      <c r="A211" s="20" t="str">
        <f>[6]Settings!U210</f>
        <v>B</v>
      </c>
      <c r="B211" s="19" t="str">
        <f>[6]Settings!V210</f>
        <v>LIM335</v>
      </c>
      <c r="C211" s="229" t="str">
        <f>[6]Settings!W210</f>
        <v xml:space="preserve"> Maruleng</v>
      </c>
      <c r="D211" s="147">
        <v>27223</v>
      </c>
      <c r="E211" s="80">
        <v>28600</v>
      </c>
      <c r="F211" s="134">
        <v>30054</v>
      </c>
      <c r="G211" s="147">
        <v>0</v>
      </c>
      <c r="H211" s="80">
        <v>0</v>
      </c>
      <c r="I211" s="134">
        <v>0</v>
      </c>
      <c r="J211" s="147"/>
      <c r="K211" s="80"/>
      <c r="L211" s="134"/>
      <c r="M211" s="147">
        <v>0</v>
      </c>
      <c r="N211" s="80"/>
      <c r="O211" s="134"/>
      <c r="P211" s="147"/>
      <c r="Q211" s="80"/>
      <c r="R211" s="134"/>
      <c r="S211" s="147"/>
      <c r="T211" s="80"/>
      <c r="U211" s="134"/>
      <c r="V211" s="147"/>
      <c r="W211" s="80"/>
      <c r="X211" s="134"/>
      <c r="Y211" s="147"/>
      <c r="Z211" s="80"/>
      <c r="AA211" s="134"/>
      <c r="AB211" s="147"/>
      <c r="AC211" s="80"/>
      <c r="AD211" s="134"/>
      <c r="AE211" s="147"/>
      <c r="AF211" s="80"/>
      <c r="AG211" s="134"/>
    </row>
    <row r="212" spans="1:35" ht="15" customHeight="1" x14ac:dyDescent="0.2">
      <c r="A212" s="20" t="str">
        <f>[6]Settings!U211</f>
        <v>C</v>
      </c>
      <c r="B212" s="19" t="str">
        <f>[6]Settings!V211</f>
        <v>DC33</v>
      </c>
      <c r="C212" s="229" t="str">
        <f>[6]Settings!W211</f>
        <v xml:space="preserve"> Mopani District Municipality</v>
      </c>
      <c r="D212" s="147">
        <v>462748</v>
      </c>
      <c r="E212" s="80">
        <v>491124</v>
      </c>
      <c r="F212" s="134">
        <v>521069</v>
      </c>
      <c r="G212" s="147">
        <v>0</v>
      </c>
      <c r="H212" s="80">
        <v>0</v>
      </c>
      <c r="I212" s="134">
        <v>0</v>
      </c>
      <c r="J212" s="147">
        <v>95000</v>
      </c>
      <c r="K212" s="80">
        <v>107000</v>
      </c>
      <c r="L212" s="134">
        <v>110000</v>
      </c>
      <c r="M212" s="147"/>
      <c r="N212" s="80"/>
      <c r="O212" s="134"/>
      <c r="P212" s="147">
        <v>2202</v>
      </c>
      <c r="Q212" s="80">
        <v>2330</v>
      </c>
      <c r="R212" s="134">
        <v>2464</v>
      </c>
      <c r="S212" s="147"/>
      <c r="T212" s="80"/>
      <c r="U212" s="134"/>
      <c r="V212" s="147"/>
      <c r="W212" s="80"/>
      <c r="X212" s="134"/>
      <c r="Y212" s="147"/>
      <c r="Z212" s="80"/>
      <c r="AA212" s="134"/>
      <c r="AB212" s="147"/>
      <c r="AC212" s="80"/>
      <c r="AD212" s="134"/>
      <c r="AE212" s="147"/>
      <c r="AF212" s="80"/>
      <c r="AG212" s="134"/>
    </row>
    <row r="213" spans="1:35" s="66" customFormat="1" ht="15" customHeight="1" x14ac:dyDescent="0.2">
      <c r="A213" s="22" t="str">
        <f>[6]Settings!U212</f>
        <v>Total: Mopani Municipalities</v>
      </c>
      <c r="B213" s="23"/>
      <c r="C213" s="24"/>
      <c r="D213" s="193">
        <f>SUM(D207:D212)</f>
        <v>748430</v>
      </c>
      <c r="E213" s="102">
        <f t="shared" ref="E213:R213" si="52">SUM(E207:E212)</f>
        <v>782719</v>
      </c>
      <c r="F213" s="203">
        <f t="shared" si="52"/>
        <v>829086</v>
      </c>
      <c r="G213" s="193">
        <f t="shared" si="52"/>
        <v>0</v>
      </c>
      <c r="H213" s="102">
        <f t="shared" si="52"/>
        <v>0</v>
      </c>
      <c r="I213" s="203">
        <f t="shared" si="52"/>
        <v>0</v>
      </c>
      <c r="J213" s="193">
        <f t="shared" si="52"/>
        <v>95000</v>
      </c>
      <c r="K213" s="102">
        <f t="shared" si="52"/>
        <v>107000</v>
      </c>
      <c r="L213" s="203">
        <f t="shared" si="52"/>
        <v>110000</v>
      </c>
      <c r="M213" s="193">
        <f t="shared" si="52"/>
        <v>54000</v>
      </c>
      <c r="N213" s="102">
        <f t="shared" si="52"/>
        <v>28000</v>
      </c>
      <c r="O213" s="203">
        <f t="shared" si="52"/>
        <v>49000</v>
      </c>
      <c r="P213" s="193">
        <f t="shared" si="52"/>
        <v>2202</v>
      </c>
      <c r="Q213" s="102">
        <f t="shared" si="52"/>
        <v>2330</v>
      </c>
      <c r="R213" s="203">
        <f t="shared" si="52"/>
        <v>2464</v>
      </c>
      <c r="S213" s="193">
        <f>SUM(S207:S212)</f>
        <v>0</v>
      </c>
      <c r="T213" s="102">
        <f t="shared" ref="T213:AG213" si="53">SUM(T207:T212)</f>
        <v>0</v>
      </c>
      <c r="U213" s="203">
        <f t="shared" si="53"/>
        <v>0</v>
      </c>
      <c r="V213" s="193">
        <f t="shared" si="53"/>
        <v>0</v>
      </c>
      <c r="W213" s="102">
        <f t="shared" si="53"/>
        <v>0</v>
      </c>
      <c r="X213" s="203">
        <f t="shared" si="53"/>
        <v>0</v>
      </c>
      <c r="Y213" s="193">
        <f t="shared" si="53"/>
        <v>0</v>
      </c>
      <c r="Z213" s="102">
        <f t="shared" si="53"/>
        <v>0</v>
      </c>
      <c r="AA213" s="203">
        <f t="shared" si="53"/>
        <v>0</v>
      </c>
      <c r="AB213" s="193">
        <f t="shared" si="53"/>
        <v>0</v>
      </c>
      <c r="AC213" s="102">
        <f t="shared" si="53"/>
        <v>0</v>
      </c>
      <c r="AD213" s="203">
        <f t="shared" si="53"/>
        <v>0</v>
      </c>
      <c r="AE213" s="193">
        <f t="shared" si="53"/>
        <v>0</v>
      </c>
      <c r="AF213" s="102">
        <f t="shared" si="53"/>
        <v>0</v>
      </c>
      <c r="AG213" s="203">
        <f t="shared" si="53"/>
        <v>0</v>
      </c>
      <c r="AH213"/>
      <c r="AI213"/>
    </row>
    <row r="214" spans="1:35" ht="15" customHeight="1" x14ac:dyDescent="0.2">
      <c r="A214" s="254">
        <f>[6]Settings!U213</f>
        <v>0</v>
      </c>
      <c r="B214" s="243">
        <f>[6]Settings!V213</f>
        <v>0</v>
      </c>
      <c r="C214" s="244">
        <f>[6]Settings!W213</f>
        <v>0</v>
      </c>
      <c r="D214" s="1"/>
      <c r="E214" s="2"/>
      <c r="F214" s="3"/>
      <c r="G214" s="1" t="s">
        <v>497</v>
      </c>
      <c r="H214" s="2" t="s">
        <v>497</v>
      </c>
      <c r="I214" s="3" t="s">
        <v>497</v>
      </c>
      <c r="J214" s="1"/>
      <c r="K214" s="2"/>
      <c r="L214" s="3"/>
      <c r="M214" s="1"/>
      <c r="N214" s="2"/>
      <c r="O214" s="3"/>
      <c r="P214" s="1"/>
      <c r="Q214" s="2"/>
      <c r="R214" s="3"/>
      <c r="S214" s="1"/>
      <c r="T214" s="2"/>
      <c r="U214" s="3"/>
      <c r="V214" s="1"/>
      <c r="W214" s="2"/>
      <c r="X214" s="3"/>
      <c r="Y214" s="1"/>
      <c r="Z214" s="2"/>
      <c r="AA214" s="3"/>
      <c r="AB214" s="1"/>
      <c r="AC214" s="2"/>
      <c r="AD214" s="3"/>
      <c r="AE214" s="1"/>
      <c r="AF214" s="2"/>
      <c r="AG214" s="3"/>
    </row>
    <row r="215" spans="1:35" ht="15" customHeight="1" x14ac:dyDescent="0.2">
      <c r="A215" s="20" t="str">
        <f>[6]Settings!U214</f>
        <v>B</v>
      </c>
      <c r="B215" s="19" t="str">
        <f>[6]Settings!V214</f>
        <v>LIM341</v>
      </c>
      <c r="C215" s="229" t="str">
        <f>[6]Settings!W214</f>
        <v>LIM341</v>
      </c>
      <c r="D215" s="147">
        <v>29468</v>
      </c>
      <c r="E215" s="80">
        <v>30984</v>
      </c>
      <c r="F215" s="134">
        <v>32585</v>
      </c>
      <c r="G215" s="147">
        <v>0</v>
      </c>
      <c r="H215" s="80">
        <v>0</v>
      </c>
      <c r="I215" s="134">
        <v>0</v>
      </c>
      <c r="J215" s="147"/>
      <c r="K215" s="80"/>
      <c r="L215" s="134"/>
      <c r="M215" s="147">
        <v>18000</v>
      </c>
      <c r="N215" s="80">
        <v>10000</v>
      </c>
      <c r="O215" s="134">
        <v>20000</v>
      </c>
      <c r="P215" s="147"/>
      <c r="Q215" s="80"/>
      <c r="R215" s="134"/>
      <c r="S215" s="147"/>
      <c r="T215" s="80"/>
      <c r="U215" s="134"/>
      <c r="V215" s="147"/>
      <c r="W215" s="80"/>
      <c r="X215" s="134"/>
      <c r="Y215" s="147"/>
      <c r="Z215" s="80"/>
      <c r="AA215" s="134"/>
      <c r="AB215" s="147"/>
      <c r="AC215" s="80"/>
      <c r="AD215" s="134"/>
      <c r="AE215" s="147"/>
      <c r="AF215" s="80"/>
      <c r="AG215" s="134"/>
    </row>
    <row r="216" spans="1:35" ht="15" customHeight="1" x14ac:dyDescent="0.2">
      <c r="A216" s="20" t="str">
        <f>[6]Settings!U215</f>
        <v>B</v>
      </c>
      <c r="B216" s="19" t="str">
        <f>[6]Settings!V215</f>
        <v>LIM343</v>
      </c>
      <c r="C216" s="229" t="str">
        <f>[6]Settings!W215</f>
        <v>LIM343</v>
      </c>
      <c r="D216" s="147">
        <v>101159</v>
      </c>
      <c r="E216" s="80">
        <v>107119</v>
      </c>
      <c r="F216" s="134">
        <v>113410</v>
      </c>
      <c r="G216" s="147">
        <v>0</v>
      </c>
      <c r="H216" s="80">
        <v>0</v>
      </c>
      <c r="I216" s="134">
        <v>0</v>
      </c>
      <c r="J216" s="147"/>
      <c r="K216" s="80"/>
      <c r="L216" s="134"/>
      <c r="M216" s="147">
        <v>40000</v>
      </c>
      <c r="N216" s="80">
        <v>35000</v>
      </c>
      <c r="O216" s="134">
        <v>40000</v>
      </c>
      <c r="P216" s="147"/>
      <c r="Q216" s="80"/>
      <c r="R216" s="134"/>
      <c r="S216" s="147"/>
      <c r="T216" s="80"/>
      <c r="U216" s="134"/>
      <c r="V216" s="147"/>
      <c r="W216" s="80"/>
      <c r="X216" s="134"/>
      <c r="Y216" s="147"/>
      <c r="Z216" s="80"/>
      <c r="AA216" s="134"/>
      <c r="AB216" s="147"/>
      <c r="AC216" s="80"/>
      <c r="AD216" s="134"/>
      <c r="AE216" s="147"/>
      <c r="AF216" s="80"/>
      <c r="AG216" s="134"/>
    </row>
    <row r="217" spans="1:35" ht="15" customHeight="1" x14ac:dyDescent="0.2">
      <c r="A217" s="20" t="str">
        <f>[6]Settings!U216</f>
        <v>B</v>
      </c>
      <c r="B217" s="19" t="str">
        <f>[6]Settings!V216</f>
        <v>LIM344</v>
      </c>
      <c r="C217" s="229" t="str">
        <f>[6]Settings!W216</f>
        <v>Makhado</v>
      </c>
      <c r="D217" s="147">
        <v>91169</v>
      </c>
      <c r="E217" s="80">
        <v>96510</v>
      </c>
      <c r="F217" s="134">
        <v>102147</v>
      </c>
      <c r="G217" s="147">
        <v>0</v>
      </c>
      <c r="H217" s="80">
        <v>0</v>
      </c>
      <c r="I217" s="134">
        <v>0</v>
      </c>
      <c r="J217" s="147"/>
      <c r="K217" s="80"/>
      <c r="L217" s="134"/>
      <c r="M217" s="147">
        <v>25000</v>
      </c>
      <c r="N217" s="80">
        <v>25000</v>
      </c>
      <c r="O217" s="134">
        <v>45000</v>
      </c>
      <c r="P217" s="147"/>
      <c r="Q217" s="80"/>
      <c r="R217" s="134"/>
      <c r="S217" s="147"/>
      <c r="T217" s="80"/>
      <c r="U217" s="134"/>
      <c r="V217" s="147"/>
      <c r="W217" s="80"/>
      <c r="X217" s="134"/>
      <c r="Y217" s="147"/>
      <c r="Z217" s="80"/>
      <c r="AA217" s="134"/>
      <c r="AB217" s="147"/>
      <c r="AC217" s="80"/>
      <c r="AD217" s="134"/>
      <c r="AE217" s="147"/>
      <c r="AF217" s="80"/>
      <c r="AG217" s="134"/>
    </row>
    <row r="218" spans="1:35" ht="15" customHeight="1" x14ac:dyDescent="0.2">
      <c r="A218" s="20" t="str">
        <f>[6]Settings!U217</f>
        <v>B</v>
      </c>
      <c r="B218" s="19" t="str">
        <f>[6]Settings!V217</f>
        <v>LIM345</v>
      </c>
      <c r="C218" s="229" t="str">
        <f>[6]Settings!W217</f>
        <v>LIM 345</v>
      </c>
      <c r="D218" s="147">
        <v>83480</v>
      </c>
      <c r="E218" s="80">
        <v>88345</v>
      </c>
      <c r="F218" s="134">
        <v>93479</v>
      </c>
      <c r="G218" s="147">
        <v>0</v>
      </c>
      <c r="H218" s="80">
        <v>0</v>
      </c>
      <c r="I218" s="134">
        <v>0</v>
      </c>
      <c r="J218" s="147"/>
      <c r="K218" s="80"/>
      <c r="L218" s="134"/>
      <c r="M218" s="147">
        <v>18000</v>
      </c>
      <c r="N218" s="80">
        <v>7000</v>
      </c>
      <c r="O218" s="134">
        <v>13000</v>
      </c>
      <c r="P218" s="147"/>
      <c r="Q218" s="80"/>
      <c r="R218" s="134"/>
      <c r="S218" s="147"/>
      <c r="T218" s="80"/>
      <c r="U218" s="134"/>
      <c r="V218" s="147"/>
      <c r="W218" s="80"/>
      <c r="X218" s="134"/>
      <c r="Y218" s="147"/>
      <c r="Z218" s="80"/>
      <c r="AA218" s="134"/>
      <c r="AB218" s="147"/>
      <c r="AC218" s="80"/>
      <c r="AD218" s="134"/>
      <c r="AE218" s="147"/>
      <c r="AF218" s="80"/>
      <c r="AG218" s="134"/>
    </row>
    <row r="219" spans="1:35" ht="15" customHeight="1" x14ac:dyDescent="0.2">
      <c r="A219" s="20" t="str">
        <f>[6]Settings!U218</f>
        <v>C</v>
      </c>
      <c r="B219" s="19" t="str">
        <f>[6]Settings!V218</f>
        <v>DC34</v>
      </c>
      <c r="C219" s="229" t="str">
        <f>[6]Settings!W218</f>
        <v>Vhembe District Municipality</v>
      </c>
      <c r="D219" s="147">
        <v>524360</v>
      </c>
      <c r="E219" s="80">
        <v>556554</v>
      </c>
      <c r="F219" s="134">
        <v>590530</v>
      </c>
      <c r="G219" s="147">
        <v>0</v>
      </c>
      <c r="H219" s="80">
        <v>0</v>
      </c>
      <c r="I219" s="134">
        <v>0</v>
      </c>
      <c r="J219" s="147">
        <v>32478</v>
      </c>
      <c r="K219" s="80">
        <v>45000</v>
      </c>
      <c r="L219" s="134">
        <v>50000</v>
      </c>
      <c r="M219" s="147"/>
      <c r="N219" s="80"/>
      <c r="O219" s="134"/>
      <c r="P219" s="147">
        <v>2244</v>
      </c>
      <c r="Q219" s="80">
        <v>2336</v>
      </c>
      <c r="R219" s="134">
        <v>2469</v>
      </c>
      <c r="S219" s="147"/>
      <c r="T219" s="80"/>
      <c r="U219" s="134"/>
      <c r="V219" s="147"/>
      <c r="W219" s="80"/>
      <c r="X219" s="134"/>
      <c r="Y219" s="147"/>
      <c r="Z219" s="80"/>
      <c r="AA219" s="134"/>
      <c r="AB219" s="147"/>
      <c r="AC219" s="80"/>
      <c r="AD219" s="134"/>
      <c r="AE219" s="147"/>
      <c r="AF219" s="80"/>
      <c r="AG219" s="134"/>
    </row>
    <row r="220" spans="1:35" s="66" customFormat="1" ht="15" customHeight="1" x14ac:dyDescent="0.2">
      <c r="A220" s="22" t="str">
        <f>[6]Settings!U219</f>
        <v>Total: Vhembe Municipalities</v>
      </c>
      <c r="B220" s="23"/>
      <c r="C220" s="24"/>
      <c r="D220" s="193">
        <f>SUM(D215:D219)</f>
        <v>829636</v>
      </c>
      <c r="E220" s="102">
        <f t="shared" ref="E220:R220" si="54">SUM(E215:E219)</f>
        <v>879512</v>
      </c>
      <c r="F220" s="203">
        <f t="shared" si="54"/>
        <v>932151</v>
      </c>
      <c r="G220" s="193">
        <f t="shared" si="54"/>
        <v>0</v>
      </c>
      <c r="H220" s="102">
        <f t="shared" si="54"/>
        <v>0</v>
      </c>
      <c r="I220" s="203">
        <f t="shared" si="54"/>
        <v>0</v>
      </c>
      <c r="J220" s="193">
        <f t="shared" si="54"/>
        <v>32478</v>
      </c>
      <c r="K220" s="102">
        <f t="shared" si="54"/>
        <v>45000</v>
      </c>
      <c r="L220" s="203">
        <f t="shared" si="54"/>
        <v>50000</v>
      </c>
      <c r="M220" s="193">
        <f t="shared" si="54"/>
        <v>101000</v>
      </c>
      <c r="N220" s="102">
        <f t="shared" si="54"/>
        <v>77000</v>
      </c>
      <c r="O220" s="203">
        <f t="shared" si="54"/>
        <v>118000</v>
      </c>
      <c r="P220" s="193">
        <f t="shared" si="54"/>
        <v>2244</v>
      </c>
      <c r="Q220" s="102">
        <f t="shared" si="54"/>
        <v>2336</v>
      </c>
      <c r="R220" s="203">
        <f t="shared" si="54"/>
        <v>2469</v>
      </c>
      <c r="S220" s="193">
        <f>SUM(S215:S219)</f>
        <v>0</v>
      </c>
      <c r="T220" s="102">
        <f t="shared" ref="T220:AG220" si="55">SUM(T215:T219)</f>
        <v>0</v>
      </c>
      <c r="U220" s="203">
        <f t="shared" si="55"/>
        <v>0</v>
      </c>
      <c r="V220" s="193">
        <f t="shared" si="55"/>
        <v>0</v>
      </c>
      <c r="W220" s="102">
        <f t="shared" si="55"/>
        <v>0</v>
      </c>
      <c r="X220" s="203">
        <f t="shared" si="55"/>
        <v>0</v>
      </c>
      <c r="Y220" s="193">
        <f t="shared" si="55"/>
        <v>0</v>
      </c>
      <c r="Z220" s="102">
        <f t="shared" si="55"/>
        <v>0</v>
      </c>
      <c r="AA220" s="203">
        <f t="shared" si="55"/>
        <v>0</v>
      </c>
      <c r="AB220" s="193">
        <f t="shared" si="55"/>
        <v>0</v>
      </c>
      <c r="AC220" s="102">
        <f t="shared" si="55"/>
        <v>0</v>
      </c>
      <c r="AD220" s="203">
        <f t="shared" si="55"/>
        <v>0</v>
      </c>
      <c r="AE220" s="193">
        <f t="shared" si="55"/>
        <v>0</v>
      </c>
      <c r="AF220" s="102">
        <f t="shared" si="55"/>
        <v>0</v>
      </c>
      <c r="AG220" s="203">
        <f t="shared" si="55"/>
        <v>0</v>
      </c>
      <c r="AH220"/>
      <c r="AI220"/>
    </row>
    <row r="221" spans="1:35" ht="15" customHeight="1" x14ac:dyDescent="0.2">
      <c r="A221" s="254">
        <f>[6]Settings!U220</f>
        <v>0</v>
      </c>
      <c r="B221" s="243">
        <f>[6]Settings!V220</f>
        <v>0</v>
      </c>
      <c r="C221" s="244">
        <f>[6]Settings!W220</f>
        <v>0</v>
      </c>
      <c r="D221" s="1"/>
      <c r="E221" s="2"/>
      <c r="F221" s="3"/>
      <c r="G221" s="1" t="s">
        <v>497</v>
      </c>
      <c r="H221" s="2" t="s">
        <v>497</v>
      </c>
      <c r="I221" s="3" t="s">
        <v>497</v>
      </c>
      <c r="J221" s="1"/>
      <c r="K221" s="2"/>
      <c r="L221" s="3"/>
      <c r="M221" s="1"/>
      <c r="N221" s="2"/>
      <c r="O221" s="3"/>
      <c r="P221" s="1"/>
      <c r="Q221" s="2"/>
      <c r="R221" s="3"/>
      <c r="S221" s="1"/>
      <c r="T221" s="2"/>
      <c r="U221" s="3"/>
      <c r="V221" s="1"/>
      <c r="W221" s="2"/>
      <c r="X221" s="3"/>
      <c r="Y221" s="1"/>
      <c r="Z221" s="2"/>
      <c r="AA221" s="3"/>
      <c r="AB221" s="1"/>
      <c r="AC221" s="2"/>
      <c r="AD221" s="3"/>
      <c r="AE221" s="1"/>
      <c r="AF221" s="2"/>
      <c r="AG221" s="3"/>
    </row>
    <row r="222" spans="1:35" ht="15" customHeight="1" x14ac:dyDescent="0.2">
      <c r="A222" s="20" t="str">
        <f>[6]Settings!U221</f>
        <v>B</v>
      </c>
      <c r="B222" s="19" t="str">
        <f>[6]Settings!V221</f>
        <v>LIM351</v>
      </c>
      <c r="C222" s="229" t="str">
        <f>[6]Settings!W221</f>
        <v xml:space="preserve">Blouberg </v>
      </c>
      <c r="D222" s="147">
        <v>45090</v>
      </c>
      <c r="E222" s="80">
        <v>47575</v>
      </c>
      <c r="F222" s="134">
        <v>50198</v>
      </c>
      <c r="G222" s="147">
        <v>0</v>
      </c>
      <c r="H222" s="80">
        <v>0</v>
      </c>
      <c r="I222" s="134">
        <v>0</v>
      </c>
      <c r="J222" s="147"/>
      <c r="K222" s="80"/>
      <c r="L222" s="134"/>
      <c r="M222" s="147">
        <v>7000</v>
      </c>
      <c r="N222" s="80">
        <v>7000</v>
      </c>
      <c r="O222" s="134">
        <v>7000</v>
      </c>
      <c r="P222" s="147"/>
      <c r="Q222" s="80"/>
      <c r="R222" s="134"/>
      <c r="S222" s="147"/>
      <c r="T222" s="80"/>
      <c r="U222" s="134"/>
      <c r="V222" s="147"/>
      <c r="W222" s="80"/>
      <c r="X222" s="134"/>
      <c r="Y222" s="147"/>
      <c r="Z222" s="80"/>
      <c r="AA222" s="134"/>
      <c r="AB222" s="147"/>
      <c r="AC222" s="80"/>
      <c r="AD222" s="134"/>
      <c r="AE222" s="147"/>
      <c r="AF222" s="80"/>
      <c r="AG222" s="134"/>
    </row>
    <row r="223" spans="1:35" ht="15" customHeight="1" x14ac:dyDescent="0.2">
      <c r="A223" s="20" t="str">
        <f>[6]Settings!U222</f>
        <v>B</v>
      </c>
      <c r="B223" s="19" t="str">
        <f>[6]Settings!V222</f>
        <v>LIM353</v>
      </c>
      <c r="C223" s="229" t="str">
        <f>[6]Settings!W222</f>
        <v>Molemole</v>
      </c>
      <c r="D223" s="147">
        <v>35718</v>
      </c>
      <c r="E223" s="80">
        <v>37622</v>
      </c>
      <c r="F223" s="134">
        <v>39632</v>
      </c>
      <c r="G223" s="147">
        <v>0</v>
      </c>
      <c r="H223" s="80">
        <v>0</v>
      </c>
      <c r="I223" s="134">
        <v>0</v>
      </c>
      <c r="J223" s="147"/>
      <c r="K223" s="80"/>
      <c r="L223" s="134"/>
      <c r="M223" s="147"/>
      <c r="N223" s="80">
        <v>4000</v>
      </c>
      <c r="O223" s="134">
        <v>3000</v>
      </c>
      <c r="P223" s="147"/>
      <c r="Q223" s="80"/>
      <c r="R223" s="134"/>
      <c r="S223" s="147"/>
      <c r="T223" s="80"/>
      <c r="U223" s="134"/>
      <c r="V223" s="147"/>
      <c r="W223" s="80"/>
      <c r="X223" s="134"/>
      <c r="Y223" s="147"/>
      <c r="Z223" s="80"/>
      <c r="AA223" s="134"/>
      <c r="AB223" s="147"/>
      <c r="AC223" s="80"/>
      <c r="AD223" s="134"/>
      <c r="AE223" s="147"/>
      <c r="AF223" s="80"/>
      <c r="AG223" s="134"/>
    </row>
    <row r="224" spans="1:35" ht="15" customHeight="1" x14ac:dyDescent="0.2">
      <c r="A224" s="20" t="str">
        <f>[6]Settings!U223</f>
        <v>B</v>
      </c>
      <c r="B224" s="19" t="str">
        <f>[6]Settings!V223</f>
        <v>LIM354</v>
      </c>
      <c r="C224" s="229" t="str">
        <f>[6]Settings!W223</f>
        <v xml:space="preserve">Polokwane </v>
      </c>
      <c r="D224" s="147">
        <v>352178</v>
      </c>
      <c r="E224" s="80">
        <v>365454</v>
      </c>
      <c r="F224" s="134">
        <v>387658</v>
      </c>
      <c r="G224" s="147">
        <v>209676</v>
      </c>
      <c r="H224" s="80">
        <v>286924</v>
      </c>
      <c r="I224" s="134">
        <v>646180</v>
      </c>
      <c r="J224" s="147"/>
      <c r="K224" s="80">
        <v>95000</v>
      </c>
      <c r="L224" s="134">
        <v>110000</v>
      </c>
      <c r="M224" s="147">
        <v>40000</v>
      </c>
      <c r="N224" s="80">
        <v>40000</v>
      </c>
      <c r="O224" s="134">
        <v>40000</v>
      </c>
      <c r="P224" s="147"/>
      <c r="Q224" s="80"/>
      <c r="R224" s="134"/>
      <c r="S224" s="147"/>
      <c r="T224" s="80"/>
      <c r="U224" s="134"/>
      <c r="V224" s="147">
        <v>216733.95696383921</v>
      </c>
      <c r="W224" s="80">
        <v>98035.308452625017</v>
      </c>
      <c r="X224" s="134">
        <v>103688.3574873061</v>
      </c>
      <c r="Y224" s="147">
        <v>26000</v>
      </c>
      <c r="Z224" s="80">
        <v>35000</v>
      </c>
      <c r="AA224" s="134">
        <v>39212</v>
      </c>
      <c r="AB224" s="147"/>
      <c r="AC224" s="80"/>
      <c r="AD224" s="134"/>
      <c r="AE224" s="147"/>
      <c r="AF224" s="80"/>
      <c r="AG224" s="134"/>
    </row>
    <row r="225" spans="1:35" ht="15" customHeight="1" x14ac:dyDescent="0.2">
      <c r="A225" s="20" t="str">
        <f>[6]Settings!U224</f>
        <v>B</v>
      </c>
      <c r="B225" s="19" t="str">
        <f>[6]Settings!V224</f>
        <v>LIM355</v>
      </c>
      <c r="C225" s="229" t="str">
        <f>[6]Settings!W224</f>
        <v>Lepele-Nkumpi</v>
      </c>
      <c r="D225" s="147">
        <v>60134</v>
      </c>
      <c r="E225" s="80">
        <v>58096</v>
      </c>
      <c r="F225" s="134">
        <v>61367</v>
      </c>
      <c r="G225" s="147" t="s">
        <v>497</v>
      </c>
      <c r="H225" s="80" t="s">
        <v>497</v>
      </c>
      <c r="I225" s="134" t="s">
        <v>497</v>
      </c>
      <c r="J225" s="147"/>
      <c r="K225" s="80"/>
      <c r="L225" s="134"/>
      <c r="M225" s="147"/>
      <c r="N225" s="80"/>
      <c r="O225" s="134"/>
      <c r="P225" s="147"/>
      <c r="Q225" s="80"/>
      <c r="R225" s="134"/>
      <c r="S225" s="147"/>
      <c r="T225" s="80"/>
      <c r="U225" s="134"/>
      <c r="V225" s="147"/>
      <c r="W225" s="80"/>
      <c r="X225" s="134"/>
      <c r="Y225" s="147"/>
      <c r="Z225" s="80"/>
      <c r="AA225" s="134"/>
      <c r="AB225" s="147"/>
      <c r="AC225" s="80"/>
      <c r="AD225" s="134"/>
      <c r="AE225" s="147"/>
      <c r="AF225" s="80"/>
      <c r="AG225" s="134"/>
    </row>
    <row r="226" spans="1:35" ht="15" customHeight="1" x14ac:dyDescent="0.2">
      <c r="A226" s="20" t="str">
        <f>[6]Settings!U225</f>
        <v>C</v>
      </c>
      <c r="B226" s="19" t="str">
        <f>[6]Settings!V225</f>
        <v>DC35</v>
      </c>
      <c r="C226" s="229" t="str">
        <f>[6]Settings!W225</f>
        <v>Capricorn District Municipality</v>
      </c>
      <c r="D226" s="147">
        <v>235037</v>
      </c>
      <c r="E226" s="80">
        <v>249296</v>
      </c>
      <c r="F226" s="134">
        <v>264345</v>
      </c>
      <c r="G226" s="147">
        <v>0</v>
      </c>
      <c r="H226" s="80">
        <v>0</v>
      </c>
      <c r="I226" s="134">
        <v>0</v>
      </c>
      <c r="J226" s="147">
        <v>90000</v>
      </c>
      <c r="K226" s="80">
        <v>78000</v>
      </c>
      <c r="L226" s="134">
        <v>105000</v>
      </c>
      <c r="M226" s="147"/>
      <c r="N226" s="80"/>
      <c r="O226" s="134"/>
      <c r="P226" s="147">
        <v>2417</v>
      </c>
      <c r="Q226" s="80">
        <v>2512</v>
      </c>
      <c r="R226" s="134">
        <v>2659</v>
      </c>
      <c r="S226" s="147"/>
      <c r="T226" s="80"/>
      <c r="U226" s="134"/>
      <c r="V226" s="147"/>
      <c r="W226" s="80"/>
      <c r="X226" s="134"/>
      <c r="Y226" s="147"/>
      <c r="Z226" s="80"/>
      <c r="AA226" s="134"/>
      <c r="AB226" s="147"/>
      <c r="AC226" s="80"/>
      <c r="AD226" s="134"/>
      <c r="AE226" s="147"/>
      <c r="AF226" s="80"/>
      <c r="AG226" s="134"/>
    </row>
    <row r="227" spans="1:35" s="66" customFormat="1" ht="15" customHeight="1" x14ac:dyDescent="0.2">
      <c r="A227" s="22" t="str">
        <f>[6]Settings!U226</f>
        <v>Total: Capricorn Municipalities</v>
      </c>
      <c r="B227" s="23"/>
      <c r="C227" s="24"/>
      <c r="D227" s="193">
        <f>SUM(D222:D226)</f>
        <v>728157</v>
      </c>
      <c r="E227" s="102">
        <f t="shared" ref="E227:R227" si="56">SUM(E222:E226)</f>
        <v>758043</v>
      </c>
      <c r="F227" s="203">
        <f t="shared" si="56"/>
        <v>803200</v>
      </c>
      <c r="G227" s="193">
        <f>SUM(G222:G225)</f>
        <v>209676</v>
      </c>
      <c r="H227" s="102">
        <f>SUM(H222:H225)</f>
        <v>286924</v>
      </c>
      <c r="I227" s="203">
        <f>SUM(I222:I225)</f>
        <v>646180</v>
      </c>
      <c r="J227" s="193">
        <f t="shared" si="56"/>
        <v>90000</v>
      </c>
      <c r="K227" s="102">
        <f t="shared" si="56"/>
        <v>173000</v>
      </c>
      <c r="L227" s="203">
        <f t="shared" si="56"/>
        <v>215000</v>
      </c>
      <c r="M227" s="193">
        <f t="shared" si="56"/>
        <v>47000</v>
      </c>
      <c r="N227" s="102">
        <f t="shared" si="56"/>
        <v>51000</v>
      </c>
      <c r="O227" s="203">
        <f t="shared" si="56"/>
        <v>50000</v>
      </c>
      <c r="P227" s="193">
        <f t="shared" si="56"/>
        <v>2417</v>
      </c>
      <c r="Q227" s="102">
        <f t="shared" si="56"/>
        <v>2512</v>
      </c>
      <c r="R227" s="203">
        <f t="shared" si="56"/>
        <v>2659</v>
      </c>
      <c r="S227" s="193">
        <f>SUM(S222:S226)</f>
        <v>0</v>
      </c>
      <c r="T227" s="102">
        <f t="shared" ref="T227:AG227" si="57">SUM(T222:T226)</f>
        <v>0</v>
      </c>
      <c r="U227" s="203">
        <f t="shared" si="57"/>
        <v>0</v>
      </c>
      <c r="V227" s="193">
        <f t="shared" si="57"/>
        <v>216733.95696383921</v>
      </c>
      <c r="W227" s="102">
        <f t="shared" si="57"/>
        <v>98035.308452625017</v>
      </c>
      <c r="X227" s="203">
        <f t="shared" si="57"/>
        <v>103688.3574873061</v>
      </c>
      <c r="Y227" s="193">
        <f t="shared" si="57"/>
        <v>26000</v>
      </c>
      <c r="Z227" s="102">
        <f t="shared" si="57"/>
        <v>35000</v>
      </c>
      <c r="AA227" s="203">
        <f t="shared" si="57"/>
        <v>39212</v>
      </c>
      <c r="AB227" s="193">
        <f t="shared" si="57"/>
        <v>0</v>
      </c>
      <c r="AC227" s="102">
        <f t="shared" si="57"/>
        <v>0</v>
      </c>
      <c r="AD227" s="203">
        <f t="shared" si="57"/>
        <v>0</v>
      </c>
      <c r="AE227" s="193">
        <f t="shared" si="57"/>
        <v>0</v>
      </c>
      <c r="AF227" s="102">
        <f t="shared" si="57"/>
        <v>0</v>
      </c>
      <c r="AG227" s="203">
        <f t="shared" si="57"/>
        <v>0</v>
      </c>
      <c r="AH227"/>
      <c r="AI227"/>
    </row>
    <row r="228" spans="1:35" ht="15" customHeight="1" x14ac:dyDescent="0.2">
      <c r="A228" s="254">
        <f>[6]Settings!U227</f>
        <v>0</v>
      </c>
      <c r="B228" s="243">
        <f>[6]Settings!V227</f>
        <v>0</v>
      </c>
      <c r="C228" s="244">
        <f>[6]Settings!W227</f>
        <v>0</v>
      </c>
      <c r="D228" s="1"/>
      <c r="E228" s="2"/>
      <c r="F228" s="3"/>
      <c r="G228" s="1" t="s">
        <v>497</v>
      </c>
      <c r="H228" s="2" t="s">
        <v>497</v>
      </c>
      <c r="I228" s="3" t="s">
        <v>497</v>
      </c>
      <c r="J228" s="1"/>
      <c r="K228" s="2"/>
      <c r="L228" s="3"/>
      <c r="M228" s="1"/>
      <c r="N228" s="2"/>
      <c r="O228" s="3"/>
      <c r="P228" s="1"/>
      <c r="Q228" s="2"/>
      <c r="R228" s="3"/>
      <c r="S228" s="1"/>
      <c r="T228" s="2"/>
      <c r="U228" s="3"/>
      <c r="V228" s="1"/>
      <c r="W228" s="2"/>
      <c r="X228" s="3"/>
      <c r="Y228" s="1"/>
      <c r="Z228" s="2"/>
      <c r="AA228" s="3"/>
      <c r="AB228" s="1"/>
      <c r="AC228" s="2"/>
      <c r="AD228" s="3"/>
      <c r="AE228" s="1"/>
      <c r="AF228" s="2"/>
      <c r="AG228" s="3"/>
    </row>
    <row r="229" spans="1:35" ht="15" customHeight="1" x14ac:dyDescent="0.2">
      <c r="A229" s="20" t="str">
        <f>[6]Settings!U228</f>
        <v>B</v>
      </c>
      <c r="B229" s="19" t="str">
        <f>[6]Settings!V228</f>
        <v>LIM361</v>
      </c>
      <c r="C229" s="229" t="str">
        <f>[6]Settings!W228</f>
        <v xml:space="preserve"> Thabazimbi</v>
      </c>
      <c r="D229" s="147">
        <v>33759</v>
      </c>
      <c r="E229" s="80">
        <v>35542</v>
      </c>
      <c r="F229" s="134">
        <v>37423</v>
      </c>
      <c r="G229" s="147">
        <v>0</v>
      </c>
      <c r="H229" s="80">
        <v>0</v>
      </c>
      <c r="I229" s="134">
        <v>0</v>
      </c>
      <c r="J229" s="147"/>
      <c r="K229" s="80"/>
      <c r="L229" s="134"/>
      <c r="M229" s="147"/>
      <c r="N229" s="80"/>
      <c r="O229" s="134"/>
      <c r="P229" s="147"/>
      <c r="Q229" s="80"/>
      <c r="R229" s="134"/>
      <c r="S229" s="147"/>
      <c r="T229" s="80"/>
      <c r="U229" s="134"/>
      <c r="V229" s="147"/>
      <c r="W229" s="80"/>
      <c r="X229" s="134"/>
      <c r="Y229" s="147"/>
      <c r="Z229" s="80"/>
      <c r="AA229" s="134"/>
      <c r="AB229" s="147"/>
      <c r="AC229" s="80"/>
      <c r="AD229" s="134"/>
      <c r="AE229" s="147"/>
      <c r="AF229" s="80"/>
      <c r="AG229" s="134"/>
    </row>
    <row r="230" spans="1:35" ht="15" customHeight="1" x14ac:dyDescent="0.2">
      <c r="A230" s="20" t="str">
        <f>[6]Settings!U229</f>
        <v>B</v>
      </c>
      <c r="B230" s="19" t="str">
        <f>[6]Settings!V229</f>
        <v>LIM362</v>
      </c>
      <c r="C230" s="229" t="str">
        <f>[6]Settings!W229</f>
        <v xml:space="preserve"> Lephalale</v>
      </c>
      <c r="D230" s="147">
        <v>44370</v>
      </c>
      <c r="E230" s="80">
        <v>46810</v>
      </c>
      <c r="F230" s="134">
        <v>49386</v>
      </c>
      <c r="G230" s="147">
        <v>0</v>
      </c>
      <c r="H230" s="80">
        <v>0</v>
      </c>
      <c r="I230" s="134">
        <v>0</v>
      </c>
      <c r="J230" s="147">
        <v>50000</v>
      </c>
      <c r="K230" s="80">
        <v>35000</v>
      </c>
      <c r="L230" s="134">
        <v>40000</v>
      </c>
      <c r="M230" s="147">
        <v>12000</v>
      </c>
      <c r="N230" s="80">
        <v>5000</v>
      </c>
      <c r="O230" s="134">
        <v>35000</v>
      </c>
      <c r="P230" s="147"/>
      <c r="Q230" s="80"/>
      <c r="R230" s="134"/>
      <c r="S230" s="147"/>
      <c r="T230" s="80"/>
      <c r="U230" s="134"/>
      <c r="V230" s="147"/>
      <c r="W230" s="80"/>
      <c r="X230" s="134"/>
      <c r="Y230" s="147"/>
      <c r="Z230" s="80"/>
      <c r="AA230" s="134"/>
      <c r="AB230" s="147"/>
      <c r="AC230" s="80"/>
      <c r="AD230" s="134"/>
      <c r="AE230" s="147"/>
      <c r="AF230" s="80"/>
      <c r="AG230" s="134"/>
    </row>
    <row r="231" spans="1:35" ht="15" customHeight="1" x14ac:dyDescent="0.2">
      <c r="A231" s="20" t="str">
        <f>[6]Settings!U230</f>
        <v>B</v>
      </c>
      <c r="B231" s="19" t="str">
        <f>[6]Settings!V230</f>
        <v>LIM366</v>
      </c>
      <c r="C231" s="229" t="str">
        <f>[6]Settings!W230</f>
        <v xml:space="preserve"> Bela-Bela</v>
      </c>
      <c r="D231" s="147">
        <v>26304</v>
      </c>
      <c r="E231" s="80">
        <v>27625</v>
      </c>
      <c r="F231" s="134">
        <v>29019</v>
      </c>
      <c r="G231" s="147">
        <v>0</v>
      </c>
      <c r="H231" s="80">
        <v>0</v>
      </c>
      <c r="I231" s="134">
        <v>0</v>
      </c>
      <c r="J231" s="147">
        <v>35000</v>
      </c>
      <c r="K231" s="80">
        <v>40000</v>
      </c>
      <c r="L231" s="134">
        <v>45000</v>
      </c>
      <c r="M231" s="147">
        <v>25000</v>
      </c>
      <c r="N231" s="80">
        <v>20000</v>
      </c>
      <c r="O231" s="134">
        <v>35000</v>
      </c>
      <c r="P231" s="147"/>
      <c r="Q231" s="80"/>
      <c r="R231" s="134"/>
      <c r="S231" s="147"/>
      <c r="T231" s="80"/>
      <c r="U231" s="134"/>
      <c r="V231" s="147"/>
      <c r="W231" s="80"/>
      <c r="X231" s="134"/>
      <c r="Y231" s="147"/>
      <c r="Z231" s="80"/>
      <c r="AA231" s="134"/>
      <c r="AB231" s="147"/>
      <c r="AC231" s="80"/>
      <c r="AD231" s="134"/>
      <c r="AE231" s="147"/>
      <c r="AF231" s="80"/>
      <c r="AG231" s="134"/>
    </row>
    <row r="232" spans="1:35" ht="15" customHeight="1" x14ac:dyDescent="0.2">
      <c r="A232" s="20" t="str">
        <f>[6]Settings!U231</f>
        <v>B</v>
      </c>
      <c r="B232" s="19" t="str">
        <f>[6]Settings!V231</f>
        <v>LIM367</v>
      </c>
      <c r="C232" s="229" t="str">
        <f>[6]Settings!W231</f>
        <v xml:space="preserve"> Mogalakwena</v>
      </c>
      <c r="D232" s="147">
        <v>159266</v>
      </c>
      <c r="E232" s="80">
        <v>168829</v>
      </c>
      <c r="F232" s="134">
        <v>178921</v>
      </c>
      <c r="G232" s="147">
        <v>0</v>
      </c>
      <c r="H232" s="80">
        <v>0</v>
      </c>
      <c r="I232" s="134">
        <v>0</v>
      </c>
      <c r="J232" s="147">
        <v>50000</v>
      </c>
      <c r="K232" s="80">
        <v>60000</v>
      </c>
      <c r="L232" s="134">
        <v>70000</v>
      </c>
      <c r="M232" s="147">
        <v>13000</v>
      </c>
      <c r="N232" s="80">
        <v>15000</v>
      </c>
      <c r="O232" s="134">
        <v>15000</v>
      </c>
      <c r="P232" s="147"/>
      <c r="Q232" s="80"/>
      <c r="R232" s="134"/>
      <c r="S232" s="147"/>
      <c r="T232" s="80"/>
      <c r="U232" s="134"/>
      <c r="V232" s="147"/>
      <c r="W232" s="80"/>
      <c r="X232" s="134"/>
      <c r="Y232" s="147"/>
      <c r="Z232" s="80"/>
      <c r="AA232" s="134"/>
      <c r="AB232" s="147"/>
      <c r="AC232" s="80"/>
      <c r="AD232" s="134"/>
      <c r="AE232" s="147"/>
      <c r="AF232" s="80"/>
      <c r="AG232" s="134"/>
    </row>
    <row r="233" spans="1:35" ht="15" customHeight="1" x14ac:dyDescent="0.2">
      <c r="A233" s="20" t="str">
        <f>[6]Settings!U232</f>
        <v>B</v>
      </c>
      <c r="B233" s="19" t="str">
        <f>[6]Settings!V232</f>
        <v>LIM368</v>
      </c>
      <c r="C233" s="229" t="str">
        <f>[6]Settings!W232</f>
        <v xml:space="preserve"> LIM 368</v>
      </c>
      <c r="D233" s="147">
        <v>39190</v>
      </c>
      <c r="E233" s="80">
        <v>41309</v>
      </c>
      <c r="F233" s="134">
        <v>43546</v>
      </c>
      <c r="G233" s="147">
        <v>0</v>
      </c>
      <c r="H233" s="80">
        <v>0</v>
      </c>
      <c r="I233" s="134">
        <v>0</v>
      </c>
      <c r="J233" s="147">
        <v>80000</v>
      </c>
      <c r="K233" s="80">
        <v>80000</v>
      </c>
      <c r="L233" s="134">
        <v>90000</v>
      </c>
      <c r="M233" s="147">
        <v>8000</v>
      </c>
      <c r="N233" s="80">
        <v>5000</v>
      </c>
      <c r="O233" s="134">
        <v>10000</v>
      </c>
      <c r="P233" s="147"/>
      <c r="Q233" s="80"/>
      <c r="R233" s="134"/>
      <c r="S233" s="147"/>
      <c r="T233" s="80"/>
      <c r="U233" s="134"/>
      <c r="V233" s="147"/>
      <c r="W233" s="80"/>
      <c r="X233" s="134"/>
      <c r="Y233" s="147"/>
      <c r="Z233" s="80"/>
      <c r="AA233" s="134"/>
      <c r="AB233" s="147"/>
      <c r="AC233" s="80"/>
      <c r="AD233" s="134"/>
      <c r="AE233" s="147"/>
      <c r="AF233" s="80"/>
      <c r="AG233" s="134"/>
    </row>
    <row r="234" spans="1:35" ht="15" customHeight="1" x14ac:dyDescent="0.2">
      <c r="A234" s="20" t="str">
        <f>[6]Settings!U233</f>
        <v>C</v>
      </c>
      <c r="B234" s="19" t="str">
        <f>[6]Settings!V233</f>
        <v>DC36</v>
      </c>
      <c r="C234" s="229" t="str">
        <f>[6]Settings!W233</f>
        <v xml:space="preserve"> Waterberg District Municipality</v>
      </c>
      <c r="D234" s="147"/>
      <c r="E234" s="80"/>
      <c r="F234" s="134"/>
      <c r="G234" s="147">
        <v>0</v>
      </c>
      <c r="H234" s="80">
        <v>0</v>
      </c>
      <c r="I234" s="134">
        <v>0</v>
      </c>
      <c r="J234" s="147"/>
      <c r="K234" s="80"/>
      <c r="L234" s="134"/>
      <c r="M234" s="147"/>
      <c r="N234" s="80"/>
      <c r="O234" s="134"/>
      <c r="P234" s="147">
        <v>2129</v>
      </c>
      <c r="Q234" s="80">
        <v>2231</v>
      </c>
      <c r="R234" s="134">
        <v>2358</v>
      </c>
      <c r="S234" s="147"/>
      <c r="T234" s="80"/>
      <c r="U234" s="134"/>
      <c r="V234" s="147"/>
      <c r="W234" s="80"/>
      <c r="X234" s="134"/>
      <c r="Y234" s="147"/>
      <c r="Z234" s="80"/>
      <c r="AA234" s="134"/>
      <c r="AB234" s="147"/>
      <c r="AC234" s="80"/>
      <c r="AD234" s="134"/>
      <c r="AE234" s="147"/>
      <c r="AF234" s="80"/>
      <c r="AG234" s="134"/>
    </row>
    <row r="235" spans="1:35" s="66" customFormat="1" ht="15" customHeight="1" x14ac:dyDescent="0.2">
      <c r="A235" s="22" t="str">
        <f>[6]Settings!U234</f>
        <v>Total: Waterberg Municipalities</v>
      </c>
      <c r="B235" s="23"/>
      <c r="C235" s="24"/>
      <c r="D235" s="193">
        <f>SUM(D229:D234)</f>
        <v>302889</v>
      </c>
      <c r="E235" s="102">
        <f t="shared" ref="E235:R235" si="58">SUM(E229:E234)</f>
        <v>320115</v>
      </c>
      <c r="F235" s="203">
        <f t="shared" si="58"/>
        <v>338295</v>
      </c>
      <c r="G235" s="193">
        <f t="shared" si="58"/>
        <v>0</v>
      </c>
      <c r="H235" s="102">
        <f t="shared" si="58"/>
        <v>0</v>
      </c>
      <c r="I235" s="203">
        <f t="shared" si="58"/>
        <v>0</v>
      </c>
      <c r="J235" s="193">
        <f t="shared" si="58"/>
        <v>215000</v>
      </c>
      <c r="K235" s="102">
        <f t="shared" si="58"/>
        <v>215000</v>
      </c>
      <c r="L235" s="203">
        <f t="shared" si="58"/>
        <v>245000</v>
      </c>
      <c r="M235" s="193">
        <f t="shared" si="58"/>
        <v>58000</v>
      </c>
      <c r="N235" s="102">
        <f t="shared" si="58"/>
        <v>45000</v>
      </c>
      <c r="O235" s="203">
        <f t="shared" si="58"/>
        <v>95000</v>
      </c>
      <c r="P235" s="193">
        <f t="shared" si="58"/>
        <v>2129</v>
      </c>
      <c r="Q235" s="102">
        <f t="shared" si="58"/>
        <v>2231</v>
      </c>
      <c r="R235" s="203">
        <f t="shared" si="58"/>
        <v>2358</v>
      </c>
      <c r="S235" s="193">
        <f>SUM(S229:S234)</f>
        <v>0</v>
      </c>
      <c r="T235" s="102">
        <f t="shared" ref="T235:AG235" si="59">SUM(T229:T234)</f>
        <v>0</v>
      </c>
      <c r="U235" s="203">
        <f t="shared" si="59"/>
        <v>0</v>
      </c>
      <c r="V235" s="193">
        <f t="shared" si="59"/>
        <v>0</v>
      </c>
      <c r="W235" s="102">
        <f t="shared" si="59"/>
        <v>0</v>
      </c>
      <c r="X235" s="203">
        <f t="shared" si="59"/>
        <v>0</v>
      </c>
      <c r="Y235" s="193">
        <f t="shared" si="59"/>
        <v>0</v>
      </c>
      <c r="Z235" s="102">
        <f t="shared" si="59"/>
        <v>0</v>
      </c>
      <c r="AA235" s="203">
        <f t="shared" si="59"/>
        <v>0</v>
      </c>
      <c r="AB235" s="193">
        <f t="shared" si="59"/>
        <v>0</v>
      </c>
      <c r="AC235" s="102">
        <f t="shared" si="59"/>
        <v>0</v>
      </c>
      <c r="AD235" s="203">
        <f t="shared" si="59"/>
        <v>0</v>
      </c>
      <c r="AE235" s="193">
        <f t="shared" si="59"/>
        <v>0</v>
      </c>
      <c r="AF235" s="102">
        <f t="shared" si="59"/>
        <v>0</v>
      </c>
      <c r="AG235" s="203">
        <f t="shared" si="59"/>
        <v>0</v>
      </c>
      <c r="AH235"/>
      <c r="AI235"/>
    </row>
    <row r="236" spans="1:35" ht="15" customHeight="1" x14ac:dyDescent="0.2">
      <c r="A236" s="254">
        <f>[6]Settings!U235</f>
        <v>0</v>
      </c>
      <c r="B236" s="243">
        <f>[6]Settings!V235</f>
        <v>0</v>
      </c>
      <c r="C236" s="244">
        <f>[6]Settings!W235</f>
        <v>0</v>
      </c>
      <c r="D236" s="1"/>
      <c r="E236" s="2"/>
      <c r="F236" s="3"/>
      <c r="G236" s="1" t="s">
        <v>497</v>
      </c>
      <c r="H236" s="2" t="s">
        <v>497</v>
      </c>
      <c r="I236" s="3" t="s">
        <v>497</v>
      </c>
      <c r="J236" s="1"/>
      <c r="K236" s="2"/>
      <c r="L236" s="3"/>
      <c r="M236" s="1"/>
      <c r="N236" s="2"/>
      <c r="O236" s="3"/>
      <c r="P236" s="1"/>
      <c r="Q236" s="2"/>
      <c r="R236" s="3"/>
      <c r="S236" s="1"/>
      <c r="T236" s="2"/>
      <c r="U236" s="3"/>
      <c r="V236" s="1"/>
      <c r="W236" s="2"/>
      <c r="X236" s="3"/>
      <c r="Y236" s="1"/>
      <c r="Z236" s="2"/>
      <c r="AA236" s="3"/>
      <c r="AB236" s="1"/>
      <c r="AC236" s="2"/>
      <c r="AD236" s="3"/>
      <c r="AE236" s="1"/>
      <c r="AF236" s="2"/>
      <c r="AG236" s="3"/>
    </row>
    <row r="237" spans="1:35" ht="15" customHeight="1" x14ac:dyDescent="0.2">
      <c r="A237" s="20" t="str">
        <f>[6]Settings!U236</f>
        <v>B</v>
      </c>
      <c r="B237" s="19" t="str">
        <f>[6]Settings!V236</f>
        <v>LIM471</v>
      </c>
      <c r="C237" s="229" t="str">
        <f>[6]Settings!W236</f>
        <v xml:space="preserve"> Ephraim Mogale</v>
      </c>
      <c r="D237" s="147">
        <v>44810</v>
      </c>
      <c r="E237" s="80">
        <v>35775</v>
      </c>
      <c r="F237" s="134">
        <v>37670</v>
      </c>
      <c r="G237" s="147">
        <v>0</v>
      </c>
      <c r="H237" s="80">
        <v>0</v>
      </c>
      <c r="I237" s="134">
        <v>0</v>
      </c>
      <c r="J237" s="147"/>
      <c r="K237" s="80"/>
      <c r="L237" s="134"/>
      <c r="M237" s="147"/>
      <c r="N237" s="80"/>
      <c r="O237" s="134"/>
      <c r="P237" s="147"/>
      <c r="Q237" s="80"/>
      <c r="R237" s="134"/>
      <c r="S237" s="147"/>
      <c r="T237" s="80"/>
      <c r="U237" s="134"/>
      <c r="V237" s="147"/>
      <c r="W237" s="80"/>
      <c r="X237" s="134"/>
      <c r="Y237" s="147"/>
      <c r="Z237" s="80"/>
      <c r="AA237" s="134"/>
      <c r="AB237" s="147"/>
      <c r="AC237" s="80"/>
      <c r="AD237" s="134"/>
      <c r="AE237" s="147"/>
      <c r="AF237" s="80"/>
      <c r="AG237" s="134"/>
    </row>
    <row r="238" spans="1:35" ht="15" customHeight="1" x14ac:dyDescent="0.2">
      <c r="A238" s="20" t="str">
        <f>[6]Settings!U237</f>
        <v>B</v>
      </c>
      <c r="B238" s="19" t="str">
        <f>[6]Settings!V237</f>
        <v>LIM472</v>
      </c>
      <c r="C238" s="229" t="str">
        <f>[6]Settings!W237</f>
        <v xml:space="preserve"> Elias Motsoaledi</v>
      </c>
      <c r="D238" s="147">
        <v>55860</v>
      </c>
      <c r="E238" s="80">
        <v>59013</v>
      </c>
      <c r="F238" s="134">
        <v>62340</v>
      </c>
      <c r="G238" s="147">
        <v>0</v>
      </c>
      <c r="H238" s="80">
        <v>0</v>
      </c>
      <c r="I238" s="134">
        <v>0</v>
      </c>
      <c r="J238" s="147"/>
      <c r="K238" s="80"/>
      <c r="L238" s="134"/>
      <c r="M238" s="147">
        <v>15000</v>
      </c>
      <c r="N238" s="80">
        <v>10000</v>
      </c>
      <c r="O238" s="134">
        <v>24000</v>
      </c>
      <c r="P238" s="147"/>
      <c r="Q238" s="80"/>
      <c r="R238" s="134"/>
      <c r="S238" s="147"/>
      <c r="T238" s="80"/>
      <c r="U238" s="134"/>
      <c r="V238" s="147"/>
      <c r="W238" s="80"/>
      <c r="X238" s="134"/>
      <c r="Y238" s="147"/>
      <c r="Z238" s="80"/>
      <c r="AA238" s="134"/>
      <c r="AB238" s="147"/>
      <c r="AC238" s="80"/>
      <c r="AD238" s="134"/>
      <c r="AE238" s="147"/>
      <c r="AF238" s="80"/>
      <c r="AG238" s="134"/>
    </row>
    <row r="239" spans="1:35" ht="15" customHeight="1" x14ac:dyDescent="0.2">
      <c r="A239" s="20" t="str">
        <f>[6]Settings!U238</f>
        <v>B</v>
      </c>
      <c r="B239" s="19" t="str">
        <f>[6]Settings!V238</f>
        <v>LIM473</v>
      </c>
      <c r="C239" s="229" t="str">
        <f>[6]Settings!W238</f>
        <v xml:space="preserve"> Makhuduthamaga</v>
      </c>
      <c r="D239" s="147">
        <v>63196</v>
      </c>
      <c r="E239" s="80">
        <v>66804</v>
      </c>
      <c r="F239" s="134">
        <v>70611</v>
      </c>
      <c r="G239" s="147">
        <v>0</v>
      </c>
      <c r="H239" s="80">
        <v>0</v>
      </c>
      <c r="I239" s="134">
        <v>0</v>
      </c>
      <c r="J239" s="147"/>
      <c r="K239" s="80"/>
      <c r="L239" s="134"/>
      <c r="M239" s="147">
        <v>13000</v>
      </c>
      <c r="N239" s="80"/>
      <c r="O239" s="134"/>
      <c r="P239" s="147"/>
      <c r="Q239" s="80"/>
      <c r="R239" s="134"/>
      <c r="S239" s="147"/>
      <c r="T239" s="80"/>
      <c r="U239" s="134"/>
      <c r="V239" s="147"/>
      <c r="W239" s="80"/>
      <c r="X239" s="134"/>
      <c r="Y239" s="147"/>
      <c r="Z239" s="80"/>
      <c r="AA239" s="134"/>
      <c r="AB239" s="147"/>
      <c r="AC239" s="80"/>
      <c r="AD239" s="134"/>
      <c r="AE239" s="147"/>
      <c r="AF239" s="80"/>
      <c r="AG239" s="134"/>
    </row>
    <row r="240" spans="1:35" ht="15" customHeight="1" x14ac:dyDescent="0.2">
      <c r="A240" s="20" t="str">
        <f>[6]Settings!U239</f>
        <v>B</v>
      </c>
      <c r="B240" s="19" t="str">
        <f>[6]Settings!V239</f>
        <v>LIM476</v>
      </c>
      <c r="C240" s="229" t="str">
        <f>[6]Settings!W239</f>
        <v xml:space="preserve"> LIM 476</v>
      </c>
      <c r="D240" s="147">
        <v>85863</v>
      </c>
      <c r="E240" s="80">
        <v>90875</v>
      </c>
      <c r="F240" s="134">
        <v>96165</v>
      </c>
      <c r="G240" s="147">
        <v>0</v>
      </c>
      <c r="H240" s="80">
        <v>0</v>
      </c>
      <c r="I240" s="134">
        <v>0</v>
      </c>
      <c r="J240" s="147"/>
      <c r="K240" s="80"/>
      <c r="L240" s="134"/>
      <c r="M240" s="147">
        <v>10000</v>
      </c>
      <c r="N240" s="80">
        <v>50000</v>
      </c>
      <c r="O240" s="134">
        <v>40000</v>
      </c>
      <c r="P240" s="147"/>
      <c r="Q240" s="80"/>
      <c r="R240" s="134"/>
      <c r="S240" s="147"/>
      <c r="T240" s="80"/>
      <c r="U240" s="134"/>
      <c r="V240" s="147"/>
      <c r="W240" s="80"/>
      <c r="X240" s="134"/>
      <c r="Y240" s="147"/>
      <c r="Z240" s="80"/>
      <c r="AA240" s="134"/>
      <c r="AB240" s="147"/>
      <c r="AC240" s="80"/>
      <c r="AD240" s="134"/>
      <c r="AE240" s="147"/>
      <c r="AF240" s="80"/>
      <c r="AG240" s="134"/>
    </row>
    <row r="241" spans="1:35" ht="15" customHeight="1" x14ac:dyDescent="0.2">
      <c r="A241" s="20" t="str">
        <f>[6]Settings!U240</f>
        <v>C</v>
      </c>
      <c r="B241" s="19" t="str">
        <f>[6]Settings!V240</f>
        <v>DC47</v>
      </c>
      <c r="C241" s="229" t="str">
        <f>[6]Settings!W240</f>
        <v xml:space="preserve"> Sekhukhune District Municipality</v>
      </c>
      <c r="D241" s="147">
        <v>484042</v>
      </c>
      <c r="E241" s="80">
        <v>513737</v>
      </c>
      <c r="F241" s="134">
        <v>545076</v>
      </c>
      <c r="G241" s="147">
        <v>0</v>
      </c>
      <c r="H241" s="80">
        <v>0</v>
      </c>
      <c r="I241" s="134">
        <v>0</v>
      </c>
      <c r="J241" s="147">
        <v>95000</v>
      </c>
      <c r="K241" s="80">
        <v>65000</v>
      </c>
      <c r="L241" s="134">
        <v>70000</v>
      </c>
      <c r="M241" s="147"/>
      <c r="N241" s="80"/>
      <c r="O241" s="134"/>
      <c r="P241" s="147">
        <v>2286</v>
      </c>
      <c r="Q241" s="80">
        <v>2409</v>
      </c>
      <c r="R241" s="134">
        <v>2556</v>
      </c>
      <c r="S241" s="147"/>
      <c r="T241" s="80"/>
      <c r="U241" s="134"/>
      <c r="V241" s="147"/>
      <c r="W241" s="80"/>
      <c r="X241" s="134"/>
      <c r="Y241" s="147"/>
      <c r="Z241" s="80"/>
      <c r="AA241" s="134"/>
      <c r="AB241" s="147"/>
      <c r="AC241" s="80"/>
      <c r="AD241" s="134"/>
      <c r="AE241" s="147"/>
      <c r="AF241" s="80"/>
      <c r="AG241" s="134"/>
    </row>
    <row r="242" spans="1:35" s="66" customFormat="1" ht="15" customHeight="1" x14ac:dyDescent="0.2">
      <c r="A242" s="22" t="str">
        <f>[6]Settings!U241</f>
        <v>Total: Sekhukhune Municipalities</v>
      </c>
      <c r="B242" s="23"/>
      <c r="C242" s="24"/>
      <c r="D242" s="193">
        <f>SUM(D237:D241)</f>
        <v>733771</v>
      </c>
      <c r="E242" s="102">
        <f t="shared" ref="E242:R242" si="60">SUM(E237:E241)</f>
        <v>766204</v>
      </c>
      <c r="F242" s="203">
        <f t="shared" si="60"/>
        <v>811862</v>
      </c>
      <c r="G242" s="193">
        <f t="shared" si="60"/>
        <v>0</v>
      </c>
      <c r="H242" s="102">
        <f t="shared" si="60"/>
        <v>0</v>
      </c>
      <c r="I242" s="203">
        <f t="shared" si="60"/>
        <v>0</v>
      </c>
      <c r="J242" s="193">
        <f t="shared" si="60"/>
        <v>95000</v>
      </c>
      <c r="K242" s="102">
        <f t="shared" si="60"/>
        <v>65000</v>
      </c>
      <c r="L242" s="203">
        <f t="shared" si="60"/>
        <v>70000</v>
      </c>
      <c r="M242" s="193">
        <f t="shared" si="60"/>
        <v>38000</v>
      </c>
      <c r="N242" s="102">
        <f t="shared" si="60"/>
        <v>60000</v>
      </c>
      <c r="O242" s="203">
        <f t="shared" si="60"/>
        <v>64000</v>
      </c>
      <c r="P242" s="193">
        <f t="shared" si="60"/>
        <v>2286</v>
      </c>
      <c r="Q242" s="102">
        <f t="shared" si="60"/>
        <v>2409</v>
      </c>
      <c r="R242" s="203">
        <f t="shared" si="60"/>
        <v>2556</v>
      </c>
      <c r="S242" s="193">
        <f>SUM(S237:S241)</f>
        <v>0</v>
      </c>
      <c r="T242" s="102">
        <f t="shared" ref="T242:AG242" si="61">SUM(T237:T241)</f>
        <v>0</v>
      </c>
      <c r="U242" s="203">
        <f t="shared" si="61"/>
        <v>0</v>
      </c>
      <c r="V242" s="193">
        <f t="shared" si="61"/>
        <v>0</v>
      </c>
      <c r="W242" s="102">
        <f t="shared" si="61"/>
        <v>0</v>
      </c>
      <c r="X242" s="203">
        <f t="shared" si="61"/>
        <v>0</v>
      </c>
      <c r="Y242" s="193">
        <f t="shared" si="61"/>
        <v>0</v>
      </c>
      <c r="Z242" s="102">
        <f t="shared" si="61"/>
        <v>0</v>
      </c>
      <c r="AA242" s="203">
        <f t="shared" si="61"/>
        <v>0</v>
      </c>
      <c r="AB242" s="193">
        <f t="shared" si="61"/>
        <v>0</v>
      </c>
      <c r="AC242" s="102">
        <f t="shared" si="61"/>
        <v>0</v>
      </c>
      <c r="AD242" s="203">
        <f t="shared" si="61"/>
        <v>0</v>
      </c>
      <c r="AE242" s="193">
        <f t="shared" si="61"/>
        <v>0</v>
      </c>
      <c r="AF242" s="102">
        <f t="shared" si="61"/>
        <v>0</v>
      </c>
      <c r="AG242" s="203">
        <f t="shared" si="61"/>
        <v>0</v>
      </c>
      <c r="AH242"/>
      <c r="AI242"/>
    </row>
    <row r="243" spans="1:35" ht="15" customHeight="1" x14ac:dyDescent="0.2">
      <c r="A243" s="254">
        <f>[6]Settings!U242</f>
        <v>0</v>
      </c>
      <c r="B243" s="243">
        <f>[6]Settings!V242</f>
        <v>0</v>
      </c>
      <c r="C243" s="244">
        <f>[6]Settings!W242</f>
        <v>0</v>
      </c>
      <c r="D243" s="1"/>
      <c r="E243" s="2"/>
      <c r="F243" s="3"/>
      <c r="G243" s="1"/>
      <c r="H243" s="2"/>
      <c r="I243" s="3"/>
      <c r="J243" s="1"/>
      <c r="K243" s="2"/>
      <c r="L243" s="3"/>
      <c r="M243" s="1"/>
      <c r="N243" s="2"/>
      <c r="O243" s="3"/>
      <c r="P243" s="1"/>
      <c r="Q243" s="2"/>
      <c r="R243" s="3"/>
      <c r="S243" s="1"/>
      <c r="T243" s="2"/>
      <c r="U243" s="3"/>
      <c r="V243" s="1"/>
      <c r="W243" s="2"/>
      <c r="X243" s="3"/>
      <c r="Y243" s="1"/>
      <c r="Z243" s="2"/>
      <c r="AA243" s="3"/>
      <c r="AB243" s="1"/>
      <c r="AC243" s="2"/>
      <c r="AD243" s="3"/>
      <c r="AE243" s="1"/>
      <c r="AF243" s="2"/>
      <c r="AG243" s="3"/>
    </row>
    <row r="244" spans="1:35" ht="15" customHeight="1" x14ac:dyDescent="0.2">
      <c r="A244" s="254">
        <f>[6]Settings!U243</f>
        <v>0</v>
      </c>
      <c r="B244" s="243">
        <f>[6]Settings!V243</f>
        <v>0</v>
      </c>
      <c r="C244" s="244">
        <f>[6]Settings!W243</f>
        <v>0</v>
      </c>
      <c r="D244" s="1"/>
      <c r="E244" s="2"/>
      <c r="F244" s="3"/>
      <c r="G244" s="1"/>
      <c r="H244" s="2"/>
      <c r="I244" s="3"/>
      <c r="J244" s="1"/>
      <c r="K244" s="2"/>
      <c r="L244" s="3"/>
      <c r="M244" s="1"/>
      <c r="N244" s="2"/>
      <c r="O244" s="3"/>
      <c r="P244" s="1"/>
      <c r="Q244" s="2"/>
      <c r="R244" s="3"/>
      <c r="S244" s="1"/>
      <c r="T244" s="2"/>
      <c r="U244" s="3"/>
      <c r="V244" s="1"/>
      <c r="W244" s="2"/>
      <c r="X244" s="3"/>
      <c r="Y244" s="1"/>
      <c r="Z244" s="2"/>
      <c r="AA244" s="3"/>
      <c r="AB244" s="1"/>
      <c r="AC244" s="2"/>
      <c r="AD244" s="3"/>
      <c r="AE244" s="1"/>
      <c r="AF244" s="2"/>
      <c r="AG244" s="3"/>
    </row>
    <row r="245" spans="1:35" s="66" customFormat="1" ht="15" customHeight="1" x14ac:dyDescent="0.2">
      <c r="A245" s="22" t="str">
        <f>[6]Settings!U244</f>
        <v>Total: Limpopo Municipalities</v>
      </c>
      <c r="B245" s="23"/>
      <c r="C245" s="24"/>
      <c r="D245" s="193">
        <f>SUM(D213+D220+D227+D235+D242)</f>
        <v>3342883</v>
      </c>
      <c r="E245" s="102">
        <f t="shared" ref="E245:R245" si="62">SUM(E213+E220+E227+E235+E242)</f>
        <v>3506593</v>
      </c>
      <c r="F245" s="203">
        <f t="shared" si="62"/>
        <v>3714594</v>
      </c>
      <c r="G245" s="193">
        <f t="shared" si="62"/>
        <v>209676</v>
      </c>
      <c r="H245" s="102">
        <f t="shared" si="62"/>
        <v>286924</v>
      </c>
      <c r="I245" s="203">
        <f t="shared" si="62"/>
        <v>646180</v>
      </c>
      <c r="J245" s="193">
        <f t="shared" si="62"/>
        <v>527478</v>
      </c>
      <c r="K245" s="102">
        <f t="shared" si="62"/>
        <v>605000</v>
      </c>
      <c r="L245" s="203">
        <f t="shared" si="62"/>
        <v>690000</v>
      </c>
      <c r="M245" s="193">
        <f t="shared" si="62"/>
        <v>298000</v>
      </c>
      <c r="N245" s="102">
        <f t="shared" si="62"/>
        <v>261000</v>
      </c>
      <c r="O245" s="203">
        <f t="shared" si="62"/>
        <v>376000</v>
      </c>
      <c r="P245" s="193">
        <f t="shared" si="62"/>
        <v>11278</v>
      </c>
      <c r="Q245" s="102">
        <f t="shared" si="62"/>
        <v>11818</v>
      </c>
      <c r="R245" s="203">
        <f t="shared" si="62"/>
        <v>12506</v>
      </c>
      <c r="S245" s="193">
        <f>S213+S220+S227+S235+S242</f>
        <v>0</v>
      </c>
      <c r="T245" s="102">
        <f t="shared" ref="T245:AG245" si="63">T213+T220+T227+T235+T242</f>
        <v>0</v>
      </c>
      <c r="U245" s="203">
        <f t="shared" si="63"/>
        <v>0</v>
      </c>
      <c r="V245" s="193">
        <f t="shared" si="63"/>
        <v>216733.95696383921</v>
      </c>
      <c r="W245" s="102">
        <f t="shared" si="63"/>
        <v>98035.308452625017</v>
      </c>
      <c r="X245" s="203">
        <f t="shared" si="63"/>
        <v>103688.3574873061</v>
      </c>
      <c r="Y245" s="193">
        <f t="shared" si="63"/>
        <v>26000</v>
      </c>
      <c r="Z245" s="102">
        <f t="shared" si="63"/>
        <v>35000</v>
      </c>
      <c r="AA245" s="203">
        <f t="shared" si="63"/>
        <v>39212</v>
      </c>
      <c r="AB245" s="193">
        <f t="shared" si="63"/>
        <v>0</v>
      </c>
      <c r="AC245" s="102">
        <f t="shared" si="63"/>
        <v>0</v>
      </c>
      <c r="AD245" s="203">
        <f t="shared" si="63"/>
        <v>0</v>
      </c>
      <c r="AE245" s="193">
        <f t="shared" si="63"/>
        <v>0</v>
      </c>
      <c r="AF245" s="102">
        <f t="shared" si="63"/>
        <v>0</v>
      </c>
      <c r="AG245" s="203">
        <f t="shared" si="63"/>
        <v>0</v>
      </c>
      <c r="AH245"/>
      <c r="AI245"/>
    </row>
    <row r="246" spans="1:35" ht="15" customHeight="1" x14ac:dyDescent="0.2">
      <c r="A246" s="254">
        <f>[6]Settings!U245</f>
        <v>0</v>
      </c>
      <c r="B246" s="243">
        <f>[6]Settings!V245</f>
        <v>0</v>
      </c>
      <c r="C246" s="244">
        <f>[6]Settings!W245</f>
        <v>0</v>
      </c>
      <c r="D246" s="6"/>
      <c r="E246" s="7"/>
      <c r="F246" s="8"/>
      <c r="G246" s="6" t="s">
        <v>497</v>
      </c>
      <c r="H246" s="7" t="s">
        <v>497</v>
      </c>
      <c r="I246" s="8" t="s">
        <v>497</v>
      </c>
      <c r="J246" s="6"/>
      <c r="K246" s="7"/>
      <c r="L246" s="8"/>
      <c r="M246" s="6"/>
      <c r="N246" s="7"/>
      <c r="O246" s="8"/>
      <c r="P246" s="6"/>
      <c r="Q246" s="7"/>
      <c r="R246" s="8"/>
      <c r="S246" s="6"/>
      <c r="T246" s="7"/>
      <c r="U246" s="8"/>
      <c r="V246" s="6"/>
      <c r="W246" s="7"/>
      <c r="X246" s="8"/>
      <c r="Y246" s="6"/>
      <c r="Z246" s="7"/>
      <c r="AA246" s="8"/>
      <c r="AB246" s="6"/>
      <c r="AC246" s="7"/>
      <c r="AD246" s="8"/>
      <c r="AE246" s="6"/>
      <c r="AF246" s="7"/>
      <c r="AG246" s="8"/>
    </row>
    <row r="247" spans="1:35" ht="15" customHeight="1" x14ac:dyDescent="0.2">
      <c r="A247" s="257" t="str">
        <f>[6]Settings!U246</f>
        <v>MPUMALANGA</v>
      </c>
      <c r="B247" s="19"/>
      <c r="C247" s="229"/>
      <c r="D247" s="1"/>
      <c r="E247" s="2"/>
      <c r="F247" s="3"/>
      <c r="G247" s="1">
        <v>0</v>
      </c>
      <c r="H247" s="2">
        <v>0</v>
      </c>
      <c r="I247" s="3">
        <v>0</v>
      </c>
      <c r="J247" s="1"/>
      <c r="K247" s="2"/>
      <c r="L247" s="3"/>
      <c r="M247" s="1"/>
      <c r="N247" s="2"/>
      <c r="O247" s="3"/>
      <c r="P247" s="1"/>
      <c r="Q247" s="2"/>
      <c r="R247" s="3"/>
      <c r="S247" s="1"/>
      <c r="T247" s="2"/>
      <c r="U247" s="3"/>
      <c r="V247" s="1"/>
      <c r="W247" s="2"/>
      <c r="X247" s="3"/>
      <c r="Y247" s="1"/>
      <c r="Z247" s="2"/>
      <c r="AA247" s="3"/>
      <c r="AB247" s="1"/>
      <c r="AC247" s="2"/>
      <c r="AD247" s="3"/>
      <c r="AE247" s="1"/>
      <c r="AF247" s="2"/>
      <c r="AG247" s="3"/>
    </row>
    <row r="248" spans="1:35" ht="15" customHeight="1" x14ac:dyDescent="0.2">
      <c r="A248" s="254">
        <f>[6]Settings!U247</f>
        <v>0</v>
      </c>
      <c r="B248" s="243">
        <f>[6]Settings!V247</f>
        <v>0</v>
      </c>
      <c r="C248" s="244">
        <f>[6]Settings!W247</f>
        <v>0</v>
      </c>
      <c r="D248" s="1"/>
      <c r="E248" s="2"/>
      <c r="F248" s="3"/>
      <c r="G248" s="1" t="s">
        <v>497</v>
      </c>
      <c r="H248" s="2" t="s">
        <v>497</v>
      </c>
      <c r="I248" s="3" t="s">
        <v>497</v>
      </c>
      <c r="J248" s="1"/>
      <c r="K248" s="2"/>
      <c r="L248" s="3"/>
      <c r="M248" s="1"/>
      <c r="N248" s="2"/>
      <c r="O248" s="3"/>
      <c r="P248" s="1"/>
      <c r="Q248" s="2"/>
      <c r="R248" s="3"/>
      <c r="S248" s="1"/>
      <c r="T248" s="2"/>
      <c r="U248" s="3"/>
      <c r="V248" s="1"/>
      <c r="W248" s="2"/>
      <c r="X248" s="3"/>
      <c r="Y248" s="1"/>
      <c r="Z248" s="2"/>
      <c r="AA248" s="3"/>
      <c r="AB248" s="1"/>
      <c r="AC248" s="2"/>
      <c r="AD248" s="3"/>
      <c r="AE248" s="1"/>
      <c r="AF248" s="2"/>
      <c r="AG248" s="3"/>
    </row>
    <row r="249" spans="1:35" ht="15" customHeight="1" x14ac:dyDescent="0.2">
      <c r="A249" s="20" t="str">
        <f>[6]Settings!U248</f>
        <v>B</v>
      </c>
      <c r="B249" s="19" t="s">
        <v>1285</v>
      </c>
      <c r="C249" s="229" t="str">
        <f>[6]Settings!W248</f>
        <v>Albert Luthuli</v>
      </c>
      <c r="D249" s="147">
        <v>88616</v>
      </c>
      <c r="E249" s="80">
        <v>93799</v>
      </c>
      <c r="F249" s="134">
        <v>99269</v>
      </c>
      <c r="G249" s="147">
        <v>0</v>
      </c>
      <c r="H249" s="80">
        <v>0</v>
      </c>
      <c r="I249" s="134">
        <v>0</v>
      </c>
      <c r="J249" s="147">
        <v>35000</v>
      </c>
      <c r="K249" s="80">
        <v>20000</v>
      </c>
      <c r="L249" s="134">
        <v>25000</v>
      </c>
      <c r="M249" s="147">
        <v>7000</v>
      </c>
      <c r="N249" s="80">
        <v>10000</v>
      </c>
      <c r="O249" s="134">
        <v>20000</v>
      </c>
      <c r="P249" s="147"/>
      <c r="Q249" s="80"/>
      <c r="R249" s="134"/>
      <c r="S249" s="147"/>
      <c r="T249" s="80"/>
      <c r="U249" s="134"/>
      <c r="V249" s="147"/>
      <c r="W249" s="80"/>
      <c r="X249" s="134"/>
      <c r="Y249" s="147"/>
      <c r="Z249" s="80"/>
      <c r="AA249" s="134"/>
      <c r="AB249" s="147"/>
      <c r="AC249" s="80"/>
      <c r="AD249" s="134"/>
      <c r="AE249" s="147"/>
      <c r="AF249" s="80"/>
      <c r="AG249" s="134"/>
    </row>
    <row r="250" spans="1:35" ht="15" customHeight="1" x14ac:dyDescent="0.2">
      <c r="A250" s="20" t="str">
        <f>[6]Settings!U249</f>
        <v>B</v>
      </c>
      <c r="B250" s="19" t="s">
        <v>1286</v>
      </c>
      <c r="C250" s="229" t="str">
        <f>[6]Settings!W249</f>
        <v>Msukaligwa</v>
      </c>
      <c r="D250" s="147">
        <v>53608</v>
      </c>
      <c r="E250" s="80">
        <v>56621</v>
      </c>
      <c r="F250" s="134">
        <v>59801</v>
      </c>
      <c r="G250" s="147">
        <v>0</v>
      </c>
      <c r="H250" s="80">
        <v>0</v>
      </c>
      <c r="I250" s="134">
        <v>0</v>
      </c>
      <c r="J250" s="147"/>
      <c r="K250" s="80"/>
      <c r="L250" s="134"/>
      <c r="M250" s="147">
        <v>21000</v>
      </c>
      <c r="N250" s="80">
        <v>17000</v>
      </c>
      <c r="O250" s="134">
        <v>30000</v>
      </c>
      <c r="P250" s="147"/>
      <c r="Q250" s="80"/>
      <c r="R250" s="134"/>
      <c r="S250" s="147"/>
      <c r="T250" s="80"/>
      <c r="U250" s="134"/>
      <c r="V250" s="147"/>
      <c r="W250" s="80"/>
      <c r="X250" s="134"/>
      <c r="Y250" s="147"/>
      <c r="Z250" s="80"/>
      <c r="AA250" s="134"/>
      <c r="AB250" s="147"/>
      <c r="AC250" s="80"/>
      <c r="AD250" s="134"/>
      <c r="AE250" s="147"/>
      <c r="AF250" s="80"/>
      <c r="AG250" s="134"/>
    </row>
    <row r="251" spans="1:35" ht="15" customHeight="1" x14ac:dyDescent="0.2">
      <c r="A251" s="20" t="str">
        <f>[6]Settings!U250</f>
        <v>B</v>
      </c>
      <c r="B251" s="19" t="s">
        <v>1287</v>
      </c>
      <c r="C251" s="229" t="str">
        <f>[6]Settings!W250</f>
        <v>Mkhondo</v>
      </c>
      <c r="D251" s="147">
        <v>82215</v>
      </c>
      <c r="E251" s="80">
        <v>84347</v>
      </c>
      <c r="F251" s="134">
        <v>89235</v>
      </c>
      <c r="G251" s="147">
        <v>0</v>
      </c>
      <c r="H251" s="80">
        <v>0</v>
      </c>
      <c r="I251" s="134">
        <v>0</v>
      </c>
      <c r="J251" s="147">
        <v>35000</v>
      </c>
      <c r="K251" s="80">
        <v>15000</v>
      </c>
      <c r="L251" s="134">
        <v>25000</v>
      </c>
      <c r="M251" s="147">
        <v>10000</v>
      </c>
      <c r="N251" s="80">
        <v>11000</v>
      </c>
      <c r="O251" s="134">
        <v>15000</v>
      </c>
      <c r="P251" s="147"/>
      <c r="Q251" s="80"/>
      <c r="R251" s="134"/>
      <c r="S251" s="147"/>
      <c r="T251" s="80"/>
      <c r="U251" s="134"/>
      <c r="V251" s="147"/>
      <c r="W251" s="80"/>
      <c r="X251" s="134"/>
      <c r="Y251" s="147"/>
      <c r="Z251" s="80"/>
      <c r="AA251" s="134"/>
      <c r="AB251" s="147"/>
      <c r="AC251" s="80"/>
      <c r="AD251" s="134"/>
      <c r="AE251" s="147"/>
      <c r="AF251" s="80"/>
      <c r="AG251" s="134"/>
    </row>
    <row r="252" spans="1:35" ht="15" customHeight="1" x14ac:dyDescent="0.2">
      <c r="A252" s="20" t="str">
        <f>[6]Settings!U251</f>
        <v>B</v>
      </c>
      <c r="B252" s="19" t="s">
        <v>1288</v>
      </c>
      <c r="C252" s="229" t="str">
        <f>[6]Settings!W251</f>
        <v>Pixley Ka Seme</v>
      </c>
      <c r="D252" s="147">
        <v>29327</v>
      </c>
      <c r="E252" s="80">
        <v>28180</v>
      </c>
      <c r="F252" s="134">
        <v>29608</v>
      </c>
      <c r="G252" s="147">
        <v>0</v>
      </c>
      <c r="H252" s="80">
        <v>0</v>
      </c>
      <c r="I252" s="134">
        <v>0</v>
      </c>
      <c r="J252" s="147"/>
      <c r="K252" s="80"/>
      <c r="L252" s="134"/>
      <c r="M252" s="147">
        <v>17000</v>
      </c>
      <c r="N252" s="80">
        <v>10000</v>
      </c>
      <c r="O252" s="134">
        <v>8000</v>
      </c>
      <c r="P252" s="147"/>
      <c r="Q252" s="80"/>
      <c r="R252" s="134"/>
      <c r="S252" s="147"/>
      <c r="T252" s="80"/>
      <c r="U252" s="134"/>
      <c r="V252" s="147"/>
      <c r="W252" s="80"/>
      <c r="X252" s="134"/>
      <c r="Y252" s="147"/>
      <c r="Z252" s="80"/>
      <c r="AA252" s="134"/>
      <c r="AB252" s="147"/>
      <c r="AC252" s="80"/>
      <c r="AD252" s="134"/>
      <c r="AE252" s="147"/>
      <c r="AF252" s="80"/>
      <c r="AG252" s="134"/>
    </row>
    <row r="253" spans="1:35" ht="15" customHeight="1" x14ac:dyDescent="0.2">
      <c r="A253" s="20" t="str">
        <f>[6]Settings!U252</f>
        <v>B</v>
      </c>
      <c r="B253" s="19" t="s">
        <v>1289</v>
      </c>
      <c r="C253" s="229" t="str">
        <f>[6]Settings!W252</f>
        <v>Lekwa</v>
      </c>
      <c r="D253" s="147">
        <v>29293</v>
      </c>
      <c r="E253" s="80">
        <v>30799</v>
      </c>
      <c r="F253" s="134">
        <v>32388</v>
      </c>
      <c r="G253" s="147">
        <v>0</v>
      </c>
      <c r="H253" s="80">
        <v>0</v>
      </c>
      <c r="I253" s="134">
        <v>0</v>
      </c>
      <c r="J253" s="147">
        <v>30000</v>
      </c>
      <c r="K253" s="80">
        <v>20000</v>
      </c>
      <c r="L253" s="134">
        <v>30000</v>
      </c>
      <c r="M253" s="147">
        <v>8000</v>
      </c>
      <c r="N253" s="80">
        <v>10000</v>
      </c>
      <c r="O253" s="134">
        <v>8000</v>
      </c>
      <c r="P253" s="147"/>
      <c r="Q253" s="80"/>
      <c r="R253" s="134"/>
      <c r="S253" s="147"/>
      <c r="T253" s="80"/>
      <c r="U253" s="134"/>
      <c r="V253" s="147"/>
      <c r="W253" s="80"/>
      <c r="X253" s="134"/>
      <c r="Y253" s="147"/>
      <c r="Z253" s="80"/>
      <c r="AA253" s="134"/>
      <c r="AB253" s="147"/>
      <c r="AC253" s="80"/>
      <c r="AD253" s="134"/>
      <c r="AE253" s="147"/>
      <c r="AF253" s="80"/>
      <c r="AG253" s="134"/>
    </row>
    <row r="254" spans="1:35" ht="15" customHeight="1" x14ac:dyDescent="0.2">
      <c r="A254" s="20" t="str">
        <f>[6]Settings!U253</f>
        <v>B</v>
      </c>
      <c r="B254" s="19" t="s">
        <v>1290</v>
      </c>
      <c r="C254" s="229" t="str">
        <f>[6]Settings!W253</f>
        <v>Dipaleseng</v>
      </c>
      <c r="D254" s="147">
        <v>19076</v>
      </c>
      <c r="E254" s="80">
        <v>19949</v>
      </c>
      <c r="F254" s="134">
        <v>20870</v>
      </c>
      <c r="G254" s="147">
        <v>0</v>
      </c>
      <c r="H254" s="80">
        <v>0</v>
      </c>
      <c r="I254" s="134">
        <v>0</v>
      </c>
      <c r="J254" s="147"/>
      <c r="K254" s="80"/>
      <c r="L254" s="134"/>
      <c r="M254" s="147">
        <v>17000</v>
      </c>
      <c r="N254" s="80">
        <v>15000</v>
      </c>
      <c r="O254" s="134">
        <v>12000</v>
      </c>
      <c r="P254" s="147"/>
      <c r="Q254" s="80"/>
      <c r="R254" s="134"/>
      <c r="S254" s="147"/>
      <c r="T254" s="80"/>
      <c r="U254" s="134"/>
      <c r="V254" s="147"/>
      <c r="W254" s="80"/>
      <c r="X254" s="134"/>
      <c r="Y254" s="147"/>
      <c r="Z254" s="80"/>
      <c r="AA254" s="134"/>
      <c r="AB254" s="147"/>
      <c r="AC254" s="80"/>
      <c r="AD254" s="134"/>
      <c r="AE254" s="147"/>
      <c r="AF254" s="80"/>
      <c r="AG254" s="134"/>
    </row>
    <row r="255" spans="1:35" ht="15" customHeight="1" x14ac:dyDescent="0.2">
      <c r="A255" s="20" t="str">
        <f>[6]Settings!U254</f>
        <v>B</v>
      </c>
      <c r="B255" s="19" t="s">
        <v>1291</v>
      </c>
      <c r="C255" s="229" t="str">
        <f>[6]Settings!W254</f>
        <v>Govan Mbeki</v>
      </c>
      <c r="D255" s="147">
        <v>58796</v>
      </c>
      <c r="E255" s="80">
        <v>62131</v>
      </c>
      <c r="F255" s="134">
        <v>65650</v>
      </c>
      <c r="G255" s="147">
        <v>0</v>
      </c>
      <c r="H255" s="80">
        <v>0</v>
      </c>
      <c r="I255" s="134">
        <v>0</v>
      </c>
      <c r="J255" s="147"/>
      <c r="K255" s="80"/>
      <c r="L255" s="134"/>
      <c r="M255" s="147">
        <v>14000</v>
      </c>
      <c r="N255" s="80">
        <v>12000</v>
      </c>
      <c r="O255" s="134">
        <v>25000</v>
      </c>
      <c r="P255" s="147"/>
      <c r="Q255" s="80"/>
      <c r="R255" s="134"/>
      <c r="S255" s="147"/>
      <c r="T255" s="80"/>
      <c r="U255" s="134"/>
      <c r="V255" s="147"/>
      <c r="W255" s="80"/>
      <c r="X255" s="134"/>
      <c r="Y255" s="147"/>
      <c r="Z255" s="80"/>
      <c r="AA255" s="134"/>
      <c r="AB255" s="147"/>
      <c r="AC255" s="80"/>
      <c r="AD255" s="134"/>
      <c r="AE255" s="147"/>
      <c r="AF255" s="80"/>
      <c r="AG255" s="134"/>
    </row>
    <row r="256" spans="1:35" ht="15" customHeight="1" x14ac:dyDescent="0.2">
      <c r="A256" s="20" t="str">
        <f>[6]Settings!U255</f>
        <v>C</v>
      </c>
      <c r="B256" s="19" t="s">
        <v>106</v>
      </c>
      <c r="C256" s="229" t="str">
        <f>[6]Settings!W255</f>
        <v>Gert Sibande District Municipality</v>
      </c>
      <c r="D256" s="147"/>
      <c r="E256" s="80"/>
      <c r="F256" s="134"/>
      <c r="G256" s="147">
        <v>119518</v>
      </c>
      <c r="H256" s="80">
        <v>183621</v>
      </c>
      <c r="I256" s="134">
        <v>359347</v>
      </c>
      <c r="J256" s="147"/>
      <c r="K256" s="80"/>
      <c r="L256" s="134"/>
      <c r="M256" s="147"/>
      <c r="N256" s="80"/>
      <c r="O256" s="134"/>
      <c r="P256" s="147">
        <v>2309</v>
      </c>
      <c r="Q256" s="80">
        <v>2413</v>
      </c>
      <c r="R256" s="134">
        <v>2548</v>
      </c>
      <c r="S256" s="147"/>
      <c r="T256" s="80"/>
      <c r="U256" s="134"/>
      <c r="V256" s="147"/>
      <c r="W256" s="80"/>
      <c r="X256" s="134"/>
      <c r="Y256" s="147"/>
      <c r="Z256" s="80"/>
      <c r="AA256" s="134"/>
      <c r="AB256" s="147"/>
      <c r="AC256" s="80"/>
      <c r="AD256" s="134"/>
      <c r="AE256" s="147"/>
      <c r="AF256" s="80"/>
      <c r="AG256" s="134"/>
    </row>
    <row r="257" spans="1:35" s="66" customFormat="1" ht="15" customHeight="1" x14ac:dyDescent="0.2">
      <c r="A257" s="22" t="str">
        <f>[6]Settings!U256</f>
        <v>Total: Gert Sibande Municipalities</v>
      </c>
      <c r="B257" s="23"/>
      <c r="C257" s="24"/>
      <c r="D257" s="193">
        <f>SUM(D249:D256)</f>
        <v>360931</v>
      </c>
      <c r="E257" s="102">
        <f t="shared" ref="E257:R257" si="64">SUM(E249:E256)</f>
        <v>375826</v>
      </c>
      <c r="F257" s="203">
        <f t="shared" si="64"/>
        <v>396821</v>
      </c>
      <c r="G257" s="193">
        <f t="shared" si="64"/>
        <v>119518</v>
      </c>
      <c r="H257" s="102">
        <f t="shared" si="64"/>
        <v>183621</v>
      </c>
      <c r="I257" s="203">
        <f t="shared" si="64"/>
        <v>359347</v>
      </c>
      <c r="J257" s="193">
        <f t="shared" si="64"/>
        <v>100000</v>
      </c>
      <c r="K257" s="102">
        <f t="shared" si="64"/>
        <v>55000</v>
      </c>
      <c r="L257" s="203">
        <f t="shared" si="64"/>
        <v>80000</v>
      </c>
      <c r="M257" s="193">
        <f t="shared" si="64"/>
        <v>94000</v>
      </c>
      <c r="N257" s="102">
        <f t="shared" si="64"/>
        <v>85000</v>
      </c>
      <c r="O257" s="203">
        <f t="shared" si="64"/>
        <v>118000</v>
      </c>
      <c r="P257" s="193">
        <f t="shared" si="64"/>
        <v>2309</v>
      </c>
      <c r="Q257" s="102">
        <f t="shared" si="64"/>
        <v>2413</v>
      </c>
      <c r="R257" s="203">
        <f t="shared" si="64"/>
        <v>2548</v>
      </c>
      <c r="S257" s="193">
        <f>SUM(S249:S256)</f>
        <v>0</v>
      </c>
      <c r="T257" s="102">
        <f t="shared" ref="T257:AG257" si="65">SUM(T249:T256)</f>
        <v>0</v>
      </c>
      <c r="U257" s="203">
        <f t="shared" si="65"/>
        <v>0</v>
      </c>
      <c r="V257" s="193">
        <f t="shared" si="65"/>
        <v>0</v>
      </c>
      <c r="W257" s="102">
        <f t="shared" si="65"/>
        <v>0</v>
      </c>
      <c r="X257" s="203">
        <f t="shared" si="65"/>
        <v>0</v>
      </c>
      <c r="Y257" s="193">
        <f t="shared" si="65"/>
        <v>0</v>
      </c>
      <c r="Z257" s="102">
        <f t="shared" si="65"/>
        <v>0</v>
      </c>
      <c r="AA257" s="203">
        <f t="shared" si="65"/>
        <v>0</v>
      </c>
      <c r="AB257" s="193">
        <f t="shared" si="65"/>
        <v>0</v>
      </c>
      <c r="AC257" s="102">
        <f t="shared" si="65"/>
        <v>0</v>
      </c>
      <c r="AD257" s="203">
        <f t="shared" si="65"/>
        <v>0</v>
      </c>
      <c r="AE257" s="193">
        <f t="shared" si="65"/>
        <v>0</v>
      </c>
      <c r="AF257" s="102">
        <f t="shared" si="65"/>
        <v>0</v>
      </c>
      <c r="AG257" s="203">
        <f t="shared" si="65"/>
        <v>0</v>
      </c>
      <c r="AH257"/>
      <c r="AI257"/>
    </row>
    <row r="258" spans="1:35" ht="15" customHeight="1" x14ac:dyDescent="0.2">
      <c r="A258" s="254">
        <f>[6]Settings!U257</f>
        <v>0</v>
      </c>
      <c r="B258" s="243">
        <f>[6]Settings!V257</f>
        <v>0</v>
      </c>
      <c r="C258" s="244">
        <f>[6]Settings!W257</f>
        <v>0</v>
      </c>
      <c r="D258" s="1"/>
      <c r="E258" s="2"/>
      <c r="F258" s="3"/>
      <c r="G258" s="1" t="s">
        <v>497</v>
      </c>
      <c r="H258" s="2" t="s">
        <v>497</v>
      </c>
      <c r="I258" s="3" t="s">
        <v>497</v>
      </c>
      <c r="J258" s="1"/>
      <c r="K258" s="2"/>
      <c r="L258" s="3"/>
      <c r="M258" s="1"/>
      <c r="N258" s="2"/>
      <c r="O258" s="3"/>
      <c r="P258" s="1"/>
      <c r="Q258" s="2"/>
      <c r="R258" s="3"/>
      <c r="S258" s="1"/>
      <c r="T258" s="2"/>
      <c r="U258" s="3"/>
      <c r="V258" s="1"/>
      <c r="W258" s="2"/>
      <c r="X258" s="3"/>
      <c r="Y258" s="1"/>
      <c r="Z258" s="2"/>
      <c r="AA258" s="3"/>
      <c r="AB258" s="1"/>
      <c r="AC258" s="2"/>
      <c r="AD258" s="3"/>
      <c r="AE258" s="1"/>
      <c r="AF258" s="2"/>
      <c r="AG258" s="3"/>
    </row>
    <row r="259" spans="1:35" ht="15" customHeight="1" x14ac:dyDescent="0.2">
      <c r="A259" s="20" t="str">
        <f>[6]Settings!U258</f>
        <v>B</v>
      </c>
      <c r="B259" s="19" t="str">
        <f>[6]Settings!V258</f>
        <v>MP311</v>
      </c>
      <c r="C259" s="229" t="str">
        <f>[6]Settings!W258</f>
        <v>Victor Khanye</v>
      </c>
      <c r="D259" s="147">
        <v>25286</v>
      </c>
      <c r="E259" s="80">
        <v>26544</v>
      </c>
      <c r="F259" s="134">
        <v>27871</v>
      </c>
      <c r="G259" s="147">
        <v>0</v>
      </c>
      <c r="H259" s="80">
        <v>0</v>
      </c>
      <c r="I259" s="134">
        <v>0</v>
      </c>
      <c r="J259" s="147"/>
      <c r="K259" s="80"/>
      <c r="L259" s="134"/>
      <c r="M259" s="147"/>
      <c r="N259" s="80">
        <v>5000</v>
      </c>
      <c r="O259" s="134">
        <v>13000</v>
      </c>
      <c r="P259" s="147"/>
      <c r="Q259" s="80"/>
      <c r="R259" s="134"/>
      <c r="S259" s="147"/>
      <c r="T259" s="80"/>
      <c r="U259" s="134"/>
      <c r="V259" s="147"/>
      <c r="W259" s="80"/>
      <c r="X259" s="134"/>
      <c r="Y259" s="147"/>
      <c r="Z259" s="80"/>
      <c r="AA259" s="134"/>
      <c r="AB259" s="147"/>
      <c r="AC259" s="80"/>
      <c r="AD259" s="134"/>
      <c r="AE259" s="147"/>
      <c r="AF259" s="80"/>
      <c r="AG259" s="134"/>
    </row>
    <row r="260" spans="1:35" ht="15" customHeight="1" x14ac:dyDescent="0.2">
      <c r="A260" s="20" t="str">
        <f>[6]Settings!U259</f>
        <v>B</v>
      </c>
      <c r="B260" s="19" t="str">
        <f>[6]Settings!V259</f>
        <v>MP312</v>
      </c>
      <c r="C260" s="229" t="str">
        <f>[6]Settings!W259</f>
        <v>Emalahleni</v>
      </c>
      <c r="D260" s="147">
        <v>122139</v>
      </c>
      <c r="E260" s="80">
        <v>129400</v>
      </c>
      <c r="F260" s="134">
        <v>137063</v>
      </c>
      <c r="G260" s="147">
        <v>0</v>
      </c>
      <c r="H260" s="80">
        <v>0</v>
      </c>
      <c r="I260" s="134">
        <v>0</v>
      </c>
      <c r="J260" s="147"/>
      <c r="K260" s="80"/>
      <c r="L260" s="134"/>
      <c r="M260" s="147">
        <v>45000</v>
      </c>
      <c r="N260" s="80">
        <v>40000</v>
      </c>
      <c r="O260" s="134">
        <v>30780</v>
      </c>
      <c r="P260" s="147"/>
      <c r="Q260" s="80"/>
      <c r="R260" s="134"/>
      <c r="S260" s="147"/>
      <c r="T260" s="80"/>
      <c r="U260" s="134"/>
      <c r="V260" s="147"/>
      <c r="W260" s="80"/>
      <c r="X260" s="134"/>
      <c r="Y260" s="147">
        <v>25000</v>
      </c>
      <c r="Z260" s="80">
        <v>35000</v>
      </c>
      <c r="AA260" s="134">
        <v>35000</v>
      </c>
      <c r="AB260" s="147"/>
      <c r="AC260" s="80"/>
      <c r="AD260" s="134"/>
      <c r="AE260" s="147"/>
      <c r="AF260" s="80"/>
      <c r="AG260" s="134"/>
    </row>
    <row r="261" spans="1:35" ht="15" customHeight="1" x14ac:dyDescent="0.2">
      <c r="A261" s="20" t="str">
        <f>[6]Settings!U260</f>
        <v>B</v>
      </c>
      <c r="B261" s="19" t="str">
        <f>[6]Settings!V260</f>
        <v>MP313</v>
      </c>
      <c r="C261" s="229" t="str">
        <f>[6]Settings!W260</f>
        <v>Steve Tshwete</v>
      </c>
      <c r="D261" s="147">
        <v>50557</v>
      </c>
      <c r="E261" s="80">
        <v>53381</v>
      </c>
      <c r="F261" s="134">
        <v>56362</v>
      </c>
      <c r="G261" s="147">
        <v>0</v>
      </c>
      <c r="H261" s="80">
        <v>0</v>
      </c>
      <c r="I261" s="134">
        <v>0</v>
      </c>
      <c r="J261" s="147"/>
      <c r="K261" s="80"/>
      <c r="L261" s="134"/>
      <c r="M261" s="147"/>
      <c r="N261" s="80">
        <v>8000</v>
      </c>
      <c r="O261" s="134">
        <v>23000</v>
      </c>
      <c r="P261" s="147"/>
      <c r="Q261" s="80"/>
      <c r="R261" s="134"/>
      <c r="S261" s="147"/>
      <c r="T261" s="80"/>
      <c r="U261" s="134"/>
      <c r="V261" s="147"/>
      <c r="W261" s="80"/>
      <c r="X261" s="134"/>
      <c r="Y261" s="147"/>
      <c r="Z261" s="80"/>
      <c r="AA261" s="134"/>
      <c r="AB261" s="147"/>
      <c r="AC261" s="80"/>
      <c r="AD261" s="134"/>
      <c r="AE261" s="147"/>
      <c r="AF261" s="80"/>
      <c r="AG261" s="134"/>
    </row>
    <row r="262" spans="1:35" ht="15" customHeight="1" x14ac:dyDescent="0.2">
      <c r="A262" s="20" t="str">
        <f>[6]Settings!U261</f>
        <v>B</v>
      </c>
      <c r="B262" s="19" t="str">
        <f>[6]Settings!V261</f>
        <v>MP314</v>
      </c>
      <c r="C262" s="229" t="str">
        <f>[6]Settings!W261</f>
        <v>Emakhazeni</v>
      </c>
      <c r="D262" s="147">
        <v>18484</v>
      </c>
      <c r="E262" s="80">
        <v>19320</v>
      </c>
      <c r="F262" s="134">
        <v>20202</v>
      </c>
      <c r="G262" s="147">
        <v>0</v>
      </c>
      <c r="H262" s="80">
        <v>0</v>
      </c>
      <c r="I262" s="134">
        <v>0</v>
      </c>
      <c r="J262" s="147">
        <v>30000</v>
      </c>
      <c r="K262" s="80">
        <v>15000</v>
      </c>
      <c r="L262" s="134">
        <v>20000</v>
      </c>
      <c r="M262" s="147">
        <v>7000</v>
      </c>
      <c r="N262" s="80">
        <v>6989</v>
      </c>
      <c r="O262" s="134">
        <v>8000</v>
      </c>
      <c r="P262" s="147"/>
      <c r="Q262" s="80"/>
      <c r="R262" s="134"/>
      <c r="S262" s="147"/>
      <c r="T262" s="80"/>
      <c r="U262" s="134"/>
      <c r="V262" s="147"/>
      <c r="W262" s="80"/>
      <c r="X262" s="134"/>
      <c r="Y262" s="147"/>
      <c r="Z262" s="80"/>
      <c r="AA262" s="134"/>
      <c r="AB262" s="147"/>
      <c r="AC262" s="80"/>
      <c r="AD262" s="134"/>
      <c r="AE262" s="147"/>
      <c r="AF262" s="80"/>
      <c r="AG262" s="134"/>
    </row>
    <row r="263" spans="1:35" ht="15" customHeight="1" x14ac:dyDescent="0.2">
      <c r="A263" s="20" t="str">
        <f>[6]Settings!U262</f>
        <v>B</v>
      </c>
      <c r="B263" s="19" t="str">
        <f>[6]Settings!V262</f>
        <v>MP315</v>
      </c>
      <c r="C263" s="229" t="str">
        <f>[6]Settings!W262</f>
        <v>Thembisile Hani</v>
      </c>
      <c r="D263" s="147">
        <v>131562</v>
      </c>
      <c r="E263" s="80">
        <v>133137</v>
      </c>
      <c r="F263" s="134">
        <v>141030</v>
      </c>
      <c r="G263" s="147">
        <v>0</v>
      </c>
      <c r="H263" s="80">
        <v>0</v>
      </c>
      <c r="I263" s="134">
        <v>0</v>
      </c>
      <c r="J263" s="147">
        <v>45000</v>
      </c>
      <c r="K263" s="80">
        <v>45000</v>
      </c>
      <c r="L263" s="134">
        <v>50000</v>
      </c>
      <c r="M263" s="147"/>
      <c r="N263" s="80">
        <v>2000</v>
      </c>
      <c r="O263" s="134">
        <v>2000</v>
      </c>
      <c r="P263" s="147"/>
      <c r="Q263" s="80"/>
      <c r="R263" s="134"/>
      <c r="S263" s="147"/>
      <c r="T263" s="80"/>
      <c r="U263" s="134"/>
      <c r="V263" s="147"/>
      <c r="W263" s="80"/>
      <c r="X263" s="134"/>
      <c r="Y263" s="147"/>
      <c r="Z263" s="80"/>
      <c r="AA263" s="134"/>
      <c r="AB263" s="147"/>
      <c r="AC263" s="80"/>
      <c r="AD263" s="134"/>
      <c r="AE263" s="147"/>
      <c r="AF263" s="80"/>
      <c r="AG263" s="134"/>
    </row>
    <row r="264" spans="1:35" ht="15" customHeight="1" x14ac:dyDescent="0.2">
      <c r="A264" s="20" t="str">
        <f>[6]Settings!U263</f>
        <v>B</v>
      </c>
      <c r="B264" s="19" t="str">
        <f>[6]Settings!V263</f>
        <v>MP316</v>
      </c>
      <c r="C264" s="229" t="str">
        <f>[6]Settings!W263</f>
        <v>Dr JS Moroka</v>
      </c>
      <c r="D264" s="147">
        <v>127371</v>
      </c>
      <c r="E264" s="80">
        <v>134957</v>
      </c>
      <c r="F264" s="134">
        <v>142962</v>
      </c>
      <c r="G264" s="147">
        <v>0</v>
      </c>
      <c r="H264" s="80">
        <v>0</v>
      </c>
      <c r="I264" s="134">
        <v>0</v>
      </c>
      <c r="J264" s="147">
        <v>5000</v>
      </c>
      <c r="K264" s="80">
        <v>10000</v>
      </c>
      <c r="L264" s="134">
        <v>10000</v>
      </c>
      <c r="M264" s="147"/>
      <c r="N264" s="80">
        <v>3000</v>
      </c>
      <c r="O264" s="134">
        <v>3000</v>
      </c>
      <c r="P264" s="147"/>
      <c r="Q264" s="80"/>
      <c r="R264" s="134"/>
      <c r="S264" s="147"/>
      <c r="T264" s="80"/>
      <c r="U264" s="134"/>
      <c r="V264" s="147"/>
      <c r="W264" s="80"/>
      <c r="X264" s="134"/>
      <c r="Y264" s="147"/>
      <c r="Z264" s="80"/>
      <c r="AA264" s="134"/>
      <c r="AB264" s="147"/>
      <c r="AC264" s="80"/>
      <c r="AD264" s="134"/>
      <c r="AE264" s="147"/>
      <c r="AF264" s="80"/>
      <c r="AG264" s="134"/>
    </row>
    <row r="265" spans="1:35" ht="15" customHeight="1" x14ac:dyDescent="0.2">
      <c r="A265" s="20" t="str">
        <f>[6]Settings!U264</f>
        <v>C</v>
      </c>
      <c r="B265" s="19" t="str">
        <f>[6]Settings!V264</f>
        <v>DC31</v>
      </c>
      <c r="C265" s="229" t="str">
        <f>[6]Settings!W264</f>
        <v>Nkangala District Municipality</v>
      </c>
      <c r="D265" s="147">
        <v>0</v>
      </c>
      <c r="E265" s="80"/>
      <c r="F265" s="134">
        <v>0</v>
      </c>
      <c r="G265" s="147">
        <v>0</v>
      </c>
      <c r="H265" s="80">
        <v>0</v>
      </c>
      <c r="I265" s="134">
        <v>0</v>
      </c>
      <c r="J265" s="147"/>
      <c r="K265" s="80"/>
      <c r="L265" s="134"/>
      <c r="M265" s="147"/>
      <c r="N265" s="80"/>
      <c r="O265" s="134"/>
      <c r="P265" s="147">
        <v>2175</v>
      </c>
      <c r="Q265" s="80">
        <v>2280</v>
      </c>
      <c r="R265" s="134">
        <v>2408</v>
      </c>
      <c r="S265" s="147"/>
      <c r="T265" s="80"/>
      <c r="U265" s="134"/>
      <c r="V265" s="147"/>
      <c r="W265" s="80"/>
      <c r="X265" s="134"/>
      <c r="Y265" s="147"/>
      <c r="Z265" s="80"/>
      <c r="AA265" s="134"/>
      <c r="AB265" s="147"/>
      <c r="AC265" s="80"/>
      <c r="AD265" s="134"/>
      <c r="AE265" s="147"/>
      <c r="AF265" s="80"/>
      <c r="AG265" s="134"/>
    </row>
    <row r="266" spans="1:35" s="66" customFormat="1" ht="15" customHeight="1" x14ac:dyDescent="0.2">
      <c r="A266" s="22" t="str">
        <f>[6]Settings!U265</f>
        <v>Total: Nkangala Municipalities</v>
      </c>
      <c r="B266" s="23"/>
      <c r="C266" s="24"/>
      <c r="D266" s="193">
        <f>SUM(D259:D265)</f>
        <v>475399</v>
      </c>
      <c r="E266" s="102">
        <f t="shared" ref="E266:R266" si="66">SUM(E259:E265)</f>
        <v>496739</v>
      </c>
      <c r="F266" s="203">
        <f t="shared" si="66"/>
        <v>525490</v>
      </c>
      <c r="G266" s="193">
        <f t="shared" si="66"/>
        <v>0</v>
      </c>
      <c r="H266" s="102">
        <f t="shared" si="66"/>
        <v>0</v>
      </c>
      <c r="I266" s="203">
        <f t="shared" si="66"/>
        <v>0</v>
      </c>
      <c r="J266" s="193">
        <f t="shared" si="66"/>
        <v>80000</v>
      </c>
      <c r="K266" s="102">
        <f t="shared" si="66"/>
        <v>70000</v>
      </c>
      <c r="L266" s="203">
        <f t="shared" si="66"/>
        <v>80000</v>
      </c>
      <c r="M266" s="193">
        <f t="shared" si="66"/>
        <v>52000</v>
      </c>
      <c r="N266" s="102">
        <f t="shared" si="66"/>
        <v>64989</v>
      </c>
      <c r="O266" s="203">
        <f t="shared" si="66"/>
        <v>79780</v>
      </c>
      <c r="P266" s="193">
        <f t="shared" si="66"/>
        <v>2175</v>
      </c>
      <c r="Q266" s="102">
        <f t="shared" si="66"/>
        <v>2280</v>
      </c>
      <c r="R266" s="203">
        <f t="shared" si="66"/>
        <v>2408</v>
      </c>
      <c r="S266" s="193">
        <f>SUM(S259:S265)</f>
        <v>0</v>
      </c>
      <c r="T266" s="102">
        <f t="shared" ref="T266:AG266" si="67">SUM(T259:T265)</f>
        <v>0</v>
      </c>
      <c r="U266" s="203">
        <f t="shared" si="67"/>
        <v>0</v>
      </c>
      <c r="V266" s="193">
        <f t="shared" si="67"/>
        <v>0</v>
      </c>
      <c r="W266" s="102">
        <f t="shared" si="67"/>
        <v>0</v>
      </c>
      <c r="X266" s="203">
        <f t="shared" si="67"/>
        <v>0</v>
      </c>
      <c r="Y266" s="193">
        <f t="shared" si="67"/>
        <v>25000</v>
      </c>
      <c r="Z266" s="102">
        <f t="shared" si="67"/>
        <v>35000</v>
      </c>
      <c r="AA266" s="203">
        <f t="shared" si="67"/>
        <v>35000</v>
      </c>
      <c r="AB266" s="193">
        <f t="shared" si="67"/>
        <v>0</v>
      </c>
      <c r="AC266" s="102">
        <f t="shared" si="67"/>
        <v>0</v>
      </c>
      <c r="AD266" s="203">
        <f t="shared" si="67"/>
        <v>0</v>
      </c>
      <c r="AE266" s="193">
        <f t="shared" si="67"/>
        <v>0</v>
      </c>
      <c r="AF266" s="102">
        <f t="shared" si="67"/>
        <v>0</v>
      </c>
      <c r="AG266" s="203">
        <f t="shared" si="67"/>
        <v>0</v>
      </c>
      <c r="AH266"/>
      <c r="AI266"/>
    </row>
    <row r="267" spans="1:35" ht="15" customHeight="1" x14ac:dyDescent="0.2">
      <c r="A267" s="254">
        <f>[6]Settings!U266</f>
        <v>0</v>
      </c>
      <c r="B267" s="243">
        <f>[6]Settings!V266</f>
        <v>0</v>
      </c>
      <c r="C267" s="244">
        <f>[6]Settings!W266</f>
        <v>0</v>
      </c>
      <c r="D267" s="1"/>
      <c r="E267" s="2"/>
      <c r="F267" s="3"/>
      <c r="G267" s="1" t="s">
        <v>497</v>
      </c>
      <c r="H267" s="2" t="s">
        <v>497</v>
      </c>
      <c r="I267" s="3" t="s">
        <v>497</v>
      </c>
      <c r="J267" s="1"/>
      <c r="K267" s="2"/>
      <c r="L267" s="3"/>
      <c r="M267" s="1"/>
      <c r="N267" s="2"/>
      <c r="O267" s="3"/>
      <c r="P267" s="1"/>
      <c r="Q267" s="2"/>
      <c r="R267" s="3"/>
      <c r="S267" s="1"/>
      <c r="T267" s="2"/>
      <c r="U267" s="3"/>
      <c r="V267" s="1"/>
      <c r="W267" s="2"/>
      <c r="X267" s="3"/>
      <c r="Y267" s="1"/>
      <c r="Z267" s="2"/>
      <c r="AA267" s="3"/>
      <c r="AB267" s="1"/>
      <c r="AC267" s="2"/>
      <c r="AD267" s="3"/>
      <c r="AE267" s="1"/>
      <c r="AF267" s="2"/>
      <c r="AG267" s="3"/>
    </row>
    <row r="268" spans="1:35" ht="15" customHeight="1" x14ac:dyDescent="0.2">
      <c r="A268" s="20" t="str">
        <f>[6]Settings!U267</f>
        <v>B</v>
      </c>
      <c r="B268" s="19" t="str">
        <f>[6]Settings!V267</f>
        <v>MP321</v>
      </c>
      <c r="C268" s="229" t="str">
        <f>[6]Settings!W267</f>
        <v>Thaba Chweu</v>
      </c>
      <c r="D268" s="147">
        <v>48179</v>
      </c>
      <c r="E268" s="80">
        <v>50856</v>
      </c>
      <c r="F268" s="134">
        <v>53681</v>
      </c>
      <c r="G268" s="147">
        <v>0</v>
      </c>
      <c r="H268" s="80">
        <v>0</v>
      </c>
      <c r="I268" s="134">
        <v>0</v>
      </c>
      <c r="J268" s="147">
        <v>45000</v>
      </c>
      <c r="K268" s="80">
        <v>40000</v>
      </c>
      <c r="L268" s="134">
        <v>45000</v>
      </c>
      <c r="M268" s="147">
        <v>13000</v>
      </c>
      <c r="N268" s="80">
        <v>5000</v>
      </c>
      <c r="O268" s="134">
        <v>20000</v>
      </c>
      <c r="P268" s="147"/>
      <c r="Q268" s="80"/>
      <c r="R268" s="134"/>
      <c r="S268" s="147"/>
      <c r="T268" s="80"/>
      <c r="U268" s="134"/>
      <c r="V268" s="147"/>
      <c r="W268" s="80"/>
      <c r="X268" s="134"/>
      <c r="Y268" s="147"/>
      <c r="Z268" s="80"/>
      <c r="AA268" s="134"/>
      <c r="AB268" s="147"/>
      <c r="AC268" s="80"/>
      <c r="AD268" s="134"/>
      <c r="AE268" s="147"/>
      <c r="AF268" s="80"/>
      <c r="AG268" s="134"/>
    </row>
    <row r="269" spans="1:35" ht="15" customHeight="1" x14ac:dyDescent="0.2">
      <c r="A269" s="20" t="str">
        <f>[6]Settings!U268</f>
        <v>B</v>
      </c>
      <c r="B269" s="19" t="str">
        <f>[6]Settings!V268</f>
        <v>MP324</v>
      </c>
      <c r="C269" s="229" t="str">
        <f>[6]Settings!W268</f>
        <v>Nkomazi</v>
      </c>
      <c r="D269" s="147">
        <v>233857</v>
      </c>
      <c r="E269" s="80">
        <v>243101</v>
      </c>
      <c r="F269" s="134">
        <v>257768</v>
      </c>
      <c r="G269" s="147">
        <v>0</v>
      </c>
      <c r="H269" s="80">
        <v>0</v>
      </c>
      <c r="I269" s="134">
        <v>0</v>
      </c>
      <c r="J269" s="147">
        <v>40000</v>
      </c>
      <c r="K269" s="80">
        <v>40000</v>
      </c>
      <c r="L269" s="134">
        <v>45000</v>
      </c>
      <c r="M269" s="147">
        <v>5000</v>
      </c>
      <c r="N269" s="80">
        <v>5000</v>
      </c>
      <c r="O269" s="134">
        <v>20000</v>
      </c>
      <c r="P269" s="147"/>
      <c r="Q269" s="80"/>
      <c r="R269" s="134"/>
      <c r="S269" s="147"/>
      <c r="T269" s="80"/>
      <c r="U269" s="134"/>
      <c r="V269" s="147"/>
      <c r="W269" s="80"/>
      <c r="X269" s="134"/>
      <c r="Y269" s="147"/>
      <c r="Z269" s="80"/>
      <c r="AA269" s="134"/>
      <c r="AB269" s="147"/>
      <c r="AC269" s="80"/>
      <c r="AD269" s="134"/>
      <c r="AE269" s="147"/>
      <c r="AF269" s="80"/>
      <c r="AG269" s="134"/>
    </row>
    <row r="270" spans="1:35" ht="15" customHeight="1" x14ac:dyDescent="0.2">
      <c r="A270" s="20" t="str">
        <f>[6]Settings!U269</f>
        <v>B</v>
      </c>
      <c r="B270" s="19" t="str">
        <f>[6]Settings!V269</f>
        <v>MP325</v>
      </c>
      <c r="C270" s="229" t="str">
        <f>[6]Settings!W269</f>
        <v>Bushbuckridge</v>
      </c>
      <c r="D270" s="147">
        <v>394080</v>
      </c>
      <c r="E270" s="80">
        <v>404290</v>
      </c>
      <c r="F270" s="134">
        <v>428887</v>
      </c>
      <c r="G270" s="147">
        <v>3000</v>
      </c>
      <c r="H270" s="80">
        <v>0</v>
      </c>
      <c r="I270" s="134">
        <v>0</v>
      </c>
      <c r="J270" s="147">
        <v>110000</v>
      </c>
      <c r="K270" s="80">
        <v>55000</v>
      </c>
      <c r="L270" s="134">
        <v>64000</v>
      </c>
      <c r="M270" s="147">
        <v>5000</v>
      </c>
      <c r="N270" s="80">
        <v>6000</v>
      </c>
      <c r="O270" s="134">
        <v>16000</v>
      </c>
      <c r="P270" s="147"/>
      <c r="Q270" s="80"/>
      <c r="R270" s="134"/>
      <c r="S270" s="147"/>
      <c r="T270" s="80"/>
      <c r="U270" s="134"/>
      <c r="V270" s="147"/>
      <c r="W270" s="80"/>
      <c r="X270" s="134"/>
      <c r="Y270" s="147"/>
      <c r="Z270" s="80"/>
      <c r="AA270" s="134"/>
      <c r="AB270" s="147"/>
      <c r="AC270" s="80"/>
      <c r="AD270" s="134"/>
      <c r="AE270" s="147"/>
      <c r="AF270" s="80"/>
      <c r="AG270" s="134"/>
    </row>
    <row r="271" spans="1:35" ht="15" customHeight="1" x14ac:dyDescent="0.2">
      <c r="A271" s="20" t="str">
        <f>[6]Settings!U270</f>
        <v>B</v>
      </c>
      <c r="B271" s="19" t="str">
        <f>[6]Settings!V270</f>
        <v>MP326</v>
      </c>
      <c r="C271" s="229" t="str">
        <f>[6]Settings!W270</f>
        <v>City of Mbombela</v>
      </c>
      <c r="D271" s="147">
        <v>339939</v>
      </c>
      <c r="E271" s="80">
        <v>360701</v>
      </c>
      <c r="F271" s="134">
        <v>382612</v>
      </c>
      <c r="G271" s="147">
        <v>0</v>
      </c>
      <c r="H271" s="80">
        <v>0</v>
      </c>
      <c r="I271" s="134">
        <v>0</v>
      </c>
      <c r="J271" s="147">
        <v>40000</v>
      </c>
      <c r="K271" s="80">
        <v>40000</v>
      </c>
      <c r="L271" s="134">
        <v>45000</v>
      </c>
      <c r="M271" s="147">
        <v>31000</v>
      </c>
      <c r="N271" s="80">
        <v>30000</v>
      </c>
      <c r="O271" s="134">
        <v>50000</v>
      </c>
      <c r="P271" s="147"/>
      <c r="Q271" s="80"/>
      <c r="R271" s="134"/>
      <c r="S271" s="147"/>
      <c r="T271" s="80"/>
      <c r="U271" s="134"/>
      <c r="V271" s="147">
        <v>211672.60723603563</v>
      </c>
      <c r="W271" s="80">
        <v>120412.2679336772</v>
      </c>
      <c r="X271" s="134">
        <v>127355.64849472452</v>
      </c>
      <c r="Y271" s="147">
        <v>40000</v>
      </c>
      <c r="Z271" s="80">
        <v>60000</v>
      </c>
      <c r="AA271" s="134">
        <v>60000</v>
      </c>
      <c r="AB271" s="147"/>
      <c r="AC271" s="80"/>
      <c r="AD271" s="134"/>
      <c r="AE271" s="147"/>
      <c r="AF271" s="80"/>
      <c r="AG271" s="134"/>
    </row>
    <row r="272" spans="1:35" ht="15" customHeight="1" x14ac:dyDescent="0.2">
      <c r="A272" s="20" t="str">
        <f>[6]Settings!U271</f>
        <v>C</v>
      </c>
      <c r="B272" s="19" t="str">
        <f>[6]Settings!V271</f>
        <v>DC32</v>
      </c>
      <c r="C272" s="229" t="str">
        <f>[6]Settings!W271</f>
        <v>Ehlanzeni District Municipality</v>
      </c>
      <c r="D272" s="147"/>
      <c r="E272" s="80"/>
      <c r="F272" s="134"/>
      <c r="G272" s="147">
        <v>0</v>
      </c>
      <c r="H272" s="80">
        <v>0</v>
      </c>
      <c r="I272" s="134">
        <v>0</v>
      </c>
      <c r="J272" s="147"/>
      <c r="K272" s="80"/>
      <c r="L272" s="134"/>
      <c r="M272" s="147"/>
      <c r="N272" s="80"/>
      <c r="O272" s="134"/>
      <c r="P272" s="147">
        <v>2347</v>
      </c>
      <c r="Q272" s="80">
        <v>2475</v>
      </c>
      <c r="R272" s="134">
        <v>2614</v>
      </c>
      <c r="S272" s="147"/>
      <c r="T272" s="80"/>
      <c r="U272" s="134"/>
      <c r="V272" s="147"/>
      <c r="W272" s="80"/>
      <c r="X272" s="134"/>
      <c r="Y272" s="147"/>
      <c r="Z272" s="80"/>
      <c r="AA272" s="134"/>
      <c r="AB272" s="147"/>
      <c r="AC272" s="80"/>
      <c r="AD272" s="134"/>
      <c r="AE272" s="147"/>
      <c r="AF272" s="80"/>
      <c r="AG272" s="134"/>
    </row>
    <row r="273" spans="1:35" s="66" customFormat="1" ht="15" customHeight="1" x14ac:dyDescent="0.2">
      <c r="A273" s="22" t="str">
        <f>[6]Settings!U272</f>
        <v>Total: Ehlanzeni Municipalities</v>
      </c>
      <c r="B273" s="23"/>
      <c r="C273" s="24"/>
      <c r="D273" s="193">
        <f>SUM(D268:D272)</f>
        <v>1016055</v>
      </c>
      <c r="E273" s="102">
        <f t="shared" ref="E273:R273" si="68">SUM(E268:E272)</f>
        <v>1058948</v>
      </c>
      <c r="F273" s="203">
        <f t="shared" si="68"/>
        <v>1122948</v>
      </c>
      <c r="G273" s="193">
        <f t="shared" si="68"/>
        <v>3000</v>
      </c>
      <c r="H273" s="102">
        <f t="shared" si="68"/>
        <v>0</v>
      </c>
      <c r="I273" s="203">
        <f t="shared" si="68"/>
        <v>0</v>
      </c>
      <c r="J273" s="193">
        <f t="shared" si="68"/>
        <v>235000</v>
      </c>
      <c r="K273" s="102">
        <f t="shared" si="68"/>
        <v>175000</v>
      </c>
      <c r="L273" s="203">
        <f t="shared" si="68"/>
        <v>199000</v>
      </c>
      <c r="M273" s="193">
        <f t="shared" si="68"/>
        <v>54000</v>
      </c>
      <c r="N273" s="102">
        <f t="shared" si="68"/>
        <v>46000</v>
      </c>
      <c r="O273" s="203">
        <f t="shared" si="68"/>
        <v>106000</v>
      </c>
      <c r="P273" s="193">
        <f t="shared" si="68"/>
        <v>2347</v>
      </c>
      <c r="Q273" s="102">
        <f t="shared" si="68"/>
        <v>2475</v>
      </c>
      <c r="R273" s="203">
        <f t="shared" si="68"/>
        <v>2614</v>
      </c>
      <c r="S273" s="193">
        <f>SUM(S268:S272)</f>
        <v>0</v>
      </c>
      <c r="T273" s="102">
        <f t="shared" ref="T273:AG273" si="69">SUM(T268:T272)</f>
        <v>0</v>
      </c>
      <c r="U273" s="203">
        <f t="shared" si="69"/>
        <v>0</v>
      </c>
      <c r="V273" s="193">
        <f t="shared" si="69"/>
        <v>211672.60723603563</v>
      </c>
      <c r="W273" s="102">
        <f t="shared" si="69"/>
        <v>120412.2679336772</v>
      </c>
      <c r="X273" s="203">
        <f t="shared" si="69"/>
        <v>127355.64849472452</v>
      </c>
      <c r="Y273" s="193">
        <f t="shared" si="69"/>
        <v>40000</v>
      </c>
      <c r="Z273" s="102">
        <f t="shared" si="69"/>
        <v>60000</v>
      </c>
      <c r="AA273" s="203">
        <f t="shared" si="69"/>
        <v>60000</v>
      </c>
      <c r="AB273" s="193">
        <f t="shared" si="69"/>
        <v>0</v>
      </c>
      <c r="AC273" s="102">
        <f t="shared" si="69"/>
        <v>0</v>
      </c>
      <c r="AD273" s="203">
        <f t="shared" si="69"/>
        <v>0</v>
      </c>
      <c r="AE273" s="193">
        <f t="shared" si="69"/>
        <v>0</v>
      </c>
      <c r="AF273" s="102">
        <f t="shared" si="69"/>
        <v>0</v>
      </c>
      <c r="AG273" s="203">
        <f t="shared" si="69"/>
        <v>0</v>
      </c>
      <c r="AH273"/>
      <c r="AI273"/>
    </row>
    <row r="274" spans="1:35" ht="15" customHeight="1" x14ac:dyDescent="0.2">
      <c r="A274" s="254">
        <f>[6]Settings!U273</f>
        <v>0</v>
      </c>
      <c r="B274" s="243">
        <f>[6]Settings!V273</f>
        <v>0</v>
      </c>
      <c r="C274" s="244">
        <f>[6]Settings!W273</f>
        <v>0</v>
      </c>
      <c r="D274" s="1"/>
      <c r="E274" s="2"/>
      <c r="F274" s="3"/>
      <c r="G274" s="1"/>
      <c r="H274" s="2"/>
      <c r="I274" s="3"/>
      <c r="J274" s="1"/>
      <c r="K274" s="2"/>
      <c r="L274" s="3"/>
      <c r="M274" s="1"/>
      <c r="N274" s="2"/>
      <c r="O274" s="3"/>
      <c r="P274" s="1"/>
      <c r="Q274" s="2"/>
      <c r="R274" s="3"/>
      <c r="S274" s="1"/>
      <c r="T274" s="2"/>
      <c r="U274" s="3"/>
      <c r="V274" s="1"/>
      <c r="W274" s="2"/>
      <c r="X274" s="3"/>
      <c r="Y274" s="1"/>
      <c r="Z274" s="2"/>
      <c r="AA274" s="3"/>
      <c r="AB274" s="1"/>
      <c r="AC274" s="2"/>
      <c r="AD274" s="3"/>
      <c r="AE274" s="1"/>
      <c r="AF274" s="2"/>
      <c r="AG274" s="3"/>
    </row>
    <row r="275" spans="1:35" ht="15" customHeight="1" x14ac:dyDescent="0.2">
      <c r="A275" s="254">
        <f>[6]Settings!U274</f>
        <v>0</v>
      </c>
      <c r="B275" s="243">
        <f>[6]Settings!V274</f>
        <v>0</v>
      </c>
      <c r="C275" s="244">
        <f>[6]Settings!W274</f>
        <v>0</v>
      </c>
      <c r="D275" s="196"/>
      <c r="E275" s="79"/>
      <c r="F275" s="206"/>
      <c r="G275" s="196"/>
      <c r="H275" s="79"/>
      <c r="I275" s="206"/>
      <c r="J275" s="196"/>
      <c r="K275" s="79"/>
      <c r="L275" s="206"/>
      <c r="M275" s="196"/>
      <c r="N275" s="79"/>
      <c r="O275" s="206"/>
      <c r="P275" s="196"/>
      <c r="Q275" s="79"/>
      <c r="R275" s="206"/>
      <c r="S275" s="196"/>
      <c r="T275" s="79"/>
      <c r="U275" s="206"/>
      <c r="V275" s="196"/>
      <c r="W275" s="79"/>
      <c r="X275" s="206"/>
      <c r="Y275" s="196"/>
      <c r="Z275" s="79"/>
      <c r="AA275" s="206"/>
      <c r="AB275" s="196"/>
      <c r="AC275" s="79"/>
      <c r="AD275" s="206"/>
      <c r="AE275" s="196"/>
      <c r="AF275" s="79"/>
      <c r="AG275" s="206"/>
    </row>
    <row r="276" spans="1:35" s="66" customFormat="1" ht="15" customHeight="1" x14ac:dyDescent="0.2">
      <c r="A276" s="22" t="str">
        <f>[6]Settings!U275</f>
        <v>Total: Mpumalanga Municipalities</v>
      </c>
      <c r="B276" s="23"/>
      <c r="C276" s="24"/>
      <c r="D276" s="193">
        <f>SUM(D257+D266+D273)</f>
        <v>1852385</v>
      </c>
      <c r="E276" s="102">
        <f t="shared" ref="E276:R276" si="70">SUM(E257+E266+E273)</f>
        <v>1931513</v>
      </c>
      <c r="F276" s="203">
        <f t="shared" si="70"/>
        <v>2045259</v>
      </c>
      <c r="G276" s="193">
        <f t="shared" si="70"/>
        <v>122518</v>
      </c>
      <c r="H276" s="102">
        <f t="shared" si="70"/>
        <v>183621</v>
      </c>
      <c r="I276" s="203">
        <f t="shared" si="70"/>
        <v>359347</v>
      </c>
      <c r="J276" s="193">
        <f t="shared" si="70"/>
        <v>415000</v>
      </c>
      <c r="K276" s="102">
        <f t="shared" si="70"/>
        <v>300000</v>
      </c>
      <c r="L276" s="203">
        <f t="shared" si="70"/>
        <v>359000</v>
      </c>
      <c r="M276" s="193">
        <f t="shared" si="70"/>
        <v>200000</v>
      </c>
      <c r="N276" s="102">
        <f t="shared" si="70"/>
        <v>195989</v>
      </c>
      <c r="O276" s="203">
        <f t="shared" si="70"/>
        <v>303780</v>
      </c>
      <c r="P276" s="193">
        <f t="shared" si="70"/>
        <v>6831</v>
      </c>
      <c r="Q276" s="102">
        <f t="shared" si="70"/>
        <v>7168</v>
      </c>
      <c r="R276" s="203">
        <f t="shared" si="70"/>
        <v>7570</v>
      </c>
      <c r="S276" s="193">
        <f>S257+S266+S273</f>
        <v>0</v>
      </c>
      <c r="T276" s="102">
        <f t="shared" ref="T276:AG276" si="71">T257+T266+T273</f>
        <v>0</v>
      </c>
      <c r="U276" s="203">
        <f t="shared" si="71"/>
        <v>0</v>
      </c>
      <c r="V276" s="193">
        <f t="shared" si="71"/>
        <v>211672.60723603563</v>
      </c>
      <c r="W276" s="102">
        <f t="shared" si="71"/>
        <v>120412.2679336772</v>
      </c>
      <c r="X276" s="203">
        <f t="shared" si="71"/>
        <v>127355.64849472452</v>
      </c>
      <c r="Y276" s="193">
        <f t="shared" si="71"/>
        <v>65000</v>
      </c>
      <c r="Z276" s="102">
        <f t="shared" si="71"/>
        <v>95000</v>
      </c>
      <c r="AA276" s="203">
        <f t="shared" si="71"/>
        <v>95000</v>
      </c>
      <c r="AB276" s="193">
        <f t="shared" si="71"/>
        <v>0</v>
      </c>
      <c r="AC276" s="102">
        <f t="shared" si="71"/>
        <v>0</v>
      </c>
      <c r="AD276" s="203">
        <f t="shared" si="71"/>
        <v>0</v>
      </c>
      <c r="AE276" s="193">
        <f t="shared" si="71"/>
        <v>0</v>
      </c>
      <c r="AF276" s="102">
        <f t="shared" si="71"/>
        <v>0</v>
      </c>
      <c r="AG276" s="203">
        <f t="shared" si="71"/>
        <v>0</v>
      </c>
      <c r="AH276"/>
      <c r="AI276"/>
    </row>
    <row r="277" spans="1:35" ht="15" customHeight="1" x14ac:dyDescent="0.2">
      <c r="A277" s="254">
        <f>[6]Settings!U276</f>
        <v>0</v>
      </c>
      <c r="B277" s="243">
        <f>[6]Settings!V276</f>
        <v>0</v>
      </c>
      <c r="C277" s="244">
        <f>[6]Settings!W276</f>
        <v>0</v>
      </c>
      <c r="D277" s="6"/>
      <c r="E277" s="7"/>
      <c r="F277" s="8"/>
      <c r="G277" s="6" t="s">
        <v>497</v>
      </c>
      <c r="H277" s="7" t="s">
        <v>497</v>
      </c>
      <c r="I277" s="8" t="s">
        <v>497</v>
      </c>
      <c r="J277" s="6"/>
      <c r="K277" s="7"/>
      <c r="L277" s="8"/>
      <c r="M277" s="6"/>
      <c r="N277" s="7"/>
      <c r="O277" s="8"/>
      <c r="P277" s="6"/>
      <c r="Q277" s="7"/>
      <c r="R277" s="8"/>
      <c r="S277" s="6"/>
      <c r="T277" s="7"/>
      <c r="U277" s="8"/>
      <c r="V277" s="6"/>
      <c r="W277" s="7"/>
      <c r="X277" s="8"/>
      <c r="Y277" s="6"/>
      <c r="Z277" s="7"/>
      <c r="AA277" s="8"/>
      <c r="AB277" s="6"/>
      <c r="AC277" s="7"/>
      <c r="AD277" s="8"/>
      <c r="AE277" s="6"/>
      <c r="AF277" s="7"/>
      <c r="AG277" s="8"/>
    </row>
    <row r="278" spans="1:35" ht="15" customHeight="1" x14ac:dyDescent="0.2">
      <c r="A278" s="257" t="str">
        <f>[6]Settings!U277</f>
        <v>NORTHERN CAPE</v>
      </c>
      <c r="B278" s="19"/>
      <c r="C278" s="229"/>
      <c r="D278" s="1"/>
      <c r="E278" s="2"/>
      <c r="F278" s="3"/>
      <c r="G278" s="1">
        <v>0</v>
      </c>
      <c r="H278" s="2">
        <v>0</v>
      </c>
      <c r="I278" s="3">
        <v>0</v>
      </c>
      <c r="J278" s="1"/>
      <c r="K278" s="2"/>
      <c r="L278" s="3"/>
      <c r="M278" s="1"/>
      <c r="N278" s="2"/>
      <c r="O278" s="3"/>
      <c r="P278" s="1"/>
      <c r="Q278" s="2"/>
      <c r="R278" s="3"/>
      <c r="S278" s="1"/>
      <c r="T278" s="2"/>
      <c r="U278" s="3"/>
      <c r="V278" s="1"/>
      <c r="W278" s="2"/>
      <c r="X278" s="3"/>
      <c r="Y278" s="1"/>
      <c r="Z278" s="2"/>
      <c r="AA278" s="3"/>
      <c r="AB278" s="1"/>
      <c r="AC278" s="2"/>
      <c r="AD278" s="3"/>
      <c r="AE278" s="1"/>
      <c r="AF278" s="2"/>
      <c r="AG278" s="3"/>
    </row>
    <row r="279" spans="1:35" ht="15" customHeight="1" x14ac:dyDescent="0.2">
      <c r="A279" s="254">
        <f>[6]Settings!U278</f>
        <v>0</v>
      </c>
      <c r="B279" s="243">
        <f>[6]Settings!V278</f>
        <v>0</v>
      </c>
      <c r="C279" s="244">
        <f>[6]Settings!W278</f>
        <v>0</v>
      </c>
      <c r="D279" s="1"/>
      <c r="E279" s="2"/>
      <c r="F279" s="3"/>
      <c r="G279" s="1" t="s">
        <v>497</v>
      </c>
      <c r="H279" s="2" t="s">
        <v>497</v>
      </c>
      <c r="I279" s="3" t="s">
        <v>497</v>
      </c>
      <c r="J279" s="1"/>
      <c r="K279" s="2"/>
      <c r="L279" s="3"/>
      <c r="M279" s="1"/>
      <c r="N279" s="2"/>
      <c r="O279" s="3"/>
      <c r="P279" s="1"/>
      <c r="Q279" s="2"/>
      <c r="R279" s="3"/>
      <c r="S279" s="1"/>
      <c r="T279" s="2"/>
      <c r="U279" s="3"/>
      <c r="V279" s="1"/>
      <c r="W279" s="2"/>
      <c r="X279" s="3"/>
      <c r="Y279" s="1"/>
      <c r="Z279" s="2"/>
      <c r="AA279" s="3"/>
      <c r="AB279" s="1"/>
      <c r="AC279" s="2"/>
      <c r="AD279" s="3"/>
      <c r="AE279" s="1"/>
      <c r="AF279" s="2"/>
      <c r="AG279" s="3"/>
    </row>
    <row r="280" spans="1:35" ht="15" customHeight="1" x14ac:dyDescent="0.2">
      <c r="A280" s="20" t="str">
        <f>[6]Settings!U279</f>
        <v>B</v>
      </c>
      <c r="B280" s="19" t="s">
        <v>131</v>
      </c>
      <c r="C280" s="229" t="str">
        <f>[6]Settings!W279</f>
        <v xml:space="preserve"> Richtersveld</v>
      </c>
      <c r="D280" s="147">
        <v>7382</v>
      </c>
      <c r="E280" s="80">
        <v>7529</v>
      </c>
      <c r="F280" s="134">
        <v>7685</v>
      </c>
      <c r="G280" s="147">
        <v>0</v>
      </c>
      <c r="H280" s="80">
        <v>0</v>
      </c>
      <c r="I280" s="134">
        <v>0</v>
      </c>
      <c r="J280" s="147">
        <v>6000</v>
      </c>
      <c r="K280" s="80"/>
      <c r="L280" s="134"/>
      <c r="M280" s="147">
        <v>7000</v>
      </c>
      <c r="N280" s="80">
        <v>18000</v>
      </c>
      <c r="O280" s="134">
        <v>23844</v>
      </c>
      <c r="P280" s="147"/>
      <c r="Q280" s="80"/>
      <c r="R280" s="134"/>
      <c r="S280" s="147"/>
      <c r="T280" s="80"/>
      <c r="U280" s="134"/>
      <c r="V280" s="147"/>
      <c r="W280" s="80"/>
      <c r="X280" s="134"/>
      <c r="Y280" s="147"/>
      <c r="Z280" s="80"/>
      <c r="AA280" s="134"/>
      <c r="AB280" s="147"/>
      <c r="AC280" s="80"/>
      <c r="AD280" s="134"/>
      <c r="AE280" s="147"/>
      <c r="AF280" s="80"/>
      <c r="AG280" s="134"/>
    </row>
    <row r="281" spans="1:35" ht="15" customHeight="1" x14ac:dyDescent="0.2">
      <c r="A281" s="20" t="str">
        <f>[6]Settings!U280</f>
        <v>B</v>
      </c>
      <c r="B281" s="19" t="s">
        <v>1292</v>
      </c>
      <c r="C281" s="229" t="str">
        <f>[6]Settings!W280</f>
        <v xml:space="preserve"> Nama Khoi</v>
      </c>
      <c r="D281" s="147">
        <v>14774</v>
      </c>
      <c r="E281" s="80">
        <v>15380</v>
      </c>
      <c r="F281" s="134">
        <v>16019</v>
      </c>
      <c r="G281" s="147">
        <v>0</v>
      </c>
      <c r="H281" s="80">
        <v>0</v>
      </c>
      <c r="I281" s="134">
        <v>0</v>
      </c>
      <c r="J281" s="147">
        <v>5000</v>
      </c>
      <c r="K281" s="80"/>
      <c r="L281" s="134"/>
      <c r="M281" s="147">
        <v>5000</v>
      </c>
      <c r="N281" s="80">
        <v>3000</v>
      </c>
      <c r="O281" s="134">
        <v>35926</v>
      </c>
      <c r="P281" s="147"/>
      <c r="Q281" s="80"/>
      <c r="R281" s="134"/>
      <c r="S281" s="147"/>
      <c r="T281" s="80"/>
      <c r="U281" s="134"/>
      <c r="V281" s="147"/>
      <c r="W281" s="80"/>
      <c r="X281" s="134"/>
      <c r="Y281" s="147"/>
      <c r="Z281" s="80"/>
      <c r="AA281" s="134"/>
      <c r="AB281" s="147"/>
      <c r="AC281" s="80"/>
      <c r="AD281" s="134"/>
      <c r="AE281" s="147"/>
      <c r="AF281" s="80"/>
      <c r="AG281" s="134"/>
    </row>
    <row r="282" spans="1:35" ht="15" customHeight="1" x14ac:dyDescent="0.2">
      <c r="A282" s="20" t="str">
        <f>[6]Settings!U281</f>
        <v>B</v>
      </c>
      <c r="B282" s="19" t="s">
        <v>1293</v>
      </c>
      <c r="C282" s="229" t="str">
        <f>[6]Settings!W281</f>
        <v xml:space="preserve"> Kamiesberg</v>
      </c>
      <c r="D282" s="147">
        <v>7601</v>
      </c>
      <c r="E282" s="80">
        <v>7762</v>
      </c>
      <c r="F282" s="134">
        <v>7932</v>
      </c>
      <c r="G282" s="147">
        <v>0</v>
      </c>
      <c r="H282" s="80">
        <v>0</v>
      </c>
      <c r="I282" s="134">
        <v>0</v>
      </c>
      <c r="J282" s="147">
        <v>4000</v>
      </c>
      <c r="K282" s="80"/>
      <c r="L282" s="134"/>
      <c r="M282" s="147"/>
      <c r="N282" s="80"/>
      <c r="O282" s="134">
        <v>1000</v>
      </c>
      <c r="P282" s="147"/>
      <c r="Q282" s="80"/>
      <c r="R282" s="134"/>
      <c r="S282" s="147"/>
      <c r="T282" s="80"/>
      <c r="U282" s="134"/>
      <c r="V282" s="147"/>
      <c r="W282" s="80"/>
      <c r="X282" s="134"/>
      <c r="Y282" s="147"/>
      <c r="Z282" s="80"/>
      <c r="AA282" s="134"/>
      <c r="AB282" s="147"/>
      <c r="AC282" s="80"/>
      <c r="AD282" s="134"/>
      <c r="AE282" s="147"/>
      <c r="AF282" s="80"/>
      <c r="AG282" s="134"/>
    </row>
    <row r="283" spans="1:35" ht="15" customHeight="1" x14ac:dyDescent="0.2">
      <c r="A283" s="20" t="str">
        <f>[6]Settings!U282</f>
        <v>B</v>
      </c>
      <c r="B283" s="19" t="s">
        <v>132</v>
      </c>
      <c r="C283" s="229" t="str">
        <f>[6]Settings!W282</f>
        <v xml:space="preserve"> Hantam</v>
      </c>
      <c r="D283" s="147">
        <v>16716</v>
      </c>
      <c r="E283" s="80">
        <v>10150</v>
      </c>
      <c r="F283" s="134">
        <v>10467</v>
      </c>
      <c r="G283" s="147">
        <v>50426</v>
      </c>
      <c r="H283" s="80">
        <v>47247</v>
      </c>
      <c r="I283" s="134">
        <v>9509</v>
      </c>
      <c r="J283" s="147">
        <v>4000</v>
      </c>
      <c r="K283" s="80"/>
      <c r="L283" s="134"/>
      <c r="M283" s="147">
        <v>1000</v>
      </c>
      <c r="N283" s="80">
        <v>2000</v>
      </c>
      <c r="O283" s="134">
        <v>1000</v>
      </c>
      <c r="P283" s="147"/>
      <c r="Q283" s="80"/>
      <c r="R283" s="134"/>
      <c r="S283" s="147"/>
      <c r="T283" s="80"/>
      <c r="U283" s="134"/>
      <c r="V283" s="147"/>
      <c r="W283" s="80"/>
      <c r="X283" s="134"/>
      <c r="Y283" s="147"/>
      <c r="Z283" s="80"/>
      <c r="AA283" s="134"/>
      <c r="AB283" s="147"/>
      <c r="AC283" s="80"/>
      <c r="AD283" s="134"/>
      <c r="AE283" s="147"/>
      <c r="AF283" s="80"/>
      <c r="AG283" s="134"/>
    </row>
    <row r="284" spans="1:35" ht="15" customHeight="1" x14ac:dyDescent="0.2">
      <c r="A284" s="20" t="str">
        <f>[6]Settings!U283</f>
        <v>B</v>
      </c>
      <c r="B284" s="19" t="s">
        <v>133</v>
      </c>
      <c r="C284" s="229" t="str">
        <f>[6]Settings!W283</f>
        <v xml:space="preserve"> Karoo Hoogland</v>
      </c>
      <c r="D284" s="147">
        <v>8145</v>
      </c>
      <c r="E284" s="80">
        <v>8340</v>
      </c>
      <c r="F284" s="134">
        <v>8546</v>
      </c>
      <c r="G284" s="147">
        <v>0</v>
      </c>
      <c r="H284" s="80">
        <v>30000</v>
      </c>
      <c r="I284" s="134">
        <v>27000</v>
      </c>
      <c r="J284" s="147">
        <v>4000</v>
      </c>
      <c r="K284" s="80"/>
      <c r="L284" s="134"/>
      <c r="M284" s="147">
        <v>1000</v>
      </c>
      <c r="N284" s="80"/>
      <c r="O284" s="134"/>
      <c r="P284" s="147"/>
      <c r="Q284" s="80"/>
      <c r="R284" s="134"/>
      <c r="S284" s="147"/>
      <c r="T284" s="80"/>
      <c r="U284" s="134"/>
      <c r="V284" s="147"/>
      <c r="W284" s="80"/>
      <c r="X284" s="134"/>
      <c r="Y284" s="147"/>
      <c r="Z284" s="80"/>
      <c r="AA284" s="134"/>
      <c r="AB284" s="147"/>
      <c r="AC284" s="80"/>
      <c r="AD284" s="134"/>
      <c r="AE284" s="147"/>
      <c r="AF284" s="80"/>
      <c r="AG284" s="134"/>
    </row>
    <row r="285" spans="1:35" ht="15" customHeight="1" x14ac:dyDescent="0.2">
      <c r="A285" s="20" t="str">
        <f>[6]Settings!U284</f>
        <v>B</v>
      </c>
      <c r="B285" s="19" t="s">
        <v>1294</v>
      </c>
      <c r="C285" s="229" t="str">
        <f>[6]Settings!W284</f>
        <v xml:space="preserve"> Khâi-Ma</v>
      </c>
      <c r="D285" s="147">
        <v>7825</v>
      </c>
      <c r="E285" s="80">
        <v>8000</v>
      </c>
      <c r="F285" s="134">
        <v>8185</v>
      </c>
      <c r="G285" s="147">
        <v>0</v>
      </c>
      <c r="H285" s="80">
        <v>0</v>
      </c>
      <c r="I285" s="134">
        <v>0</v>
      </c>
      <c r="J285" s="147">
        <v>5000</v>
      </c>
      <c r="K285" s="80"/>
      <c r="L285" s="134"/>
      <c r="M285" s="147">
        <v>1000</v>
      </c>
      <c r="N285" s="80">
        <v>2000</v>
      </c>
      <c r="O285" s="134">
        <v>1000</v>
      </c>
      <c r="P285" s="147"/>
      <c r="Q285" s="80"/>
      <c r="R285" s="134"/>
      <c r="S285" s="147"/>
      <c r="T285" s="80"/>
      <c r="U285" s="134"/>
      <c r="V285" s="147"/>
      <c r="W285" s="80"/>
      <c r="X285" s="134"/>
      <c r="Y285" s="147"/>
      <c r="Z285" s="80"/>
      <c r="AA285" s="134"/>
      <c r="AB285" s="147"/>
      <c r="AC285" s="80"/>
      <c r="AD285" s="134"/>
      <c r="AE285" s="147"/>
      <c r="AF285" s="80"/>
      <c r="AG285" s="134"/>
    </row>
    <row r="286" spans="1:35" ht="15" customHeight="1" x14ac:dyDescent="0.2">
      <c r="A286" s="20" t="str">
        <f>[6]Settings!U285</f>
        <v>C</v>
      </c>
      <c r="B286" s="19" t="s">
        <v>134</v>
      </c>
      <c r="C286" s="229" t="str">
        <f>[6]Settings!W285</f>
        <v xml:space="preserve"> Namakwa District Municipality</v>
      </c>
      <c r="D286" s="147">
        <v>0</v>
      </c>
      <c r="E286" s="80"/>
      <c r="F286" s="134">
        <v>0</v>
      </c>
      <c r="G286" s="147">
        <v>0</v>
      </c>
      <c r="H286" s="80">
        <v>0</v>
      </c>
      <c r="I286" s="134">
        <v>0</v>
      </c>
      <c r="J286" s="147"/>
      <c r="K286" s="80"/>
      <c r="L286" s="134"/>
      <c r="M286" s="147"/>
      <c r="N286" s="80"/>
      <c r="O286" s="134"/>
      <c r="P286" s="147">
        <v>2898</v>
      </c>
      <c r="Q286" s="80">
        <v>3018</v>
      </c>
      <c r="R286" s="134">
        <v>3187</v>
      </c>
      <c r="S286" s="147"/>
      <c r="T286" s="80"/>
      <c r="U286" s="134"/>
      <c r="V286" s="147"/>
      <c r="W286" s="80"/>
      <c r="X286" s="134"/>
      <c r="Y286" s="147"/>
      <c r="Z286" s="80"/>
      <c r="AA286" s="134"/>
      <c r="AB286" s="147"/>
      <c r="AC286" s="80"/>
      <c r="AD286" s="134"/>
      <c r="AE286" s="147"/>
      <c r="AF286" s="80"/>
      <c r="AG286" s="134"/>
    </row>
    <row r="287" spans="1:35" s="66" customFormat="1" ht="15" customHeight="1" x14ac:dyDescent="0.2">
      <c r="A287" s="22" t="str">
        <f>[6]Settings!U286</f>
        <v>Total: Namakwa Municipalities</v>
      </c>
      <c r="B287" s="23"/>
      <c r="C287" s="24"/>
      <c r="D287" s="193">
        <f>SUM(D280:D286)</f>
        <v>62443</v>
      </c>
      <c r="E287" s="102">
        <f t="shared" ref="E287:R287" si="72">SUM(E280:E286)</f>
        <v>57161</v>
      </c>
      <c r="F287" s="203">
        <f t="shared" si="72"/>
        <v>58834</v>
      </c>
      <c r="G287" s="193">
        <f t="shared" si="72"/>
        <v>50426</v>
      </c>
      <c r="H287" s="102">
        <f t="shared" si="72"/>
        <v>77247</v>
      </c>
      <c r="I287" s="203">
        <f t="shared" si="72"/>
        <v>36509</v>
      </c>
      <c r="J287" s="193">
        <f t="shared" si="72"/>
        <v>28000</v>
      </c>
      <c r="K287" s="102">
        <f t="shared" si="72"/>
        <v>0</v>
      </c>
      <c r="L287" s="203">
        <f t="shared" si="72"/>
        <v>0</v>
      </c>
      <c r="M287" s="193">
        <f t="shared" si="72"/>
        <v>15000</v>
      </c>
      <c r="N287" s="102">
        <f t="shared" si="72"/>
        <v>25000</v>
      </c>
      <c r="O287" s="203">
        <f t="shared" si="72"/>
        <v>62770</v>
      </c>
      <c r="P287" s="193">
        <f t="shared" si="72"/>
        <v>2898</v>
      </c>
      <c r="Q287" s="102">
        <f t="shared" si="72"/>
        <v>3018</v>
      </c>
      <c r="R287" s="203">
        <f t="shared" si="72"/>
        <v>3187</v>
      </c>
      <c r="S287" s="193">
        <f>SUM(S280:S286)</f>
        <v>0</v>
      </c>
      <c r="T287" s="102">
        <f t="shared" ref="T287:AG287" si="73">SUM(T280:T286)</f>
        <v>0</v>
      </c>
      <c r="U287" s="203">
        <f t="shared" si="73"/>
        <v>0</v>
      </c>
      <c r="V287" s="193">
        <f t="shared" si="73"/>
        <v>0</v>
      </c>
      <c r="W287" s="102">
        <f t="shared" si="73"/>
        <v>0</v>
      </c>
      <c r="X287" s="203">
        <f t="shared" si="73"/>
        <v>0</v>
      </c>
      <c r="Y287" s="193">
        <f t="shared" si="73"/>
        <v>0</v>
      </c>
      <c r="Z287" s="102">
        <f t="shared" si="73"/>
        <v>0</v>
      </c>
      <c r="AA287" s="203">
        <f t="shared" si="73"/>
        <v>0</v>
      </c>
      <c r="AB287" s="193">
        <f t="shared" si="73"/>
        <v>0</v>
      </c>
      <c r="AC287" s="102">
        <f t="shared" si="73"/>
        <v>0</v>
      </c>
      <c r="AD287" s="203">
        <f t="shared" si="73"/>
        <v>0</v>
      </c>
      <c r="AE287" s="193">
        <f t="shared" si="73"/>
        <v>0</v>
      </c>
      <c r="AF287" s="102">
        <f t="shared" si="73"/>
        <v>0</v>
      </c>
      <c r="AG287" s="203">
        <f t="shared" si="73"/>
        <v>0</v>
      </c>
      <c r="AH287"/>
      <c r="AI287"/>
    </row>
    <row r="288" spans="1:35" ht="15" customHeight="1" x14ac:dyDescent="0.2">
      <c r="A288" s="254">
        <f>[6]Settings!U287</f>
        <v>0</v>
      </c>
      <c r="B288" s="243">
        <f>[6]Settings!V287</f>
        <v>0</v>
      </c>
      <c r="C288" s="244">
        <f>[6]Settings!W287</f>
        <v>0</v>
      </c>
      <c r="D288" s="1"/>
      <c r="E288" s="2"/>
      <c r="F288" s="3"/>
      <c r="G288" s="1" t="s">
        <v>497</v>
      </c>
      <c r="H288" s="2" t="s">
        <v>497</v>
      </c>
      <c r="I288" s="3" t="s">
        <v>497</v>
      </c>
      <c r="J288" s="1"/>
      <c r="K288" s="2"/>
      <c r="L288" s="3"/>
      <c r="M288" s="1"/>
      <c r="N288" s="2"/>
      <c r="O288" s="3"/>
      <c r="P288" s="1"/>
      <c r="Q288" s="2"/>
      <c r="R288" s="3"/>
      <c r="S288" s="1"/>
      <c r="T288" s="2"/>
      <c r="U288" s="3"/>
      <c r="V288" s="1"/>
      <c r="W288" s="2"/>
      <c r="X288" s="3"/>
      <c r="Y288" s="1"/>
      <c r="Z288" s="2"/>
      <c r="AA288" s="3"/>
      <c r="AB288" s="1"/>
      <c r="AC288" s="2"/>
      <c r="AD288" s="3"/>
      <c r="AE288" s="1"/>
      <c r="AF288" s="2"/>
      <c r="AG288" s="3"/>
    </row>
    <row r="289" spans="1:35" ht="15" customHeight="1" x14ac:dyDescent="0.2">
      <c r="A289" s="20" t="str">
        <f>[6]Settings!U288</f>
        <v>B</v>
      </c>
      <c r="B289" s="19" t="s">
        <v>1295</v>
      </c>
      <c r="C289" s="229" t="str">
        <f>[6]Settings!W288</f>
        <v xml:space="preserve"> Ubuntu</v>
      </c>
      <c r="D289" s="147">
        <v>10063</v>
      </c>
      <c r="E289" s="80">
        <v>10377</v>
      </c>
      <c r="F289" s="134">
        <v>10709</v>
      </c>
      <c r="G289" s="147">
        <v>0</v>
      </c>
      <c r="H289" s="80">
        <v>0</v>
      </c>
      <c r="I289" s="134">
        <v>0</v>
      </c>
      <c r="J289" s="147">
        <v>4000</v>
      </c>
      <c r="K289" s="80"/>
      <c r="L289" s="134"/>
      <c r="M289" s="147">
        <v>1000</v>
      </c>
      <c r="N289" s="80">
        <v>3000</v>
      </c>
      <c r="O289" s="134">
        <v>1500</v>
      </c>
      <c r="P289" s="147"/>
      <c r="Q289" s="80"/>
      <c r="R289" s="134"/>
      <c r="S289" s="147"/>
      <c r="T289" s="80"/>
      <c r="U289" s="134"/>
      <c r="V289" s="147"/>
      <c r="W289" s="80"/>
      <c r="X289" s="134"/>
      <c r="Y289" s="147"/>
      <c r="Z289" s="80"/>
      <c r="AA289" s="134"/>
      <c r="AB289" s="147"/>
      <c r="AC289" s="80"/>
      <c r="AD289" s="134"/>
      <c r="AE289" s="147"/>
      <c r="AF289" s="80"/>
      <c r="AG289" s="134"/>
    </row>
    <row r="290" spans="1:35" ht="15" customHeight="1" x14ac:dyDescent="0.2">
      <c r="A290" s="20" t="str">
        <f>[6]Settings!U289</f>
        <v>B</v>
      </c>
      <c r="B290" s="19" t="s">
        <v>1296</v>
      </c>
      <c r="C290" s="229" t="str">
        <f>[6]Settings!W289</f>
        <v xml:space="preserve"> Umsobomvu</v>
      </c>
      <c r="D290" s="147">
        <v>11612</v>
      </c>
      <c r="E290" s="80">
        <v>12021</v>
      </c>
      <c r="F290" s="134">
        <v>12454</v>
      </c>
      <c r="G290" s="147">
        <v>0</v>
      </c>
      <c r="H290" s="80">
        <v>0</v>
      </c>
      <c r="I290" s="134">
        <v>0</v>
      </c>
      <c r="J290" s="147">
        <v>4000</v>
      </c>
      <c r="K290" s="80"/>
      <c r="L290" s="134"/>
      <c r="M290" s="147">
        <v>2000</v>
      </c>
      <c r="N290" s="80">
        <v>5000</v>
      </c>
      <c r="O290" s="134">
        <v>1500</v>
      </c>
      <c r="P290" s="147"/>
      <c r="Q290" s="80"/>
      <c r="R290" s="134"/>
      <c r="S290" s="147"/>
      <c r="T290" s="80"/>
      <c r="U290" s="134"/>
      <c r="V290" s="147"/>
      <c r="W290" s="80"/>
      <c r="X290" s="134"/>
      <c r="Y290" s="147"/>
      <c r="Z290" s="80"/>
      <c r="AA290" s="134"/>
      <c r="AB290" s="147"/>
      <c r="AC290" s="80"/>
      <c r="AD290" s="134"/>
      <c r="AE290" s="147"/>
      <c r="AF290" s="80"/>
      <c r="AG290" s="134"/>
    </row>
    <row r="291" spans="1:35" ht="15" customHeight="1" x14ac:dyDescent="0.2">
      <c r="A291" s="20" t="str">
        <f>[6]Settings!U290</f>
        <v>B</v>
      </c>
      <c r="B291" s="19" t="s">
        <v>136</v>
      </c>
      <c r="C291" s="229" t="str">
        <f>[6]Settings!W290</f>
        <v xml:space="preserve"> Emthanjeni</v>
      </c>
      <c r="D291" s="147">
        <v>12292</v>
      </c>
      <c r="E291" s="80">
        <v>12744</v>
      </c>
      <c r="F291" s="134">
        <v>13221</v>
      </c>
      <c r="G291" s="147">
        <v>0</v>
      </c>
      <c r="H291" s="80">
        <v>30000</v>
      </c>
      <c r="I291" s="134">
        <v>4757</v>
      </c>
      <c r="J291" s="147">
        <v>14000</v>
      </c>
      <c r="K291" s="80"/>
      <c r="L291" s="134"/>
      <c r="M291" s="147">
        <v>6000</v>
      </c>
      <c r="N291" s="80">
        <v>2000</v>
      </c>
      <c r="O291" s="134">
        <v>1000</v>
      </c>
      <c r="P291" s="147"/>
      <c r="Q291" s="80"/>
      <c r="R291" s="134"/>
      <c r="S291" s="147"/>
      <c r="T291" s="80"/>
      <c r="U291" s="134"/>
      <c r="V291" s="147"/>
      <c r="W291" s="80"/>
      <c r="X291" s="134"/>
      <c r="Y291" s="147"/>
      <c r="Z291" s="80"/>
      <c r="AA291" s="134"/>
      <c r="AB291" s="147"/>
      <c r="AC291" s="80"/>
      <c r="AD291" s="134"/>
      <c r="AE291" s="147"/>
      <c r="AF291" s="80"/>
      <c r="AG291" s="134"/>
    </row>
    <row r="292" spans="1:35" ht="15" customHeight="1" x14ac:dyDescent="0.2">
      <c r="A292" s="20" t="str">
        <f>[6]Settings!U291</f>
        <v>B</v>
      </c>
      <c r="B292" s="19" t="s">
        <v>137</v>
      </c>
      <c r="C292" s="229" t="str">
        <f>[6]Settings!W291</f>
        <v xml:space="preserve"> Kareeberg</v>
      </c>
      <c r="D292" s="147">
        <v>8095</v>
      </c>
      <c r="E292" s="80">
        <v>8287</v>
      </c>
      <c r="F292" s="134">
        <v>8490</v>
      </c>
      <c r="G292" s="147">
        <v>30000</v>
      </c>
      <c r="H292" s="80">
        <v>46824</v>
      </c>
      <c r="I292" s="134">
        <v>0</v>
      </c>
      <c r="J292" s="147">
        <v>4000</v>
      </c>
      <c r="K292" s="80"/>
      <c r="L292" s="134"/>
      <c r="M292" s="147">
        <v>1000</v>
      </c>
      <c r="N292" s="80"/>
      <c r="O292" s="134"/>
      <c r="P292" s="147"/>
      <c r="Q292" s="80"/>
      <c r="R292" s="134"/>
      <c r="S292" s="147"/>
      <c r="T292" s="80"/>
      <c r="U292" s="134"/>
      <c r="V292" s="147"/>
      <c r="W292" s="80"/>
      <c r="X292" s="134"/>
      <c r="Y292" s="147"/>
      <c r="Z292" s="80"/>
      <c r="AA292" s="134"/>
      <c r="AB292" s="147"/>
      <c r="AC292" s="80"/>
      <c r="AD292" s="134"/>
      <c r="AE292" s="147"/>
      <c r="AF292" s="80"/>
      <c r="AG292" s="134"/>
    </row>
    <row r="293" spans="1:35" ht="15" customHeight="1" x14ac:dyDescent="0.2">
      <c r="A293" s="20" t="str">
        <f>[6]Settings!U292</f>
        <v>B</v>
      </c>
      <c r="B293" s="19" t="s">
        <v>1297</v>
      </c>
      <c r="C293" s="229" t="str">
        <f>[6]Settings!W292</f>
        <v xml:space="preserve"> Renosterberg</v>
      </c>
      <c r="D293" s="147">
        <v>7527</v>
      </c>
      <c r="E293" s="80">
        <v>7683</v>
      </c>
      <c r="F293" s="134">
        <v>7849</v>
      </c>
      <c r="G293" s="147">
        <v>0</v>
      </c>
      <c r="H293" s="80">
        <v>0</v>
      </c>
      <c r="I293" s="134">
        <v>0</v>
      </c>
      <c r="J293" s="147">
        <v>10000</v>
      </c>
      <c r="K293" s="80"/>
      <c r="L293" s="134"/>
      <c r="M293" s="147">
        <v>3000</v>
      </c>
      <c r="N293" s="80">
        <v>21000</v>
      </c>
      <c r="O293" s="134">
        <v>23000</v>
      </c>
      <c r="P293" s="147"/>
      <c r="Q293" s="80"/>
      <c r="R293" s="134"/>
      <c r="S293" s="147"/>
      <c r="T293" s="80"/>
      <c r="U293" s="134"/>
      <c r="V293" s="147"/>
      <c r="W293" s="80"/>
      <c r="X293" s="134"/>
      <c r="Y293" s="147"/>
      <c r="Z293" s="80"/>
      <c r="AA293" s="134"/>
      <c r="AB293" s="147"/>
      <c r="AC293" s="80"/>
      <c r="AD293" s="134"/>
      <c r="AE293" s="147"/>
      <c r="AF293" s="80"/>
      <c r="AG293" s="134"/>
    </row>
    <row r="294" spans="1:35" ht="15" customHeight="1" x14ac:dyDescent="0.2">
      <c r="A294" s="20" t="str">
        <f>[6]Settings!U293</f>
        <v>B</v>
      </c>
      <c r="B294" s="19" t="s">
        <v>1298</v>
      </c>
      <c r="C294" s="229" t="str">
        <f>[6]Settings!W293</f>
        <v xml:space="preserve"> Thembelihle</v>
      </c>
      <c r="D294" s="147">
        <v>9533</v>
      </c>
      <c r="E294" s="80">
        <v>9814</v>
      </c>
      <c r="F294" s="134">
        <v>10110</v>
      </c>
      <c r="G294" s="147">
        <v>0</v>
      </c>
      <c r="H294" s="80">
        <v>0</v>
      </c>
      <c r="I294" s="134">
        <v>0</v>
      </c>
      <c r="J294" s="147">
        <v>4000</v>
      </c>
      <c r="K294" s="80"/>
      <c r="L294" s="134"/>
      <c r="M294" s="147">
        <v>1000</v>
      </c>
      <c r="N294" s="80"/>
      <c r="O294" s="134"/>
      <c r="P294" s="147"/>
      <c r="Q294" s="80"/>
      <c r="R294" s="134"/>
      <c r="S294" s="147"/>
      <c r="T294" s="80"/>
      <c r="U294" s="134"/>
      <c r="V294" s="147"/>
      <c r="W294" s="80"/>
      <c r="X294" s="134"/>
      <c r="Y294" s="147"/>
      <c r="Z294" s="80"/>
      <c r="AA294" s="134"/>
      <c r="AB294" s="147"/>
      <c r="AC294" s="80"/>
      <c r="AD294" s="134"/>
      <c r="AE294" s="147"/>
      <c r="AF294" s="80"/>
      <c r="AG294" s="134"/>
    </row>
    <row r="295" spans="1:35" ht="15" customHeight="1" x14ac:dyDescent="0.2">
      <c r="A295" s="20" t="str">
        <f>[6]Settings!U294</f>
        <v>B</v>
      </c>
      <c r="B295" s="19" t="s">
        <v>138</v>
      </c>
      <c r="C295" s="229" t="str">
        <f>[6]Settings!W294</f>
        <v xml:space="preserve"> Siyathemba</v>
      </c>
      <c r="D295" s="147">
        <v>9920</v>
      </c>
      <c r="E295" s="80">
        <v>10225</v>
      </c>
      <c r="F295" s="134">
        <v>10547</v>
      </c>
      <c r="G295" s="147">
        <v>0</v>
      </c>
      <c r="H295" s="80">
        <v>0</v>
      </c>
      <c r="I295" s="134">
        <v>0</v>
      </c>
      <c r="J295" s="147"/>
      <c r="K295" s="80"/>
      <c r="L295" s="134"/>
      <c r="M295" s="147"/>
      <c r="N295" s="80"/>
      <c r="O295" s="134">
        <v>500</v>
      </c>
      <c r="P295" s="147"/>
      <c r="Q295" s="80"/>
      <c r="R295" s="134"/>
      <c r="S295" s="147"/>
      <c r="T295" s="80"/>
      <c r="U295" s="134"/>
      <c r="V295" s="147"/>
      <c r="W295" s="80"/>
      <c r="X295" s="134"/>
      <c r="Y295" s="147"/>
      <c r="Z295" s="80"/>
      <c r="AA295" s="134"/>
      <c r="AB295" s="147"/>
      <c r="AC295" s="80"/>
      <c r="AD295" s="134"/>
      <c r="AE295" s="147"/>
      <c r="AF295" s="80"/>
      <c r="AG295" s="134"/>
    </row>
    <row r="296" spans="1:35" ht="15" customHeight="1" x14ac:dyDescent="0.2">
      <c r="A296" s="20" t="str">
        <f>[6]Settings!U295</f>
        <v>B</v>
      </c>
      <c r="B296" s="19" t="s">
        <v>139</v>
      </c>
      <c r="C296" s="229" t="str">
        <f>[6]Settings!W295</f>
        <v xml:space="preserve"> Siyancuma</v>
      </c>
      <c r="D296" s="147">
        <v>23693</v>
      </c>
      <c r="E296" s="80">
        <v>17559</v>
      </c>
      <c r="F296" s="134">
        <v>18333</v>
      </c>
      <c r="G296" s="147">
        <v>0</v>
      </c>
      <c r="H296" s="80">
        <v>0</v>
      </c>
      <c r="I296" s="134">
        <v>0</v>
      </c>
      <c r="J296" s="147">
        <v>10000</v>
      </c>
      <c r="K296" s="80"/>
      <c r="L296" s="134"/>
      <c r="M296" s="147">
        <v>3000</v>
      </c>
      <c r="N296" s="80">
        <v>2000</v>
      </c>
      <c r="O296" s="134">
        <v>1000</v>
      </c>
      <c r="P296" s="147"/>
      <c r="Q296" s="80"/>
      <c r="R296" s="134"/>
      <c r="S296" s="147"/>
      <c r="T296" s="80"/>
      <c r="U296" s="134"/>
      <c r="V296" s="147"/>
      <c r="W296" s="80"/>
      <c r="X296" s="134"/>
      <c r="Y296" s="147"/>
      <c r="Z296" s="80"/>
      <c r="AA296" s="134"/>
      <c r="AB296" s="147"/>
      <c r="AC296" s="80"/>
      <c r="AD296" s="134"/>
      <c r="AE296" s="147"/>
      <c r="AF296" s="80"/>
      <c r="AG296" s="134"/>
    </row>
    <row r="297" spans="1:35" ht="15" customHeight="1" x14ac:dyDescent="0.2">
      <c r="A297" s="20" t="str">
        <f>[6]Settings!U296</f>
        <v>C</v>
      </c>
      <c r="B297" s="19" t="s">
        <v>140</v>
      </c>
      <c r="C297" s="229" t="str">
        <f>[6]Settings!W296</f>
        <v xml:space="preserve"> Pixley Ka Seme District Municipality</v>
      </c>
      <c r="D297" s="147"/>
      <c r="E297" s="80"/>
      <c r="F297" s="134"/>
      <c r="G297" s="147">
        <v>0</v>
      </c>
      <c r="H297" s="80">
        <v>0</v>
      </c>
      <c r="I297" s="134">
        <v>0</v>
      </c>
      <c r="J297" s="147"/>
      <c r="K297" s="80"/>
      <c r="L297" s="134"/>
      <c r="M297" s="147"/>
      <c r="N297" s="80"/>
      <c r="O297" s="134"/>
      <c r="P297" s="147">
        <v>3003</v>
      </c>
      <c r="Q297" s="80">
        <v>3173</v>
      </c>
      <c r="R297" s="134">
        <v>3356</v>
      </c>
      <c r="S297" s="147"/>
      <c r="T297" s="80"/>
      <c r="U297" s="134"/>
      <c r="V297" s="147"/>
      <c r="W297" s="80"/>
      <c r="X297" s="134"/>
      <c r="Y297" s="147"/>
      <c r="Z297" s="80"/>
      <c r="AA297" s="134"/>
      <c r="AB297" s="147"/>
      <c r="AC297" s="80"/>
      <c r="AD297" s="134"/>
      <c r="AE297" s="147"/>
      <c r="AF297" s="80"/>
      <c r="AG297" s="134"/>
    </row>
    <row r="298" spans="1:35" s="66" customFormat="1" ht="15" customHeight="1" x14ac:dyDescent="0.2">
      <c r="A298" s="22" t="str">
        <f>[6]Settings!U297</f>
        <v>Total: Pixley Ka Seme Municipalities</v>
      </c>
      <c r="B298" s="23"/>
      <c r="C298" s="24"/>
      <c r="D298" s="193">
        <f>SUM(D289:D297)</f>
        <v>92735</v>
      </c>
      <c r="E298" s="102">
        <f t="shared" ref="E298:R298" si="74">SUM(E289:E297)</f>
        <v>88710</v>
      </c>
      <c r="F298" s="203">
        <f t="shared" si="74"/>
        <v>91713</v>
      </c>
      <c r="G298" s="193">
        <f t="shared" si="74"/>
        <v>30000</v>
      </c>
      <c r="H298" s="102">
        <f t="shared" si="74"/>
        <v>76824</v>
      </c>
      <c r="I298" s="203">
        <f t="shared" si="74"/>
        <v>4757</v>
      </c>
      <c r="J298" s="193">
        <f t="shared" si="74"/>
        <v>50000</v>
      </c>
      <c r="K298" s="102">
        <f t="shared" si="74"/>
        <v>0</v>
      </c>
      <c r="L298" s="203">
        <f t="shared" si="74"/>
        <v>0</v>
      </c>
      <c r="M298" s="193">
        <f t="shared" si="74"/>
        <v>17000</v>
      </c>
      <c r="N298" s="102">
        <f t="shared" si="74"/>
        <v>33000</v>
      </c>
      <c r="O298" s="203">
        <f t="shared" si="74"/>
        <v>28500</v>
      </c>
      <c r="P298" s="193">
        <f t="shared" si="74"/>
        <v>3003</v>
      </c>
      <c r="Q298" s="102">
        <f t="shared" si="74"/>
        <v>3173</v>
      </c>
      <c r="R298" s="203">
        <f t="shared" si="74"/>
        <v>3356</v>
      </c>
      <c r="S298" s="193">
        <f>SUM(S289:S297)</f>
        <v>0</v>
      </c>
      <c r="T298" s="102">
        <f t="shared" ref="T298:AG298" si="75">SUM(T289:T297)</f>
        <v>0</v>
      </c>
      <c r="U298" s="203">
        <f t="shared" si="75"/>
        <v>0</v>
      </c>
      <c r="V298" s="193">
        <f t="shared" si="75"/>
        <v>0</v>
      </c>
      <c r="W298" s="102">
        <f t="shared" si="75"/>
        <v>0</v>
      </c>
      <c r="X298" s="203">
        <f t="shared" si="75"/>
        <v>0</v>
      </c>
      <c r="Y298" s="193">
        <f t="shared" si="75"/>
        <v>0</v>
      </c>
      <c r="Z298" s="102">
        <f t="shared" si="75"/>
        <v>0</v>
      </c>
      <c r="AA298" s="203">
        <f t="shared" si="75"/>
        <v>0</v>
      </c>
      <c r="AB298" s="193">
        <f t="shared" si="75"/>
        <v>0</v>
      </c>
      <c r="AC298" s="102">
        <f t="shared" si="75"/>
        <v>0</v>
      </c>
      <c r="AD298" s="203">
        <f t="shared" si="75"/>
        <v>0</v>
      </c>
      <c r="AE298" s="193">
        <f t="shared" si="75"/>
        <v>0</v>
      </c>
      <c r="AF298" s="102">
        <f t="shared" si="75"/>
        <v>0</v>
      </c>
      <c r="AG298" s="203">
        <f t="shared" si="75"/>
        <v>0</v>
      </c>
      <c r="AH298"/>
      <c r="AI298"/>
    </row>
    <row r="299" spans="1:35" ht="15" customHeight="1" x14ac:dyDescent="0.2">
      <c r="A299" s="254">
        <f>[6]Settings!U298</f>
        <v>0</v>
      </c>
      <c r="B299" s="243">
        <f>[6]Settings!V298</f>
        <v>0</v>
      </c>
      <c r="C299" s="244">
        <f>[6]Settings!W298</f>
        <v>0</v>
      </c>
      <c r="D299" s="1"/>
      <c r="E299" s="2"/>
      <c r="F299" s="3"/>
      <c r="G299" s="1" t="s">
        <v>497</v>
      </c>
      <c r="H299" s="2" t="s">
        <v>497</v>
      </c>
      <c r="I299" s="3" t="s">
        <v>497</v>
      </c>
      <c r="J299" s="1"/>
      <c r="K299" s="2"/>
      <c r="L299" s="3"/>
      <c r="M299" s="1"/>
      <c r="N299" s="2"/>
      <c r="O299" s="3"/>
      <c r="P299" s="1"/>
      <c r="Q299" s="2"/>
      <c r="R299" s="3"/>
      <c r="S299" s="1"/>
      <c r="T299" s="2"/>
      <c r="U299" s="3"/>
      <c r="V299" s="1"/>
      <c r="W299" s="2"/>
      <c r="X299" s="3"/>
      <c r="Y299" s="1"/>
      <c r="Z299" s="2"/>
      <c r="AA299" s="3"/>
      <c r="AB299" s="1"/>
      <c r="AC299" s="2"/>
      <c r="AD299" s="3"/>
      <c r="AE299" s="1"/>
      <c r="AF299" s="2"/>
      <c r="AG299" s="3"/>
    </row>
    <row r="300" spans="1:35" ht="15" customHeight="1" x14ac:dyDescent="0.2">
      <c r="A300" s="20" t="str">
        <f>[6]Settings!U299</f>
        <v>B</v>
      </c>
      <c r="B300" s="19" t="s">
        <v>141</v>
      </c>
      <c r="C300" s="229" t="str">
        <f>[6]Settings!W299</f>
        <v xml:space="preserve"> !Kai !Garib</v>
      </c>
      <c r="D300" s="147">
        <v>22744</v>
      </c>
      <c r="E300" s="80">
        <v>23844</v>
      </c>
      <c r="F300" s="134">
        <v>25004</v>
      </c>
      <c r="G300" s="147">
        <v>0</v>
      </c>
      <c r="H300" s="80">
        <v>0</v>
      </c>
      <c r="I300" s="134">
        <v>0</v>
      </c>
      <c r="J300" s="147">
        <v>10000</v>
      </c>
      <c r="K300" s="80"/>
      <c r="L300" s="134"/>
      <c r="M300" s="147">
        <v>3000</v>
      </c>
      <c r="N300" s="80">
        <v>2000</v>
      </c>
      <c r="O300" s="134">
        <v>30000</v>
      </c>
      <c r="P300" s="147"/>
      <c r="Q300" s="80"/>
      <c r="R300" s="134"/>
      <c r="S300" s="147"/>
      <c r="T300" s="80"/>
      <c r="U300" s="134"/>
      <c r="V300" s="147"/>
      <c r="W300" s="80"/>
      <c r="X300" s="134"/>
      <c r="Y300" s="147"/>
      <c r="Z300" s="80"/>
      <c r="AA300" s="134"/>
      <c r="AB300" s="147"/>
      <c r="AC300" s="80"/>
      <c r="AD300" s="134"/>
      <c r="AE300" s="147"/>
      <c r="AF300" s="80"/>
      <c r="AG300" s="134"/>
    </row>
    <row r="301" spans="1:35" ht="15" customHeight="1" x14ac:dyDescent="0.2">
      <c r="A301" s="20" t="str">
        <f>[6]Settings!U300</f>
        <v>B</v>
      </c>
      <c r="B301" s="19" t="s">
        <v>1299</v>
      </c>
      <c r="C301" s="229" t="str">
        <f>[6]Settings!W300</f>
        <v xml:space="preserve"> !Kheis</v>
      </c>
      <c r="D301" s="147">
        <v>10798</v>
      </c>
      <c r="E301" s="80">
        <v>11158</v>
      </c>
      <c r="F301" s="134">
        <v>11537</v>
      </c>
      <c r="G301" s="147">
        <v>0</v>
      </c>
      <c r="H301" s="80">
        <v>0</v>
      </c>
      <c r="I301" s="134">
        <v>0</v>
      </c>
      <c r="J301" s="147">
        <v>7500</v>
      </c>
      <c r="K301" s="80"/>
      <c r="L301" s="134"/>
      <c r="M301" s="147"/>
      <c r="N301" s="80"/>
      <c r="O301" s="134">
        <v>8000</v>
      </c>
      <c r="P301" s="147"/>
      <c r="Q301" s="80"/>
      <c r="R301" s="134"/>
      <c r="S301" s="147"/>
      <c r="T301" s="80"/>
      <c r="U301" s="134"/>
      <c r="V301" s="147"/>
      <c r="W301" s="80"/>
      <c r="X301" s="134"/>
      <c r="Y301" s="147"/>
      <c r="Z301" s="80"/>
      <c r="AA301" s="134"/>
      <c r="AB301" s="147"/>
      <c r="AC301" s="80"/>
      <c r="AD301" s="134"/>
      <c r="AE301" s="147"/>
      <c r="AF301" s="80"/>
      <c r="AG301" s="134"/>
    </row>
    <row r="302" spans="1:35" ht="15" customHeight="1" x14ac:dyDescent="0.2">
      <c r="A302" s="20" t="str">
        <f>[6]Settings!U301</f>
        <v>B</v>
      </c>
      <c r="B302" s="19" t="s">
        <v>1300</v>
      </c>
      <c r="C302" s="229" t="str">
        <f>[6]Settings!W301</f>
        <v xml:space="preserve"> Tsantsabane</v>
      </c>
      <c r="D302" s="147">
        <v>15740</v>
      </c>
      <c r="E302" s="80">
        <v>16406</v>
      </c>
      <c r="F302" s="134">
        <v>17109</v>
      </c>
      <c r="G302" s="147">
        <v>0</v>
      </c>
      <c r="H302" s="80">
        <v>0</v>
      </c>
      <c r="I302" s="134">
        <v>0</v>
      </c>
      <c r="J302" s="147">
        <v>4000</v>
      </c>
      <c r="K302" s="80"/>
      <c r="L302" s="134"/>
      <c r="M302" s="147"/>
      <c r="N302" s="80">
        <v>5000</v>
      </c>
      <c r="O302" s="134">
        <v>10000</v>
      </c>
      <c r="P302" s="147"/>
      <c r="Q302" s="80"/>
      <c r="R302" s="134"/>
      <c r="S302" s="147"/>
      <c r="T302" s="80"/>
      <c r="U302" s="134"/>
      <c r="V302" s="147"/>
      <c r="W302" s="80"/>
      <c r="X302" s="134"/>
      <c r="Y302" s="147"/>
      <c r="Z302" s="80"/>
      <c r="AA302" s="134"/>
      <c r="AB302" s="147"/>
      <c r="AC302" s="80"/>
      <c r="AD302" s="134"/>
      <c r="AE302" s="147"/>
      <c r="AF302" s="80"/>
      <c r="AG302" s="134"/>
    </row>
    <row r="303" spans="1:35" ht="15" customHeight="1" x14ac:dyDescent="0.2">
      <c r="A303" s="20" t="str">
        <f>[6]Settings!U302</f>
        <v>B</v>
      </c>
      <c r="B303" s="19" t="s">
        <v>142</v>
      </c>
      <c r="C303" s="229" t="str">
        <f>[6]Settings!W302</f>
        <v xml:space="preserve"> Kgatelopele</v>
      </c>
      <c r="D303" s="147">
        <v>8099</v>
      </c>
      <c r="E303" s="80">
        <v>8291</v>
      </c>
      <c r="F303" s="134">
        <v>8494</v>
      </c>
      <c r="G303" s="147">
        <v>0</v>
      </c>
      <c r="H303" s="80">
        <v>0</v>
      </c>
      <c r="I303" s="134">
        <v>12644</v>
      </c>
      <c r="J303" s="147">
        <v>4000</v>
      </c>
      <c r="K303" s="80"/>
      <c r="L303" s="134"/>
      <c r="M303" s="147"/>
      <c r="N303" s="80">
        <v>2000</v>
      </c>
      <c r="O303" s="134">
        <v>2500</v>
      </c>
      <c r="P303" s="147"/>
      <c r="Q303" s="80"/>
      <c r="R303" s="134"/>
      <c r="S303" s="147"/>
      <c r="T303" s="80"/>
      <c r="U303" s="134"/>
      <c r="V303" s="147"/>
      <c r="W303" s="80"/>
      <c r="X303" s="134"/>
      <c r="Y303" s="147"/>
      <c r="Z303" s="80"/>
      <c r="AA303" s="134"/>
      <c r="AB303" s="147"/>
      <c r="AC303" s="80"/>
      <c r="AD303" s="134"/>
      <c r="AE303" s="147"/>
      <c r="AF303" s="80"/>
      <c r="AG303" s="134"/>
    </row>
    <row r="304" spans="1:35" ht="15" customHeight="1" x14ac:dyDescent="0.2">
      <c r="A304" s="20" t="str">
        <f>[6]Settings!U303</f>
        <v>B</v>
      </c>
      <c r="B304" s="19" t="s">
        <v>522</v>
      </c>
      <c r="C304" s="229" t="str">
        <f>[6]Settings!W303</f>
        <v xml:space="preserve"> Dawid Kruiper</v>
      </c>
      <c r="D304" s="147">
        <v>25468</v>
      </c>
      <c r="E304" s="80">
        <v>26737</v>
      </c>
      <c r="F304" s="134">
        <v>28076</v>
      </c>
      <c r="G304" s="147" t="s">
        <v>497</v>
      </c>
      <c r="H304" s="80" t="s">
        <v>497</v>
      </c>
      <c r="I304" s="134" t="s">
        <v>497</v>
      </c>
      <c r="J304" s="147">
        <v>7000</v>
      </c>
      <c r="K304" s="80"/>
      <c r="L304" s="134"/>
      <c r="M304" s="147">
        <v>17000</v>
      </c>
      <c r="N304" s="80">
        <v>1000</v>
      </c>
      <c r="O304" s="134">
        <v>52000</v>
      </c>
      <c r="P304" s="147"/>
      <c r="Q304" s="80"/>
      <c r="R304" s="134"/>
      <c r="S304" s="147"/>
      <c r="T304" s="80"/>
      <c r="U304" s="134"/>
      <c r="V304" s="147"/>
      <c r="W304" s="80"/>
      <c r="X304" s="134"/>
      <c r="Y304" s="147"/>
      <c r="Z304" s="80"/>
      <c r="AA304" s="134"/>
      <c r="AB304" s="147"/>
      <c r="AC304" s="80"/>
      <c r="AD304" s="134"/>
      <c r="AE304" s="147"/>
      <c r="AF304" s="80"/>
      <c r="AG304" s="134"/>
    </row>
    <row r="305" spans="1:35" ht="15" customHeight="1" x14ac:dyDescent="0.2">
      <c r="A305" s="20" t="str">
        <f>[6]Settings!U304</f>
        <v>C</v>
      </c>
      <c r="B305" s="19" t="s">
        <v>143</v>
      </c>
      <c r="C305" s="229" t="str">
        <f>[6]Settings!W304</f>
        <v xml:space="preserve"> Siyanda District Municipality</v>
      </c>
      <c r="D305" s="147">
        <v>0</v>
      </c>
      <c r="E305" s="80"/>
      <c r="F305" s="134">
        <v>0</v>
      </c>
      <c r="G305" s="147">
        <v>0</v>
      </c>
      <c r="H305" s="80">
        <v>0</v>
      </c>
      <c r="I305" s="134">
        <v>0</v>
      </c>
      <c r="J305" s="147"/>
      <c r="K305" s="80"/>
      <c r="L305" s="134"/>
      <c r="M305" s="147"/>
      <c r="N305" s="80"/>
      <c r="O305" s="134"/>
      <c r="P305" s="147">
        <v>2860</v>
      </c>
      <c r="Q305" s="80">
        <v>3001</v>
      </c>
      <c r="R305" s="134">
        <v>3169</v>
      </c>
      <c r="S305" s="147"/>
      <c r="T305" s="80"/>
      <c r="U305" s="134"/>
      <c r="V305" s="147"/>
      <c r="W305" s="80"/>
      <c r="X305" s="134"/>
      <c r="Y305" s="147"/>
      <c r="Z305" s="80"/>
      <c r="AA305" s="134"/>
      <c r="AB305" s="147"/>
      <c r="AC305" s="80"/>
      <c r="AD305" s="134"/>
      <c r="AE305" s="147"/>
      <c r="AF305" s="80"/>
      <c r="AG305" s="134"/>
    </row>
    <row r="306" spans="1:35" s="66" customFormat="1" ht="15" customHeight="1" x14ac:dyDescent="0.2">
      <c r="A306" s="22" t="str">
        <f>[6]Settings!U305</f>
        <v>Total: Siyanda Municipalities</v>
      </c>
      <c r="B306" s="23"/>
      <c r="C306" s="24"/>
      <c r="D306" s="193">
        <f>SUM(D300:D305)</f>
        <v>82849</v>
      </c>
      <c r="E306" s="102">
        <f t="shared" ref="E306:R306" si="76">SUM(E300:E305)</f>
        <v>86436</v>
      </c>
      <c r="F306" s="203">
        <f t="shared" si="76"/>
        <v>90220</v>
      </c>
      <c r="G306" s="193">
        <f t="shared" si="76"/>
        <v>0</v>
      </c>
      <c r="H306" s="102">
        <f t="shared" si="76"/>
        <v>0</v>
      </c>
      <c r="I306" s="203">
        <f t="shared" si="76"/>
        <v>12644</v>
      </c>
      <c r="J306" s="193">
        <f t="shared" si="76"/>
        <v>32500</v>
      </c>
      <c r="K306" s="102">
        <f t="shared" si="76"/>
        <v>0</v>
      </c>
      <c r="L306" s="203">
        <f t="shared" si="76"/>
        <v>0</v>
      </c>
      <c r="M306" s="193">
        <f t="shared" si="76"/>
        <v>20000</v>
      </c>
      <c r="N306" s="102">
        <f t="shared" si="76"/>
        <v>10000</v>
      </c>
      <c r="O306" s="203">
        <f t="shared" si="76"/>
        <v>102500</v>
      </c>
      <c r="P306" s="193">
        <f t="shared" si="76"/>
        <v>2860</v>
      </c>
      <c r="Q306" s="102">
        <f t="shared" si="76"/>
        <v>3001</v>
      </c>
      <c r="R306" s="203">
        <f t="shared" si="76"/>
        <v>3169</v>
      </c>
      <c r="S306" s="193">
        <f>SUM(S300:S305)</f>
        <v>0</v>
      </c>
      <c r="T306" s="102">
        <f t="shared" ref="T306:AG306" si="77">SUM(T300:T305)</f>
        <v>0</v>
      </c>
      <c r="U306" s="203">
        <f t="shared" si="77"/>
        <v>0</v>
      </c>
      <c r="V306" s="193">
        <f t="shared" si="77"/>
        <v>0</v>
      </c>
      <c r="W306" s="102">
        <f t="shared" si="77"/>
        <v>0</v>
      </c>
      <c r="X306" s="203">
        <f t="shared" si="77"/>
        <v>0</v>
      </c>
      <c r="Y306" s="193">
        <f t="shared" si="77"/>
        <v>0</v>
      </c>
      <c r="Z306" s="102">
        <f t="shared" si="77"/>
        <v>0</v>
      </c>
      <c r="AA306" s="203">
        <f t="shared" si="77"/>
        <v>0</v>
      </c>
      <c r="AB306" s="193">
        <f t="shared" si="77"/>
        <v>0</v>
      </c>
      <c r="AC306" s="102">
        <f t="shared" si="77"/>
        <v>0</v>
      </c>
      <c r="AD306" s="203">
        <f t="shared" si="77"/>
        <v>0</v>
      </c>
      <c r="AE306" s="193">
        <f t="shared" si="77"/>
        <v>0</v>
      </c>
      <c r="AF306" s="102">
        <f t="shared" si="77"/>
        <v>0</v>
      </c>
      <c r="AG306" s="203">
        <f t="shared" si="77"/>
        <v>0</v>
      </c>
      <c r="AH306"/>
      <c r="AI306"/>
    </row>
    <row r="307" spans="1:35" ht="15" customHeight="1" x14ac:dyDescent="0.2">
      <c r="A307" s="254">
        <f>[6]Settings!U306</f>
        <v>0</v>
      </c>
      <c r="B307" s="243">
        <f>[6]Settings!V306</f>
        <v>0</v>
      </c>
      <c r="C307" s="244">
        <f>[6]Settings!W306</f>
        <v>0</v>
      </c>
      <c r="D307" s="1"/>
      <c r="E307" s="2"/>
      <c r="F307" s="3"/>
      <c r="G307" s="1" t="s">
        <v>497</v>
      </c>
      <c r="H307" s="2" t="s">
        <v>497</v>
      </c>
      <c r="I307" s="3" t="s">
        <v>497</v>
      </c>
      <c r="J307" s="1"/>
      <c r="K307" s="2"/>
      <c r="L307" s="3"/>
      <c r="M307" s="1"/>
      <c r="N307" s="2"/>
      <c r="O307" s="3"/>
      <c r="P307" s="1"/>
      <c r="Q307" s="2"/>
      <c r="R307" s="3"/>
      <c r="S307" s="1"/>
      <c r="T307" s="2"/>
      <c r="U307" s="3"/>
      <c r="V307" s="1"/>
      <c r="W307" s="2"/>
      <c r="X307" s="3"/>
      <c r="Y307" s="1"/>
      <c r="Z307" s="2"/>
      <c r="AA307" s="3"/>
      <c r="AB307" s="1"/>
      <c r="AC307" s="2"/>
      <c r="AD307" s="3"/>
      <c r="AE307" s="1"/>
      <c r="AF307" s="2"/>
      <c r="AG307" s="3"/>
    </row>
    <row r="308" spans="1:35" ht="15" customHeight="1" x14ac:dyDescent="0.2">
      <c r="A308" s="20" t="str">
        <f>[6]Settings!U307</f>
        <v>B</v>
      </c>
      <c r="B308" s="19" t="s">
        <v>145</v>
      </c>
      <c r="C308" s="229" t="str">
        <f>[6]Settings!W307</f>
        <v xml:space="preserve"> Sol Plaatjie</v>
      </c>
      <c r="D308" s="147">
        <v>57503</v>
      </c>
      <c r="E308" s="80">
        <v>53465</v>
      </c>
      <c r="F308" s="134">
        <v>56451</v>
      </c>
      <c r="G308" s="147">
        <v>20000</v>
      </c>
      <c r="H308" s="80">
        <v>10551</v>
      </c>
      <c r="I308" s="134">
        <v>0</v>
      </c>
      <c r="J308" s="147">
        <v>25000</v>
      </c>
      <c r="K308" s="80"/>
      <c r="L308" s="134"/>
      <c r="M308" s="147">
        <v>31000</v>
      </c>
      <c r="N308" s="80">
        <v>7989</v>
      </c>
      <c r="O308" s="134">
        <v>50354</v>
      </c>
      <c r="P308" s="147"/>
      <c r="Q308" s="80"/>
      <c r="R308" s="134"/>
      <c r="S308" s="147"/>
      <c r="T308" s="80"/>
      <c r="U308" s="134"/>
      <c r="V308" s="147"/>
      <c r="W308" s="80"/>
      <c r="X308" s="134"/>
      <c r="Y308" s="147">
        <v>27500</v>
      </c>
      <c r="Z308" s="80">
        <v>20000</v>
      </c>
      <c r="AA308" s="134">
        <v>20000</v>
      </c>
      <c r="AB308" s="147"/>
      <c r="AC308" s="80"/>
      <c r="AD308" s="134"/>
      <c r="AE308" s="147"/>
      <c r="AF308" s="80"/>
      <c r="AG308" s="134"/>
    </row>
    <row r="309" spans="1:35" ht="15" customHeight="1" x14ac:dyDescent="0.2">
      <c r="A309" s="20" t="str">
        <f>[6]Settings!U308</f>
        <v>B</v>
      </c>
      <c r="B309" s="19" t="s">
        <v>146</v>
      </c>
      <c r="C309" s="229" t="str">
        <f>[6]Settings!W308</f>
        <v xml:space="preserve"> Dikgatlong</v>
      </c>
      <c r="D309" s="147">
        <v>19800</v>
      </c>
      <c r="E309" s="80">
        <v>20718</v>
      </c>
      <c r="F309" s="134">
        <v>21686</v>
      </c>
      <c r="G309" s="147">
        <v>0</v>
      </c>
      <c r="H309" s="80">
        <v>0</v>
      </c>
      <c r="I309" s="134">
        <v>0</v>
      </c>
      <c r="J309" s="147"/>
      <c r="K309" s="80"/>
      <c r="L309" s="134"/>
      <c r="M309" s="147">
        <v>3000</v>
      </c>
      <c r="N309" s="80">
        <v>2000</v>
      </c>
      <c r="O309" s="134">
        <v>1600</v>
      </c>
      <c r="P309" s="147"/>
      <c r="Q309" s="80"/>
      <c r="R309" s="134"/>
      <c r="S309" s="147"/>
      <c r="T309" s="80"/>
      <c r="U309" s="134"/>
      <c r="V309" s="147"/>
      <c r="W309" s="80"/>
      <c r="X309" s="134"/>
      <c r="Y309" s="147"/>
      <c r="Z309" s="80"/>
      <c r="AA309" s="134"/>
      <c r="AB309" s="147"/>
      <c r="AC309" s="80"/>
      <c r="AD309" s="134"/>
      <c r="AE309" s="147"/>
      <c r="AF309" s="80"/>
      <c r="AG309" s="134"/>
    </row>
    <row r="310" spans="1:35" ht="15" customHeight="1" x14ac:dyDescent="0.2">
      <c r="A310" s="20" t="str">
        <f>[6]Settings!U309</f>
        <v>B</v>
      </c>
      <c r="B310" s="19" t="s">
        <v>147</v>
      </c>
      <c r="C310" s="229" t="str">
        <f>[6]Settings!W309</f>
        <v xml:space="preserve"> Magareng</v>
      </c>
      <c r="D310" s="147">
        <v>11279</v>
      </c>
      <c r="E310" s="80">
        <v>11669</v>
      </c>
      <c r="F310" s="134">
        <v>12079</v>
      </c>
      <c r="G310" s="147">
        <v>0</v>
      </c>
      <c r="H310" s="80">
        <v>0</v>
      </c>
      <c r="I310" s="134">
        <v>0</v>
      </c>
      <c r="J310" s="147"/>
      <c r="K310" s="80"/>
      <c r="L310" s="134"/>
      <c r="M310" s="147">
        <v>15000</v>
      </c>
      <c r="N310" s="80">
        <v>25000</v>
      </c>
      <c r="O310" s="134">
        <v>50000</v>
      </c>
      <c r="P310" s="147"/>
      <c r="Q310" s="80"/>
      <c r="R310" s="134"/>
      <c r="S310" s="147"/>
      <c r="T310" s="80"/>
      <c r="U310" s="134"/>
      <c r="V310" s="147"/>
      <c r="W310" s="80"/>
      <c r="X310" s="134"/>
      <c r="Y310" s="147"/>
      <c r="Z310" s="80"/>
      <c r="AA310" s="134"/>
      <c r="AB310" s="147"/>
      <c r="AC310" s="80"/>
      <c r="AD310" s="134"/>
      <c r="AE310" s="147"/>
      <c r="AF310" s="80"/>
      <c r="AG310" s="134"/>
    </row>
    <row r="311" spans="1:35" ht="15" customHeight="1" x14ac:dyDescent="0.2">
      <c r="A311" s="20" t="str">
        <f>[6]Settings!U310</f>
        <v>B</v>
      </c>
      <c r="B311" s="19" t="s">
        <v>1301</v>
      </c>
      <c r="C311" s="229" t="str">
        <f>[6]Settings!W310</f>
        <v xml:space="preserve"> Phokwane</v>
      </c>
      <c r="D311" s="147">
        <v>26665</v>
      </c>
      <c r="E311" s="80">
        <v>28008</v>
      </c>
      <c r="F311" s="134">
        <v>29425</v>
      </c>
      <c r="G311" s="147">
        <v>0</v>
      </c>
      <c r="H311" s="80">
        <v>0</v>
      </c>
      <c r="I311" s="134">
        <v>0</v>
      </c>
      <c r="J311" s="147">
        <v>25000</v>
      </c>
      <c r="K311" s="80">
        <v>30000</v>
      </c>
      <c r="L311" s="134">
        <v>35000</v>
      </c>
      <c r="M311" s="147">
        <v>3000</v>
      </c>
      <c r="N311" s="80">
        <v>1000</v>
      </c>
      <c r="O311" s="134">
        <v>6000</v>
      </c>
      <c r="P311" s="147"/>
      <c r="Q311" s="80"/>
      <c r="R311" s="134"/>
      <c r="S311" s="147"/>
      <c r="T311" s="80"/>
      <c r="U311" s="134"/>
      <c r="V311" s="147"/>
      <c r="W311" s="80"/>
      <c r="X311" s="134"/>
      <c r="Y311" s="147"/>
      <c r="Z311" s="80"/>
      <c r="AA311" s="134"/>
      <c r="AB311" s="147"/>
      <c r="AC311" s="80"/>
      <c r="AD311" s="134"/>
      <c r="AE311" s="147"/>
      <c r="AF311" s="80"/>
      <c r="AG311" s="134"/>
    </row>
    <row r="312" spans="1:35" ht="15" customHeight="1" x14ac:dyDescent="0.2">
      <c r="A312" s="20" t="str">
        <f>[6]Settings!U311</f>
        <v>C</v>
      </c>
      <c r="B312" s="19" t="s">
        <v>148</v>
      </c>
      <c r="C312" s="229" t="str">
        <f>[6]Settings!W311</f>
        <v xml:space="preserve"> Frances Baard District Municipality</v>
      </c>
      <c r="D312" s="147"/>
      <c r="E312" s="80"/>
      <c r="F312" s="134"/>
      <c r="G312" s="147">
        <v>0</v>
      </c>
      <c r="H312" s="80">
        <v>0</v>
      </c>
      <c r="I312" s="134">
        <v>0</v>
      </c>
      <c r="J312" s="147"/>
      <c r="K312" s="80"/>
      <c r="L312" s="134"/>
      <c r="M312" s="147"/>
      <c r="N312" s="80"/>
      <c r="O312" s="134"/>
      <c r="P312" s="147">
        <v>2516</v>
      </c>
      <c r="Q312" s="80">
        <v>2635</v>
      </c>
      <c r="R312" s="134">
        <v>2785</v>
      </c>
      <c r="S312" s="147"/>
      <c r="T312" s="80"/>
      <c r="U312" s="134"/>
      <c r="V312" s="147"/>
      <c r="W312" s="80"/>
      <c r="X312" s="134"/>
      <c r="Y312" s="147"/>
      <c r="Z312" s="80"/>
      <c r="AA312" s="134"/>
      <c r="AB312" s="147"/>
      <c r="AC312" s="80"/>
      <c r="AD312" s="134"/>
      <c r="AE312" s="147"/>
      <c r="AF312" s="80"/>
      <c r="AG312" s="134"/>
    </row>
    <row r="313" spans="1:35" s="66" customFormat="1" ht="15" customHeight="1" x14ac:dyDescent="0.2">
      <c r="A313" s="22" t="str">
        <f>[6]Settings!U312</f>
        <v>Total: Frances Baard Municipalities</v>
      </c>
      <c r="B313" s="23"/>
      <c r="C313" s="24"/>
      <c r="D313" s="193">
        <f>SUM(D308:D312)</f>
        <v>115247</v>
      </c>
      <c r="E313" s="102">
        <f t="shared" ref="E313:R313" si="78">SUM(E308:E312)</f>
        <v>113860</v>
      </c>
      <c r="F313" s="203">
        <f t="shared" si="78"/>
        <v>119641</v>
      </c>
      <c r="G313" s="193">
        <f t="shared" si="78"/>
        <v>20000</v>
      </c>
      <c r="H313" s="102">
        <f t="shared" si="78"/>
        <v>10551</v>
      </c>
      <c r="I313" s="203">
        <f t="shared" si="78"/>
        <v>0</v>
      </c>
      <c r="J313" s="193">
        <f t="shared" si="78"/>
        <v>50000</v>
      </c>
      <c r="K313" s="102">
        <f t="shared" si="78"/>
        <v>30000</v>
      </c>
      <c r="L313" s="203">
        <f t="shared" si="78"/>
        <v>35000</v>
      </c>
      <c r="M313" s="193">
        <f t="shared" si="78"/>
        <v>52000</v>
      </c>
      <c r="N313" s="102">
        <f t="shared" si="78"/>
        <v>35989</v>
      </c>
      <c r="O313" s="203">
        <f t="shared" si="78"/>
        <v>107954</v>
      </c>
      <c r="P313" s="193">
        <f t="shared" si="78"/>
        <v>2516</v>
      </c>
      <c r="Q313" s="102">
        <f t="shared" si="78"/>
        <v>2635</v>
      </c>
      <c r="R313" s="203">
        <f t="shared" si="78"/>
        <v>2785</v>
      </c>
      <c r="S313" s="193">
        <f>SUM(S308:S312)</f>
        <v>0</v>
      </c>
      <c r="T313" s="102">
        <f t="shared" ref="T313:AG313" si="79">SUM(T308:T312)</f>
        <v>0</v>
      </c>
      <c r="U313" s="203">
        <f t="shared" si="79"/>
        <v>0</v>
      </c>
      <c r="V313" s="193">
        <f t="shared" si="79"/>
        <v>0</v>
      </c>
      <c r="W313" s="102">
        <f t="shared" si="79"/>
        <v>0</v>
      </c>
      <c r="X313" s="203">
        <f t="shared" si="79"/>
        <v>0</v>
      </c>
      <c r="Y313" s="193">
        <f t="shared" si="79"/>
        <v>27500</v>
      </c>
      <c r="Z313" s="102">
        <f t="shared" si="79"/>
        <v>20000</v>
      </c>
      <c r="AA313" s="203">
        <f t="shared" si="79"/>
        <v>20000</v>
      </c>
      <c r="AB313" s="193">
        <f t="shared" si="79"/>
        <v>0</v>
      </c>
      <c r="AC313" s="102">
        <f t="shared" si="79"/>
        <v>0</v>
      </c>
      <c r="AD313" s="203">
        <f t="shared" si="79"/>
        <v>0</v>
      </c>
      <c r="AE313" s="193">
        <f t="shared" si="79"/>
        <v>0</v>
      </c>
      <c r="AF313" s="102">
        <f t="shared" si="79"/>
        <v>0</v>
      </c>
      <c r="AG313" s="203">
        <f t="shared" si="79"/>
        <v>0</v>
      </c>
      <c r="AH313"/>
      <c r="AI313"/>
    </row>
    <row r="314" spans="1:35" ht="15" customHeight="1" x14ac:dyDescent="0.2">
      <c r="A314" s="254">
        <f>[6]Settings!U313</f>
        <v>0</v>
      </c>
      <c r="B314" s="243">
        <f>[6]Settings!V313</f>
        <v>0</v>
      </c>
      <c r="C314" s="244">
        <f>[6]Settings!W313</f>
        <v>0</v>
      </c>
      <c r="D314" s="1"/>
      <c r="E314" s="2"/>
      <c r="F314" s="3"/>
      <c r="G314" s="1" t="s">
        <v>497</v>
      </c>
      <c r="H314" s="2" t="s">
        <v>497</v>
      </c>
      <c r="I314" s="3" t="s">
        <v>497</v>
      </c>
      <c r="J314" s="1"/>
      <c r="K314" s="2"/>
      <c r="L314" s="3"/>
      <c r="M314" s="1"/>
      <c r="N314" s="2"/>
      <c r="O314" s="3"/>
      <c r="P314" s="1"/>
      <c r="Q314" s="2"/>
      <c r="R314" s="3"/>
      <c r="S314" s="1"/>
      <c r="T314" s="2"/>
      <c r="U314" s="3"/>
      <c r="V314" s="1"/>
      <c r="W314" s="2"/>
      <c r="X314" s="3"/>
      <c r="Y314" s="1"/>
      <c r="Z314" s="2"/>
      <c r="AA314" s="3"/>
      <c r="AB314" s="1"/>
      <c r="AC314" s="2"/>
      <c r="AD314" s="3"/>
      <c r="AE314" s="1"/>
      <c r="AF314" s="2"/>
      <c r="AG314" s="3"/>
    </row>
    <row r="315" spans="1:35" ht="15" customHeight="1" x14ac:dyDescent="0.2">
      <c r="A315" s="20" t="str">
        <f>[6]Settings!U314</f>
        <v>B</v>
      </c>
      <c r="B315" s="19" t="s">
        <v>127</v>
      </c>
      <c r="C315" s="229" t="str">
        <f>[6]Settings!W314</f>
        <v xml:space="preserve"> Joe Morolong</v>
      </c>
      <c r="D315" s="147">
        <v>61060</v>
      </c>
      <c r="E315" s="80">
        <v>64535</v>
      </c>
      <c r="F315" s="134">
        <v>68203</v>
      </c>
      <c r="G315" s="147">
        <v>0</v>
      </c>
      <c r="H315" s="80">
        <v>0</v>
      </c>
      <c r="I315" s="134">
        <v>0</v>
      </c>
      <c r="J315" s="147">
        <v>45000</v>
      </c>
      <c r="K315" s="80">
        <v>95000</v>
      </c>
      <c r="L315" s="134">
        <v>100000</v>
      </c>
      <c r="M315" s="147"/>
      <c r="N315" s="80">
        <v>2000</v>
      </c>
      <c r="O315" s="134">
        <v>36000</v>
      </c>
      <c r="P315" s="147"/>
      <c r="Q315" s="80"/>
      <c r="R315" s="134"/>
      <c r="S315" s="147"/>
      <c r="T315" s="80"/>
      <c r="U315" s="134"/>
      <c r="V315" s="147"/>
      <c r="W315" s="80"/>
      <c r="X315" s="134"/>
      <c r="Y315" s="147"/>
      <c r="Z315" s="80"/>
      <c r="AA315" s="134"/>
      <c r="AB315" s="147"/>
      <c r="AC315" s="80"/>
      <c r="AD315" s="134"/>
      <c r="AE315" s="147"/>
      <c r="AF315" s="80"/>
      <c r="AG315" s="134"/>
    </row>
    <row r="316" spans="1:35" ht="15" customHeight="1" x14ac:dyDescent="0.2">
      <c r="A316" s="20" t="str">
        <f>[6]Settings!U315</f>
        <v>B</v>
      </c>
      <c r="B316" s="19" t="s">
        <v>128</v>
      </c>
      <c r="C316" s="229" t="str">
        <f>[6]Settings!W315</f>
        <v xml:space="preserve"> Ga-Segonyana</v>
      </c>
      <c r="D316" s="147">
        <v>54211</v>
      </c>
      <c r="E316" s="80">
        <v>57262</v>
      </c>
      <c r="F316" s="134">
        <v>60481</v>
      </c>
      <c r="G316" s="147">
        <v>0</v>
      </c>
      <c r="H316" s="80">
        <v>0</v>
      </c>
      <c r="I316" s="134">
        <v>0</v>
      </c>
      <c r="J316" s="147">
        <v>35000</v>
      </c>
      <c r="K316" s="80">
        <v>80000</v>
      </c>
      <c r="L316" s="134">
        <v>95000</v>
      </c>
      <c r="M316" s="147">
        <v>5000</v>
      </c>
      <c r="N316" s="80"/>
      <c r="O316" s="134">
        <v>40000</v>
      </c>
      <c r="P316" s="147"/>
      <c r="Q316" s="80"/>
      <c r="R316" s="134"/>
      <c r="S316" s="147"/>
      <c r="T316" s="80"/>
      <c r="U316" s="134"/>
      <c r="V316" s="147"/>
      <c r="W316" s="80"/>
      <c r="X316" s="134"/>
      <c r="Y316" s="147"/>
      <c r="Z316" s="80"/>
      <c r="AA316" s="134"/>
      <c r="AB316" s="147"/>
      <c r="AC316" s="80"/>
      <c r="AD316" s="134"/>
      <c r="AE316" s="147"/>
      <c r="AF316" s="80"/>
      <c r="AG316" s="134"/>
    </row>
    <row r="317" spans="1:35" ht="15" customHeight="1" x14ac:dyDescent="0.2">
      <c r="A317" s="20" t="str">
        <f>[6]Settings!U316</f>
        <v>B</v>
      </c>
      <c r="B317" s="19" t="s">
        <v>129</v>
      </c>
      <c r="C317" s="229" t="str">
        <f>[6]Settings!W316</f>
        <v xml:space="preserve"> Gamagara</v>
      </c>
      <c r="D317" s="147">
        <v>11982</v>
      </c>
      <c r="E317" s="80">
        <v>12415</v>
      </c>
      <c r="F317" s="134">
        <v>12871</v>
      </c>
      <c r="G317" s="147">
        <v>0</v>
      </c>
      <c r="H317" s="80">
        <v>21587</v>
      </c>
      <c r="I317" s="134">
        <v>45000</v>
      </c>
      <c r="J317" s="147">
        <v>20000</v>
      </c>
      <c r="K317" s="80">
        <v>20000</v>
      </c>
      <c r="L317" s="134">
        <v>25000</v>
      </c>
      <c r="M317" s="147">
        <v>15000</v>
      </c>
      <c r="N317" s="80">
        <v>25000</v>
      </c>
      <c r="O317" s="134">
        <v>65000</v>
      </c>
      <c r="P317" s="147"/>
      <c r="Q317" s="80"/>
      <c r="R317" s="134"/>
      <c r="S317" s="147"/>
      <c r="T317" s="80"/>
      <c r="U317" s="134"/>
      <c r="V317" s="147"/>
      <c r="W317" s="80"/>
      <c r="X317" s="134"/>
      <c r="Y317" s="147"/>
      <c r="Z317" s="80"/>
      <c r="AA317" s="134"/>
      <c r="AB317" s="147"/>
      <c r="AC317" s="80"/>
      <c r="AD317" s="134"/>
      <c r="AE317" s="147"/>
      <c r="AF317" s="80"/>
      <c r="AG317" s="134"/>
    </row>
    <row r="318" spans="1:35" ht="15" customHeight="1" x14ac:dyDescent="0.2">
      <c r="A318" s="20" t="str">
        <f>[6]Settings!U317</f>
        <v>C</v>
      </c>
      <c r="B318" s="19" t="s">
        <v>130</v>
      </c>
      <c r="C318" s="251" t="str">
        <f>[6]Settings!W317</f>
        <v xml:space="preserve"> John Taolo Gaetsewe District Municipality</v>
      </c>
      <c r="D318" s="147">
        <v>0</v>
      </c>
      <c r="E318" s="80"/>
      <c r="F318" s="134">
        <v>0</v>
      </c>
      <c r="G318" s="147">
        <v>0</v>
      </c>
      <c r="H318" s="80">
        <v>0</v>
      </c>
      <c r="I318" s="134">
        <v>0</v>
      </c>
      <c r="J318" s="147"/>
      <c r="K318" s="80"/>
      <c r="L318" s="134"/>
      <c r="M318" s="147"/>
      <c r="N318" s="80"/>
      <c r="O318" s="134"/>
      <c r="P318" s="147">
        <v>1979</v>
      </c>
      <c r="Q318" s="80">
        <v>2072</v>
      </c>
      <c r="R318" s="134">
        <v>2198</v>
      </c>
      <c r="S318" s="147"/>
      <c r="T318" s="80"/>
      <c r="U318" s="134"/>
      <c r="V318" s="147"/>
      <c r="W318" s="80"/>
      <c r="X318" s="134"/>
      <c r="Y318" s="147"/>
      <c r="Z318" s="80"/>
      <c r="AA318" s="134"/>
      <c r="AB318" s="147"/>
      <c r="AC318" s="80"/>
      <c r="AD318" s="134"/>
      <c r="AE318" s="147"/>
      <c r="AF318" s="80"/>
      <c r="AG318" s="134"/>
    </row>
    <row r="319" spans="1:35" s="66" customFormat="1" ht="15" customHeight="1" x14ac:dyDescent="0.2">
      <c r="A319" s="22" t="str">
        <f>[6]Settings!U318</f>
        <v>Total: John Taolo Gaetsewe Municipalities</v>
      </c>
      <c r="B319" s="23"/>
      <c r="C319" s="24"/>
      <c r="D319" s="193">
        <f>SUM(D315:D318)</f>
        <v>127253</v>
      </c>
      <c r="E319" s="102">
        <f t="shared" ref="E319:R319" si="80">SUM(E315:E318)</f>
        <v>134212</v>
      </c>
      <c r="F319" s="203">
        <f t="shared" si="80"/>
        <v>141555</v>
      </c>
      <c r="G319" s="193">
        <f t="shared" si="80"/>
        <v>0</v>
      </c>
      <c r="H319" s="102">
        <f t="shared" si="80"/>
        <v>21587</v>
      </c>
      <c r="I319" s="203">
        <f t="shared" si="80"/>
        <v>45000</v>
      </c>
      <c r="J319" s="193">
        <f t="shared" si="80"/>
        <v>100000</v>
      </c>
      <c r="K319" s="102">
        <f t="shared" si="80"/>
        <v>195000</v>
      </c>
      <c r="L319" s="203">
        <f t="shared" si="80"/>
        <v>220000</v>
      </c>
      <c r="M319" s="193">
        <f t="shared" si="80"/>
        <v>20000</v>
      </c>
      <c r="N319" s="102">
        <f t="shared" si="80"/>
        <v>27000</v>
      </c>
      <c r="O319" s="203">
        <f t="shared" si="80"/>
        <v>141000</v>
      </c>
      <c r="P319" s="193">
        <f t="shared" si="80"/>
        <v>1979</v>
      </c>
      <c r="Q319" s="102">
        <f t="shared" si="80"/>
        <v>2072</v>
      </c>
      <c r="R319" s="203">
        <f t="shared" si="80"/>
        <v>2198</v>
      </c>
      <c r="S319" s="193">
        <f>SUM(S315:S318)</f>
        <v>0</v>
      </c>
      <c r="T319" s="102">
        <f t="shared" ref="T319:AG319" si="81">SUM(T315:T318)</f>
        <v>0</v>
      </c>
      <c r="U319" s="203">
        <f t="shared" si="81"/>
        <v>0</v>
      </c>
      <c r="V319" s="193">
        <f t="shared" si="81"/>
        <v>0</v>
      </c>
      <c r="W319" s="102">
        <f t="shared" si="81"/>
        <v>0</v>
      </c>
      <c r="X319" s="203">
        <f t="shared" si="81"/>
        <v>0</v>
      </c>
      <c r="Y319" s="193">
        <f t="shared" si="81"/>
        <v>0</v>
      </c>
      <c r="Z319" s="102">
        <f t="shared" si="81"/>
        <v>0</v>
      </c>
      <c r="AA319" s="203">
        <f t="shared" si="81"/>
        <v>0</v>
      </c>
      <c r="AB319" s="193">
        <f t="shared" si="81"/>
        <v>0</v>
      </c>
      <c r="AC319" s="102">
        <f t="shared" si="81"/>
        <v>0</v>
      </c>
      <c r="AD319" s="203">
        <f t="shared" si="81"/>
        <v>0</v>
      </c>
      <c r="AE319" s="193">
        <f t="shared" si="81"/>
        <v>0</v>
      </c>
      <c r="AF319" s="102">
        <f t="shared" si="81"/>
        <v>0</v>
      </c>
      <c r="AG319" s="203">
        <f t="shared" si="81"/>
        <v>0</v>
      </c>
      <c r="AH319"/>
      <c r="AI319"/>
    </row>
    <row r="320" spans="1:35" ht="15" customHeight="1" x14ac:dyDescent="0.2">
      <c r="A320" s="254">
        <f>[6]Settings!U319</f>
        <v>0</v>
      </c>
      <c r="B320" s="243">
        <f>[6]Settings!V319</f>
        <v>0</v>
      </c>
      <c r="C320" s="244">
        <f>[6]Settings!W319</f>
        <v>0</v>
      </c>
      <c r="D320" s="1"/>
      <c r="E320" s="2"/>
      <c r="F320" s="3"/>
      <c r="G320" s="1"/>
      <c r="H320" s="2"/>
      <c r="I320" s="3"/>
      <c r="J320" s="1"/>
      <c r="K320" s="2"/>
      <c r="L320" s="3"/>
      <c r="M320" s="1"/>
      <c r="N320" s="2"/>
      <c r="O320" s="3"/>
      <c r="P320" s="1"/>
      <c r="Q320" s="2"/>
      <c r="R320" s="3"/>
      <c r="S320" s="1"/>
      <c r="T320" s="2"/>
      <c r="U320" s="3"/>
      <c r="V320" s="1"/>
      <c r="W320" s="2"/>
      <c r="X320" s="3"/>
      <c r="Y320" s="1"/>
      <c r="Z320" s="2"/>
      <c r="AA320" s="3"/>
      <c r="AB320" s="1"/>
      <c r="AC320" s="2"/>
      <c r="AD320" s="3"/>
      <c r="AE320" s="1"/>
      <c r="AF320" s="2"/>
      <c r="AG320" s="3"/>
    </row>
    <row r="321" spans="1:35" ht="15" customHeight="1" x14ac:dyDescent="0.2">
      <c r="A321" s="254">
        <f>[6]Settings!U320</f>
        <v>0</v>
      </c>
      <c r="B321" s="243">
        <f>[6]Settings!V320</f>
        <v>0</v>
      </c>
      <c r="C321" s="244">
        <f>[6]Settings!W320</f>
        <v>0</v>
      </c>
      <c r="D321" s="1"/>
      <c r="E321" s="2"/>
      <c r="F321" s="3"/>
      <c r="G321" s="1"/>
      <c r="H321" s="2"/>
      <c r="I321" s="3"/>
      <c r="J321" s="1"/>
      <c r="K321" s="2"/>
      <c r="L321" s="3"/>
      <c r="M321" s="1"/>
      <c r="N321" s="2"/>
      <c r="O321" s="3"/>
      <c r="P321" s="1"/>
      <c r="Q321" s="2"/>
      <c r="R321" s="3"/>
      <c r="S321" s="1"/>
      <c r="T321" s="2"/>
      <c r="U321" s="3"/>
      <c r="V321" s="1"/>
      <c r="W321" s="2"/>
      <c r="X321" s="3"/>
      <c r="Y321" s="1"/>
      <c r="Z321" s="2"/>
      <c r="AA321" s="3"/>
      <c r="AB321" s="1"/>
      <c r="AC321" s="2"/>
      <c r="AD321" s="3"/>
      <c r="AE321" s="1"/>
      <c r="AF321" s="2"/>
      <c r="AG321" s="3"/>
    </row>
    <row r="322" spans="1:35" s="66" customFormat="1" ht="15" customHeight="1" x14ac:dyDescent="0.2">
      <c r="A322" s="22" t="str">
        <f>[6]Settings!U321</f>
        <v>Total: Northern Cape Municipalities</v>
      </c>
      <c r="B322" s="23"/>
      <c r="C322" s="24"/>
      <c r="D322" s="193">
        <f>SUM(D287+D298+D306+D313+D319)</f>
        <v>480527</v>
      </c>
      <c r="E322" s="102">
        <f t="shared" ref="E322:R322" si="82">SUM(E287+E298+E306+E313+E319)</f>
        <v>480379</v>
      </c>
      <c r="F322" s="203">
        <f t="shared" si="82"/>
        <v>501963</v>
      </c>
      <c r="G322" s="193">
        <f t="shared" si="82"/>
        <v>100426</v>
      </c>
      <c r="H322" s="102">
        <f t="shared" si="82"/>
        <v>186209</v>
      </c>
      <c r="I322" s="203">
        <f t="shared" si="82"/>
        <v>98910</v>
      </c>
      <c r="J322" s="193">
        <f t="shared" si="82"/>
        <v>260500</v>
      </c>
      <c r="K322" s="102">
        <f t="shared" si="82"/>
        <v>225000</v>
      </c>
      <c r="L322" s="203">
        <f t="shared" si="82"/>
        <v>255000</v>
      </c>
      <c r="M322" s="193">
        <f t="shared" si="82"/>
        <v>124000</v>
      </c>
      <c r="N322" s="102">
        <f t="shared" si="82"/>
        <v>130989</v>
      </c>
      <c r="O322" s="203">
        <f t="shared" si="82"/>
        <v>442724</v>
      </c>
      <c r="P322" s="193">
        <f t="shared" si="82"/>
        <v>13256</v>
      </c>
      <c r="Q322" s="102">
        <f t="shared" si="82"/>
        <v>13899</v>
      </c>
      <c r="R322" s="203">
        <f t="shared" si="82"/>
        <v>14695</v>
      </c>
      <c r="S322" s="193">
        <f>S287+S298+S306+S313+S319</f>
        <v>0</v>
      </c>
      <c r="T322" s="102">
        <f t="shared" ref="T322:AG322" si="83">T287+T298+T306+T313+T319</f>
        <v>0</v>
      </c>
      <c r="U322" s="203">
        <f t="shared" si="83"/>
        <v>0</v>
      </c>
      <c r="V322" s="193">
        <f t="shared" si="83"/>
        <v>0</v>
      </c>
      <c r="W322" s="102">
        <f t="shared" si="83"/>
        <v>0</v>
      </c>
      <c r="X322" s="203">
        <f t="shared" si="83"/>
        <v>0</v>
      </c>
      <c r="Y322" s="193">
        <f t="shared" si="83"/>
        <v>27500</v>
      </c>
      <c r="Z322" s="102">
        <f t="shared" si="83"/>
        <v>20000</v>
      </c>
      <c r="AA322" s="203">
        <f t="shared" si="83"/>
        <v>20000</v>
      </c>
      <c r="AB322" s="193">
        <f t="shared" si="83"/>
        <v>0</v>
      </c>
      <c r="AC322" s="102">
        <f t="shared" si="83"/>
        <v>0</v>
      </c>
      <c r="AD322" s="203">
        <f t="shared" si="83"/>
        <v>0</v>
      </c>
      <c r="AE322" s="193">
        <f t="shared" si="83"/>
        <v>0</v>
      </c>
      <c r="AF322" s="102">
        <f t="shared" si="83"/>
        <v>0</v>
      </c>
      <c r="AG322" s="203">
        <f t="shared" si="83"/>
        <v>0</v>
      </c>
      <c r="AH322"/>
      <c r="AI322"/>
    </row>
    <row r="323" spans="1:35" ht="15" customHeight="1" x14ac:dyDescent="0.2">
      <c r="A323" s="254">
        <f>[6]Settings!U322</f>
        <v>0</v>
      </c>
      <c r="B323" s="243">
        <f>[6]Settings!V322</f>
        <v>0</v>
      </c>
      <c r="C323" s="244">
        <f>[6]Settings!W322</f>
        <v>0</v>
      </c>
      <c r="D323" s="6"/>
      <c r="E323" s="7"/>
      <c r="F323" s="8"/>
      <c r="G323" s="6" t="s">
        <v>497</v>
      </c>
      <c r="H323" s="7" t="s">
        <v>497</v>
      </c>
      <c r="I323" s="8" t="s">
        <v>497</v>
      </c>
      <c r="J323" s="6"/>
      <c r="K323" s="7"/>
      <c r="L323" s="8"/>
      <c r="M323" s="6"/>
      <c r="N323" s="7"/>
      <c r="O323" s="8"/>
      <c r="P323" s="6"/>
      <c r="Q323" s="7"/>
      <c r="R323" s="8"/>
      <c r="S323" s="6"/>
      <c r="T323" s="7"/>
      <c r="U323" s="8"/>
      <c r="V323" s="6"/>
      <c r="W323" s="7"/>
      <c r="X323" s="8"/>
      <c r="Y323" s="6"/>
      <c r="Z323" s="7"/>
      <c r="AA323" s="8"/>
      <c r="AB323" s="6"/>
      <c r="AC323" s="7"/>
      <c r="AD323" s="8"/>
      <c r="AE323" s="6"/>
      <c r="AF323" s="7"/>
      <c r="AG323" s="8"/>
    </row>
    <row r="324" spans="1:35" ht="15" customHeight="1" x14ac:dyDescent="0.2">
      <c r="A324" s="257" t="str">
        <f>[6]Settings!U323</f>
        <v>NORTH WEST</v>
      </c>
      <c r="B324" s="19"/>
      <c r="C324" s="229"/>
      <c r="D324" s="1"/>
      <c r="E324" s="2"/>
      <c r="F324" s="3"/>
      <c r="G324" s="1">
        <v>0</v>
      </c>
      <c r="H324" s="2">
        <v>0</v>
      </c>
      <c r="I324" s="3">
        <v>0</v>
      </c>
      <c r="J324" s="1"/>
      <c r="K324" s="2"/>
      <c r="L324" s="3"/>
      <c r="M324" s="1"/>
      <c r="N324" s="2"/>
      <c r="O324" s="3"/>
      <c r="P324" s="1"/>
      <c r="Q324" s="2"/>
      <c r="R324" s="3"/>
      <c r="S324" s="1"/>
      <c r="T324" s="2"/>
      <c r="U324" s="3"/>
      <c r="V324" s="1"/>
      <c r="W324" s="2"/>
      <c r="X324" s="3"/>
      <c r="Y324" s="1"/>
      <c r="Z324" s="2"/>
      <c r="AA324" s="3"/>
      <c r="AB324" s="1"/>
      <c r="AC324" s="2"/>
      <c r="AD324" s="3"/>
      <c r="AE324" s="1"/>
      <c r="AF324" s="2"/>
      <c r="AG324" s="3"/>
    </row>
    <row r="325" spans="1:35" ht="15" customHeight="1" x14ac:dyDescent="0.2">
      <c r="A325" s="254">
        <f>[6]Settings!U324</f>
        <v>0</v>
      </c>
      <c r="B325" s="243">
        <f>[6]Settings!V324</f>
        <v>0</v>
      </c>
      <c r="C325" s="244">
        <f>[6]Settings!W324</f>
        <v>0</v>
      </c>
      <c r="D325" s="1"/>
      <c r="E325" s="2"/>
      <c r="F325" s="3"/>
      <c r="G325" s="1" t="s">
        <v>497</v>
      </c>
      <c r="H325" s="2" t="s">
        <v>497</v>
      </c>
      <c r="I325" s="3" t="s">
        <v>497</v>
      </c>
      <c r="J325" s="1"/>
      <c r="K325" s="2"/>
      <c r="L325" s="3"/>
      <c r="M325" s="1"/>
      <c r="N325" s="2"/>
      <c r="O325" s="3"/>
      <c r="P325" s="1"/>
      <c r="Q325" s="2"/>
      <c r="R325" s="3"/>
      <c r="S325" s="1"/>
      <c r="T325" s="2"/>
      <c r="U325" s="3"/>
      <c r="V325" s="1"/>
      <c r="W325" s="2"/>
      <c r="X325" s="3"/>
      <c r="Y325" s="1"/>
      <c r="Z325" s="2"/>
      <c r="AA325" s="3"/>
      <c r="AB325" s="1"/>
      <c r="AC325" s="2"/>
      <c r="AD325" s="3"/>
      <c r="AE325" s="1"/>
      <c r="AF325" s="2"/>
      <c r="AG325" s="3"/>
    </row>
    <row r="326" spans="1:35" ht="15" customHeight="1" x14ac:dyDescent="0.2">
      <c r="A326" s="20" t="str">
        <f>[6]Settings!U325</f>
        <v>B</v>
      </c>
      <c r="B326" s="19" t="str">
        <f>[6]Settings!V325</f>
        <v>NW371</v>
      </c>
      <c r="C326" s="229" t="str">
        <f>[6]Settings!W325</f>
        <v xml:space="preserve"> Moretele</v>
      </c>
      <c r="D326" s="147">
        <v>131845</v>
      </c>
      <c r="E326" s="80">
        <v>123778</v>
      </c>
      <c r="F326" s="134">
        <v>131095</v>
      </c>
      <c r="G326" s="147">
        <v>0</v>
      </c>
      <c r="H326" s="80">
        <v>0</v>
      </c>
      <c r="I326" s="134">
        <v>0</v>
      </c>
      <c r="J326" s="147">
        <v>62000</v>
      </c>
      <c r="K326" s="80">
        <v>74000</v>
      </c>
      <c r="L326" s="134">
        <v>80000</v>
      </c>
      <c r="M326" s="147"/>
      <c r="N326" s="80">
        <v>0</v>
      </c>
      <c r="O326" s="134">
        <v>6451</v>
      </c>
      <c r="P326" s="147"/>
      <c r="Q326" s="80"/>
      <c r="R326" s="134"/>
      <c r="S326" s="147"/>
      <c r="T326" s="80"/>
      <c r="U326" s="134"/>
      <c r="V326" s="147"/>
      <c r="W326" s="80"/>
      <c r="X326" s="134"/>
      <c r="Y326" s="147"/>
      <c r="Z326" s="80"/>
      <c r="AA326" s="134"/>
      <c r="AB326" s="147"/>
      <c r="AC326" s="80"/>
      <c r="AD326" s="134"/>
      <c r="AE326" s="147"/>
      <c r="AF326" s="80"/>
      <c r="AG326" s="134"/>
    </row>
    <row r="327" spans="1:35" ht="15" customHeight="1" x14ac:dyDescent="0.2">
      <c r="A327" s="20" t="str">
        <f>[6]Settings!U326</f>
        <v>B</v>
      </c>
      <c r="B327" s="19" t="str">
        <f>[6]Settings!V326</f>
        <v>NW372</v>
      </c>
      <c r="C327" s="229" t="str">
        <f>[6]Settings!W326</f>
        <v xml:space="preserve"> Madibeng</v>
      </c>
      <c r="D327" s="147">
        <v>287005</v>
      </c>
      <c r="E327" s="80">
        <v>304486</v>
      </c>
      <c r="F327" s="134">
        <v>322935</v>
      </c>
      <c r="G327" s="147">
        <v>0</v>
      </c>
      <c r="H327" s="80">
        <v>0</v>
      </c>
      <c r="I327" s="134">
        <v>0</v>
      </c>
      <c r="J327" s="147"/>
      <c r="K327" s="80"/>
      <c r="L327" s="134"/>
      <c r="M327" s="147">
        <v>14000</v>
      </c>
      <c r="N327" s="80">
        <v>22000</v>
      </c>
      <c r="O327" s="134">
        <v>35000</v>
      </c>
      <c r="P327" s="147"/>
      <c r="Q327" s="80"/>
      <c r="R327" s="134"/>
      <c r="S327" s="147"/>
      <c r="T327" s="80"/>
      <c r="U327" s="134"/>
      <c r="V327" s="147"/>
      <c r="W327" s="80"/>
      <c r="X327" s="134"/>
      <c r="Y327" s="147"/>
      <c r="Z327" s="80"/>
      <c r="AA327" s="134"/>
      <c r="AB327" s="147"/>
      <c r="AC327" s="80"/>
      <c r="AD327" s="134"/>
      <c r="AE327" s="147"/>
      <c r="AF327" s="80"/>
      <c r="AG327" s="134"/>
    </row>
    <row r="328" spans="1:35" ht="15" customHeight="1" x14ac:dyDescent="0.2">
      <c r="A328" s="20" t="str">
        <f>[6]Settings!U327</f>
        <v>B</v>
      </c>
      <c r="B328" s="19" t="str">
        <f>[6]Settings!V327</f>
        <v>NW373</v>
      </c>
      <c r="C328" s="229" t="str">
        <f>[6]Settings!W327</f>
        <v xml:space="preserve"> Rustenburg</v>
      </c>
      <c r="D328" s="147">
        <v>239436</v>
      </c>
      <c r="E328" s="80">
        <v>253969</v>
      </c>
      <c r="F328" s="134">
        <v>269306</v>
      </c>
      <c r="G328" s="147">
        <v>0</v>
      </c>
      <c r="H328" s="80">
        <v>0</v>
      </c>
      <c r="I328" s="134">
        <v>0</v>
      </c>
      <c r="J328" s="147">
        <v>65000</v>
      </c>
      <c r="K328" s="80">
        <v>74000</v>
      </c>
      <c r="L328" s="134">
        <v>88000</v>
      </c>
      <c r="M328" s="147"/>
      <c r="N328" s="80"/>
      <c r="O328" s="134">
        <v>30000</v>
      </c>
      <c r="P328" s="147"/>
      <c r="Q328" s="80"/>
      <c r="R328" s="134"/>
      <c r="S328" s="147"/>
      <c r="T328" s="80"/>
      <c r="U328" s="134"/>
      <c r="V328" s="147">
        <v>314155.86525266391</v>
      </c>
      <c r="W328" s="80">
        <v>143371.2451318122</v>
      </c>
      <c r="X328" s="134">
        <v>151638.51833863932</v>
      </c>
      <c r="Y328" s="147">
        <v>10000</v>
      </c>
      <c r="Z328" s="80">
        <v>15000</v>
      </c>
      <c r="AA328" s="134">
        <v>25000</v>
      </c>
      <c r="AB328" s="147"/>
      <c r="AC328" s="80"/>
      <c r="AD328" s="134"/>
      <c r="AE328" s="147"/>
      <c r="AF328" s="80"/>
      <c r="AG328" s="134"/>
    </row>
    <row r="329" spans="1:35" ht="15" customHeight="1" x14ac:dyDescent="0.2">
      <c r="A329" s="20" t="str">
        <f>[6]Settings!U328</f>
        <v>B</v>
      </c>
      <c r="B329" s="19" t="str">
        <f>[6]Settings!V328</f>
        <v>NW374</v>
      </c>
      <c r="C329" s="229" t="str">
        <f>[6]Settings!W328</f>
        <v xml:space="preserve"> Kgetlengrivier</v>
      </c>
      <c r="D329" s="147">
        <v>26239</v>
      </c>
      <c r="E329" s="80">
        <v>27556</v>
      </c>
      <c r="F329" s="134">
        <v>28946</v>
      </c>
      <c r="G329" s="147">
        <v>0</v>
      </c>
      <c r="H329" s="80">
        <v>0</v>
      </c>
      <c r="I329" s="134">
        <v>0</v>
      </c>
      <c r="J329" s="147">
        <v>20000</v>
      </c>
      <c r="K329" s="80">
        <v>25000</v>
      </c>
      <c r="L329" s="134">
        <v>30000</v>
      </c>
      <c r="M329" s="147"/>
      <c r="N329" s="80"/>
      <c r="O329" s="134">
        <v>10000</v>
      </c>
      <c r="P329" s="147"/>
      <c r="Q329" s="80"/>
      <c r="R329" s="134"/>
      <c r="S329" s="147"/>
      <c r="T329" s="80"/>
      <c r="U329" s="134"/>
      <c r="V329" s="147"/>
      <c r="W329" s="80"/>
      <c r="X329" s="134"/>
      <c r="Y329" s="147"/>
      <c r="Z329" s="80"/>
      <c r="AA329" s="134"/>
      <c r="AB329" s="147"/>
      <c r="AC329" s="80"/>
      <c r="AD329" s="134"/>
      <c r="AE329" s="147"/>
      <c r="AF329" s="80"/>
      <c r="AG329" s="134"/>
    </row>
    <row r="330" spans="1:35" ht="15" customHeight="1" x14ac:dyDescent="0.2">
      <c r="A330" s="20" t="str">
        <f>[6]Settings!U329</f>
        <v>B</v>
      </c>
      <c r="B330" s="19" t="str">
        <f>[6]Settings!V329</f>
        <v>NW375</v>
      </c>
      <c r="C330" s="229" t="str">
        <f>[6]Settings!W329</f>
        <v xml:space="preserve"> Moses Kotane</v>
      </c>
      <c r="D330" s="147">
        <v>152415</v>
      </c>
      <c r="E330" s="80">
        <v>161553</v>
      </c>
      <c r="F330" s="134">
        <v>171197</v>
      </c>
      <c r="G330" s="147">
        <v>0</v>
      </c>
      <c r="H330" s="80">
        <v>0</v>
      </c>
      <c r="I330" s="134">
        <v>0</v>
      </c>
      <c r="J330" s="147">
        <v>55000</v>
      </c>
      <c r="K330" s="80">
        <v>50000</v>
      </c>
      <c r="L330" s="134">
        <v>55000</v>
      </c>
      <c r="M330" s="147"/>
      <c r="N330" s="80"/>
      <c r="O330" s="134">
        <v>5000</v>
      </c>
      <c r="P330" s="147"/>
      <c r="Q330" s="80"/>
      <c r="R330" s="134"/>
      <c r="S330" s="147"/>
      <c r="T330" s="80"/>
      <c r="U330" s="134"/>
      <c r="V330" s="147"/>
      <c r="W330" s="80"/>
      <c r="X330" s="134"/>
      <c r="Y330" s="147"/>
      <c r="Z330" s="80"/>
      <c r="AA330" s="134"/>
      <c r="AB330" s="147"/>
      <c r="AC330" s="80"/>
      <c r="AD330" s="134"/>
      <c r="AE330" s="147"/>
      <c r="AF330" s="80"/>
      <c r="AG330" s="134"/>
    </row>
    <row r="331" spans="1:35" ht="15" customHeight="1" x14ac:dyDescent="0.2">
      <c r="A331" s="20" t="str">
        <f>[6]Settings!U330</f>
        <v>C</v>
      </c>
      <c r="B331" s="19" t="str">
        <f>[6]Settings!V330</f>
        <v>DC37</v>
      </c>
      <c r="C331" s="229" t="str">
        <f>[6]Settings!W330</f>
        <v xml:space="preserve"> Bojanala Platinum District Municipality</v>
      </c>
      <c r="D331" s="147"/>
      <c r="E331" s="80"/>
      <c r="F331" s="134"/>
      <c r="G331" s="147">
        <v>0</v>
      </c>
      <c r="H331" s="80">
        <v>0</v>
      </c>
      <c r="I331" s="134">
        <v>0</v>
      </c>
      <c r="J331" s="147"/>
      <c r="K331" s="80"/>
      <c r="L331" s="134"/>
      <c r="M331" s="147"/>
      <c r="N331" s="80"/>
      <c r="O331" s="134"/>
      <c r="P331" s="147">
        <v>2359</v>
      </c>
      <c r="Q331" s="80">
        <v>2459</v>
      </c>
      <c r="R331" s="134">
        <v>2599</v>
      </c>
      <c r="S331" s="147"/>
      <c r="T331" s="80"/>
      <c r="U331" s="134"/>
      <c r="V331" s="147"/>
      <c r="W331" s="80"/>
      <c r="X331" s="134"/>
      <c r="Y331" s="147"/>
      <c r="Z331" s="80"/>
      <c r="AA331" s="134"/>
      <c r="AB331" s="147"/>
      <c r="AC331" s="80"/>
      <c r="AD331" s="134"/>
      <c r="AE331" s="147"/>
      <c r="AF331" s="80"/>
      <c r="AG331" s="134"/>
    </row>
    <row r="332" spans="1:35" s="66" customFormat="1" ht="15" customHeight="1" x14ac:dyDescent="0.2">
      <c r="A332" s="22" t="str">
        <f>[6]Settings!U331</f>
        <v>Total: Bojanala Platinum Municipalities</v>
      </c>
      <c r="B332" s="23"/>
      <c r="C332" s="24"/>
      <c r="D332" s="193">
        <f>SUM(D326:D331)</f>
        <v>836940</v>
      </c>
      <c r="E332" s="102">
        <f t="shared" ref="E332:R332" si="84">SUM(E326:E331)</f>
        <v>871342</v>
      </c>
      <c r="F332" s="203">
        <f t="shared" si="84"/>
        <v>923479</v>
      </c>
      <c r="G332" s="193">
        <f t="shared" si="84"/>
        <v>0</v>
      </c>
      <c r="H332" s="102">
        <f t="shared" si="84"/>
        <v>0</v>
      </c>
      <c r="I332" s="203">
        <f t="shared" si="84"/>
        <v>0</v>
      </c>
      <c r="J332" s="193">
        <f t="shared" si="84"/>
        <v>202000</v>
      </c>
      <c r="K332" s="102">
        <f t="shared" si="84"/>
        <v>223000</v>
      </c>
      <c r="L332" s="203">
        <f t="shared" si="84"/>
        <v>253000</v>
      </c>
      <c r="M332" s="193">
        <f t="shared" si="84"/>
        <v>14000</v>
      </c>
      <c r="N332" s="102">
        <f t="shared" si="84"/>
        <v>22000</v>
      </c>
      <c r="O332" s="203">
        <f t="shared" si="84"/>
        <v>86451</v>
      </c>
      <c r="P332" s="193">
        <f t="shared" si="84"/>
        <v>2359</v>
      </c>
      <c r="Q332" s="102">
        <f t="shared" si="84"/>
        <v>2459</v>
      </c>
      <c r="R332" s="203">
        <f t="shared" si="84"/>
        <v>2599</v>
      </c>
      <c r="S332" s="193">
        <f>SUM(S326:S331)</f>
        <v>0</v>
      </c>
      <c r="T332" s="102">
        <f t="shared" ref="T332:AG332" si="85">SUM(T326:T331)</f>
        <v>0</v>
      </c>
      <c r="U332" s="203">
        <f t="shared" si="85"/>
        <v>0</v>
      </c>
      <c r="V332" s="193">
        <f t="shared" si="85"/>
        <v>314155.86525266391</v>
      </c>
      <c r="W332" s="102">
        <f t="shared" si="85"/>
        <v>143371.2451318122</v>
      </c>
      <c r="X332" s="203">
        <f t="shared" si="85"/>
        <v>151638.51833863932</v>
      </c>
      <c r="Y332" s="193">
        <f t="shared" si="85"/>
        <v>10000</v>
      </c>
      <c r="Z332" s="102">
        <f t="shared" si="85"/>
        <v>15000</v>
      </c>
      <c r="AA332" s="203">
        <f t="shared" si="85"/>
        <v>25000</v>
      </c>
      <c r="AB332" s="193">
        <f t="shared" si="85"/>
        <v>0</v>
      </c>
      <c r="AC332" s="102">
        <f t="shared" si="85"/>
        <v>0</v>
      </c>
      <c r="AD332" s="203">
        <f t="shared" si="85"/>
        <v>0</v>
      </c>
      <c r="AE332" s="193">
        <f t="shared" si="85"/>
        <v>0</v>
      </c>
      <c r="AF332" s="102">
        <f t="shared" si="85"/>
        <v>0</v>
      </c>
      <c r="AG332" s="203">
        <f t="shared" si="85"/>
        <v>0</v>
      </c>
      <c r="AH332"/>
      <c r="AI332"/>
    </row>
    <row r="333" spans="1:35" ht="15" customHeight="1" x14ac:dyDescent="0.2">
      <c r="A333" s="254">
        <f>[6]Settings!U332</f>
        <v>0</v>
      </c>
      <c r="B333" s="243">
        <f>[6]Settings!V332</f>
        <v>0</v>
      </c>
      <c r="C333" s="244">
        <f>[6]Settings!W332</f>
        <v>0</v>
      </c>
      <c r="D333" s="1"/>
      <c r="E333" s="2"/>
      <c r="F333" s="3"/>
      <c r="G333" s="1" t="s">
        <v>497</v>
      </c>
      <c r="H333" s="2" t="s">
        <v>497</v>
      </c>
      <c r="I333" s="3" t="s">
        <v>497</v>
      </c>
      <c r="J333" s="1"/>
      <c r="K333" s="2"/>
      <c r="L333" s="3"/>
      <c r="M333" s="1"/>
      <c r="N333" s="2"/>
      <c r="O333" s="3"/>
      <c r="P333" s="1"/>
      <c r="Q333" s="2"/>
      <c r="R333" s="3"/>
      <c r="S333" s="1"/>
      <c r="T333" s="2"/>
      <c r="U333" s="3"/>
      <c r="V333" s="1"/>
      <c r="W333" s="2"/>
      <c r="X333" s="3"/>
      <c r="Y333" s="1"/>
      <c r="Z333" s="2"/>
      <c r="AA333" s="3"/>
      <c r="AB333" s="1"/>
      <c r="AC333" s="2"/>
      <c r="AD333" s="3"/>
      <c r="AE333" s="1"/>
      <c r="AF333" s="2"/>
      <c r="AG333" s="3"/>
    </row>
    <row r="334" spans="1:35" ht="15" customHeight="1" x14ac:dyDescent="0.2">
      <c r="A334" s="20" t="str">
        <f>[6]Settings!U333</f>
        <v>B</v>
      </c>
      <c r="B334" s="19" t="str">
        <f>[6]Settings!V333</f>
        <v>NW381</v>
      </c>
      <c r="C334" s="229" t="str">
        <f>[6]Settings!W333</f>
        <v xml:space="preserve"> Ratlou</v>
      </c>
      <c r="D334" s="147">
        <v>29859</v>
      </c>
      <c r="E334" s="80">
        <v>31400</v>
      </c>
      <c r="F334" s="134">
        <v>33026</v>
      </c>
      <c r="G334" s="147">
        <v>0</v>
      </c>
      <c r="H334" s="80">
        <v>0</v>
      </c>
      <c r="I334" s="134">
        <v>0</v>
      </c>
      <c r="J334" s="147"/>
      <c r="K334" s="80"/>
      <c r="L334" s="134"/>
      <c r="M334" s="147"/>
      <c r="N334" s="80"/>
      <c r="O334" s="134"/>
      <c r="P334" s="147"/>
      <c r="Q334" s="80"/>
      <c r="R334" s="134"/>
      <c r="S334" s="147"/>
      <c r="T334" s="80"/>
      <c r="U334" s="134"/>
      <c r="V334" s="147"/>
      <c r="W334" s="80"/>
      <c r="X334" s="134"/>
      <c r="Y334" s="147"/>
      <c r="Z334" s="80"/>
      <c r="AA334" s="134"/>
      <c r="AB334" s="147"/>
      <c r="AC334" s="80"/>
      <c r="AD334" s="134"/>
      <c r="AE334" s="147"/>
      <c r="AF334" s="80"/>
      <c r="AG334" s="134"/>
    </row>
    <row r="335" spans="1:35" ht="15" customHeight="1" x14ac:dyDescent="0.2">
      <c r="A335" s="20" t="str">
        <f>[6]Settings!U334</f>
        <v>B</v>
      </c>
      <c r="B335" s="19" t="str">
        <f>[6]Settings!V334</f>
        <v>NW382</v>
      </c>
      <c r="C335" s="229" t="str">
        <f>[6]Settings!W334</f>
        <v xml:space="preserve"> Tswaing</v>
      </c>
      <c r="D335" s="147">
        <v>29730</v>
      </c>
      <c r="E335" s="80">
        <v>31263</v>
      </c>
      <c r="F335" s="134">
        <v>32881</v>
      </c>
      <c r="G335" s="147">
        <v>0</v>
      </c>
      <c r="H335" s="80">
        <v>0</v>
      </c>
      <c r="I335" s="134">
        <v>0</v>
      </c>
      <c r="J335" s="147"/>
      <c r="K335" s="80"/>
      <c r="L335" s="134"/>
      <c r="M335" s="147">
        <v>0</v>
      </c>
      <c r="N335" s="80">
        <v>3000</v>
      </c>
      <c r="O335" s="134">
        <v>3000</v>
      </c>
      <c r="P335" s="147"/>
      <c r="Q335" s="80"/>
      <c r="R335" s="134"/>
      <c r="S335" s="147"/>
      <c r="T335" s="80"/>
      <c r="U335" s="134"/>
      <c r="V335" s="147"/>
      <c r="W335" s="80"/>
      <c r="X335" s="134"/>
      <c r="Y335" s="147"/>
      <c r="Z335" s="80"/>
      <c r="AA335" s="134"/>
      <c r="AB335" s="147"/>
      <c r="AC335" s="80"/>
      <c r="AD335" s="134"/>
      <c r="AE335" s="147"/>
      <c r="AF335" s="80"/>
      <c r="AG335" s="134"/>
    </row>
    <row r="336" spans="1:35" ht="15" customHeight="1" x14ac:dyDescent="0.2">
      <c r="A336" s="20" t="str">
        <f>[6]Settings!U335</f>
        <v>B</v>
      </c>
      <c r="B336" s="19" t="str">
        <f>[6]Settings!V335</f>
        <v>NW383</v>
      </c>
      <c r="C336" s="229" t="str">
        <f>[6]Settings!W335</f>
        <v xml:space="preserve"> Mafikeng</v>
      </c>
      <c r="D336" s="147">
        <v>62288</v>
      </c>
      <c r="E336" s="80">
        <v>65840</v>
      </c>
      <c r="F336" s="134">
        <v>69587</v>
      </c>
      <c r="G336" s="147">
        <v>0</v>
      </c>
      <c r="H336" s="80">
        <v>0</v>
      </c>
      <c r="I336" s="134">
        <v>0</v>
      </c>
      <c r="J336" s="147"/>
      <c r="K336" s="80"/>
      <c r="L336" s="134"/>
      <c r="M336" s="147"/>
      <c r="N336" s="80">
        <v>5000</v>
      </c>
      <c r="O336" s="134">
        <v>10000</v>
      </c>
      <c r="P336" s="147"/>
      <c r="Q336" s="80"/>
      <c r="R336" s="134"/>
      <c r="S336" s="147"/>
      <c r="T336" s="80"/>
      <c r="U336" s="134"/>
      <c r="V336" s="147"/>
      <c r="W336" s="80"/>
      <c r="X336" s="134"/>
      <c r="Y336" s="147"/>
      <c r="Z336" s="80"/>
      <c r="AA336" s="134"/>
      <c r="AB336" s="147"/>
      <c r="AC336" s="80"/>
      <c r="AD336" s="134"/>
      <c r="AE336" s="147"/>
      <c r="AF336" s="80"/>
      <c r="AG336" s="134"/>
    </row>
    <row r="337" spans="1:35" ht="15" customHeight="1" x14ac:dyDescent="0.2">
      <c r="A337" s="20" t="str">
        <f>[6]Settings!U336</f>
        <v>B</v>
      </c>
      <c r="B337" s="19" t="str">
        <f>[6]Settings!V336</f>
        <v>NW384</v>
      </c>
      <c r="C337" s="229" t="str">
        <f>[6]Settings!W336</f>
        <v xml:space="preserve"> Ditsobotla</v>
      </c>
      <c r="D337" s="147">
        <v>37133</v>
      </c>
      <c r="E337" s="80">
        <v>39125</v>
      </c>
      <c r="F337" s="134">
        <v>41227</v>
      </c>
      <c r="G337" s="147">
        <v>0</v>
      </c>
      <c r="H337" s="80">
        <v>0</v>
      </c>
      <c r="I337" s="134">
        <v>0</v>
      </c>
      <c r="J337" s="147"/>
      <c r="K337" s="80"/>
      <c r="L337" s="134"/>
      <c r="M337" s="147">
        <v>18000</v>
      </c>
      <c r="N337" s="80">
        <v>7000</v>
      </c>
      <c r="O337" s="134">
        <v>3000</v>
      </c>
      <c r="P337" s="147"/>
      <c r="Q337" s="80"/>
      <c r="R337" s="134"/>
      <c r="S337" s="147"/>
      <c r="T337" s="80"/>
      <c r="U337" s="134"/>
      <c r="V337" s="147"/>
      <c r="W337" s="80"/>
      <c r="X337" s="134"/>
      <c r="Y337" s="147"/>
      <c r="Z337" s="80"/>
      <c r="AA337" s="134"/>
      <c r="AB337" s="147"/>
      <c r="AC337" s="80"/>
      <c r="AD337" s="134"/>
      <c r="AE337" s="147"/>
      <c r="AF337" s="80"/>
      <c r="AG337" s="134"/>
    </row>
    <row r="338" spans="1:35" ht="15" customHeight="1" x14ac:dyDescent="0.2">
      <c r="A338" s="20" t="str">
        <f>[6]Settings!U337</f>
        <v>B</v>
      </c>
      <c r="B338" s="19" t="str">
        <f>[6]Settings!V337</f>
        <v>NW385</v>
      </c>
      <c r="C338" s="229" t="str">
        <f>[6]Settings!W337</f>
        <v xml:space="preserve"> Ramotshere Moiloa</v>
      </c>
      <c r="D338" s="147">
        <v>45033</v>
      </c>
      <c r="E338" s="80">
        <v>39790</v>
      </c>
      <c r="F338" s="134">
        <v>41933</v>
      </c>
      <c r="G338" s="147">
        <v>0</v>
      </c>
      <c r="H338" s="80">
        <v>0</v>
      </c>
      <c r="I338" s="134">
        <v>0</v>
      </c>
      <c r="J338" s="147"/>
      <c r="K338" s="80"/>
      <c r="L338" s="134"/>
      <c r="M338" s="147">
        <v>15000</v>
      </c>
      <c r="N338" s="80">
        <v>5000</v>
      </c>
      <c r="O338" s="134">
        <v>2000</v>
      </c>
      <c r="P338" s="147"/>
      <c r="Q338" s="80"/>
      <c r="R338" s="134"/>
      <c r="S338" s="147"/>
      <c r="T338" s="80"/>
      <c r="U338" s="134"/>
      <c r="V338" s="147"/>
      <c r="W338" s="80"/>
      <c r="X338" s="134"/>
      <c r="Y338" s="147"/>
      <c r="Z338" s="80"/>
      <c r="AA338" s="134"/>
      <c r="AB338" s="147"/>
      <c r="AC338" s="80"/>
      <c r="AD338" s="134"/>
      <c r="AE338" s="147"/>
      <c r="AF338" s="80"/>
      <c r="AG338" s="134"/>
    </row>
    <row r="339" spans="1:35" ht="15" customHeight="1" x14ac:dyDescent="0.2">
      <c r="A339" s="20" t="str">
        <f>[6]Settings!U338</f>
        <v>C</v>
      </c>
      <c r="B339" s="19" t="str">
        <f>[6]Settings!V338</f>
        <v>DC38</v>
      </c>
      <c r="C339" s="229" t="str">
        <f>[6]Settings!W338</f>
        <v xml:space="preserve"> Ngaka Modiri Molema District Municipality</v>
      </c>
      <c r="D339" s="147">
        <v>305040</v>
      </c>
      <c r="E339" s="80">
        <v>323639</v>
      </c>
      <c r="F339" s="134">
        <v>343268</v>
      </c>
      <c r="G339" s="147">
        <v>0</v>
      </c>
      <c r="H339" s="80">
        <v>0</v>
      </c>
      <c r="I339" s="134">
        <v>0</v>
      </c>
      <c r="J339" s="147"/>
      <c r="K339" s="80"/>
      <c r="L339" s="134"/>
      <c r="M339" s="147"/>
      <c r="N339" s="80"/>
      <c r="O339" s="134"/>
      <c r="P339" s="147">
        <v>2535</v>
      </c>
      <c r="Q339" s="80">
        <v>2658</v>
      </c>
      <c r="R339" s="134">
        <v>2809</v>
      </c>
      <c r="S339" s="147"/>
      <c r="T339" s="80"/>
      <c r="U339" s="134"/>
      <c r="V339" s="147"/>
      <c r="W339" s="80"/>
      <c r="X339" s="134"/>
      <c r="Y339" s="147"/>
      <c r="Z339" s="80"/>
      <c r="AA339" s="134"/>
      <c r="AB339" s="147"/>
      <c r="AC339" s="80"/>
      <c r="AD339" s="134"/>
      <c r="AE339" s="147"/>
      <c r="AF339" s="80"/>
      <c r="AG339" s="134"/>
    </row>
    <row r="340" spans="1:35" s="66" customFormat="1" ht="15" customHeight="1" x14ac:dyDescent="0.2">
      <c r="A340" s="22" t="str">
        <f>[6]Settings!U339</f>
        <v>Total: Ngaka Modiri Molema Municipalities</v>
      </c>
      <c r="B340" s="23"/>
      <c r="C340" s="24"/>
      <c r="D340" s="193">
        <f>SUM(D334:D339)</f>
        <v>509083</v>
      </c>
      <c r="E340" s="102">
        <f t="shared" ref="E340:R340" si="86">SUM(E334:E339)</f>
        <v>531057</v>
      </c>
      <c r="F340" s="203">
        <f t="shared" si="86"/>
        <v>561922</v>
      </c>
      <c r="G340" s="193">
        <f t="shared" si="86"/>
        <v>0</v>
      </c>
      <c r="H340" s="102">
        <f t="shared" si="86"/>
        <v>0</v>
      </c>
      <c r="I340" s="203">
        <f t="shared" si="86"/>
        <v>0</v>
      </c>
      <c r="J340" s="193">
        <f t="shared" si="86"/>
        <v>0</v>
      </c>
      <c r="K340" s="102">
        <f t="shared" si="86"/>
        <v>0</v>
      </c>
      <c r="L340" s="203">
        <f t="shared" si="86"/>
        <v>0</v>
      </c>
      <c r="M340" s="193">
        <f t="shared" si="86"/>
        <v>33000</v>
      </c>
      <c r="N340" s="102">
        <f t="shared" si="86"/>
        <v>20000</v>
      </c>
      <c r="O340" s="203">
        <f t="shared" si="86"/>
        <v>18000</v>
      </c>
      <c r="P340" s="193">
        <f t="shared" si="86"/>
        <v>2535</v>
      </c>
      <c r="Q340" s="102">
        <f t="shared" si="86"/>
        <v>2658</v>
      </c>
      <c r="R340" s="203">
        <f t="shared" si="86"/>
        <v>2809</v>
      </c>
      <c r="S340" s="193">
        <f>SUM(S334:S339)</f>
        <v>0</v>
      </c>
      <c r="T340" s="102">
        <f t="shared" ref="T340:AG340" si="87">SUM(T334:T339)</f>
        <v>0</v>
      </c>
      <c r="U340" s="203">
        <f t="shared" si="87"/>
        <v>0</v>
      </c>
      <c r="V340" s="193">
        <f t="shared" si="87"/>
        <v>0</v>
      </c>
      <c r="W340" s="102">
        <f t="shared" si="87"/>
        <v>0</v>
      </c>
      <c r="X340" s="203">
        <f t="shared" si="87"/>
        <v>0</v>
      </c>
      <c r="Y340" s="193">
        <f t="shared" si="87"/>
        <v>0</v>
      </c>
      <c r="Z340" s="102">
        <f t="shared" si="87"/>
        <v>0</v>
      </c>
      <c r="AA340" s="203">
        <f t="shared" si="87"/>
        <v>0</v>
      </c>
      <c r="AB340" s="193">
        <f t="shared" si="87"/>
        <v>0</v>
      </c>
      <c r="AC340" s="102">
        <f t="shared" si="87"/>
        <v>0</v>
      </c>
      <c r="AD340" s="203">
        <f t="shared" si="87"/>
        <v>0</v>
      </c>
      <c r="AE340" s="193">
        <f t="shared" si="87"/>
        <v>0</v>
      </c>
      <c r="AF340" s="102">
        <f t="shared" si="87"/>
        <v>0</v>
      </c>
      <c r="AG340" s="203">
        <f t="shared" si="87"/>
        <v>0</v>
      </c>
      <c r="AH340"/>
      <c r="AI340"/>
    </row>
    <row r="341" spans="1:35" ht="15" customHeight="1" x14ac:dyDescent="0.2">
      <c r="A341" s="254">
        <f>[6]Settings!U340</f>
        <v>0</v>
      </c>
      <c r="B341" s="243">
        <f>[6]Settings!V340</f>
        <v>0</v>
      </c>
      <c r="C341" s="244">
        <f>[6]Settings!W340</f>
        <v>0</v>
      </c>
      <c r="D341" s="1"/>
      <c r="E341" s="2"/>
      <c r="F341" s="3"/>
      <c r="G341" s="1" t="s">
        <v>497</v>
      </c>
      <c r="H341" s="2" t="s">
        <v>497</v>
      </c>
      <c r="I341" s="3" t="s">
        <v>497</v>
      </c>
      <c r="J341" s="1"/>
      <c r="K341" s="2"/>
      <c r="L341" s="3"/>
      <c r="M341" s="1"/>
      <c r="N341" s="2"/>
      <c r="O341" s="3"/>
      <c r="P341" s="1"/>
      <c r="Q341" s="2"/>
      <c r="R341" s="3"/>
      <c r="S341" s="1"/>
      <c r="T341" s="2"/>
      <c r="U341" s="3"/>
      <c r="V341" s="1"/>
      <c r="W341" s="2"/>
      <c r="X341" s="3"/>
      <c r="Y341" s="1"/>
      <c r="Z341" s="2"/>
      <c r="AA341" s="3"/>
      <c r="AB341" s="1"/>
      <c r="AC341" s="2"/>
      <c r="AD341" s="3"/>
      <c r="AE341" s="1"/>
      <c r="AF341" s="2"/>
      <c r="AG341" s="3"/>
    </row>
    <row r="342" spans="1:35" ht="15" customHeight="1" x14ac:dyDescent="0.2">
      <c r="A342" s="20" t="str">
        <f>[6]Settings!U341</f>
        <v>B</v>
      </c>
      <c r="B342" s="19" t="str">
        <f>[6]Settings!V341</f>
        <v>NW392</v>
      </c>
      <c r="C342" s="229" t="str">
        <f>[6]Settings!W341</f>
        <v xml:space="preserve"> Naledi</v>
      </c>
      <c r="D342" s="147">
        <v>17205</v>
      </c>
      <c r="E342" s="80">
        <v>17961</v>
      </c>
      <c r="F342" s="134">
        <v>18760</v>
      </c>
      <c r="G342" s="147">
        <v>0</v>
      </c>
      <c r="H342" s="80">
        <v>0</v>
      </c>
      <c r="I342" s="134">
        <v>0</v>
      </c>
      <c r="J342" s="147"/>
      <c r="K342" s="80"/>
      <c r="L342" s="134"/>
      <c r="M342" s="147">
        <v>18000</v>
      </c>
      <c r="N342" s="80">
        <v>10000</v>
      </c>
      <c r="O342" s="134">
        <v>13196</v>
      </c>
      <c r="P342" s="147"/>
      <c r="Q342" s="80"/>
      <c r="R342" s="134"/>
      <c r="S342" s="147"/>
      <c r="T342" s="80"/>
      <c r="U342" s="134"/>
      <c r="V342" s="147"/>
      <c r="W342" s="80"/>
      <c r="X342" s="134"/>
      <c r="Y342" s="147"/>
      <c r="Z342" s="80"/>
      <c r="AA342" s="134"/>
      <c r="AB342" s="147"/>
      <c r="AC342" s="80"/>
      <c r="AD342" s="134"/>
      <c r="AE342" s="147"/>
      <c r="AF342" s="80"/>
      <c r="AG342" s="134"/>
    </row>
    <row r="343" spans="1:35" ht="15" customHeight="1" x14ac:dyDescent="0.2">
      <c r="A343" s="20" t="str">
        <f>[6]Settings!U342</f>
        <v>B</v>
      </c>
      <c r="B343" s="19" t="str">
        <f>[6]Settings!V342</f>
        <v>NW393</v>
      </c>
      <c r="C343" s="229" t="str">
        <f>[6]Settings!W342</f>
        <v xml:space="preserve"> Mamusa</v>
      </c>
      <c r="D343" s="147">
        <v>15897</v>
      </c>
      <c r="E343" s="80">
        <v>16572</v>
      </c>
      <c r="F343" s="134">
        <v>17285</v>
      </c>
      <c r="G343" s="147">
        <v>0</v>
      </c>
      <c r="H343" s="80">
        <v>0</v>
      </c>
      <c r="I343" s="134">
        <v>0</v>
      </c>
      <c r="J343" s="147"/>
      <c r="K343" s="80"/>
      <c r="L343" s="134"/>
      <c r="M343" s="147"/>
      <c r="N343" s="80"/>
      <c r="O343" s="134"/>
      <c r="P343" s="147"/>
      <c r="Q343" s="80"/>
      <c r="R343" s="134"/>
      <c r="S343" s="147"/>
      <c r="T343" s="80"/>
      <c r="U343" s="134"/>
      <c r="V343" s="147"/>
      <c r="W343" s="80"/>
      <c r="X343" s="134"/>
      <c r="Y343" s="147"/>
      <c r="Z343" s="80"/>
      <c r="AA343" s="134"/>
      <c r="AB343" s="147"/>
      <c r="AC343" s="80"/>
      <c r="AD343" s="134"/>
      <c r="AE343" s="147"/>
      <c r="AF343" s="80"/>
      <c r="AG343" s="134"/>
    </row>
    <row r="344" spans="1:35" ht="15" customHeight="1" x14ac:dyDescent="0.2">
      <c r="A344" s="20" t="str">
        <f>[6]Settings!U343</f>
        <v>B</v>
      </c>
      <c r="B344" s="19" t="str">
        <f>[6]Settings!V343</f>
        <v>NW394</v>
      </c>
      <c r="C344" s="229" t="str">
        <f>[6]Settings!W343</f>
        <v xml:space="preserve"> Greater Taung</v>
      </c>
      <c r="D344" s="147">
        <v>63406</v>
      </c>
      <c r="E344" s="80">
        <v>51096</v>
      </c>
      <c r="F344" s="134">
        <v>53936</v>
      </c>
      <c r="G344" s="147">
        <v>0</v>
      </c>
      <c r="H344" s="80">
        <v>0</v>
      </c>
      <c r="I344" s="134">
        <v>0</v>
      </c>
      <c r="J344" s="147"/>
      <c r="K344" s="80"/>
      <c r="L344" s="134"/>
      <c r="M344" s="147"/>
      <c r="N344" s="80">
        <v>8000</v>
      </c>
      <c r="O344" s="134">
        <v>25000</v>
      </c>
      <c r="P344" s="147"/>
      <c r="Q344" s="80"/>
      <c r="R344" s="134"/>
      <c r="S344" s="147"/>
      <c r="T344" s="80"/>
      <c r="U344" s="134"/>
      <c r="V344" s="147"/>
      <c r="W344" s="80"/>
      <c r="X344" s="134"/>
      <c r="Y344" s="147"/>
      <c r="Z344" s="80"/>
      <c r="AA344" s="134"/>
      <c r="AB344" s="147"/>
      <c r="AC344" s="80"/>
      <c r="AD344" s="134"/>
      <c r="AE344" s="147"/>
      <c r="AF344" s="80"/>
      <c r="AG344" s="134"/>
    </row>
    <row r="345" spans="1:35" ht="15" customHeight="1" x14ac:dyDescent="0.2">
      <c r="A345" s="20" t="str">
        <f>[6]Settings!U344</f>
        <v>B</v>
      </c>
      <c r="B345" s="19" t="str">
        <f>[6]Settings!V344</f>
        <v>NW396</v>
      </c>
      <c r="C345" s="229" t="str">
        <f>[6]Settings!W344</f>
        <v xml:space="preserve"> Lekwa-Teemane</v>
      </c>
      <c r="D345" s="147">
        <v>14977</v>
      </c>
      <c r="E345" s="80">
        <v>15595</v>
      </c>
      <c r="F345" s="134">
        <v>16248</v>
      </c>
      <c r="G345" s="147">
        <v>0</v>
      </c>
      <c r="H345" s="80">
        <v>0</v>
      </c>
      <c r="I345" s="134">
        <v>0</v>
      </c>
      <c r="J345" s="147"/>
      <c r="K345" s="80"/>
      <c r="L345" s="134"/>
      <c r="M345" s="147">
        <v>9000</v>
      </c>
      <c r="N345" s="80">
        <v>8000</v>
      </c>
      <c r="O345" s="134">
        <v>12000</v>
      </c>
      <c r="P345" s="147"/>
      <c r="Q345" s="80"/>
      <c r="R345" s="134"/>
      <c r="S345" s="147"/>
      <c r="T345" s="80"/>
      <c r="U345" s="134"/>
      <c r="V345" s="147"/>
      <c r="W345" s="80"/>
      <c r="X345" s="134"/>
      <c r="Y345" s="147"/>
      <c r="Z345" s="80"/>
      <c r="AA345" s="134"/>
      <c r="AB345" s="147"/>
      <c r="AC345" s="80"/>
      <c r="AD345" s="134"/>
      <c r="AE345" s="147"/>
      <c r="AF345" s="80"/>
      <c r="AG345" s="134"/>
    </row>
    <row r="346" spans="1:35" ht="15" customHeight="1" x14ac:dyDescent="0.2">
      <c r="A346" s="20" t="str">
        <f>[6]Settings!U345</f>
        <v>B</v>
      </c>
      <c r="B346" s="19" t="str">
        <f>[6]Settings!V345</f>
        <v>NW397</v>
      </c>
      <c r="C346" s="229" t="str">
        <f>[6]Settings!W345</f>
        <v>Kagisano-Molopo</v>
      </c>
      <c r="D346" s="147">
        <v>30539</v>
      </c>
      <c r="E346" s="80">
        <v>32122</v>
      </c>
      <c r="F346" s="134">
        <v>33793</v>
      </c>
      <c r="G346" s="147" t="s">
        <v>497</v>
      </c>
      <c r="H346" s="80" t="s">
        <v>497</v>
      </c>
      <c r="I346" s="134" t="s">
        <v>497</v>
      </c>
      <c r="J346" s="147"/>
      <c r="K346" s="80"/>
      <c r="L346" s="134"/>
      <c r="M346" s="147"/>
      <c r="N346" s="80">
        <v>6000</v>
      </c>
      <c r="O346" s="134">
        <v>12000</v>
      </c>
      <c r="P346" s="147"/>
      <c r="Q346" s="80"/>
      <c r="R346" s="134"/>
      <c r="S346" s="147"/>
      <c r="T346" s="80"/>
      <c r="U346" s="134"/>
      <c r="V346" s="147"/>
      <c r="W346" s="80"/>
      <c r="X346" s="134"/>
      <c r="Y346" s="147"/>
      <c r="Z346" s="80"/>
      <c r="AA346" s="134"/>
      <c r="AB346" s="147"/>
      <c r="AC346" s="80"/>
      <c r="AD346" s="134"/>
      <c r="AE346" s="147"/>
      <c r="AF346" s="80"/>
      <c r="AG346" s="134"/>
    </row>
    <row r="347" spans="1:35" ht="15" customHeight="1" x14ac:dyDescent="0.2">
      <c r="A347" s="20" t="str">
        <f>[6]Settings!U346</f>
        <v>C</v>
      </c>
      <c r="B347" s="19" t="str">
        <f>[6]Settings!V346</f>
        <v>DC39</v>
      </c>
      <c r="C347" s="229" t="str">
        <f>[6]Settings!W346</f>
        <v>Dr Ruth Segomotsi Mompati District Municipality</v>
      </c>
      <c r="D347" s="147">
        <v>140903</v>
      </c>
      <c r="E347" s="80">
        <v>149327</v>
      </c>
      <c r="F347" s="134">
        <v>158218</v>
      </c>
      <c r="G347" s="147">
        <v>182000</v>
      </c>
      <c r="H347" s="80">
        <v>157000</v>
      </c>
      <c r="I347" s="134">
        <v>130000</v>
      </c>
      <c r="J347" s="147">
        <v>77986</v>
      </c>
      <c r="K347" s="80">
        <v>111557</v>
      </c>
      <c r="L347" s="134">
        <v>105000</v>
      </c>
      <c r="M347" s="147"/>
      <c r="N347" s="80"/>
      <c r="O347" s="134"/>
      <c r="P347" s="147">
        <v>2439</v>
      </c>
      <c r="Q347" s="80">
        <v>2568</v>
      </c>
      <c r="R347" s="134">
        <v>2714</v>
      </c>
      <c r="S347" s="147"/>
      <c r="T347" s="80"/>
      <c r="U347" s="134"/>
      <c r="V347" s="147"/>
      <c r="W347" s="80"/>
      <c r="X347" s="134"/>
      <c r="Y347" s="147"/>
      <c r="Z347" s="80"/>
      <c r="AA347" s="134"/>
      <c r="AB347" s="147"/>
      <c r="AC347" s="80"/>
      <c r="AD347" s="134"/>
      <c r="AE347" s="147"/>
      <c r="AF347" s="80"/>
      <c r="AG347" s="134"/>
    </row>
    <row r="348" spans="1:35" s="66" customFormat="1" ht="15" customHeight="1" x14ac:dyDescent="0.2">
      <c r="A348" s="22" t="str">
        <f>[6]Settings!U347</f>
        <v>Total: Dr Ruth Segomotsi Mompati Municipalities</v>
      </c>
      <c r="B348" s="23"/>
      <c r="C348" s="24"/>
      <c r="D348" s="193">
        <f>SUM(D342:D347)</f>
        <v>282927</v>
      </c>
      <c r="E348" s="102">
        <f t="shared" ref="E348:R348" si="88">SUM(E342:E347)</f>
        <v>282673</v>
      </c>
      <c r="F348" s="203">
        <f t="shared" si="88"/>
        <v>298240</v>
      </c>
      <c r="G348" s="193">
        <f t="shared" si="88"/>
        <v>182000</v>
      </c>
      <c r="H348" s="102">
        <f t="shared" si="88"/>
        <v>157000</v>
      </c>
      <c r="I348" s="203">
        <f t="shared" si="88"/>
        <v>130000</v>
      </c>
      <c r="J348" s="193">
        <f t="shared" si="88"/>
        <v>77986</v>
      </c>
      <c r="K348" s="102">
        <f t="shared" si="88"/>
        <v>111557</v>
      </c>
      <c r="L348" s="203">
        <f t="shared" si="88"/>
        <v>105000</v>
      </c>
      <c r="M348" s="193">
        <f t="shared" si="88"/>
        <v>27000</v>
      </c>
      <c r="N348" s="102">
        <f t="shared" si="88"/>
        <v>32000</v>
      </c>
      <c r="O348" s="203">
        <f t="shared" si="88"/>
        <v>62196</v>
      </c>
      <c r="P348" s="193">
        <f t="shared" si="88"/>
        <v>2439</v>
      </c>
      <c r="Q348" s="102">
        <f t="shared" si="88"/>
        <v>2568</v>
      </c>
      <c r="R348" s="203">
        <f t="shared" si="88"/>
        <v>2714</v>
      </c>
      <c r="S348" s="193">
        <f>SUM(S342:S347)</f>
        <v>0</v>
      </c>
      <c r="T348" s="102">
        <f t="shared" ref="T348:AG348" si="89">SUM(T342:T347)</f>
        <v>0</v>
      </c>
      <c r="U348" s="203">
        <f t="shared" si="89"/>
        <v>0</v>
      </c>
      <c r="V348" s="193">
        <f t="shared" si="89"/>
        <v>0</v>
      </c>
      <c r="W348" s="102">
        <f t="shared" si="89"/>
        <v>0</v>
      </c>
      <c r="X348" s="203">
        <f t="shared" si="89"/>
        <v>0</v>
      </c>
      <c r="Y348" s="193">
        <f t="shared" si="89"/>
        <v>0</v>
      </c>
      <c r="Z348" s="102">
        <f t="shared" si="89"/>
        <v>0</v>
      </c>
      <c r="AA348" s="203">
        <f t="shared" si="89"/>
        <v>0</v>
      </c>
      <c r="AB348" s="193">
        <f t="shared" si="89"/>
        <v>0</v>
      </c>
      <c r="AC348" s="102">
        <f t="shared" si="89"/>
        <v>0</v>
      </c>
      <c r="AD348" s="203">
        <f t="shared" si="89"/>
        <v>0</v>
      </c>
      <c r="AE348" s="193">
        <f t="shared" si="89"/>
        <v>0</v>
      </c>
      <c r="AF348" s="102">
        <f t="shared" si="89"/>
        <v>0</v>
      </c>
      <c r="AG348" s="203">
        <f t="shared" si="89"/>
        <v>0</v>
      </c>
      <c r="AH348"/>
      <c r="AI348"/>
    </row>
    <row r="349" spans="1:35" ht="15" customHeight="1" x14ac:dyDescent="0.2">
      <c r="A349" s="254">
        <f>[6]Settings!U348</f>
        <v>0</v>
      </c>
      <c r="B349" s="243">
        <f>[6]Settings!V348</f>
        <v>0</v>
      </c>
      <c r="C349" s="244">
        <f>[6]Settings!W348</f>
        <v>0</v>
      </c>
      <c r="D349" s="1"/>
      <c r="E349" s="2"/>
      <c r="F349" s="3"/>
      <c r="G349" s="1" t="s">
        <v>497</v>
      </c>
      <c r="H349" s="2" t="s">
        <v>497</v>
      </c>
      <c r="I349" s="3" t="s">
        <v>497</v>
      </c>
      <c r="J349" s="1"/>
      <c r="K349" s="2"/>
      <c r="L349" s="3"/>
      <c r="M349" s="1"/>
      <c r="N349" s="2"/>
      <c r="O349" s="3"/>
      <c r="P349" s="1"/>
      <c r="Q349" s="2"/>
      <c r="R349" s="3"/>
      <c r="S349" s="1"/>
      <c r="T349" s="2"/>
      <c r="U349" s="3"/>
      <c r="V349" s="1"/>
      <c r="W349" s="2"/>
      <c r="X349" s="3"/>
      <c r="Y349" s="1"/>
      <c r="Z349" s="2"/>
      <c r="AA349" s="3"/>
      <c r="AB349" s="1"/>
      <c r="AC349" s="2"/>
      <c r="AD349" s="3"/>
      <c r="AE349" s="1"/>
      <c r="AF349" s="2"/>
      <c r="AG349" s="3"/>
    </row>
    <row r="350" spans="1:35" ht="15" customHeight="1" x14ac:dyDescent="0.2">
      <c r="A350" s="20" t="str">
        <f>[6]Settings!U349</f>
        <v>B</v>
      </c>
      <c r="B350" s="19" t="s">
        <v>1302</v>
      </c>
      <c r="C350" s="229" t="str">
        <f>[6]Settings!W349</f>
        <v xml:space="preserve"> City of Matlosana</v>
      </c>
      <c r="D350" s="147">
        <v>89041</v>
      </c>
      <c r="E350" s="80">
        <v>94251</v>
      </c>
      <c r="F350" s="134">
        <v>99749</v>
      </c>
      <c r="G350" s="147">
        <v>0</v>
      </c>
      <c r="H350" s="80">
        <v>0</v>
      </c>
      <c r="I350" s="134">
        <v>0</v>
      </c>
      <c r="J350" s="147"/>
      <c r="K350" s="80"/>
      <c r="L350" s="134"/>
      <c r="M350" s="147">
        <v>14000</v>
      </c>
      <c r="N350" s="80">
        <v>10000</v>
      </c>
      <c r="O350" s="134">
        <v>10000</v>
      </c>
      <c r="P350" s="147"/>
      <c r="Q350" s="80"/>
      <c r="R350" s="134"/>
      <c r="S350" s="147"/>
      <c r="T350" s="80"/>
      <c r="U350" s="134"/>
      <c r="V350" s="147"/>
      <c r="W350" s="80"/>
      <c r="X350" s="134"/>
      <c r="Y350" s="147">
        <v>75000</v>
      </c>
      <c r="Z350" s="80">
        <v>35000</v>
      </c>
      <c r="AA350" s="134">
        <v>35000</v>
      </c>
      <c r="AB350" s="147"/>
      <c r="AC350" s="80"/>
      <c r="AD350" s="134"/>
      <c r="AE350" s="147"/>
      <c r="AF350" s="80"/>
      <c r="AG350" s="134"/>
    </row>
    <row r="351" spans="1:35" ht="15" customHeight="1" x14ac:dyDescent="0.2">
      <c r="A351" s="20" t="str">
        <f>[6]Settings!U350</f>
        <v>B</v>
      </c>
      <c r="B351" s="19" t="s">
        <v>170</v>
      </c>
      <c r="C351" s="229" t="str">
        <f>[6]Settings!W350</f>
        <v xml:space="preserve"> Maquassi Hills</v>
      </c>
      <c r="D351" s="147">
        <v>28646</v>
      </c>
      <c r="E351" s="80">
        <v>30112</v>
      </c>
      <c r="F351" s="134">
        <v>31659</v>
      </c>
      <c r="G351" s="147">
        <v>0</v>
      </c>
      <c r="H351" s="80">
        <v>0</v>
      </c>
      <c r="I351" s="134">
        <v>0</v>
      </c>
      <c r="J351" s="147">
        <v>14000</v>
      </c>
      <c r="K351" s="80"/>
      <c r="L351" s="134"/>
      <c r="M351" s="147">
        <v>5000</v>
      </c>
      <c r="N351" s="80"/>
      <c r="O351" s="134">
        <v>5900</v>
      </c>
      <c r="P351" s="147"/>
      <c r="Q351" s="80"/>
      <c r="R351" s="134"/>
      <c r="S351" s="147"/>
      <c r="T351" s="80"/>
      <c r="U351" s="134"/>
      <c r="V351" s="147"/>
      <c r="W351" s="80"/>
      <c r="X351" s="134"/>
      <c r="Y351" s="147"/>
      <c r="Z351" s="80"/>
      <c r="AA351" s="134"/>
      <c r="AB351" s="147"/>
      <c r="AC351" s="80"/>
      <c r="AD351" s="134"/>
      <c r="AE351" s="147"/>
      <c r="AF351" s="80"/>
      <c r="AG351" s="134"/>
    </row>
    <row r="352" spans="1:35" ht="15" customHeight="1" x14ac:dyDescent="0.2">
      <c r="A352" s="20" t="str">
        <f>[6]Settings!U351</f>
        <v>b</v>
      </c>
      <c r="B352" s="19" t="s">
        <v>521</v>
      </c>
      <c r="C352" s="229" t="str">
        <f>[6]Settings!W351</f>
        <v xml:space="preserve"> Ventersdorp/Tlokwe</v>
      </c>
      <c r="D352" s="147">
        <v>67850</v>
      </c>
      <c r="E352" s="80">
        <v>71746</v>
      </c>
      <c r="F352" s="134">
        <v>75858</v>
      </c>
      <c r="G352" s="147">
        <v>0</v>
      </c>
      <c r="H352" s="80">
        <v>0</v>
      </c>
      <c r="I352" s="134">
        <v>0</v>
      </c>
      <c r="J352" s="147">
        <v>27000</v>
      </c>
      <c r="K352" s="80"/>
      <c r="L352" s="134"/>
      <c r="M352" s="147">
        <v>10000</v>
      </c>
      <c r="N352" s="80">
        <v>10000</v>
      </c>
      <c r="O352" s="134">
        <v>10000</v>
      </c>
      <c r="P352" s="147"/>
      <c r="Q352" s="80"/>
      <c r="R352" s="134"/>
      <c r="S352" s="147"/>
      <c r="T352" s="80"/>
      <c r="U352" s="134"/>
      <c r="V352" s="147"/>
      <c r="W352" s="80"/>
      <c r="X352" s="134"/>
      <c r="Y352" s="147"/>
      <c r="Z352" s="80"/>
      <c r="AA352" s="134"/>
      <c r="AB352" s="147"/>
      <c r="AC352" s="80"/>
      <c r="AD352" s="134"/>
      <c r="AE352" s="147"/>
      <c r="AF352" s="80"/>
      <c r="AG352" s="134"/>
    </row>
    <row r="353" spans="1:35" ht="15" customHeight="1" x14ac:dyDescent="0.2">
      <c r="A353" s="20" t="str">
        <f>[6]Settings!U352</f>
        <v>C</v>
      </c>
      <c r="B353" s="19" t="s">
        <v>1303</v>
      </c>
      <c r="C353" s="229" t="str">
        <f>[6]Settings!W352</f>
        <v xml:space="preserve"> Dr Kenneth Kaunda District Municipality</v>
      </c>
      <c r="D353" s="147"/>
      <c r="E353" s="80"/>
      <c r="F353" s="134"/>
      <c r="G353" s="147">
        <v>0</v>
      </c>
      <c r="H353" s="80">
        <v>0</v>
      </c>
      <c r="I353" s="134">
        <v>0</v>
      </c>
      <c r="J353" s="147"/>
      <c r="K353" s="80"/>
      <c r="L353" s="134"/>
      <c r="M353" s="147"/>
      <c r="N353" s="80"/>
      <c r="O353" s="134"/>
      <c r="P353" s="147">
        <v>2455</v>
      </c>
      <c r="Q353" s="80">
        <v>2653</v>
      </c>
      <c r="R353" s="134">
        <v>2708</v>
      </c>
      <c r="S353" s="147"/>
      <c r="T353" s="80"/>
      <c r="U353" s="134"/>
      <c r="V353" s="147"/>
      <c r="W353" s="80"/>
      <c r="X353" s="134"/>
      <c r="Y353" s="147"/>
      <c r="Z353" s="80"/>
      <c r="AA353" s="134"/>
      <c r="AB353" s="147"/>
      <c r="AC353" s="80"/>
      <c r="AD353" s="134"/>
      <c r="AE353" s="147"/>
      <c r="AF353" s="80"/>
      <c r="AG353" s="134"/>
    </row>
    <row r="354" spans="1:35" s="66" customFormat="1" ht="15" customHeight="1" x14ac:dyDescent="0.2">
      <c r="A354" s="22" t="str">
        <f>[6]Settings!U353</f>
        <v>Total: Dr Kenneth Kaunda Municipalities</v>
      </c>
      <c r="B354" s="23"/>
      <c r="C354" s="24"/>
      <c r="D354" s="193">
        <f>SUM(D350:D353)</f>
        <v>185537</v>
      </c>
      <c r="E354" s="102">
        <f t="shared" ref="E354:R354" si="90">SUM(E350:E353)</f>
        <v>196109</v>
      </c>
      <c r="F354" s="203">
        <f t="shared" si="90"/>
        <v>207266</v>
      </c>
      <c r="G354" s="193">
        <f t="shared" si="90"/>
        <v>0</v>
      </c>
      <c r="H354" s="102">
        <f t="shared" si="90"/>
        <v>0</v>
      </c>
      <c r="I354" s="203">
        <f t="shared" si="90"/>
        <v>0</v>
      </c>
      <c r="J354" s="193">
        <f t="shared" si="90"/>
        <v>41000</v>
      </c>
      <c r="K354" s="102">
        <f t="shared" si="90"/>
        <v>0</v>
      </c>
      <c r="L354" s="203">
        <f t="shared" si="90"/>
        <v>0</v>
      </c>
      <c r="M354" s="193">
        <f t="shared" si="90"/>
        <v>29000</v>
      </c>
      <c r="N354" s="102">
        <f t="shared" si="90"/>
        <v>20000</v>
      </c>
      <c r="O354" s="203">
        <f t="shared" si="90"/>
        <v>25900</v>
      </c>
      <c r="P354" s="193">
        <f t="shared" si="90"/>
        <v>2455</v>
      </c>
      <c r="Q354" s="102">
        <f t="shared" si="90"/>
        <v>2653</v>
      </c>
      <c r="R354" s="203">
        <f t="shared" si="90"/>
        <v>2708</v>
      </c>
      <c r="S354" s="193">
        <f>SUM(S350:S353)</f>
        <v>0</v>
      </c>
      <c r="T354" s="102">
        <f t="shared" ref="T354:AG354" si="91">SUM(T350:T353)</f>
        <v>0</v>
      </c>
      <c r="U354" s="203">
        <f t="shared" si="91"/>
        <v>0</v>
      </c>
      <c r="V354" s="193">
        <f t="shared" si="91"/>
        <v>0</v>
      </c>
      <c r="W354" s="102">
        <f t="shared" si="91"/>
        <v>0</v>
      </c>
      <c r="X354" s="203">
        <f t="shared" si="91"/>
        <v>0</v>
      </c>
      <c r="Y354" s="193">
        <f t="shared" si="91"/>
        <v>75000</v>
      </c>
      <c r="Z354" s="102">
        <f t="shared" si="91"/>
        <v>35000</v>
      </c>
      <c r="AA354" s="203">
        <f t="shared" si="91"/>
        <v>35000</v>
      </c>
      <c r="AB354" s="193">
        <f t="shared" si="91"/>
        <v>0</v>
      </c>
      <c r="AC354" s="102">
        <f t="shared" si="91"/>
        <v>0</v>
      </c>
      <c r="AD354" s="203">
        <f t="shared" si="91"/>
        <v>0</v>
      </c>
      <c r="AE354" s="193">
        <f t="shared" si="91"/>
        <v>0</v>
      </c>
      <c r="AF354" s="102">
        <f t="shared" si="91"/>
        <v>0</v>
      </c>
      <c r="AG354" s="203">
        <f t="shared" si="91"/>
        <v>0</v>
      </c>
      <c r="AH354"/>
      <c r="AI354"/>
    </row>
    <row r="355" spans="1:35" ht="15" customHeight="1" x14ac:dyDescent="0.2">
      <c r="A355" s="254">
        <f>[6]Settings!U354</f>
        <v>0</v>
      </c>
      <c r="B355" s="243">
        <f>[6]Settings!V354</f>
        <v>0</v>
      </c>
      <c r="C355" s="244">
        <f>[6]Settings!W354</f>
        <v>0</v>
      </c>
      <c r="D355" s="1"/>
      <c r="E355" s="2"/>
      <c r="F355" s="3"/>
      <c r="G355" s="1"/>
      <c r="H355" s="2"/>
      <c r="I355" s="3"/>
      <c r="J355" s="1"/>
      <c r="K355" s="2"/>
      <c r="L355" s="3"/>
      <c r="M355" s="1"/>
      <c r="N355" s="2"/>
      <c r="O355" s="3"/>
      <c r="P355" s="1"/>
      <c r="Q355" s="2"/>
      <c r="R355" s="3"/>
      <c r="S355" s="1"/>
      <c r="T355" s="2"/>
      <c r="U355" s="3"/>
      <c r="V355" s="1"/>
      <c r="W355" s="2"/>
      <c r="X355" s="3"/>
      <c r="Y355" s="1"/>
      <c r="Z355" s="2"/>
      <c r="AA355" s="3"/>
      <c r="AB355" s="1"/>
      <c r="AC355" s="2"/>
      <c r="AD355" s="3"/>
      <c r="AE355" s="1"/>
      <c r="AF355" s="2"/>
      <c r="AG355" s="3"/>
    </row>
    <row r="356" spans="1:35" ht="15" customHeight="1" x14ac:dyDescent="0.2">
      <c r="A356" s="254">
        <f>[6]Settings!U355</f>
        <v>0</v>
      </c>
      <c r="B356" s="243">
        <f>[6]Settings!V355</f>
        <v>0</v>
      </c>
      <c r="C356" s="244">
        <f>[6]Settings!W355</f>
        <v>0</v>
      </c>
      <c r="D356" s="1"/>
      <c r="E356" s="2"/>
      <c r="F356" s="3"/>
      <c r="G356" s="1"/>
      <c r="H356" s="2"/>
      <c r="I356" s="3"/>
      <c r="J356" s="1"/>
      <c r="K356" s="2"/>
      <c r="L356" s="3"/>
      <c r="M356" s="1"/>
      <c r="N356" s="2"/>
      <c r="O356" s="3"/>
      <c r="P356" s="1"/>
      <c r="Q356" s="2"/>
      <c r="R356" s="3"/>
      <c r="S356" s="1"/>
      <c r="T356" s="2"/>
      <c r="U356" s="3"/>
      <c r="V356" s="1"/>
      <c r="W356" s="2"/>
      <c r="X356" s="3"/>
      <c r="Y356" s="1"/>
      <c r="Z356" s="2"/>
      <c r="AA356" s="3"/>
      <c r="AB356" s="1"/>
      <c r="AC356" s="2"/>
      <c r="AD356" s="3"/>
      <c r="AE356" s="1"/>
      <c r="AF356" s="2"/>
      <c r="AG356" s="3"/>
    </row>
    <row r="357" spans="1:35" s="66" customFormat="1" ht="15" customHeight="1" x14ac:dyDescent="0.2">
      <c r="A357" s="22" t="str">
        <f>[6]Settings!U356</f>
        <v>Total: North West Municipalities</v>
      </c>
      <c r="B357" s="23"/>
      <c r="C357" s="24"/>
      <c r="D357" s="193">
        <f>SUM(D332+D340+D348+D354)</f>
        <v>1814487</v>
      </c>
      <c r="E357" s="102">
        <f t="shared" ref="E357:R357" si="92">SUM(E332+E340+E348+E354)</f>
        <v>1881181</v>
      </c>
      <c r="F357" s="203">
        <f t="shared" si="92"/>
        <v>1990907</v>
      </c>
      <c r="G357" s="193">
        <f t="shared" si="92"/>
        <v>182000</v>
      </c>
      <c r="H357" s="102">
        <f t="shared" si="92"/>
        <v>157000</v>
      </c>
      <c r="I357" s="203">
        <f t="shared" si="92"/>
        <v>130000</v>
      </c>
      <c r="J357" s="193">
        <f t="shared" si="92"/>
        <v>320986</v>
      </c>
      <c r="K357" s="102">
        <f t="shared" si="92"/>
        <v>334557</v>
      </c>
      <c r="L357" s="203">
        <f t="shared" si="92"/>
        <v>358000</v>
      </c>
      <c r="M357" s="193">
        <f t="shared" si="92"/>
        <v>103000</v>
      </c>
      <c r="N357" s="102">
        <f t="shared" si="92"/>
        <v>94000</v>
      </c>
      <c r="O357" s="203">
        <f t="shared" si="92"/>
        <v>192547</v>
      </c>
      <c r="P357" s="193">
        <f t="shared" si="92"/>
        <v>9788</v>
      </c>
      <c r="Q357" s="102">
        <f t="shared" si="92"/>
        <v>10338</v>
      </c>
      <c r="R357" s="203">
        <f t="shared" si="92"/>
        <v>10830</v>
      </c>
      <c r="S357" s="193">
        <f>S332+S340+S348+S354</f>
        <v>0</v>
      </c>
      <c r="T357" s="102">
        <f t="shared" ref="T357:AG357" si="93">T332+T340+T348+T354</f>
        <v>0</v>
      </c>
      <c r="U357" s="203">
        <f t="shared" si="93"/>
        <v>0</v>
      </c>
      <c r="V357" s="193">
        <f t="shared" si="93"/>
        <v>314155.86525266391</v>
      </c>
      <c r="W357" s="102">
        <f t="shared" si="93"/>
        <v>143371.2451318122</v>
      </c>
      <c r="X357" s="203">
        <f t="shared" si="93"/>
        <v>151638.51833863932</v>
      </c>
      <c r="Y357" s="193">
        <f t="shared" si="93"/>
        <v>85000</v>
      </c>
      <c r="Z357" s="102">
        <f t="shared" si="93"/>
        <v>50000</v>
      </c>
      <c r="AA357" s="203">
        <f t="shared" si="93"/>
        <v>60000</v>
      </c>
      <c r="AB357" s="193">
        <f t="shared" si="93"/>
        <v>0</v>
      </c>
      <c r="AC357" s="102">
        <f t="shared" si="93"/>
        <v>0</v>
      </c>
      <c r="AD357" s="203">
        <f t="shared" si="93"/>
        <v>0</v>
      </c>
      <c r="AE357" s="193">
        <f t="shared" si="93"/>
        <v>0</v>
      </c>
      <c r="AF357" s="102">
        <f t="shared" si="93"/>
        <v>0</v>
      </c>
      <c r="AG357" s="203">
        <f t="shared" si="93"/>
        <v>0</v>
      </c>
      <c r="AH357"/>
      <c r="AI357"/>
    </row>
    <row r="358" spans="1:35" ht="15" customHeight="1" x14ac:dyDescent="0.2">
      <c r="A358" s="254">
        <f>[6]Settings!U357</f>
        <v>0</v>
      </c>
      <c r="B358" s="243">
        <f>[6]Settings!V357</f>
        <v>0</v>
      </c>
      <c r="C358" s="244">
        <f>[6]Settings!W357</f>
        <v>0</v>
      </c>
      <c r="D358" s="197"/>
      <c r="E358" s="27"/>
      <c r="F358" s="207"/>
      <c r="G358" s="197"/>
      <c r="H358" s="27"/>
      <c r="I358" s="207"/>
      <c r="J358" s="197"/>
      <c r="K358" s="27"/>
      <c r="L358" s="207"/>
      <c r="M358" s="197"/>
      <c r="N358" s="27"/>
      <c r="O358" s="207"/>
      <c r="P358" s="197"/>
      <c r="Q358" s="27"/>
      <c r="R358" s="207"/>
      <c r="S358" s="197"/>
      <c r="T358" s="27"/>
      <c r="U358" s="207"/>
      <c r="V358" s="197"/>
      <c r="W358" s="27"/>
      <c r="X358" s="207"/>
      <c r="Y358" s="197"/>
      <c r="Z358" s="27"/>
      <c r="AA358" s="207"/>
      <c r="AB358" s="197"/>
      <c r="AC358" s="27"/>
      <c r="AD358" s="207"/>
      <c r="AE358" s="197"/>
      <c r="AF358" s="27"/>
      <c r="AG358" s="207"/>
    </row>
    <row r="359" spans="1:35" ht="15" customHeight="1" x14ac:dyDescent="0.2">
      <c r="A359" s="257" t="str">
        <f>[6]Settings!U358</f>
        <v>WESTERN CAPE</v>
      </c>
      <c r="B359" s="19"/>
      <c r="C359" s="229"/>
      <c r="D359" s="198"/>
      <c r="E359" s="28"/>
      <c r="F359" s="208"/>
      <c r="G359" s="439"/>
      <c r="H359" s="440"/>
      <c r="I359" s="441"/>
      <c r="J359" s="198"/>
      <c r="K359" s="28"/>
      <c r="L359" s="208"/>
      <c r="M359" s="198"/>
      <c r="N359" s="28"/>
      <c r="O359" s="208"/>
      <c r="P359" s="198"/>
      <c r="Q359" s="28"/>
      <c r="R359" s="208"/>
      <c r="S359" s="198"/>
      <c r="T359" s="28"/>
      <c r="U359" s="208"/>
      <c r="V359" s="198"/>
      <c r="W359" s="28"/>
      <c r="X359" s="208"/>
      <c r="Y359" s="198"/>
      <c r="Z359" s="28"/>
      <c r="AA359" s="208"/>
      <c r="AB359" s="198"/>
      <c r="AC359" s="28"/>
      <c r="AD359" s="208"/>
      <c r="AE359" s="198"/>
      <c r="AF359" s="28"/>
      <c r="AG359" s="208"/>
    </row>
    <row r="360" spans="1:35" ht="15" customHeight="1" x14ac:dyDescent="0.2">
      <c r="A360" s="254">
        <f>[6]Settings!U359</f>
        <v>0</v>
      </c>
      <c r="B360" s="243">
        <f>[6]Settings!V359</f>
        <v>0</v>
      </c>
      <c r="C360" s="244">
        <f>[6]Settings!W359</f>
        <v>0</v>
      </c>
      <c r="D360" s="199"/>
      <c r="E360" s="29"/>
      <c r="F360" s="209"/>
      <c r="G360" s="439" t="s">
        <v>497</v>
      </c>
      <c r="H360" s="440" t="s">
        <v>497</v>
      </c>
      <c r="I360" s="441" t="s">
        <v>497</v>
      </c>
      <c r="J360" s="199"/>
      <c r="K360" s="29"/>
      <c r="L360" s="209"/>
      <c r="M360" s="199"/>
      <c r="N360" s="29"/>
      <c r="O360" s="209"/>
      <c r="P360" s="199"/>
      <c r="Q360" s="29"/>
      <c r="R360" s="209"/>
      <c r="S360" s="199"/>
      <c r="T360" s="29"/>
      <c r="U360" s="209"/>
      <c r="V360" s="199"/>
      <c r="W360" s="29"/>
      <c r="X360" s="209"/>
      <c r="Y360" s="199"/>
      <c r="Z360" s="29"/>
      <c r="AA360" s="209"/>
      <c r="AB360" s="199"/>
      <c r="AC360" s="29"/>
      <c r="AD360" s="209"/>
      <c r="AE360" s="199"/>
      <c r="AF360" s="29"/>
      <c r="AG360" s="209"/>
    </row>
    <row r="361" spans="1:35" ht="15" customHeight="1" x14ac:dyDescent="0.2">
      <c r="A361" s="255" t="str">
        <f>[6]Settings!U360</f>
        <v>A</v>
      </c>
      <c r="B361" s="21" t="str">
        <f>[6]Settings!V360</f>
        <v>CPT</v>
      </c>
      <c r="C361" s="65" t="str">
        <f>[6]Settings!W360</f>
        <v>City of Cape Town</v>
      </c>
      <c r="D361" s="148"/>
      <c r="E361" s="81"/>
      <c r="F361" s="149"/>
      <c r="G361" s="148">
        <v>0</v>
      </c>
      <c r="H361" s="81">
        <v>0</v>
      </c>
      <c r="I361" s="149">
        <v>0</v>
      </c>
      <c r="J361" s="148"/>
      <c r="K361" s="81"/>
      <c r="L361" s="149"/>
      <c r="M361" s="148">
        <v>5000</v>
      </c>
      <c r="N361" s="81">
        <v>5000</v>
      </c>
      <c r="O361" s="149">
        <v>19000</v>
      </c>
      <c r="P361" s="148"/>
      <c r="Q361" s="81"/>
      <c r="R361" s="149"/>
      <c r="S361" s="148">
        <v>1494786</v>
      </c>
      <c r="T361" s="81">
        <v>1570152</v>
      </c>
      <c r="U361" s="149">
        <v>1658751</v>
      </c>
      <c r="V361" s="148">
        <v>999523.69662553479</v>
      </c>
      <c r="W361" s="81">
        <v>807421.82168320497</v>
      </c>
      <c r="X361" s="149">
        <v>853980.50774938287</v>
      </c>
      <c r="Y361" s="148">
        <v>2109</v>
      </c>
      <c r="Z361" s="81">
        <v>30000</v>
      </c>
      <c r="AA361" s="149">
        <v>58093</v>
      </c>
      <c r="AB361" s="148">
        <v>61263</v>
      </c>
      <c r="AC361" s="81">
        <v>56740</v>
      </c>
      <c r="AD361" s="149">
        <v>59917</v>
      </c>
      <c r="AE361" s="148"/>
      <c r="AF361" s="81"/>
      <c r="AG361" s="149"/>
    </row>
    <row r="362" spans="1:35" ht="15" customHeight="1" x14ac:dyDescent="0.2">
      <c r="A362" s="254">
        <f>[6]Settings!U361</f>
        <v>0</v>
      </c>
      <c r="B362" s="243">
        <f>[6]Settings!V361</f>
        <v>0</v>
      </c>
      <c r="C362" s="244">
        <f>[6]Settings!W361</f>
        <v>0</v>
      </c>
      <c r="D362" s="1"/>
      <c r="E362" s="2"/>
      <c r="F362" s="3"/>
      <c r="G362" s="1" t="s">
        <v>497</v>
      </c>
      <c r="H362" s="2" t="s">
        <v>497</v>
      </c>
      <c r="I362" s="3" t="s">
        <v>497</v>
      </c>
      <c r="J362" s="1"/>
      <c r="K362" s="2"/>
      <c r="L362" s="3"/>
      <c r="M362" s="1"/>
      <c r="N362" s="2"/>
      <c r="O362" s="3"/>
      <c r="P362" s="1"/>
      <c r="Q362" s="2"/>
      <c r="R362" s="3"/>
      <c r="S362" s="1"/>
      <c r="T362" s="2"/>
      <c r="U362" s="3"/>
      <c r="V362" s="1"/>
      <c r="W362" s="2"/>
      <c r="X362" s="3"/>
      <c r="Y362" s="1"/>
      <c r="Z362" s="2"/>
      <c r="AA362" s="3"/>
      <c r="AB362" s="1"/>
      <c r="AC362" s="2"/>
      <c r="AD362" s="3"/>
      <c r="AE362" s="1"/>
      <c r="AF362" s="2"/>
      <c r="AG362" s="3"/>
    </row>
    <row r="363" spans="1:35" ht="15" customHeight="1" x14ac:dyDescent="0.2">
      <c r="A363" s="20" t="str">
        <f>[6]Settings!U362</f>
        <v>B</v>
      </c>
      <c r="B363" s="19" t="s">
        <v>174</v>
      </c>
      <c r="C363" s="229" t="str">
        <f>[6]Settings!W362</f>
        <v xml:space="preserve"> Matzikama</v>
      </c>
      <c r="D363" s="147">
        <v>21614</v>
      </c>
      <c r="E363" s="80">
        <v>22644</v>
      </c>
      <c r="F363" s="134">
        <v>23731</v>
      </c>
      <c r="G363" s="147">
        <v>0</v>
      </c>
      <c r="H363" s="80">
        <v>0</v>
      </c>
      <c r="I363" s="134">
        <v>0</v>
      </c>
      <c r="J363" s="147">
        <v>10000</v>
      </c>
      <c r="K363" s="80">
        <v>10000</v>
      </c>
      <c r="L363" s="134">
        <v>10000</v>
      </c>
      <c r="M363" s="147">
        <v>3000</v>
      </c>
      <c r="N363" s="80">
        <v>2500</v>
      </c>
      <c r="O363" s="134">
        <v>8000</v>
      </c>
      <c r="P363" s="147"/>
      <c r="Q363" s="80"/>
      <c r="R363" s="134"/>
      <c r="S363" s="147"/>
      <c r="T363" s="80"/>
      <c r="U363" s="134"/>
      <c r="V363" s="147"/>
      <c r="W363" s="80"/>
      <c r="X363" s="134"/>
      <c r="Y363" s="147"/>
      <c r="Z363" s="80"/>
      <c r="AA363" s="134"/>
      <c r="AB363" s="147"/>
      <c r="AC363" s="80"/>
      <c r="AD363" s="134"/>
      <c r="AE363" s="147"/>
      <c r="AF363" s="80"/>
      <c r="AG363" s="134"/>
    </row>
    <row r="364" spans="1:35" ht="15" customHeight="1" x14ac:dyDescent="0.2">
      <c r="A364" s="20" t="str">
        <f>[6]Settings!U363</f>
        <v>B</v>
      </c>
      <c r="B364" s="19" t="s">
        <v>175</v>
      </c>
      <c r="C364" s="229" t="str">
        <f>[6]Settings!W363</f>
        <v xml:space="preserve"> Cederberg</v>
      </c>
      <c r="D364" s="147">
        <v>15867</v>
      </c>
      <c r="E364" s="80">
        <v>16541</v>
      </c>
      <c r="F364" s="134">
        <v>17252</v>
      </c>
      <c r="G364" s="147">
        <v>4613</v>
      </c>
      <c r="H364" s="80">
        <v>0</v>
      </c>
      <c r="I364" s="134">
        <v>0</v>
      </c>
      <c r="J364" s="147">
        <v>10000</v>
      </c>
      <c r="K364" s="80">
        <v>10000</v>
      </c>
      <c r="L364" s="134">
        <v>12000</v>
      </c>
      <c r="M364" s="147">
        <v>4000</v>
      </c>
      <c r="N364" s="80">
        <v>3000</v>
      </c>
      <c r="O364" s="134">
        <v>8000</v>
      </c>
      <c r="P364" s="147"/>
      <c r="Q364" s="80"/>
      <c r="R364" s="134"/>
      <c r="S364" s="147"/>
      <c r="T364" s="80"/>
      <c r="U364" s="134"/>
      <c r="V364" s="147"/>
      <c r="W364" s="80"/>
      <c r="X364" s="134"/>
      <c r="Y364" s="147"/>
      <c r="Z364" s="80"/>
      <c r="AA364" s="134"/>
      <c r="AB364" s="147"/>
      <c r="AC364" s="80"/>
      <c r="AD364" s="134"/>
      <c r="AE364" s="147"/>
      <c r="AF364" s="80"/>
      <c r="AG364" s="134"/>
    </row>
    <row r="365" spans="1:35" ht="15" customHeight="1" x14ac:dyDescent="0.2">
      <c r="A365" s="20" t="str">
        <f>[6]Settings!U364</f>
        <v>B</v>
      </c>
      <c r="B365" s="19" t="s">
        <v>1304</v>
      </c>
      <c r="C365" s="229" t="str">
        <f>[6]Settings!W364</f>
        <v xml:space="preserve"> Bergrivier</v>
      </c>
      <c r="D365" s="147">
        <v>14727</v>
      </c>
      <c r="E365" s="80">
        <v>15330</v>
      </c>
      <c r="F365" s="134">
        <v>15967</v>
      </c>
      <c r="G365" s="147">
        <v>0</v>
      </c>
      <c r="H365" s="80">
        <v>0</v>
      </c>
      <c r="I365" s="134">
        <v>0</v>
      </c>
      <c r="J365" s="147"/>
      <c r="K365" s="80"/>
      <c r="L365" s="134"/>
      <c r="M365" s="147"/>
      <c r="N365" s="80">
        <v>3000</v>
      </c>
      <c r="O365" s="134">
        <v>5000</v>
      </c>
      <c r="P365" s="147"/>
      <c r="Q365" s="80"/>
      <c r="R365" s="134"/>
      <c r="S365" s="147"/>
      <c r="T365" s="80"/>
      <c r="U365" s="134"/>
      <c r="V365" s="147"/>
      <c r="W365" s="80"/>
      <c r="X365" s="134"/>
      <c r="Y365" s="147"/>
      <c r="Z365" s="80"/>
      <c r="AA365" s="134"/>
      <c r="AB365" s="147"/>
      <c r="AC365" s="80"/>
      <c r="AD365" s="134"/>
      <c r="AE365" s="147"/>
      <c r="AF365" s="80"/>
      <c r="AG365" s="134"/>
    </row>
    <row r="366" spans="1:35" ht="15" customHeight="1" x14ac:dyDescent="0.2">
      <c r="A366" s="20" t="str">
        <f>[6]Settings!U365</f>
        <v>B</v>
      </c>
      <c r="B366" s="19" t="s">
        <v>1305</v>
      </c>
      <c r="C366" s="229" t="str">
        <f>[6]Settings!W365</f>
        <v xml:space="preserve"> Saldanha Bay</v>
      </c>
      <c r="D366" s="147">
        <v>19687</v>
      </c>
      <c r="E366" s="80">
        <v>20597</v>
      </c>
      <c r="F366" s="134">
        <v>21558</v>
      </c>
      <c r="G366" s="147">
        <v>0</v>
      </c>
      <c r="H366" s="80">
        <v>0</v>
      </c>
      <c r="I366" s="134">
        <v>0</v>
      </c>
      <c r="J366" s="147"/>
      <c r="K366" s="80"/>
      <c r="L366" s="134"/>
      <c r="M366" s="147">
        <v>3000</v>
      </c>
      <c r="N366" s="80">
        <v>3000</v>
      </c>
      <c r="O366" s="134">
        <v>5000</v>
      </c>
      <c r="P366" s="147"/>
      <c r="Q366" s="80"/>
      <c r="R366" s="134"/>
      <c r="S366" s="147"/>
      <c r="T366" s="80"/>
      <c r="U366" s="134"/>
      <c r="V366" s="147"/>
      <c r="W366" s="80"/>
      <c r="X366" s="134"/>
      <c r="Y366" s="147"/>
      <c r="Z366" s="80"/>
      <c r="AA366" s="134"/>
      <c r="AB366" s="147"/>
      <c r="AC366" s="80"/>
      <c r="AD366" s="134"/>
      <c r="AE366" s="147"/>
      <c r="AF366" s="80"/>
      <c r="AG366" s="134"/>
    </row>
    <row r="367" spans="1:35" ht="15" customHeight="1" x14ac:dyDescent="0.2">
      <c r="A367" s="20" t="str">
        <f>[6]Settings!U366</f>
        <v>B</v>
      </c>
      <c r="B367" s="19" t="s">
        <v>1306</v>
      </c>
      <c r="C367" s="229" t="str">
        <f>[6]Settings!W366</f>
        <v xml:space="preserve"> Swartland</v>
      </c>
      <c r="D367" s="147">
        <v>21608</v>
      </c>
      <c r="E367" s="80">
        <v>22637</v>
      </c>
      <c r="F367" s="134">
        <v>23724</v>
      </c>
      <c r="G367" s="147">
        <v>0</v>
      </c>
      <c r="H367" s="80">
        <v>0</v>
      </c>
      <c r="I367" s="134">
        <v>0</v>
      </c>
      <c r="J367" s="147"/>
      <c r="K367" s="80"/>
      <c r="L367" s="134"/>
      <c r="M367" s="147">
        <v>3000</v>
      </c>
      <c r="N367" s="80"/>
      <c r="O367" s="134"/>
      <c r="P367" s="147"/>
      <c r="Q367" s="80"/>
      <c r="R367" s="134"/>
      <c r="S367" s="147"/>
      <c r="T367" s="80"/>
      <c r="U367" s="134"/>
      <c r="V367" s="147"/>
      <c r="W367" s="80"/>
      <c r="X367" s="134"/>
      <c r="Y367" s="147"/>
      <c r="Z367" s="80"/>
      <c r="AA367" s="134"/>
      <c r="AB367" s="147"/>
      <c r="AC367" s="80"/>
      <c r="AD367" s="134"/>
      <c r="AE367" s="147"/>
      <c r="AF367" s="80"/>
      <c r="AG367" s="134"/>
    </row>
    <row r="368" spans="1:35" ht="15" customHeight="1" x14ac:dyDescent="0.2">
      <c r="A368" s="20" t="str">
        <f>[6]Settings!U367</f>
        <v>C</v>
      </c>
      <c r="B368" s="19" t="s">
        <v>176</v>
      </c>
      <c r="C368" s="229" t="str">
        <f>[6]Settings!W367</f>
        <v xml:space="preserve"> West Coast District Municipality</v>
      </c>
      <c r="D368" s="147"/>
      <c r="E368" s="80"/>
      <c r="F368" s="134"/>
      <c r="G368" s="147">
        <v>0</v>
      </c>
      <c r="H368" s="80">
        <v>0</v>
      </c>
      <c r="I368" s="134">
        <v>0</v>
      </c>
      <c r="J368" s="147"/>
      <c r="K368" s="80"/>
      <c r="L368" s="134"/>
      <c r="M368" s="147"/>
      <c r="N368" s="80"/>
      <c r="O368" s="134"/>
      <c r="P368" s="147">
        <v>2553</v>
      </c>
      <c r="Q368" s="80">
        <v>2715</v>
      </c>
      <c r="R368" s="134">
        <v>2869</v>
      </c>
      <c r="S368" s="147"/>
      <c r="T368" s="80"/>
      <c r="U368" s="134"/>
      <c r="V368" s="147"/>
      <c r="W368" s="80"/>
      <c r="X368" s="134"/>
      <c r="Y368" s="147"/>
      <c r="Z368" s="80"/>
      <c r="AA368" s="134"/>
      <c r="AB368" s="147"/>
      <c r="AC368" s="80"/>
      <c r="AD368" s="134"/>
      <c r="AE368" s="147"/>
      <c r="AF368" s="80"/>
      <c r="AG368" s="134"/>
    </row>
    <row r="369" spans="1:35" s="66" customFormat="1" ht="15" customHeight="1" x14ac:dyDescent="0.2">
      <c r="A369" s="22" t="str">
        <f>[6]Settings!U368</f>
        <v>Total: West Coast Municipalities</v>
      </c>
      <c r="B369" s="23"/>
      <c r="C369" s="24"/>
      <c r="D369" s="193">
        <f>SUM(D363:D368)</f>
        <v>93503</v>
      </c>
      <c r="E369" s="102">
        <f t="shared" ref="E369:R369" si="94">SUM(E363:E368)</f>
        <v>97749</v>
      </c>
      <c r="F369" s="203">
        <f t="shared" si="94"/>
        <v>102232</v>
      </c>
      <c r="G369" s="193">
        <f t="shared" si="94"/>
        <v>4613</v>
      </c>
      <c r="H369" s="102">
        <f t="shared" si="94"/>
        <v>0</v>
      </c>
      <c r="I369" s="203">
        <f t="shared" si="94"/>
        <v>0</v>
      </c>
      <c r="J369" s="193">
        <f t="shared" si="94"/>
        <v>20000</v>
      </c>
      <c r="K369" s="102">
        <f t="shared" si="94"/>
        <v>20000</v>
      </c>
      <c r="L369" s="203">
        <f t="shared" si="94"/>
        <v>22000</v>
      </c>
      <c r="M369" s="193">
        <f t="shared" si="94"/>
        <v>13000</v>
      </c>
      <c r="N369" s="102">
        <f t="shared" si="94"/>
        <v>11500</v>
      </c>
      <c r="O369" s="203">
        <f t="shared" si="94"/>
        <v>26000</v>
      </c>
      <c r="P369" s="193">
        <f t="shared" si="94"/>
        <v>2553</v>
      </c>
      <c r="Q369" s="102">
        <f t="shared" si="94"/>
        <v>2715</v>
      </c>
      <c r="R369" s="203">
        <f t="shared" si="94"/>
        <v>2869</v>
      </c>
      <c r="S369" s="193">
        <f>SUM(S363:S368)</f>
        <v>0</v>
      </c>
      <c r="T369" s="102">
        <f t="shared" ref="T369:AG369" si="95">SUM(T363:T368)</f>
        <v>0</v>
      </c>
      <c r="U369" s="203">
        <f t="shared" si="95"/>
        <v>0</v>
      </c>
      <c r="V369" s="193">
        <f t="shared" si="95"/>
        <v>0</v>
      </c>
      <c r="W369" s="102">
        <f t="shared" si="95"/>
        <v>0</v>
      </c>
      <c r="X369" s="203">
        <f t="shared" si="95"/>
        <v>0</v>
      </c>
      <c r="Y369" s="193">
        <f t="shared" si="95"/>
        <v>0</v>
      </c>
      <c r="Z369" s="102">
        <f t="shared" si="95"/>
        <v>0</v>
      </c>
      <c r="AA369" s="203">
        <f t="shared" si="95"/>
        <v>0</v>
      </c>
      <c r="AB369" s="193">
        <f t="shared" si="95"/>
        <v>0</v>
      </c>
      <c r="AC369" s="102">
        <f t="shared" si="95"/>
        <v>0</v>
      </c>
      <c r="AD369" s="203">
        <f t="shared" si="95"/>
        <v>0</v>
      </c>
      <c r="AE369" s="193">
        <f t="shared" si="95"/>
        <v>0</v>
      </c>
      <c r="AF369" s="102">
        <f t="shared" si="95"/>
        <v>0</v>
      </c>
      <c r="AG369" s="203">
        <f t="shared" si="95"/>
        <v>0</v>
      </c>
      <c r="AH369"/>
      <c r="AI369"/>
    </row>
    <row r="370" spans="1:35" ht="15" customHeight="1" x14ac:dyDescent="0.2">
      <c r="A370" s="254">
        <f>[6]Settings!U369</f>
        <v>0</v>
      </c>
      <c r="B370" s="243">
        <f>[6]Settings!V369</f>
        <v>0</v>
      </c>
      <c r="C370" s="244">
        <f>[6]Settings!W369</f>
        <v>0</v>
      </c>
      <c r="D370" s="1"/>
      <c r="E370" s="2"/>
      <c r="F370" s="3"/>
      <c r="G370" s="1" t="s">
        <v>497</v>
      </c>
      <c r="H370" s="2" t="s">
        <v>497</v>
      </c>
      <c r="I370" s="3" t="s">
        <v>497</v>
      </c>
      <c r="J370" s="1"/>
      <c r="K370" s="2"/>
      <c r="L370" s="3"/>
      <c r="M370" s="1"/>
      <c r="N370" s="2"/>
      <c r="O370" s="3"/>
      <c r="P370" s="1"/>
      <c r="Q370" s="2"/>
      <c r="R370" s="3"/>
      <c r="S370" s="1"/>
      <c r="T370" s="2"/>
      <c r="U370" s="3"/>
      <c r="V370" s="1"/>
      <c r="W370" s="2"/>
      <c r="X370" s="3"/>
      <c r="Y370" s="1"/>
      <c r="Z370" s="2"/>
      <c r="AA370" s="3"/>
      <c r="AB370" s="1"/>
      <c r="AC370" s="2"/>
      <c r="AD370" s="3"/>
      <c r="AE370" s="1"/>
      <c r="AF370" s="2"/>
      <c r="AG370" s="3"/>
    </row>
    <row r="371" spans="1:35" ht="15" customHeight="1" x14ac:dyDescent="0.2">
      <c r="A371" s="20" t="str">
        <f>[6]Settings!U370</f>
        <v>B</v>
      </c>
      <c r="B371" s="19" t="s">
        <v>178</v>
      </c>
      <c r="C371" s="229" t="str">
        <f>[6]Settings!W370</f>
        <v xml:space="preserve"> Witzenberg</v>
      </c>
      <c r="D371" s="147">
        <v>22739</v>
      </c>
      <c r="E371" s="80">
        <v>23838</v>
      </c>
      <c r="F371" s="134">
        <v>24999</v>
      </c>
      <c r="G371" s="147">
        <v>13372</v>
      </c>
      <c r="H371" s="80">
        <v>10000</v>
      </c>
      <c r="I371" s="134">
        <v>20000</v>
      </c>
      <c r="J371" s="147"/>
      <c r="K371" s="80"/>
      <c r="L371" s="134"/>
      <c r="M371" s="147"/>
      <c r="N371" s="80">
        <v>6000</v>
      </c>
      <c r="O371" s="134">
        <v>7000</v>
      </c>
      <c r="P371" s="147"/>
      <c r="Q371" s="80"/>
      <c r="R371" s="134"/>
      <c r="S371" s="147"/>
      <c r="T371" s="80"/>
      <c r="U371" s="134"/>
      <c r="V371" s="147"/>
      <c r="W371" s="80"/>
      <c r="X371" s="134"/>
      <c r="Y371" s="147"/>
      <c r="Z371" s="80"/>
      <c r="AA371" s="134"/>
      <c r="AB371" s="147"/>
      <c r="AC371" s="80"/>
      <c r="AD371" s="134"/>
      <c r="AE371" s="147"/>
      <c r="AF371" s="80"/>
      <c r="AG371" s="134"/>
    </row>
    <row r="372" spans="1:35" ht="15" customHeight="1" x14ac:dyDescent="0.2">
      <c r="A372" s="20" t="str">
        <f>[6]Settings!U371</f>
        <v>B</v>
      </c>
      <c r="B372" s="19" t="s">
        <v>179</v>
      </c>
      <c r="C372" s="229" t="str">
        <f>[6]Settings!W371</f>
        <v xml:space="preserve"> Drakenstein</v>
      </c>
      <c r="D372" s="147">
        <v>35709</v>
      </c>
      <c r="E372" s="80">
        <v>37612</v>
      </c>
      <c r="F372" s="134">
        <v>39621</v>
      </c>
      <c r="G372" s="147">
        <v>0</v>
      </c>
      <c r="H372" s="80">
        <v>0</v>
      </c>
      <c r="I372" s="134">
        <v>0</v>
      </c>
      <c r="J372" s="147"/>
      <c r="K372" s="80"/>
      <c r="L372" s="134"/>
      <c r="M372" s="147">
        <v>4000</v>
      </c>
      <c r="N372" s="80">
        <v>4000</v>
      </c>
      <c r="O372" s="134">
        <v>4000</v>
      </c>
      <c r="P372" s="147"/>
      <c r="Q372" s="80"/>
      <c r="R372" s="134"/>
      <c r="S372" s="147"/>
      <c r="T372" s="80"/>
      <c r="U372" s="134"/>
      <c r="V372" s="147"/>
      <c r="W372" s="80"/>
      <c r="X372" s="134"/>
      <c r="Y372" s="147"/>
      <c r="Z372" s="80"/>
      <c r="AA372" s="134"/>
      <c r="AB372" s="147"/>
      <c r="AC372" s="80"/>
      <c r="AD372" s="134"/>
      <c r="AE372" s="147"/>
      <c r="AF372" s="80"/>
      <c r="AG372" s="134"/>
    </row>
    <row r="373" spans="1:35" ht="15" customHeight="1" x14ac:dyDescent="0.2">
      <c r="A373" s="20" t="str">
        <f>[6]Settings!U372</f>
        <v>B</v>
      </c>
      <c r="B373" s="19" t="s">
        <v>180</v>
      </c>
      <c r="C373" s="229" t="str">
        <f>[6]Settings!W372</f>
        <v xml:space="preserve"> Stellenbosch</v>
      </c>
      <c r="D373" s="147">
        <v>36358</v>
      </c>
      <c r="E373" s="80">
        <v>38302</v>
      </c>
      <c r="F373" s="134">
        <v>40353</v>
      </c>
      <c r="G373" s="147">
        <v>0</v>
      </c>
      <c r="H373" s="80">
        <v>0</v>
      </c>
      <c r="I373" s="134">
        <v>0</v>
      </c>
      <c r="J373" s="147"/>
      <c r="K373" s="80"/>
      <c r="L373" s="134"/>
      <c r="M373" s="147">
        <v>4000</v>
      </c>
      <c r="N373" s="80">
        <v>4000</v>
      </c>
      <c r="O373" s="134">
        <v>7000</v>
      </c>
      <c r="P373" s="147"/>
      <c r="Q373" s="80"/>
      <c r="R373" s="134"/>
      <c r="S373" s="147"/>
      <c r="T373" s="80"/>
      <c r="U373" s="134"/>
      <c r="V373" s="147"/>
      <c r="W373" s="80"/>
      <c r="X373" s="134"/>
      <c r="Y373" s="147"/>
      <c r="Z373" s="80"/>
      <c r="AA373" s="134"/>
      <c r="AB373" s="147"/>
      <c r="AC373" s="80"/>
      <c r="AD373" s="134"/>
      <c r="AE373" s="147"/>
      <c r="AF373" s="80"/>
      <c r="AG373" s="134"/>
    </row>
    <row r="374" spans="1:35" ht="15" customHeight="1" x14ac:dyDescent="0.2">
      <c r="A374" s="20" t="str">
        <f>[6]Settings!U373</f>
        <v>B</v>
      </c>
      <c r="B374" s="19" t="s">
        <v>1307</v>
      </c>
      <c r="C374" s="229" t="str">
        <f>[6]Settings!W373</f>
        <v xml:space="preserve"> Breede Valley</v>
      </c>
      <c r="D374" s="147">
        <v>35007</v>
      </c>
      <c r="E374" s="80">
        <v>36867</v>
      </c>
      <c r="F374" s="134">
        <v>38830</v>
      </c>
      <c r="G374" s="147">
        <v>0</v>
      </c>
      <c r="H374" s="80">
        <v>0</v>
      </c>
      <c r="I374" s="134">
        <v>0</v>
      </c>
      <c r="J374" s="147"/>
      <c r="K374" s="80"/>
      <c r="L374" s="134"/>
      <c r="M374" s="147">
        <v>8000</v>
      </c>
      <c r="N374" s="80">
        <v>2000</v>
      </c>
      <c r="O374" s="134">
        <v>3000</v>
      </c>
      <c r="P374" s="147"/>
      <c r="Q374" s="80"/>
      <c r="R374" s="134"/>
      <c r="S374" s="147"/>
      <c r="T374" s="80"/>
      <c r="U374" s="134"/>
      <c r="V374" s="147"/>
      <c r="W374" s="80"/>
      <c r="X374" s="134"/>
      <c r="Y374" s="147"/>
      <c r="Z374" s="80"/>
      <c r="AA374" s="134"/>
      <c r="AB374" s="147"/>
      <c r="AC374" s="80"/>
      <c r="AD374" s="134"/>
      <c r="AE374" s="147"/>
      <c r="AF374" s="80"/>
      <c r="AG374" s="134"/>
    </row>
    <row r="375" spans="1:35" ht="15" customHeight="1" x14ac:dyDescent="0.2">
      <c r="A375" s="20" t="str">
        <f>[6]Settings!U374</f>
        <v>B</v>
      </c>
      <c r="B375" s="19" t="s">
        <v>1308</v>
      </c>
      <c r="C375" s="229" t="str">
        <f>[6]Settings!W374</f>
        <v xml:space="preserve"> Langeberg</v>
      </c>
      <c r="D375" s="147">
        <v>37302</v>
      </c>
      <c r="E375" s="80">
        <v>23375</v>
      </c>
      <c r="F375" s="134">
        <v>24507</v>
      </c>
      <c r="G375" s="147">
        <v>0</v>
      </c>
      <c r="H375" s="80">
        <v>0</v>
      </c>
      <c r="I375" s="134">
        <v>0</v>
      </c>
      <c r="J375" s="147"/>
      <c r="K375" s="80"/>
      <c r="L375" s="134"/>
      <c r="M375" s="147">
        <v>1000</v>
      </c>
      <c r="N375" s="80">
        <v>1000</v>
      </c>
      <c r="O375" s="134"/>
      <c r="P375" s="147"/>
      <c r="Q375" s="80"/>
      <c r="R375" s="134"/>
      <c r="S375" s="147"/>
      <c r="T375" s="80"/>
      <c r="U375" s="134"/>
      <c r="V375" s="147"/>
      <c r="W375" s="80"/>
      <c r="X375" s="134"/>
      <c r="Y375" s="147"/>
      <c r="Z375" s="80"/>
      <c r="AA375" s="134"/>
      <c r="AB375" s="147"/>
      <c r="AC375" s="80"/>
      <c r="AD375" s="134"/>
      <c r="AE375" s="147"/>
      <c r="AF375" s="80"/>
      <c r="AG375" s="134"/>
    </row>
    <row r="376" spans="1:35" ht="15" customHeight="1" x14ac:dyDescent="0.2">
      <c r="A376" s="20" t="str">
        <f>[6]Settings!U375</f>
        <v>C</v>
      </c>
      <c r="B376" s="19" t="s">
        <v>181</v>
      </c>
      <c r="C376" s="229" t="str">
        <f>[6]Settings!W375</f>
        <v xml:space="preserve"> Cape Winelands District Municipality</v>
      </c>
      <c r="D376" s="147">
        <v>0</v>
      </c>
      <c r="E376" s="80"/>
      <c r="F376" s="134">
        <v>0</v>
      </c>
      <c r="G376" s="147">
        <v>0</v>
      </c>
      <c r="H376" s="80">
        <v>0</v>
      </c>
      <c r="I376" s="134">
        <v>0</v>
      </c>
      <c r="J376" s="147"/>
      <c r="K376" s="80"/>
      <c r="L376" s="134"/>
      <c r="M376" s="147"/>
      <c r="N376" s="80"/>
      <c r="O376" s="134"/>
      <c r="P376" s="147">
        <v>2683</v>
      </c>
      <c r="Q376" s="80">
        <v>2931</v>
      </c>
      <c r="R376" s="134">
        <v>3097</v>
      </c>
      <c r="S376" s="147"/>
      <c r="T376" s="80"/>
      <c r="U376" s="134"/>
      <c r="V376" s="147"/>
      <c r="W376" s="80"/>
      <c r="X376" s="134"/>
      <c r="Y376" s="147"/>
      <c r="Z376" s="80"/>
      <c r="AA376" s="134"/>
      <c r="AB376" s="147"/>
      <c r="AC376" s="80"/>
      <c r="AD376" s="134"/>
      <c r="AE376" s="147"/>
      <c r="AF376" s="80"/>
      <c r="AG376" s="134"/>
    </row>
    <row r="377" spans="1:35" s="66" customFormat="1" ht="15" customHeight="1" x14ac:dyDescent="0.2">
      <c r="A377" s="22" t="str">
        <f>[6]Settings!U376</f>
        <v>Total: Cape Winelands Municipalities</v>
      </c>
      <c r="B377" s="23"/>
      <c r="C377" s="24"/>
      <c r="D377" s="193">
        <f>SUM(D371:D376)</f>
        <v>167115</v>
      </c>
      <c r="E377" s="102">
        <f t="shared" ref="E377:R377" si="96">SUM(E371:E376)</f>
        <v>159994</v>
      </c>
      <c r="F377" s="203">
        <f t="shared" si="96"/>
        <v>168310</v>
      </c>
      <c r="G377" s="193">
        <f t="shared" si="96"/>
        <v>13372</v>
      </c>
      <c r="H377" s="102">
        <f t="shared" si="96"/>
        <v>10000</v>
      </c>
      <c r="I377" s="203">
        <f t="shared" si="96"/>
        <v>20000</v>
      </c>
      <c r="J377" s="193">
        <f t="shared" si="96"/>
        <v>0</v>
      </c>
      <c r="K377" s="102">
        <f t="shared" si="96"/>
        <v>0</v>
      </c>
      <c r="L377" s="203">
        <f t="shared" si="96"/>
        <v>0</v>
      </c>
      <c r="M377" s="193">
        <f t="shared" si="96"/>
        <v>17000</v>
      </c>
      <c r="N377" s="102">
        <f t="shared" si="96"/>
        <v>17000</v>
      </c>
      <c r="O377" s="203">
        <f t="shared" si="96"/>
        <v>21000</v>
      </c>
      <c r="P377" s="193">
        <f t="shared" si="96"/>
        <v>2683</v>
      </c>
      <c r="Q377" s="102">
        <f t="shared" si="96"/>
        <v>2931</v>
      </c>
      <c r="R377" s="203">
        <f t="shared" si="96"/>
        <v>3097</v>
      </c>
      <c r="S377" s="193">
        <f>SUM(S371:S376)</f>
        <v>0</v>
      </c>
      <c r="T377" s="102">
        <f t="shared" ref="T377:AG377" si="97">SUM(T371:T376)</f>
        <v>0</v>
      </c>
      <c r="U377" s="203">
        <f t="shared" si="97"/>
        <v>0</v>
      </c>
      <c r="V377" s="193">
        <f t="shared" si="97"/>
        <v>0</v>
      </c>
      <c r="W377" s="102">
        <f t="shared" si="97"/>
        <v>0</v>
      </c>
      <c r="X377" s="203">
        <f t="shared" si="97"/>
        <v>0</v>
      </c>
      <c r="Y377" s="193">
        <f t="shared" si="97"/>
        <v>0</v>
      </c>
      <c r="Z377" s="102">
        <f t="shared" si="97"/>
        <v>0</v>
      </c>
      <c r="AA377" s="203">
        <f t="shared" si="97"/>
        <v>0</v>
      </c>
      <c r="AB377" s="193">
        <f t="shared" si="97"/>
        <v>0</v>
      </c>
      <c r="AC377" s="102">
        <f t="shared" si="97"/>
        <v>0</v>
      </c>
      <c r="AD377" s="203">
        <f t="shared" si="97"/>
        <v>0</v>
      </c>
      <c r="AE377" s="193">
        <f t="shared" si="97"/>
        <v>0</v>
      </c>
      <c r="AF377" s="102">
        <f t="shared" si="97"/>
        <v>0</v>
      </c>
      <c r="AG377" s="203">
        <f t="shared" si="97"/>
        <v>0</v>
      </c>
      <c r="AH377"/>
      <c r="AI377"/>
    </row>
    <row r="378" spans="1:35" ht="15" customHeight="1" x14ac:dyDescent="0.2">
      <c r="A378" s="254">
        <f>[6]Settings!U377</f>
        <v>0</v>
      </c>
      <c r="B378" s="243">
        <f>[6]Settings!V377</f>
        <v>0</v>
      </c>
      <c r="C378" s="244">
        <f>[6]Settings!W377</f>
        <v>0</v>
      </c>
      <c r="D378" s="1"/>
      <c r="E378" s="2"/>
      <c r="F378" s="3"/>
      <c r="G378" s="1" t="s">
        <v>497</v>
      </c>
      <c r="H378" s="2" t="s">
        <v>497</v>
      </c>
      <c r="I378" s="3" t="s">
        <v>497</v>
      </c>
      <c r="J378" s="1"/>
      <c r="K378" s="2"/>
      <c r="L378" s="3"/>
      <c r="M378" s="1"/>
      <c r="N378" s="2"/>
      <c r="O378" s="3"/>
      <c r="P378" s="1"/>
      <c r="Q378" s="2"/>
      <c r="R378" s="3"/>
      <c r="S378" s="1"/>
      <c r="T378" s="2"/>
      <c r="U378" s="3"/>
      <c r="V378" s="1"/>
      <c r="W378" s="2"/>
      <c r="X378" s="3"/>
      <c r="Y378" s="1"/>
      <c r="Z378" s="2"/>
      <c r="AA378" s="3"/>
      <c r="AB378" s="1"/>
      <c r="AC378" s="2"/>
      <c r="AD378" s="3"/>
      <c r="AE378" s="1"/>
      <c r="AF378" s="2"/>
      <c r="AG378" s="3"/>
    </row>
    <row r="379" spans="1:35" ht="15" customHeight="1" x14ac:dyDescent="0.2">
      <c r="A379" s="20" t="str">
        <f>[6]Settings!U378</f>
        <v>B</v>
      </c>
      <c r="B379" s="19" t="s">
        <v>183</v>
      </c>
      <c r="C379" s="229" t="str">
        <f>[6]Settings!W378</f>
        <v xml:space="preserve"> Theewaterskloof</v>
      </c>
      <c r="D379" s="147">
        <v>26833</v>
      </c>
      <c r="E379" s="80">
        <v>28186</v>
      </c>
      <c r="F379" s="134">
        <v>29615</v>
      </c>
      <c r="G379" s="147">
        <v>0</v>
      </c>
      <c r="H379" s="80">
        <v>0</v>
      </c>
      <c r="I379" s="134">
        <v>0</v>
      </c>
      <c r="J379" s="147"/>
      <c r="K379" s="80"/>
      <c r="L379" s="134"/>
      <c r="M379" s="147">
        <v>3000</v>
      </c>
      <c r="N379" s="80">
        <v>7000</v>
      </c>
      <c r="O379" s="134">
        <v>11000</v>
      </c>
      <c r="P379" s="147"/>
      <c r="Q379" s="80"/>
      <c r="R379" s="134"/>
      <c r="S379" s="147"/>
      <c r="T379" s="80"/>
      <c r="U379" s="134"/>
      <c r="V379" s="147"/>
      <c r="W379" s="80"/>
      <c r="X379" s="134"/>
      <c r="Y379" s="147"/>
      <c r="Z379" s="80"/>
      <c r="AA379" s="134"/>
      <c r="AB379" s="147"/>
      <c r="AC379" s="80"/>
      <c r="AD379" s="134"/>
      <c r="AE379" s="147"/>
      <c r="AF379" s="80"/>
      <c r="AG379" s="134"/>
    </row>
    <row r="380" spans="1:35" ht="15" customHeight="1" x14ac:dyDescent="0.2">
      <c r="A380" s="20" t="str">
        <f>[6]Settings!U379</f>
        <v>B</v>
      </c>
      <c r="B380" s="19" t="s">
        <v>1309</v>
      </c>
      <c r="C380" s="229" t="str">
        <f>[6]Settings!W379</f>
        <v xml:space="preserve"> Overstrand</v>
      </c>
      <c r="D380" s="147">
        <v>22330</v>
      </c>
      <c r="E380" s="80">
        <v>23404</v>
      </c>
      <c r="F380" s="134">
        <v>24538</v>
      </c>
      <c r="G380" s="147">
        <v>0</v>
      </c>
      <c r="H380" s="80">
        <v>0</v>
      </c>
      <c r="I380" s="134">
        <v>0</v>
      </c>
      <c r="J380" s="147"/>
      <c r="K380" s="80"/>
      <c r="L380" s="134"/>
      <c r="M380" s="147">
        <v>4000</v>
      </c>
      <c r="N380" s="80">
        <v>4000</v>
      </c>
      <c r="O380" s="134">
        <v>11000</v>
      </c>
      <c r="P380" s="147"/>
      <c r="Q380" s="80"/>
      <c r="R380" s="134"/>
      <c r="S380" s="147"/>
      <c r="T380" s="80"/>
      <c r="U380" s="134"/>
      <c r="V380" s="147"/>
      <c r="W380" s="80"/>
      <c r="X380" s="134"/>
      <c r="Y380" s="147"/>
      <c r="Z380" s="80"/>
      <c r="AA380" s="134"/>
      <c r="AB380" s="147"/>
      <c r="AC380" s="80"/>
      <c r="AD380" s="134"/>
      <c r="AE380" s="147"/>
      <c r="AF380" s="80"/>
      <c r="AG380" s="134"/>
    </row>
    <row r="381" spans="1:35" ht="15" customHeight="1" x14ac:dyDescent="0.2">
      <c r="A381" s="20" t="str">
        <f>[6]Settings!U380</f>
        <v>B</v>
      </c>
      <c r="B381" s="19" t="s">
        <v>1310</v>
      </c>
      <c r="C381" s="229" t="str">
        <f>[6]Settings!W380</f>
        <v xml:space="preserve"> Cape Agulhas</v>
      </c>
      <c r="D381" s="147">
        <v>11118</v>
      </c>
      <c r="E381" s="80">
        <v>11497</v>
      </c>
      <c r="F381" s="134">
        <v>11897</v>
      </c>
      <c r="G381" s="147">
        <v>0</v>
      </c>
      <c r="H381" s="80">
        <v>0</v>
      </c>
      <c r="I381" s="134">
        <v>0</v>
      </c>
      <c r="J381" s="147"/>
      <c r="K381" s="80"/>
      <c r="L381" s="134"/>
      <c r="M381" s="147">
        <v>1000</v>
      </c>
      <c r="N381" s="80">
        <v>2000</v>
      </c>
      <c r="O381" s="134">
        <v>7000</v>
      </c>
      <c r="P381" s="147"/>
      <c r="Q381" s="80"/>
      <c r="R381" s="134"/>
      <c r="S381" s="147"/>
      <c r="T381" s="80"/>
      <c r="U381" s="134"/>
      <c r="V381" s="147"/>
      <c r="W381" s="80"/>
      <c r="X381" s="134"/>
      <c r="Y381" s="147"/>
      <c r="Z381" s="80"/>
      <c r="AA381" s="134"/>
      <c r="AB381" s="147"/>
      <c r="AC381" s="80"/>
      <c r="AD381" s="134"/>
      <c r="AE381" s="147"/>
      <c r="AF381" s="80"/>
      <c r="AG381" s="134"/>
    </row>
    <row r="382" spans="1:35" ht="15" customHeight="1" x14ac:dyDescent="0.2">
      <c r="A382" s="20" t="str">
        <f>[6]Settings!U381</f>
        <v>B</v>
      </c>
      <c r="B382" s="19" t="s">
        <v>1311</v>
      </c>
      <c r="C382" s="229" t="str">
        <f>[6]Settings!W381</f>
        <v xml:space="preserve"> Swellendam</v>
      </c>
      <c r="D382" s="147">
        <v>12067</v>
      </c>
      <c r="E382" s="80">
        <v>12506</v>
      </c>
      <c r="F382" s="134">
        <v>12968</v>
      </c>
      <c r="G382" s="147">
        <v>0</v>
      </c>
      <c r="H382" s="80">
        <v>0</v>
      </c>
      <c r="I382" s="134">
        <v>0</v>
      </c>
      <c r="J382" s="147"/>
      <c r="K382" s="80"/>
      <c r="L382" s="134"/>
      <c r="M382" s="147">
        <v>2000</v>
      </c>
      <c r="N382" s="80">
        <v>2000</v>
      </c>
      <c r="O382" s="134">
        <v>7000</v>
      </c>
      <c r="P382" s="147"/>
      <c r="Q382" s="80"/>
      <c r="R382" s="134"/>
      <c r="S382" s="147"/>
      <c r="T382" s="80"/>
      <c r="U382" s="134"/>
      <c r="V382" s="147"/>
      <c r="W382" s="80"/>
      <c r="X382" s="134"/>
      <c r="Y382" s="147"/>
      <c r="Z382" s="80"/>
      <c r="AA382" s="134"/>
      <c r="AB382" s="147"/>
      <c r="AC382" s="80"/>
      <c r="AD382" s="134"/>
      <c r="AE382" s="147"/>
      <c r="AF382" s="80"/>
      <c r="AG382" s="134"/>
    </row>
    <row r="383" spans="1:35" ht="15" customHeight="1" x14ac:dyDescent="0.2">
      <c r="A383" s="20" t="str">
        <f>[6]Settings!U382</f>
        <v>C</v>
      </c>
      <c r="B383" s="19" t="s">
        <v>184</v>
      </c>
      <c r="C383" s="229" t="str">
        <f>[6]Settings!W382</f>
        <v xml:space="preserve"> Overberg District Municipality</v>
      </c>
      <c r="D383" s="147">
        <v>0</v>
      </c>
      <c r="E383" s="80"/>
      <c r="F383" s="134">
        <v>0</v>
      </c>
      <c r="G383" s="147">
        <v>0</v>
      </c>
      <c r="H383" s="80">
        <v>0</v>
      </c>
      <c r="I383" s="134">
        <v>0</v>
      </c>
      <c r="J383" s="147"/>
      <c r="K383" s="80"/>
      <c r="L383" s="134"/>
      <c r="M383" s="147"/>
      <c r="N383" s="80"/>
      <c r="O383" s="134"/>
      <c r="P383" s="147">
        <v>2643</v>
      </c>
      <c r="Q383" s="80">
        <v>2716</v>
      </c>
      <c r="R383" s="134">
        <v>2868</v>
      </c>
      <c r="S383" s="147"/>
      <c r="T383" s="80"/>
      <c r="U383" s="134"/>
      <c r="V383" s="147"/>
      <c r="W383" s="80"/>
      <c r="X383" s="134"/>
      <c r="Y383" s="147"/>
      <c r="Z383" s="80"/>
      <c r="AA383" s="134"/>
      <c r="AB383" s="147"/>
      <c r="AC383" s="80"/>
      <c r="AD383" s="134"/>
      <c r="AE383" s="147"/>
      <c r="AF383" s="80"/>
      <c r="AG383" s="134"/>
    </row>
    <row r="384" spans="1:35" s="66" customFormat="1" ht="15" customHeight="1" x14ac:dyDescent="0.2">
      <c r="A384" s="22" t="str">
        <f>[6]Settings!U383</f>
        <v>Total: Overberg Municipalities</v>
      </c>
      <c r="B384" s="23"/>
      <c r="C384" s="24"/>
      <c r="D384" s="193">
        <f>SUM(D379:D383)</f>
        <v>72348</v>
      </c>
      <c r="E384" s="102">
        <f t="shared" ref="E384:R384" si="98">SUM(E379:E383)</f>
        <v>75593</v>
      </c>
      <c r="F384" s="203">
        <f t="shared" si="98"/>
        <v>79018</v>
      </c>
      <c r="G384" s="193">
        <f t="shared" si="98"/>
        <v>0</v>
      </c>
      <c r="H384" s="102">
        <f t="shared" si="98"/>
        <v>0</v>
      </c>
      <c r="I384" s="203">
        <f t="shared" si="98"/>
        <v>0</v>
      </c>
      <c r="J384" s="193">
        <f t="shared" si="98"/>
        <v>0</v>
      </c>
      <c r="K384" s="102">
        <f t="shared" si="98"/>
        <v>0</v>
      </c>
      <c r="L384" s="203">
        <f t="shared" si="98"/>
        <v>0</v>
      </c>
      <c r="M384" s="193">
        <f t="shared" si="98"/>
        <v>10000</v>
      </c>
      <c r="N384" s="102">
        <f t="shared" si="98"/>
        <v>15000</v>
      </c>
      <c r="O384" s="203">
        <f t="shared" si="98"/>
        <v>36000</v>
      </c>
      <c r="P384" s="193">
        <f t="shared" si="98"/>
        <v>2643</v>
      </c>
      <c r="Q384" s="102">
        <f t="shared" si="98"/>
        <v>2716</v>
      </c>
      <c r="R384" s="203">
        <f t="shared" si="98"/>
        <v>2868</v>
      </c>
      <c r="S384" s="193">
        <f>SUM(S379:S383)</f>
        <v>0</v>
      </c>
      <c r="T384" s="102">
        <f t="shared" ref="T384:AG384" si="99">SUM(T379:T383)</f>
        <v>0</v>
      </c>
      <c r="U384" s="203">
        <f t="shared" si="99"/>
        <v>0</v>
      </c>
      <c r="V384" s="193">
        <f t="shared" si="99"/>
        <v>0</v>
      </c>
      <c r="W384" s="102">
        <f t="shared" si="99"/>
        <v>0</v>
      </c>
      <c r="X384" s="203">
        <f t="shared" si="99"/>
        <v>0</v>
      </c>
      <c r="Y384" s="193">
        <f t="shared" si="99"/>
        <v>0</v>
      </c>
      <c r="Z384" s="102">
        <f t="shared" si="99"/>
        <v>0</v>
      </c>
      <c r="AA384" s="203">
        <f t="shared" si="99"/>
        <v>0</v>
      </c>
      <c r="AB384" s="193">
        <f t="shared" si="99"/>
        <v>0</v>
      </c>
      <c r="AC384" s="102">
        <f t="shared" si="99"/>
        <v>0</v>
      </c>
      <c r="AD384" s="203">
        <f t="shared" si="99"/>
        <v>0</v>
      </c>
      <c r="AE384" s="193">
        <f t="shared" si="99"/>
        <v>0</v>
      </c>
      <c r="AF384" s="102">
        <f t="shared" si="99"/>
        <v>0</v>
      </c>
      <c r="AG384" s="203">
        <f t="shared" si="99"/>
        <v>0</v>
      </c>
      <c r="AH384"/>
      <c r="AI384"/>
    </row>
    <row r="385" spans="1:35" ht="15" customHeight="1" x14ac:dyDescent="0.2">
      <c r="A385" s="254">
        <f>[6]Settings!U384</f>
        <v>0</v>
      </c>
      <c r="B385" s="243">
        <f>[6]Settings!V384</f>
        <v>0</v>
      </c>
      <c r="C385" s="244">
        <f>[6]Settings!W384</f>
        <v>0</v>
      </c>
      <c r="D385" s="1"/>
      <c r="E385" s="2"/>
      <c r="F385" s="3"/>
      <c r="G385" s="1" t="s">
        <v>497</v>
      </c>
      <c r="H385" s="2" t="s">
        <v>497</v>
      </c>
      <c r="I385" s="3" t="s">
        <v>497</v>
      </c>
      <c r="J385" s="1"/>
      <c r="K385" s="2"/>
      <c r="L385" s="3"/>
      <c r="M385" s="1"/>
      <c r="N385" s="2"/>
      <c r="O385" s="3"/>
      <c r="P385" s="1"/>
      <c r="Q385" s="2"/>
      <c r="R385" s="3"/>
      <c r="S385" s="1"/>
      <c r="T385" s="2"/>
      <c r="U385" s="3"/>
      <c r="V385" s="1"/>
      <c r="W385" s="2"/>
      <c r="X385" s="3"/>
      <c r="Y385" s="1"/>
      <c r="Z385" s="2"/>
      <c r="AA385" s="3"/>
      <c r="AB385" s="1"/>
      <c r="AC385" s="2"/>
      <c r="AD385" s="3"/>
      <c r="AE385" s="1"/>
      <c r="AF385" s="2"/>
      <c r="AG385" s="3"/>
    </row>
    <row r="386" spans="1:35" ht="15" customHeight="1" x14ac:dyDescent="0.2">
      <c r="A386" s="20" t="str">
        <f>[6]Settings!U385</f>
        <v>B</v>
      </c>
      <c r="B386" s="19" t="s">
        <v>186</v>
      </c>
      <c r="C386" s="229" t="str">
        <f>[6]Settings!W385</f>
        <v xml:space="preserve"> Kannaland</v>
      </c>
      <c r="D386" s="147">
        <v>10370</v>
      </c>
      <c r="E386" s="80">
        <v>10703</v>
      </c>
      <c r="F386" s="134">
        <v>11055</v>
      </c>
      <c r="G386" s="147">
        <v>0</v>
      </c>
      <c r="H386" s="80">
        <v>0</v>
      </c>
      <c r="I386" s="134">
        <v>0</v>
      </c>
      <c r="J386" s="147"/>
      <c r="K386" s="80"/>
      <c r="L386" s="134"/>
      <c r="M386" s="147">
        <v>8000</v>
      </c>
      <c r="N386" s="80">
        <v>13000</v>
      </c>
      <c r="O386" s="134">
        <v>18796</v>
      </c>
      <c r="P386" s="147"/>
      <c r="Q386" s="80"/>
      <c r="R386" s="134"/>
      <c r="S386" s="147"/>
      <c r="T386" s="80"/>
      <c r="U386" s="134"/>
      <c r="V386" s="147"/>
      <c r="W386" s="80"/>
      <c r="X386" s="134"/>
      <c r="Y386" s="147"/>
      <c r="Z386" s="80"/>
      <c r="AA386" s="134"/>
      <c r="AB386" s="147"/>
      <c r="AC386" s="80"/>
      <c r="AD386" s="134"/>
      <c r="AE386" s="147"/>
      <c r="AF386" s="80"/>
      <c r="AG386" s="134"/>
    </row>
    <row r="387" spans="1:35" ht="15" customHeight="1" x14ac:dyDescent="0.2">
      <c r="A387" s="20" t="str">
        <f>[6]Settings!U386</f>
        <v>B</v>
      </c>
      <c r="B387" s="19" t="s">
        <v>1312</v>
      </c>
      <c r="C387" s="229" t="str">
        <f>[6]Settings!W386</f>
        <v xml:space="preserve"> Hessequa</v>
      </c>
      <c r="D387" s="147">
        <v>13813</v>
      </c>
      <c r="E387" s="80">
        <v>14360</v>
      </c>
      <c r="F387" s="134">
        <v>14936</v>
      </c>
      <c r="G387" s="147">
        <v>0</v>
      </c>
      <c r="H387" s="80">
        <v>0</v>
      </c>
      <c r="I387" s="134">
        <v>0</v>
      </c>
      <c r="J387" s="147"/>
      <c r="K387" s="80"/>
      <c r="L387" s="134"/>
      <c r="M387" s="147">
        <v>1000</v>
      </c>
      <c r="N387" s="80">
        <v>2000</v>
      </c>
      <c r="O387" s="134">
        <v>3000</v>
      </c>
      <c r="P387" s="147"/>
      <c r="Q387" s="80"/>
      <c r="R387" s="134"/>
      <c r="S387" s="147"/>
      <c r="T387" s="80"/>
      <c r="U387" s="134"/>
      <c r="V387" s="147"/>
      <c r="W387" s="80"/>
      <c r="X387" s="134"/>
      <c r="Y387" s="147"/>
      <c r="Z387" s="80"/>
      <c r="AA387" s="134"/>
      <c r="AB387" s="147"/>
      <c r="AC387" s="80"/>
      <c r="AD387" s="134"/>
      <c r="AE387" s="147"/>
      <c r="AF387" s="80"/>
      <c r="AG387" s="134"/>
    </row>
    <row r="388" spans="1:35" ht="15" customHeight="1" x14ac:dyDescent="0.2">
      <c r="A388" s="20" t="str">
        <f>[6]Settings!U387</f>
        <v>B</v>
      </c>
      <c r="B388" s="19" t="s">
        <v>1313</v>
      </c>
      <c r="C388" s="229" t="str">
        <f>[6]Settings!W387</f>
        <v xml:space="preserve"> Mossel Bay</v>
      </c>
      <c r="D388" s="147">
        <v>24464</v>
      </c>
      <c r="E388" s="80">
        <v>25671</v>
      </c>
      <c r="F388" s="134">
        <v>26944</v>
      </c>
      <c r="G388" s="147">
        <v>0</v>
      </c>
      <c r="H388" s="80">
        <v>0</v>
      </c>
      <c r="I388" s="134">
        <v>0</v>
      </c>
      <c r="J388" s="147"/>
      <c r="K388" s="80"/>
      <c r="L388" s="134"/>
      <c r="M388" s="147">
        <v>8000</v>
      </c>
      <c r="N388" s="80">
        <v>7000</v>
      </c>
      <c r="O388" s="134">
        <v>23947</v>
      </c>
      <c r="P388" s="147"/>
      <c r="Q388" s="80"/>
      <c r="R388" s="134"/>
      <c r="S388" s="147"/>
      <c r="T388" s="80"/>
      <c r="U388" s="134"/>
      <c r="V388" s="147"/>
      <c r="W388" s="80"/>
      <c r="X388" s="134"/>
      <c r="Y388" s="147"/>
      <c r="Z388" s="80"/>
      <c r="AA388" s="134"/>
      <c r="AB388" s="147"/>
      <c r="AC388" s="80"/>
      <c r="AD388" s="134"/>
      <c r="AE388" s="147"/>
      <c r="AF388" s="80"/>
      <c r="AG388" s="134"/>
    </row>
    <row r="389" spans="1:35" ht="15" customHeight="1" x14ac:dyDescent="0.2">
      <c r="A389" s="20" t="str">
        <f>[6]Settings!U388</f>
        <v>B</v>
      </c>
      <c r="B389" s="19" t="s">
        <v>1314</v>
      </c>
      <c r="C389" s="229" t="str">
        <f>[6]Settings!W388</f>
        <v xml:space="preserve"> George</v>
      </c>
      <c r="D389" s="147">
        <v>40764</v>
      </c>
      <c r="E389" s="80">
        <v>42981</v>
      </c>
      <c r="F389" s="134">
        <v>45321</v>
      </c>
      <c r="G389" s="147">
        <v>0</v>
      </c>
      <c r="H389" s="80">
        <v>0</v>
      </c>
      <c r="I389" s="134">
        <v>0</v>
      </c>
      <c r="J389" s="147"/>
      <c r="K389" s="80"/>
      <c r="L389" s="134"/>
      <c r="M389" s="147">
        <v>18048</v>
      </c>
      <c r="N389" s="80">
        <v>32000</v>
      </c>
      <c r="O389" s="134">
        <v>15000</v>
      </c>
      <c r="P389" s="147"/>
      <c r="Q389" s="80"/>
      <c r="R389" s="134"/>
      <c r="S389" s="147"/>
      <c r="T389" s="80"/>
      <c r="U389" s="134"/>
      <c r="V389" s="147">
        <v>210362.14608657183</v>
      </c>
      <c r="W389" s="80">
        <v>27104.312262445168</v>
      </c>
      <c r="X389" s="134">
        <v>28667.239014952444</v>
      </c>
      <c r="Y389" s="147"/>
      <c r="Z389" s="80"/>
      <c r="AA389" s="134"/>
      <c r="AB389" s="147"/>
      <c r="AC389" s="80"/>
      <c r="AD389" s="134"/>
      <c r="AE389" s="147"/>
      <c r="AF389" s="80"/>
      <c r="AG389" s="134"/>
    </row>
    <row r="390" spans="1:35" ht="15" customHeight="1" x14ac:dyDescent="0.2">
      <c r="A390" s="20" t="str">
        <f>[6]Settings!U389</f>
        <v>B</v>
      </c>
      <c r="B390" s="19" t="s">
        <v>187</v>
      </c>
      <c r="C390" s="229" t="str">
        <f>[6]Settings!W389</f>
        <v xml:space="preserve"> Oudtshoorn</v>
      </c>
      <c r="D390" s="147">
        <v>22062</v>
      </c>
      <c r="E390" s="80">
        <v>23120</v>
      </c>
      <c r="F390" s="134">
        <v>24236</v>
      </c>
      <c r="G390" s="147">
        <v>0</v>
      </c>
      <c r="H390" s="80">
        <v>0</v>
      </c>
      <c r="I390" s="134">
        <v>0</v>
      </c>
      <c r="J390" s="147">
        <v>10000</v>
      </c>
      <c r="K390" s="80"/>
      <c r="L390" s="134"/>
      <c r="M390" s="147">
        <v>3000</v>
      </c>
      <c r="N390" s="80">
        <v>9000</v>
      </c>
      <c r="O390" s="134">
        <v>13000</v>
      </c>
      <c r="P390" s="147"/>
      <c r="Q390" s="80"/>
      <c r="R390" s="134"/>
      <c r="S390" s="147"/>
      <c r="T390" s="80"/>
      <c r="U390" s="134"/>
      <c r="V390" s="147"/>
      <c r="W390" s="80"/>
      <c r="X390" s="134"/>
      <c r="Y390" s="147"/>
      <c r="Z390" s="80"/>
      <c r="AA390" s="134"/>
      <c r="AB390" s="147"/>
      <c r="AC390" s="80"/>
      <c r="AD390" s="134"/>
      <c r="AE390" s="147"/>
      <c r="AF390" s="80"/>
      <c r="AG390" s="134"/>
    </row>
    <row r="391" spans="1:35" ht="15" customHeight="1" x14ac:dyDescent="0.2">
      <c r="A391" s="20" t="str">
        <f>[6]Settings!U390</f>
        <v>B</v>
      </c>
      <c r="B391" s="19" t="s">
        <v>1315</v>
      </c>
      <c r="C391" s="229" t="str">
        <f>[6]Settings!W390</f>
        <v xml:space="preserve"> Bitou</v>
      </c>
      <c r="D391" s="147">
        <v>33458</v>
      </c>
      <c r="E391" s="80">
        <v>21417</v>
      </c>
      <c r="F391" s="134">
        <v>22428</v>
      </c>
      <c r="G391" s="147">
        <v>0</v>
      </c>
      <c r="H391" s="80">
        <v>0</v>
      </c>
      <c r="I391" s="134">
        <v>0</v>
      </c>
      <c r="J391" s="147"/>
      <c r="K391" s="80"/>
      <c r="L391" s="134"/>
      <c r="M391" s="147">
        <v>10000</v>
      </c>
      <c r="N391" s="80">
        <v>8000</v>
      </c>
      <c r="O391" s="134">
        <v>15000</v>
      </c>
      <c r="P391" s="147"/>
      <c r="Q391" s="80"/>
      <c r="R391" s="134"/>
      <c r="S391" s="147"/>
      <c r="T391" s="80"/>
      <c r="U391" s="134"/>
      <c r="V391" s="147"/>
      <c r="W391" s="80"/>
      <c r="X391" s="134"/>
      <c r="Y391" s="147"/>
      <c r="Z391" s="80"/>
      <c r="AA391" s="134"/>
      <c r="AB391" s="147"/>
      <c r="AC391" s="80"/>
      <c r="AD391" s="134"/>
      <c r="AE391" s="147"/>
      <c r="AF391" s="80"/>
      <c r="AG391" s="134"/>
    </row>
    <row r="392" spans="1:35" ht="15" customHeight="1" x14ac:dyDescent="0.2">
      <c r="A392" s="20" t="str">
        <f>[6]Settings!U391</f>
        <v>B</v>
      </c>
      <c r="B392" s="19" t="s">
        <v>1316</v>
      </c>
      <c r="C392" s="229" t="str">
        <f>[6]Settings!W391</f>
        <v xml:space="preserve"> Knysna</v>
      </c>
      <c r="D392" s="147">
        <v>25408</v>
      </c>
      <c r="E392" s="80">
        <v>26673</v>
      </c>
      <c r="F392" s="134">
        <v>28008</v>
      </c>
      <c r="G392" s="147">
        <v>0</v>
      </c>
      <c r="H392" s="80">
        <v>0</v>
      </c>
      <c r="I392" s="134">
        <v>0</v>
      </c>
      <c r="J392" s="147"/>
      <c r="K392" s="80"/>
      <c r="L392" s="134"/>
      <c r="M392" s="147">
        <v>3000</v>
      </c>
      <c r="N392" s="80">
        <v>4000</v>
      </c>
      <c r="O392" s="134">
        <v>13000</v>
      </c>
      <c r="P392" s="147"/>
      <c r="Q392" s="80"/>
      <c r="R392" s="134"/>
      <c r="S392" s="147"/>
      <c r="T392" s="80"/>
      <c r="U392" s="134"/>
      <c r="V392" s="147"/>
      <c r="W392" s="80"/>
      <c r="X392" s="134"/>
      <c r="Y392" s="147">
        <v>10000</v>
      </c>
      <c r="Z392" s="80">
        <v>10000</v>
      </c>
      <c r="AA392" s="134"/>
      <c r="AB392" s="147"/>
      <c r="AC392" s="80"/>
      <c r="AD392" s="134"/>
      <c r="AE392" s="147"/>
      <c r="AF392" s="80"/>
      <c r="AG392" s="134"/>
    </row>
    <row r="393" spans="1:35" ht="15" customHeight="1" x14ac:dyDescent="0.2">
      <c r="A393" s="20" t="str">
        <f>[6]Settings!U392</f>
        <v>C</v>
      </c>
      <c r="B393" s="19" t="s">
        <v>188</v>
      </c>
      <c r="C393" s="229" t="str">
        <f>[6]Settings!W392</f>
        <v xml:space="preserve"> Eden District Municipality</v>
      </c>
      <c r="D393" s="147">
        <v>0</v>
      </c>
      <c r="E393" s="80"/>
      <c r="F393" s="134">
        <v>0</v>
      </c>
      <c r="G393" s="147">
        <v>0</v>
      </c>
      <c r="H393" s="80">
        <v>0</v>
      </c>
      <c r="I393" s="134">
        <v>0</v>
      </c>
      <c r="J393" s="147"/>
      <c r="K393" s="80"/>
      <c r="L393" s="134"/>
      <c r="M393" s="147"/>
      <c r="N393" s="80"/>
      <c r="O393" s="134"/>
      <c r="P393" s="147">
        <v>2420</v>
      </c>
      <c r="Q393" s="80">
        <v>2663</v>
      </c>
      <c r="R393" s="134">
        <v>2814</v>
      </c>
      <c r="S393" s="147"/>
      <c r="T393" s="80"/>
      <c r="U393" s="134"/>
      <c r="V393" s="147"/>
      <c r="W393" s="80"/>
      <c r="X393" s="134"/>
      <c r="Y393" s="147"/>
      <c r="Z393" s="80"/>
      <c r="AA393" s="134"/>
      <c r="AB393" s="147"/>
      <c r="AC393" s="80"/>
      <c r="AD393" s="134"/>
      <c r="AE393" s="147"/>
      <c r="AF393" s="80"/>
      <c r="AG393" s="134"/>
    </row>
    <row r="394" spans="1:35" s="66" customFormat="1" ht="15" customHeight="1" x14ac:dyDescent="0.2">
      <c r="A394" s="22" t="str">
        <f>[6]Settings!U393</f>
        <v>Total: Eden Municipalities</v>
      </c>
      <c r="B394" s="23"/>
      <c r="C394" s="24"/>
      <c r="D394" s="193">
        <f>SUM(D386:D393)</f>
        <v>170339</v>
      </c>
      <c r="E394" s="102">
        <f t="shared" ref="E394:R394" si="100">SUM(E386:E393)</f>
        <v>164925</v>
      </c>
      <c r="F394" s="203">
        <f t="shared" si="100"/>
        <v>172928</v>
      </c>
      <c r="G394" s="193">
        <f t="shared" si="100"/>
        <v>0</v>
      </c>
      <c r="H394" s="102">
        <f t="shared" si="100"/>
        <v>0</v>
      </c>
      <c r="I394" s="203">
        <f t="shared" si="100"/>
        <v>0</v>
      </c>
      <c r="J394" s="193">
        <f t="shared" si="100"/>
        <v>10000</v>
      </c>
      <c r="K394" s="102">
        <f t="shared" si="100"/>
        <v>0</v>
      </c>
      <c r="L394" s="203">
        <f t="shared" si="100"/>
        <v>0</v>
      </c>
      <c r="M394" s="193">
        <f t="shared" si="100"/>
        <v>51048</v>
      </c>
      <c r="N394" s="102">
        <f t="shared" si="100"/>
        <v>75000</v>
      </c>
      <c r="O394" s="203">
        <f t="shared" si="100"/>
        <v>101743</v>
      </c>
      <c r="P394" s="193">
        <f t="shared" si="100"/>
        <v>2420</v>
      </c>
      <c r="Q394" s="102">
        <f t="shared" si="100"/>
        <v>2663</v>
      </c>
      <c r="R394" s="203">
        <f t="shared" si="100"/>
        <v>2814</v>
      </c>
      <c r="S394" s="193">
        <f>SUM(S386:S393)</f>
        <v>0</v>
      </c>
      <c r="T394" s="102">
        <f t="shared" ref="T394:AG394" si="101">SUM(T386:T393)</f>
        <v>0</v>
      </c>
      <c r="U394" s="203">
        <f t="shared" si="101"/>
        <v>0</v>
      </c>
      <c r="V394" s="193">
        <f t="shared" si="101"/>
        <v>210362.14608657183</v>
      </c>
      <c r="W394" s="102">
        <f t="shared" si="101"/>
        <v>27104.312262445168</v>
      </c>
      <c r="X394" s="203">
        <f t="shared" si="101"/>
        <v>28667.239014952444</v>
      </c>
      <c r="Y394" s="193">
        <f t="shared" si="101"/>
        <v>10000</v>
      </c>
      <c r="Z394" s="102">
        <f t="shared" si="101"/>
        <v>10000</v>
      </c>
      <c r="AA394" s="203">
        <f t="shared" si="101"/>
        <v>0</v>
      </c>
      <c r="AB394" s="193">
        <f t="shared" si="101"/>
        <v>0</v>
      </c>
      <c r="AC394" s="102">
        <f t="shared" si="101"/>
        <v>0</v>
      </c>
      <c r="AD394" s="203">
        <f t="shared" si="101"/>
        <v>0</v>
      </c>
      <c r="AE394" s="193">
        <f t="shared" si="101"/>
        <v>0</v>
      </c>
      <c r="AF394" s="102">
        <f t="shared" si="101"/>
        <v>0</v>
      </c>
      <c r="AG394" s="203">
        <f t="shared" si="101"/>
        <v>0</v>
      </c>
      <c r="AH394"/>
      <c r="AI394"/>
    </row>
    <row r="395" spans="1:35" ht="15" customHeight="1" x14ac:dyDescent="0.2">
      <c r="A395" s="254">
        <f>[6]Settings!U394</f>
        <v>0</v>
      </c>
      <c r="B395" s="243">
        <f>[6]Settings!V394</f>
        <v>0</v>
      </c>
      <c r="C395" s="244">
        <f>[6]Settings!W394</f>
        <v>0</v>
      </c>
      <c r="D395" s="1"/>
      <c r="E395" s="2"/>
      <c r="F395" s="3"/>
      <c r="G395" s="1" t="s">
        <v>497</v>
      </c>
      <c r="H395" s="2" t="s">
        <v>497</v>
      </c>
      <c r="I395" s="3" t="s">
        <v>497</v>
      </c>
      <c r="J395" s="1"/>
      <c r="K395" s="2"/>
      <c r="L395" s="3"/>
      <c r="M395" s="1"/>
      <c r="N395" s="2"/>
      <c r="O395" s="3"/>
      <c r="P395" s="1"/>
      <c r="Q395" s="2"/>
      <c r="R395" s="3"/>
      <c r="S395" s="1"/>
      <c r="T395" s="2"/>
      <c r="U395" s="3"/>
      <c r="V395" s="1"/>
      <c r="W395" s="2"/>
      <c r="X395" s="3"/>
      <c r="Y395" s="1"/>
      <c r="Z395" s="2"/>
      <c r="AA395" s="3"/>
      <c r="AB395" s="1"/>
      <c r="AC395" s="2"/>
      <c r="AD395" s="3"/>
      <c r="AE395" s="1"/>
      <c r="AF395" s="2"/>
      <c r="AG395" s="3"/>
    </row>
    <row r="396" spans="1:35" ht="15" customHeight="1" x14ac:dyDescent="0.2">
      <c r="A396" s="20" t="str">
        <f>[6]Settings!U395</f>
        <v>B</v>
      </c>
      <c r="B396" s="19" t="s">
        <v>1317</v>
      </c>
      <c r="C396" s="229" t="str">
        <f>[6]Settings!W395</f>
        <v xml:space="preserve"> Laingsburg</v>
      </c>
      <c r="D396" s="147">
        <v>6654</v>
      </c>
      <c r="E396" s="80">
        <v>6757</v>
      </c>
      <c r="F396" s="134">
        <v>6856</v>
      </c>
      <c r="G396" s="147">
        <v>0</v>
      </c>
      <c r="H396" s="80">
        <v>0</v>
      </c>
      <c r="I396" s="134">
        <v>0</v>
      </c>
      <c r="J396" s="147"/>
      <c r="K396" s="80"/>
      <c r="L396" s="134"/>
      <c r="M396" s="147">
        <v>2000</v>
      </c>
      <c r="N396" s="80">
        <v>4000</v>
      </c>
      <c r="O396" s="134">
        <v>7000</v>
      </c>
      <c r="P396" s="147"/>
      <c r="Q396" s="80"/>
      <c r="R396" s="134"/>
      <c r="S396" s="147"/>
      <c r="T396" s="80"/>
      <c r="U396" s="134"/>
      <c r="V396" s="147"/>
      <c r="W396" s="80"/>
      <c r="X396" s="134"/>
      <c r="Y396" s="147"/>
      <c r="Z396" s="80"/>
      <c r="AA396" s="134"/>
      <c r="AB396" s="147"/>
      <c r="AC396" s="80"/>
      <c r="AD396" s="134"/>
      <c r="AE396" s="147"/>
      <c r="AF396" s="80"/>
      <c r="AG396" s="134"/>
    </row>
    <row r="397" spans="1:35" ht="15" customHeight="1" x14ac:dyDescent="0.2">
      <c r="A397" s="20" t="str">
        <f>[6]Settings!U396</f>
        <v>B</v>
      </c>
      <c r="B397" s="19" t="s">
        <v>1318</v>
      </c>
      <c r="C397" s="229" t="str">
        <f>[6]Settings!W396</f>
        <v xml:space="preserve"> Prince Albert</v>
      </c>
      <c r="D397" s="147">
        <v>7609</v>
      </c>
      <c r="E397" s="80">
        <v>7771</v>
      </c>
      <c r="F397" s="134">
        <v>7942</v>
      </c>
      <c r="G397" s="147">
        <v>0</v>
      </c>
      <c r="H397" s="80">
        <v>0</v>
      </c>
      <c r="I397" s="134">
        <v>0</v>
      </c>
      <c r="J397" s="147"/>
      <c r="K397" s="80"/>
      <c r="L397" s="134"/>
      <c r="M397" s="147">
        <v>1000</v>
      </c>
      <c r="N397" s="80">
        <v>4000</v>
      </c>
      <c r="O397" s="134">
        <v>8000</v>
      </c>
      <c r="P397" s="147"/>
      <c r="Q397" s="80"/>
      <c r="R397" s="134"/>
      <c r="S397" s="147"/>
      <c r="T397" s="80"/>
      <c r="U397" s="134"/>
      <c r="V397" s="147"/>
      <c r="W397" s="80"/>
      <c r="X397" s="134"/>
      <c r="Y397" s="147"/>
      <c r="Z397" s="80"/>
      <c r="AA397" s="134"/>
      <c r="AB397" s="147"/>
      <c r="AC397" s="80"/>
      <c r="AD397" s="134"/>
      <c r="AE397" s="147"/>
      <c r="AF397" s="80"/>
      <c r="AG397" s="134"/>
    </row>
    <row r="398" spans="1:35" ht="15" customHeight="1" x14ac:dyDescent="0.2">
      <c r="A398" s="20" t="str">
        <f>[6]Settings!U397</f>
        <v>B</v>
      </c>
      <c r="B398" s="19" t="s">
        <v>190</v>
      </c>
      <c r="C398" s="229" t="str">
        <f>[6]Settings!W397</f>
        <v xml:space="preserve"> Beaufort West</v>
      </c>
      <c r="D398" s="147">
        <v>14140</v>
      </c>
      <c r="E398" s="80">
        <v>14707</v>
      </c>
      <c r="F398" s="134">
        <v>15305</v>
      </c>
      <c r="G398" s="147">
        <v>0</v>
      </c>
      <c r="H398" s="80">
        <v>0</v>
      </c>
      <c r="I398" s="134">
        <v>0</v>
      </c>
      <c r="J398" s="147"/>
      <c r="K398" s="80"/>
      <c r="L398" s="134"/>
      <c r="M398" s="147">
        <v>0</v>
      </c>
      <c r="N398" s="80"/>
      <c r="O398" s="134">
        <v>15000</v>
      </c>
      <c r="P398" s="147"/>
      <c r="Q398" s="80"/>
      <c r="R398" s="134"/>
      <c r="S398" s="147"/>
      <c r="T398" s="80"/>
      <c r="U398" s="134"/>
      <c r="V398" s="147"/>
      <c r="W398" s="80"/>
      <c r="X398" s="134"/>
      <c r="Y398" s="147"/>
      <c r="Z398" s="80"/>
      <c r="AA398" s="134"/>
      <c r="AB398" s="147"/>
      <c r="AC398" s="80"/>
      <c r="AD398" s="134"/>
      <c r="AE398" s="147"/>
      <c r="AF398" s="80"/>
      <c r="AG398" s="134"/>
    </row>
    <row r="399" spans="1:35" ht="15" customHeight="1" x14ac:dyDescent="0.2">
      <c r="A399" s="20" t="str">
        <f>[6]Settings!U398</f>
        <v>C</v>
      </c>
      <c r="B399" s="19" t="s">
        <v>191</v>
      </c>
      <c r="C399" s="229" t="str">
        <f>[6]Settings!W398</f>
        <v xml:space="preserve"> Central Karoo District Municipality</v>
      </c>
      <c r="D399" s="147">
        <v>0</v>
      </c>
      <c r="E399" s="80">
        <v>0</v>
      </c>
      <c r="F399" s="134">
        <v>0</v>
      </c>
      <c r="G399" s="147">
        <v>0</v>
      </c>
      <c r="H399" s="80">
        <v>0</v>
      </c>
      <c r="I399" s="134">
        <v>0</v>
      </c>
      <c r="J399" s="147"/>
      <c r="K399" s="80"/>
      <c r="L399" s="134"/>
      <c r="M399" s="147"/>
      <c r="N399" s="80"/>
      <c r="O399" s="134"/>
      <c r="P399" s="147">
        <v>1917</v>
      </c>
      <c r="Q399" s="80">
        <v>2117</v>
      </c>
      <c r="R399" s="134">
        <v>2232</v>
      </c>
      <c r="S399" s="147"/>
      <c r="T399" s="80"/>
      <c r="U399" s="134"/>
      <c r="V399" s="147"/>
      <c r="W399" s="80"/>
      <c r="X399" s="134"/>
      <c r="Y399" s="147"/>
      <c r="Z399" s="80"/>
      <c r="AA399" s="134"/>
      <c r="AB399" s="147"/>
      <c r="AC399" s="80"/>
      <c r="AD399" s="134"/>
      <c r="AE399" s="147"/>
      <c r="AF399" s="80"/>
      <c r="AG399" s="134"/>
    </row>
    <row r="400" spans="1:35" s="66" customFormat="1" ht="15" customHeight="1" x14ac:dyDescent="0.2">
      <c r="A400" s="22" t="str">
        <f>[6]Settings!U399</f>
        <v>Total: Central Karoo  Municipalities</v>
      </c>
      <c r="B400" s="23"/>
      <c r="C400" s="24"/>
      <c r="D400" s="193">
        <f>SUM(D396:D399)</f>
        <v>28403</v>
      </c>
      <c r="E400" s="102">
        <f t="shared" ref="E400:R400" si="102">SUM(E396:E399)</f>
        <v>29235</v>
      </c>
      <c r="F400" s="203">
        <f t="shared" si="102"/>
        <v>30103</v>
      </c>
      <c r="G400" s="193">
        <f t="shared" si="102"/>
        <v>0</v>
      </c>
      <c r="H400" s="102">
        <f t="shared" si="102"/>
        <v>0</v>
      </c>
      <c r="I400" s="203">
        <f t="shared" si="102"/>
        <v>0</v>
      </c>
      <c r="J400" s="193">
        <f t="shared" si="102"/>
        <v>0</v>
      </c>
      <c r="K400" s="102">
        <f t="shared" si="102"/>
        <v>0</v>
      </c>
      <c r="L400" s="203">
        <f t="shared" si="102"/>
        <v>0</v>
      </c>
      <c r="M400" s="193">
        <f t="shared" si="102"/>
        <v>3000</v>
      </c>
      <c r="N400" s="102">
        <f t="shared" si="102"/>
        <v>8000</v>
      </c>
      <c r="O400" s="203">
        <f t="shared" si="102"/>
        <v>30000</v>
      </c>
      <c r="P400" s="193">
        <f t="shared" si="102"/>
        <v>1917</v>
      </c>
      <c r="Q400" s="102">
        <f t="shared" si="102"/>
        <v>2117</v>
      </c>
      <c r="R400" s="203">
        <f t="shared" si="102"/>
        <v>2232</v>
      </c>
      <c r="S400" s="193">
        <f>SUM(S396:S399)</f>
        <v>0</v>
      </c>
      <c r="T400" s="102">
        <f t="shared" ref="T400:AG400" si="103">SUM(T396:T399)</f>
        <v>0</v>
      </c>
      <c r="U400" s="203">
        <f t="shared" si="103"/>
        <v>0</v>
      </c>
      <c r="V400" s="193">
        <f t="shared" si="103"/>
        <v>0</v>
      </c>
      <c r="W400" s="102">
        <f t="shared" si="103"/>
        <v>0</v>
      </c>
      <c r="X400" s="203">
        <f t="shared" si="103"/>
        <v>0</v>
      </c>
      <c r="Y400" s="193">
        <f t="shared" si="103"/>
        <v>0</v>
      </c>
      <c r="Z400" s="102">
        <f t="shared" si="103"/>
        <v>0</v>
      </c>
      <c r="AA400" s="203">
        <f t="shared" si="103"/>
        <v>0</v>
      </c>
      <c r="AB400" s="193">
        <f t="shared" si="103"/>
        <v>0</v>
      </c>
      <c r="AC400" s="102">
        <f t="shared" si="103"/>
        <v>0</v>
      </c>
      <c r="AD400" s="203">
        <f t="shared" si="103"/>
        <v>0</v>
      </c>
      <c r="AE400" s="193">
        <f t="shared" si="103"/>
        <v>0</v>
      </c>
      <c r="AF400" s="102">
        <f t="shared" si="103"/>
        <v>0</v>
      </c>
      <c r="AG400" s="203">
        <f t="shared" si="103"/>
        <v>0</v>
      </c>
      <c r="AH400"/>
      <c r="AI400"/>
    </row>
    <row r="401" spans="1:35" ht="15" customHeight="1" x14ac:dyDescent="0.2">
      <c r="A401" s="254">
        <f>[6]Settings!U400</f>
        <v>0</v>
      </c>
      <c r="B401" s="243">
        <f>[6]Settings!V400</f>
        <v>0</v>
      </c>
      <c r="C401" s="244">
        <f>[6]Settings!W400</f>
        <v>0</v>
      </c>
      <c r="D401" s="1"/>
      <c r="E401" s="2"/>
      <c r="F401" s="3"/>
      <c r="G401" s="1"/>
      <c r="H401" s="2"/>
      <c r="I401" s="3"/>
      <c r="J401" s="1"/>
      <c r="K401" s="2"/>
      <c r="L401" s="3"/>
      <c r="M401" s="1"/>
      <c r="N401" s="2"/>
      <c r="O401" s="3"/>
      <c r="P401" s="1"/>
      <c r="Q401" s="2"/>
      <c r="R401" s="3"/>
      <c r="S401" s="1"/>
      <c r="T401" s="2"/>
      <c r="U401" s="3"/>
      <c r="V401" s="1"/>
      <c r="W401" s="2"/>
      <c r="X401" s="3"/>
      <c r="Y401" s="1"/>
      <c r="Z401" s="2"/>
      <c r="AA401" s="3"/>
      <c r="AB401" s="1"/>
      <c r="AC401" s="2"/>
      <c r="AD401" s="3"/>
      <c r="AE401" s="1"/>
      <c r="AF401" s="2"/>
      <c r="AG401" s="3"/>
    </row>
    <row r="402" spans="1:35" ht="15" customHeight="1" x14ac:dyDescent="0.2">
      <c r="A402" s="254">
        <f>[6]Settings!U401</f>
        <v>0</v>
      </c>
      <c r="B402" s="243">
        <f>[6]Settings!V401</f>
        <v>0</v>
      </c>
      <c r="C402" s="244">
        <f>[6]Settings!W401</f>
        <v>0</v>
      </c>
      <c r="D402" s="1"/>
      <c r="E402" s="2"/>
      <c r="F402" s="3"/>
      <c r="G402" s="1"/>
      <c r="H402" s="2"/>
      <c r="I402" s="3"/>
      <c r="J402" s="1"/>
      <c r="K402" s="2"/>
      <c r="L402" s="3"/>
      <c r="M402" s="1"/>
      <c r="N402" s="2"/>
      <c r="O402" s="3"/>
      <c r="P402" s="1"/>
      <c r="Q402" s="2"/>
      <c r="R402" s="3"/>
      <c r="S402" s="1"/>
      <c r="T402" s="2"/>
      <c r="U402" s="3"/>
      <c r="V402" s="1"/>
      <c r="W402" s="2"/>
      <c r="X402" s="3"/>
      <c r="Y402" s="1"/>
      <c r="Z402" s="2"/>
      <c r="AA402" s="3"/>
      <c r="AB402" s="1"/>
      <c r="AC402" s="2"/>
      <c r="AD402" s="3"/>
      <c r="AE402" s="1"/>
      <c r="AF402" s="2"/>
      <c r="AG402" s="3"/>
    </row>
    <row r="403" spans="1:35" s="66" customFormat="1" ht="15" customHeight="1" x14ac:dyDescent="0.2">
      <c r="A403" s="22" t="str">
        <f>[6]Settings!U402</f>
        <v>Total: Western Cape Municipalities</v>
      </c>
      <c r="B403" s="23"/>
      <c r="C403" s="24"/>
      <c r="D403" s="193">
        <f>D361+D369+D377+D384+D394+D400</f>
        <v>531708</v>
      </c>
      <c r="E403" s="102">
        <f t="shared" ref="E403:R403" si="104">E361+E369+E377+E384+E394+E400</f>
        <v>527496</v>
      </c>
      <c r="F403" s="203">
        <f t="shared" si="104"/>
        <v>552591</v>
      </c>
      <c r="G403" s="193">
        <f t="shared" si="104"/>
        <v>17985</v>
      </c>
      <c r="H403" s="102">
        <f t="shared" si="104"/>
        <v>10000</v>
      </c>
      <c r="I403" s="203">
        <f t="shared" si="104"/>
        <v>20000</v>
      </c>
      <c r="J403" s="193">
        <f t="shared" si="104"/>
        <v>30000</v>
      </c>
      <c r="K403" s="102">
        <f t="shared" si="104"/>
        <v>20000</v>
      </c>
      <c r="L403" s="203">
        <f t="shared" si="104"/>
        <v>22000</v>
      </c>
      <c r="M403" s="193">
        <f t="shared" si="104"/>
        <v>99048</v>
      </c>
      <c r="N403" s="102">
        <f t="shared" si="104"/>
        <v>131500</v>
      </c>
      <c r="O403" s="203">
        <f t="shared" si="104"/>
        <v>233743</v>
      </c>
      <c r="P403" s="193">
        <f t="shared" si="104"/>
        <v>12216</v>
      </c>
      <c r="Q403" s="102">
        <f t="shared" si="104"/>
        <v>13142</v>
      </c>
      <c r="R403" s="203">
        <f t="shared" si="104"/>
        <v>13880</v>
      </c>
      <c r="S403" s="193">
        <f>S361+S369+S377+S384+S394+S400</f>
        <v>1494786</v>
      </c>
      <c r="T403" s="102">
        <f t="shared" ref="T403:AG403" si="105">T361+T369+T377+T384+T394+T400</f>
        <v>1570152</v>
      </c>
      <c r="U403" s="203">
        <f t="shared" si="105"/>
        <v>1658751</v>
      </c>
      <c r="V403" s="193">
        <f t="shared" si="105"/>
        <v>1209885.8427121066</v>
      </c>
      <c r="W403" s="102">
        <f t="shared" si="105"/>
        <v>834526.13394565019</v>
      </c>
      <c r="X403" s="203">
        <f t="shared" si="105"/>
        <v>882647.74676433532</v>
      </c>
      <c r="Y403" s="193">
        <f t="shared" si="105"/>
        <v>12109</v>
      </c>
      <c r="Z403" s="102">
        <f t="shared" si="105"/>
        <v>40000</v>
      </c>
      <c r="AA403" s="203">
        <f t="shared" si="105"/>
        <v>58093</v>
      </c>
      <c r="AB403" s="193">
        <f t="shared" si="105"/>
        <v>61263</v>
      </c>
      <c r="AC403" s="102">
        <f t="shared" si="105"/>
        <v>56740</v>
      </c>
      <c r="AD403" s="203">
        <f t="shared" si="105"/>
        <v>59917</v>
      </c>
      <c r="AE403" s="193">
        <f t="shared" si="105"/>
        <v>0</v>
      </c>
      <c r="AF403" s="102">
        <f t="shared" si="105"/>
        <v>0</v>
      </c>
      <c r="AG403" s="203">
        <f t="shared" si="105"/>
        <v>0</v>
      </c>
      <c r="AH403"/>
      <c r="AI403"/>
    </row>
    <row r="404" spans="1:35" ht="15" customHeight="1" x14ac:dyDescent="0.2">
      <c r="A404" s="254">
        <f>[6]Settings!U403</f>
        <v>0</v>
      </c>
      <c r="B404" s="243">
        <f>[6]Settings!V403</f>
        <v>0</v>
      </c>
      <c r="C404" s="244">
        <f>[6]Settings!W403</f>
        <v>0</v>
      </c>
      <c r="D404" s="200"/>
      <c r="E404" s="5"/>
      <c r="F404" s="210"/>
      <c r="G404" s="200" t="s">
        <v>497</v>
      </c>
      <c r="H404" s="5" t="s">
        <v>497</v>
      </c>
      <c r="I404" s="210" t="s">
        <v>497</v>
      </c>
      <c r="J404" s="200"/>
      <c r="K404" s="5"/>
      <c r="L404" s="210"/>
      <c r="M404" s="200"/>
      <c r="N404" s="5"/>
      <c r="O404" s="210"/>
      <c r="P404" s="200"/>
      <c r="Q404" s="5"/>
      <c r="R404" s="210"/>
      <c r="S404" s="200"/>
      <c r="T404" s="5"/>
      <c r="U404" s="210"/>
      <c r="V404" s="200"/>
      <c r="W404" s="5"/>
      <c r="X404" s="210"/>
      <c r="Y404" s="200"/>
      <c r="Z404" s="5"/>
      <c r="AA404" s="210"/>
      <c r="AB404" s="200"/>
      <c r="AC404" s="5"/>
      <c r="AD404" s="210"/>
      <c r="AE404" s="200"/>
      <c r="AF404" s="5"/>
      <c r="AG404" s="210"/>
    </row>
    <row r="405" spans="1:35" s="66" customFormat="1" ht="15" customHeight="1" x14ac:dyDescent="0.2">
      <c r="A405" s="18" t="str">
        <f>[6]Settings!U404</f>
        <v xml:space="preserve">Unallocated </v>
      </c>
      <c r="B405" s="19"/>
      <c r="C405" s="229"/>
      <c r="D405" s="119"/>
      <c r="E405" s="120">
        <v>300000</v>
      </c>
      <c r="F405" s="121">
        <v>300000</v>
      </c>
      <c r="G405" s="119">
        <v>0</v>
      </c>
      <c r="H405" s="120">
        <v>0</v>
      </c>
      <c r="I405" s="121">
        <v>0</v>
      </c>
      <c r="J405" s="119"/>
      <c r="K405" s="120"/>
      <c r="L405" s="121"/>
      <c r="M405" s="119"/>
      <c r="N405" s="120"/>
      <c r="O405" s="121"/>
      <c r="P405" s="119"/>
      <c r="Q405" s="120"/>
      <c r="R405" s="121"/>
      <c r="S405" s="119"/>
      <c r="T405" s="120"/>
      <c r="U405" s="121"/>
      <c r="V405" s="119"/>
      <c r="W405" s="120">
        <v>1316533.7820000001</v>
      </c>
      <c r="X405" s="121">
        <v>1392449.5937920001</v>
      </c>
      <c r="Y405" s="119"/>
      <c r="Z405" s="120"/>
      <c r="AA405" s="121"/>
      <c r="AB405" s="119"/>
      <c r="AC405" s="120"/>
      <c r="AD405" s="121"/>
      <c r="AE405" s="119"/>
      <c r="AF405" s="120"/>
      <c r="AG405" s="121"/>
      <c r="AH405"/>
      <c r="AI405"/>
    </row>
    <row r="406" spans="1:35" ht="15" customHeight="1" x14ac:dyDescent="0.2">
      <c r="A406" s="254">
        <f>[6]Settings!U405</f>
        <v>0</v>
      </c>
      <c r="B406" s="243">
        <f>[6]Settings!V405</f>
        <v>0</v>
      </c>
      <c r="C406" s="244">
        <f>[6]Settings!W405</f>
        <v>0</v>
      </c>
      <c r="D406" s="200"/>
      <c r="E406" s="5"/>
      <c r="F406" s="210"/>
      <c r="G406" s="200" t="s">
        <v>497</v>
      </c>
      <c r="H406" s="5" t="s">
        <v>497</v>
      </c>
      <c r="I406" s="210" t="s">
        <v>497</v>
      </c>
      <c r="J406" s="200"/>
      <c r="K406" s="5"/>
      <c r="L406" s="210"/>
      <c r="M406" s="200"/>
      <c r="N406" s="5"/>
      <c r="O406" s="210"/>
      <c r="P406" s="200"/>
      <c r="Q406" s="5"/>
      <c r="R406" s="210"/>
      <c r="S406" s="200"/>
      <c r="T406" s="228"/>
      <c r="U406" s="210"/>
      <c r="V406" s="200"/>
      <c r="W406" s="228"/>
      <c r="X406" s="210"/>
      <c r="Y406" s="200"/>
      <c r="Z406" s="228"/>
      <c r="AA406" s="210"/>
      <c r="AB406" s="200"/>
      <c r="AC406" s="228"/>
      <c r="AD406" s="210"/>
      <c r="AE406" s="200"/>
      <c r="AF406" s="228"/>
      <c r="AG406" s="210"/>
    </row>
    <row r="407" spans="1:35" s="66" customFormat="1" ht="15" customHeight="1" x14ac:dyDescent="0.2">
      <c r="A407" s="22" t="str">
        <f>[6]Settings!U406</f>
        <v>National Total</v>
      </c>
      <c r="B407" s="23"/>
      <c r="C407" s="24"/>
      <c r="D407" s="193">
        <f>D65+D102+D123+D203+D245+D276+D322+D357+D403+D405</f>
        <v>15891252</v>
      </c>
      <c r="E407" s="102">
        <f t="shared" ref="E407:AG407" si="106">E65+E102+E123+E203+E245+E276+E322+E357+E403+E405</f>
        <v>16787685</v>
      </c>
      <c r="F407" s="203">
        <f t="shared" si="106"/>
        <v>17733731</v>
      </c>
      <c r="G407" s="193">
        <f t="shared" si="106"/>
        <v>1865000</v>
      </c>
      <c r="H407" s="102">
        <f t="shared" si="106"/>
        <v>2060000</v>
      </c>
      <c r="I407" s="203">
        <f t="shared" si="106"/>
        <v>2175360</v>
      </c>
      <c r="J407" s="193">
        <f t="shared" si="106"/>
        <v>3329464</v>
      </c>
      <c r="K407" s="102">
        <f t="shared" si="106"/>
        <v>3559056</v>
      </c>
      <c r="L407" s="203">
        <f t="shared" si="106"/>
        <v>3757319</v>
      </c>
      <c r="M407" s="193">
        <f t="shared" si="106"/>
        <v>2087048</v>
      </c>
      <c r="N407" s="102">
        <f t="shared" si="106"/>
        <v>2204477</v>
      </c>
      <c r="O407" s="203">
        <f t="shared" si="106"/>
        <v>3327928</v>
      </c>
      <c r="P407" s="193">
        <f t="shared" si="106"/>
        <v>107309</v>
      </c>
      <c r="Q407" s="102">
        <f t="shared" si="106"/>
        <v>113533</v>
      </c>
      <c r="R407" s="203">
        <f t="shared" si="106"/>
        <v>119891</v>
      </c>
      <c r="S407" s="193">
        <f>S65+S102+S123+S203+S245+S276+S322+S357+S403+S405</f>
        <v>11382247</v>
      </c>
      <c r="T407" s="102">
        <f t="shared" ref="T407:AD407" si="107">T65+T102+T123+T203+T245+T276+T322+T357+T403+T405</f>
        <v>11956137</v>
      </c>
      <c r="U407" s="203">
        <f t="shared" si="107"/>
        <v>12630786</v>
      </c>
      <c r="V407" s="193">
        <f t="shared" si="107"/>
        <v>6159559.1999999993</v>
      </c>
      <c r="W407" s="102">
        <f t="shared" si="107"/>
        <v>6582668.910000002</v>
      </c>
      <c r="X407" s="203">
        <f t="shared" si="107"/>
        <v>6962247.9689599993</v>
      </c>
      <c r="Y407" s="193">
        <f t="shared" si="107"/>
        <v>663390</v>
      </c>
      <c r="Z407" s="102">
        <f t="shared" si="107"/>
        <v>701867</v>
      </c>
      <c r="AA407" s="203">
        <f t="shared" si="107"/>
        <v>741172</v>
      </c>
      <c r="AB407" s="193">
        <f t="shared" si="107"/>
        <v>292119</v>
      </c>
      <c r="AC407" s="102">
        <f t="shared" si="107"/>
        <v>309062</v>
      </c>
      <c r="AD407" s="203">
        <f t="shared" si="107"/>
        <v>326369</v>
      </c>
      <c r="AE407" s="193">
        <f t="shared" si="106"/>
        <v>0</v>
      </c>
      <c r="AF407" s="102">
        <f t="shared" si="106"/>
        <v>0</v>
      </c>
      <c r="AG407" s="203">
        <f t="shared" si="106"/>
        <v>0</v>
      </c>
      <c r="AH407"/>
      <c r="AI407"/>
    </row>
    <row r="408" spans="1:35" x14ac:dyDescent="0.2">
      <c r="A408" s="604" t="s">
        <v>745</v>
      </c>
      <c r="B408" s="26"/>
      <c r="C408" s="31"/>
    </row>
    <row r="409" spans="1:35" x14ac:dyDescent="0.2">
      <c r="A409" s="221"/>
      <c r="B409" s="26"/>
      <c r="C409" s="31"/>
    </row>
    <row r="410" spans="1:35" x14ac:dyDescent="0.2">
      <c r="A410" s="214"/>
      <c r="B410" s="10"/>
      <c r="C410" s="10"/>
    </row>
    <row r="411" spans="1:35" x14ac:dyDescent="0.2">
      <c r="A411" s="34"/>
      <c r="B411" s="10"/>
      <c r="C411" s="11"/>
    </row>
    <row r="412" spans="1:35" ht="15.75" x14ac:dyDescent="0.25">
      <c r="A412" s="35"/>
      <c r="B412" s="36"/>
      <c r="C412" s="37"/>
    </row>
    <row r="413" spans="1:35" x14ac:dyDescent="0.2">
      <c r="A413" s="34"/>
      <c r="B413" s="10"/>
      <c r="C413" s="11"/>
    </row>
    <row r="414" spans="1:35" x14ac:dyDescent="0.2">
      <c r="A414" s="34"/>
      <c r="B414" s="10"/>
      <c r="C414" s="11"/>
    </row>
    <row r="415" spans="1:35" x14ac:dyDescent="0.2">
      <c r="A415" s="39"/>
      <c r="B415" s="39"/>
      <c r="C415" s="11"/>
    </row>
    <row r="416" spans="1:35" x14ac:dyDescent="0.2">
      <c r="A416" s="39"/>
      <c r="B416" s="39"/>
      <c r="C416" s="39"/>
    </row>
    <row r="417" spans="1:3" x14ac:dyDescent="0.2">
      <c r="A417" s="39"/>
      <c r="B417" s="39"/>
      <c r="C417" s="39"/>
    </row>
    <row r="418" spans="1:3" x14ac:dyDescent="0.2">
      <c r="A418" s="39"/>
      <c r="B418" s="39"/>
      <c r="C418" s="39"/>
    </row>
    <row r="419" spans="1:3" x14ac:dyDescent="0.2">
      <c r="A419" s="39"/>
      <c r="B419" s="39"/>
      <c r="C419" s="39"/>
    </row>
    <row r="420" spans="1:3" x14ac:dyDescent="0.2">
      <c r="A420" s="39"/>
      <c r="B420" s="39"/>
      <c r="C420" s="39"/>
    </row>
    <row r="421" spans="1:3" x14ac:dyDescent="0.2">
      <c r="A421" s="39"/>
      <c r="B421" s="39"/>
      <c r="C421" s="39"/>
    </row>
  </sheetData>
  <mergeCells count="42">
    <mergeCell ref="AF7:AF8"/>
    <mergeCell ref="AG7:AG8"/>
    <mergeCell ref="Z7:Z8"/>
    <mergeCell ref="AA7:AA8"/>
    <mergeCell ref="AB7:AB8"/>
    <mergeCell ref="AC7:AC8"/>
    <mergeCell ref="AD7:AD8"/>
    <mergeCell ref="AE7:AE8"/>
    <mergeCell ref="Y7:Y8"/>
    <mergeCell ref="N7:N8"/>
    <mergeCell ref="O7:O8"/>
    <mergeCell ref="P7:P8"/>
    <mergeCell ref="Q7:Q8"/>
    <mergeCell ref="R7:R8"/>
    <mergeCell ref="S7:S8"/>
    <mergeCell ref="T7:T8"/>
    <mergeCell ref="U7:U8"/>
    <mergeCell ref="V7:V8"/>
    <mergeCell ref="W7:W8"/>
    <mergeCell ref="X7:X8"/>
    <mergeCell ref="V5:X5"/>
    <mergeCell ref="Y5:AA5"/>
    <mergeCell ref="AB5:AD5"/>
    <mergeCell ref="AE5:AG5"/>
    <mergeCell ref="P5:R5"/>
    <mergeCell ref="S5:U5"/>
    <mergeCell ref="A7:B8"/>
    <mergeCell ref="C7:C8"/>
    <mergeCell ref="D7:D8"/>
    <mergeCell ref="E7:E8"/>
    <mergeCell ref="F7:F8"/>
    <mergeCell ref="G7:G8"/>
    <mergeCell ref="D5:F5"/>
    <mergeCell ref="G5:I5"/>
    <mergeCell ref="J5:L5"/>
    <mergeCell ref="M5:O5"/>
    <mergeCell ref="M7:M8"/>
    <mergeCell ref="H7:H8"/>
    <mergeCell ref="I7:I8"/>
    <mergeCell ref="J7:J8"/>
    <mergeCell ref="K7:K8"/>
    <mergeCell ref="L7:L8"/>
  </mergeCells>
  <dataValidations count="1">
    <dataValidation type="whole" allowBlank="1" showInputMessage="1" showErrorMessage="1" errorTitle="Error" error="Your numbers contain decimals please round of to whole numbers" promptTitle="NB" prompt="Only whole numbers" sqref="E48:F54 E56:F61 E63:F64 E76:F82 E84:F91 E93:F98 E100:F101 E103:F113 E121:F122 E135:F143 G94:I98 E151:F156 E158:F162 E164:F170 E187:F192 E201:F202 E204:F212 E214:F219 E243:F244 E246:F256 E258:F265 E274:F275 E277:F286 E288:F297 E307:F312 E314:F318 E320:F321 E323:F331 E333:F339 E341:F347 E355:F356 E358:F368 E370:F376 E378:F383 E385:F393 E395:F399 E401:F402 E404:F406 G396:I399 J15:L16 G49:I54 G57:I61 G386:I393 G308:I312 G334:I339 G342:I347 G371:I376 G379:I383 J96:L96 G85:I91 H40:I40 H25:H30 G77:I82 G110:I113 G136:I143 G152:I156 G159:I162 G165:I170 G188:I192 G207:I212 G215:I219 G249:I256 G259:I265 G280:I286 G289:I297 G315:I318 G326:I331 G363:I368 M12:O13 M69:O69 M106:O108 M127:O127 M361:N361 I13:L14 J79:L79 J88:L88 D12:D407 G268:I272 E267:F272 G300:I305 E299:F305 G350:I353 E349:F353 G222:I226 E221:F226 E12:F22 G15:I22 I25:I31 G25:G31 E24:F31 G34:I39 E33:F40 G43:I46 E42:F46 G71:I74 E66:F74 G116:I119 E115:F119 E124:F133 G129:I133 G146:I149 E145:F149 G173:I177 E172:F177 E179:F185 G180:I185 G195:I199 E194:F199 G229:I234 E228:F234 G237:I241 E236:F241 E32:AG32 E23:AG23 E62:AG62 E47:AG47 E55:AG55 E41:AG41 E65:AG65 E75:AG75 E83:AG83 E92:AG92 E114:AG114 E102:AG102 E120:AG120 E123:AG123 E144:AG144 E150:AG150 E171:AG171 E178:AG178 E186:AG186 E193:AG193 E200:AG200 E203:AG203 E220:AG220 E227:AG227 E235:AG235 E242:AG242 E245:AG245 E257:AG257 E266:AG266 E273:AG273 E276:AG276 E287:AG287 E298:AG298 E306:AG306 E313:AG313 E319:AG319 E322:AG322 E332:AG332 E348:AG348 E340:AG340 E354:AG354 E357:AG357 E369:AG369 E377:AG377 E384:AG384 E394:AG394 E213:AG213 E99:AG99 E157:AG157 E163:AG163 E400:AG400 E134:AG134 E407:AG407 P96:AG96 P13:AG16 P88:AG88 P79:AG79 E403:AG403">
      <formula1>0</formula1>
      <formula2>3000000</formula2>
    </dataValidation>
  </dataValidations>
  <printOptions horizontalCentered="1"/>
  <pageMargins left="0.39370078740157483" right="0.39370078740157483" top="0.39370078740157483" bottom="0" header="0.51181102362204722" footer="0.51181102362204722"/>
  <pageSetup paperSize="9" scale="38" orientation="landscape" r:id="rId1"/>
  <headerFooter alignWithMargins="0"/>
  <rowBreaks count="5" manualBreakCount="5">
    <brk id="65" max="17" man="1"/>
    <brk id="123" max="17" man="1"/>
    <brk id="203" max="17" man="1"/>
    <brk id="276" max="17" man="1"/>
    <brk id="357" max="17" man="1"/>
  </rowBreaks>
  <colBreaks count="1" manualBreakCount="1">
    <brk id="18" max="406"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K506"/>
  <sheetViews>
    <sheetView showGridLines="0" view="pageBreakPreview" zoomScaleNormal="70" zoomScaleSheetLayoutView="100" workbookViewId="0">
      <pane xSplit="3" ySplit="8" topLeftCell="S390" activePane="bottomRight" state="frozen"/>
      <selection activeCell="D3" sqref="D3"/>
      <selection pane="topRight" activeCell="D3" sqref="D3"/>
      <selection pane="bottomLeft" activeCell="D3" sqref="D3"/>
      <selection pane="bottomRight" activeCell="S12" sqref="S12"/>
    </sheetView>
  </sheetViews>
  <sheetFormatPr defaultColWidth="9.140625" defaultRowHeight="12.75" x14ac:dyDescent="0.2"/>
  <cols>
    <col min="1" max="1" width="6.7109375" style="16" customWidth="1"/>
    <col min="2" max="2" width="9.7109375" style="16" customWidth="1"/>
    <col min="3" max="3" width="43.7109375" style="16" customWidth="1"/>
    <col min="4" max="8" width="13.7109375" style="16" hidden="1" customWidth="1"/>
    <col min="9" max="10" width="13.7109375" style="39" hidden="1" customWidth="1"/>
    <col min="11" max="14" width="13.7109375" style="16" hidden="1" customWidth="1"/>
    <col min="15" max="16" width="13.7109375" style="39" hidden="1" customWidth="1"/>
    <col min="17" max="18" width="13.7109375" style="16" hidden="1" customWidth="1"/>
    <col min="19" max="19" width="13.7109375" style="39" customWidth="1"/>
    <col min="20" max="21" width="13.7109375" style="16" customWidth="1"/>
    <col min="22" max="22" width="13.7109375" style="39" customWidth="1"/>
    <col min="23" max="24" width="13.7109375" style="16" customWidth="1"/>
    <col min="25" max="25" width="13.7109375" style="39" customWidth="1"/>
    <col min="26" max="27" width="13.7109375" style="16" customWidth="1"/>
    <col min="28" max="28" width="13.7109375" style="39" customWidth="1"/>
    <col min="29" max="30" width="13.7109375" style="16" customWidth="1"/>
    <col min="31" max="31" width="13.7109375" style="39" hidden="1" customWidth="1"/>
    <col min="32" max="33" width="13.7109375" style="16" hidden="1" customWidth="1"/>
    <col min="34" max="34" width="1.7109375" style="58" customWidth="1"/>
    <col min="35" max="37" width="13.7109375" style="16" customWidth="1"/>
    <col min="38" max="16384" width="9.140625" style="16"/>
  </cols>
  <sheetData>
    <row r="1" spans="1:37" s="13" customFormat="1" ht="15" customHeight="1" x14ac:dyDescent="0.25">
      <c r="A1" s="41" t="str">
        <f>'AN-W4 Cover Page'!B1</f>
        <v>ANNEXURE W4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230"/>
      <c r="AI1" s="41"/>
      <c r="AJ1" s="41"/>
      <c r="AK1" s="41"/>
    </row>
    <row r="2" spans="1:37" s="13" customFormat="1" ht="30" customHeight="1" x14ac:dyDescent="0.25">
      <c r="A2" s="165" t="str">
        <f>'AN-W4 Cover Page'!B3</f>
        <v>SPECIFIC PURPOSE ALLOCATIONS TO MUNICIPALITIES
(SCHEDULE 5, PART B AND SCHEDULE 7, PART B): CURRENT GRANTS</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438"/>
      <c r="AI2" s="165"/>
      <c r="AJ2" s="165"/>
      <c r="AK2" s="165"/>
    </row>
    <row r="3" spans="1:37" s="13" customFormat="1" ht="15" customHeight="1" x14ac:dyDescent="0.2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0"/>
      <c r="AI3" s="231"/>
      <c r="AJ3" s="231"/>
      <c r="AK3" s="231"/>
    </row>
    <row r="4" spans="1:37" s="14" customFormat="1" ht="15" customHeight="1" x14ac:dyDescent="0.25">
      <c r="A4" s="231"/>
      <c r="B4" s="231"/>
      <c r="C4" s="231"/>
      <c r="D4" s="231"/>
      <c r="E4" s="231"/>
      <c r="F4" s="231"/>
      <c r="G4" s="231"/>
      <c r="H4" s="231"/>
      <c r="I4" s="232"/>
      <c r="J4" s="232"/>
      <c r="K4" s="231"/>
      <c r="L4" s="231"/>
      <c r="M4" s="231"/>
      <c r="N4" s="231"/>
      <c r="O4" s="232"/>
      <c r="P4" s="232"/>
      <c r="Q4" s="231"/>
      <c r="R4" s="231"/>
      <c r="S4" s="232"/>
      <c r="T4" s="231"/>
      <c r="U4" s="231"/>
      <c r="V4" s="232"/>
      <c r="W4" s="231"/>
      <c r="X4" s="231"/>
      <c r="Y4" s="232"/>
      <c r="Z4" s="231"/>
      <c r="AA4" s="231"/>
      <c r="AB4" s="232"/>
      <c r="AC4" s="231"/>
      <c r="AD4" s="231"/>
      <c r="AE4" s="232"/>
      <c r="AF4" s="231"/>
      <c r="AG4" s="231"/>
      <c r="AH4" s="230"/>
      <c r="AI4" s="232"/>
      <c r="AJ4" s="232"/>
      <c r="AK4" s="232"/>
    </row>
    <row r="5" spans="1:37" ht="30" customHeight="1" x14ac:dyDescent="0.2">
      <c r="A5" s="15"/>
      <c r="B5" s="15"/>
      <c r="C5" s="201"/>
      <c r="D5" s="835" t="s">
        <v>509</v>
      </c>
      <c r="E5" s="836"/>
      <c r="F5" s="837"/>
      <c r="G5" s="835" t="s">
        <v>288</v>
      </c>
      <c r="H5" s="836"/>
      <c r="I5" s="836"/>
      <c r="J5" s="835" t="s">
        <v>531</v>
      </c>
      <c r="K5" s="836"/>
      <c r="L5" s="837"/>
      <c r="M5" s="835" t="s">
        <v>285</v>
      </c>
      <c r="N5" s="836"/>
      <c r="O5" s="837"/>
      <c r="P5" s="836" t="s">
        <v>528</v>
      </c>
      <c r="Q5" s="838"/>
      <c r="R5" s="839"/>
      <c r="S5" s="836" t="s">
        <v>284</v>
      </c>
      <c r="T5" s="838"/>
      <c r="U5" s="839"/>
      <c r="V5" s="836" t="s">
        <v>510</v>
      </c>
      <c r="W5" s="838"/>
      <c r="X5" s="839"/>
      <c r="Y5" s="836" t="s">
        <v>532</v>
      </c>
      <c r="Z5" s="838"/>
      <c r="AA5" s="839"/>
      <c r="AB5" s="836" t="s">
        <v>501</v>
      </c>
      <c r="AC5" s="838"/>
      <c r="AD5" s="839"/>
      <c r="AE5" s="836"/>
      <c r="AF5" s="838"/>
      <c r="AG5" s="839"/>
      <c r="AI5" s="826" t="s">
        <v>286</v>
      </c>
      <c r="AJ5" s="827"/>
      <c r="AK5" s="828"/>
    </row>
    <row r="6" spans="1:37" ht="15" customHeight="1" x14ac:dyDescent="0.2">
      <c r="A6" s="47"/>
      <c r="B6" s="17"/>
      <c r="C6" s="202"/>
      <c r="D6" s="48" t="s">
        <v>277</v>
      </c>
      <c r="E6" s="49"/>
      <c r="F6" s="50"/>
      <c r="G6" s="48" t="s">
        <v>277</v>
      </c>
      <c r="H6" s="49"/>
      <c r="I6" s="49"/>
      <c r="J6" s="48" t="s">
        <v>277</v>
      </c>
      <c r="K6" s="49"/>
      <c r="L6" s="50"/>
      <c r="M6" s="48" t="s">
        <v>277</v>
      </c>
      <c r="N6" s="49"/>
      <c r="O6" s="50"/>
      <c r="P6" s="49" t="s">
        <v>277</v>
      </c>
      <c r="Q6" s="49"/>
      <c r="R6" s="50"/>
      <c r="S6" s="49" t="s">
        <v>277</v>
      </c>
      <c r="T6" s="49"/>
      <c r="U6" s="50"/>
      <c r="V6" s="49" t="s">
        <v>277</v>
      </c>
      <c r="W6" s="49"/>
      <c r="X6" s="50"/>
      <c r="Y6" s="49" t="s">
        <v>277</v>
      </c>
      <c r="Z6" s="49"/>
      <c r="AA6" s="50"/>
      <c r="AB6" s="49" t="s">
        <v>277</v>
      </c>
      <c r="AC6" s="49"/>
      <c r="AD6" s="50"/>
      <c r="AE6" s="49" t="s">
        <v>277</v>
      </c>
      <c r="AF6" s="49"/>
      <c r="AG6" s="50"/>
      <c r="AI6" s="48" t="s">
        <v>277</v>
      </c>
      <c r="AJ6" s="49"/>
      <c r="AK6" s="50"/>
    </row>
    <row r="7" spans="1:37"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829"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c r="M7" s="829" t="str">
        <f>[6]Settings!$U$2 &amp; CHAR(10) &amp; "(R'000)"</f>
        <v>2017/18
(R'000)</v>
      </c>
      <c r="N7" s="831" t="str">
        <f>LEFT([6]Settings!$U$2,4)+1 &amp; "/" &amp; RIGHT([6]Settings!$U$2,2)+1 &amp; CHAR(10) &amp; "(R'000)"</f>
        <v>2018/19
(R'000)</v>
      </c>
      <c r="O7" s="833" t="str">
        <f>LEFT([6]Settings!$U$2,4)+2 &amp; "/" &amp; RIGHT([6]Settings!$U$2,2)+2 &amp; CHAR(10) &amp; "(R'000)"</f>
        <v>2019/20
(R'000)</v>
      </c>
      <c r="P7" s="829" t="str">
        <f>[6]Settings!$U$2 &amp; CHAR(10) &amp; "(R'000)"</f>
        <v>2017/18
(R'000)</v>
      </c>
      <c r="Q7" s="831" t="str">
        <f>LEFT([6]Settings!$U$2,4)+1 &amp; "/" &amp; RIGHT([6]Settings!$U$2,2)+1 &amp; CHAR(10) &amp; "(R'000)"</f>
        <v>2018/19
(R'000)</v>
      </c>
      <c r="R7" s="833" t="str">
        <f>LEFT([6]Settings!$U$2,4)+2 &amp; "/" &amp; RIGHT([6]Settings!$U$2,2)+2 &amp; CHAR(10) &amp; "(R'000)"</f>
        <v>2019/20
(R'000)</v>
      </c>
      <c r="S7" s="829" t="str">
        <f>[6]Settings!$U$2 &amp; CHAR(10) &amp; "(R'000)"</f>
        <v>2017/18
(R'000)</v>
      </c>
      <c r="T7" s="831" t="str">
        <f>LEFT([6]Settings!$U$2,4)+1 &amp; "/" &amp; RIGHT([6]Settings!$U$2,2)+1 &amp; CHAR(10) &amp; "(R'000)"</f>
        <v>2018/19
(R'000)</v>
      </c>
      <c r="U7" s="833" t="str">
        <f>LEFT([6]Settings!$U$2,4)+2 &amp; "/" &amp; RIGHT([6]Settings!$U$2,2)+2 &amp; CHAR(10) &amp; "(R'000)"</f>
        <v>2019/20
(R'000)</v>
      </c>
      <c r="V7" s="829" t="str">
        <f>[6]Settings!$U$2 &amp; CHAR(10) &amp; "(R'000)"</f>
        <v>2017/18
(R'000)</v>
      </c>
      <c r="W7" s="831" t="str">
        <f>LEFT([6]Settings!$U$2,4)+1 &amp; "/" &amp; RIGHT([6]Settings!$U$2,2)+1 &amp; CHAR(10) &amp; "(R'000)"</f>
        <v>2018/19
(R'000)</v>
      </c>
      <c r="X7" s="833" t="str">
        <f>LEFT([6]Settings!$U$2,4)+2 &amp; "/" &amp; RIGHT([6]Settings!$U$2,2)+2 &amp; CHAR(10) &amp; "(R'000)"</f>
        <v>2019/20
(R'000)</v>
      </c>
      <c r="Y7" s="829" t="str">
        <f>[6]Settings!$U$2 &amp; CHAR(10) &amp; "(R'000)"</f>
        <v>2017/18
(R'000)</v>
      </c>
      <c r="Z7" s="831" t="str">
        <f>LEFT([6]Settings!$U$2,4)+1 &amp; "/" &amp; RIGHT([6]Settings!$U$2,2)+1 &amp; CHAR(10) &amp; "(R'000)"</f>
        <v>2018/19
(R'000)</v>
      </c>
      <c r="AA7" s="833" t="str">
        <f>LEFT([6]Settings!$U$2,4)+2 &amp; "/" &amp; RIGHT([6]Settings!$U$2,2)+2 &amp; CHAR(10) &amp; "(R'000)"</f>
        <v>2019/20
(R'000)</v>
      </c>
      <c r="AB7" s="829" t="str">
        <f>[6]Settings!$U$2 &amp; CHAR(10) &amp; "(R'000)"</f>
        <v>2017/18
(R'000)</v>
      </c>
      <c r="AC7" s="831" t="str">
        <f>LEFT([6]Settings!$U$2,4)+1 &amp; "/" &amp; RIGHT([6]Settings!$U$2,2)+1 &amp; CHAR(10) &amp; "(R'000)"</f>
        <v>2018/19
(R'000)</v>
      </c>
      <c r="AD7" s="833" t="str">
        <f>LEFT([6]Settings!$U$2,4)+2 &amp; "/" &amp; RIGHT([6]Settings!$U$2,2)+2 &amp; CHAR(10) &amp; "(R'000)"</f>
        <v>2019/20
(R'000)</v>
      </c>
      <c r="AE7" s="829" t="str">
        <f>[6]Settings!$U$2 &amp; CHAR(10) &amp; "(R'000)"</f>
        <v>2017/18
(R'000)</v>
      </c>
      <c r="AF7" s="831" t="str">
        <f>LEFT([6]Settings!$U$2,4)+1 &amp; "/" &amp; RIGHT([6]Settings!$U$2,2)+1 &amp; CHAR(10) &amp; "(R'000)"</f>
        <v>2018/19
(R'000)</v>
      </c>
      <c r="AG7" s="833" t="str">
        <f>LEFT([6]Settings!$U$2,4)+2 &amp; "/" &amp; RIGHT([6]Settings!$U$2,2)+2 &amp; CHAR(10) &amp; "(R'000)"</f>
        <v>2019/20
(R'000)</v>
      </c>
      <c r="AI7" s="829" t="str">
        <f>[6]Settings!$U$2 &amp; CHAR(10) &amp; "(R'000)"</f>
        <v>2017/18
(R'000)</v>
      </c>
      <c r="AJ7" s="831" t="str">
        <f>LEFT([6]Settings!$U$2,4)+1 &amp; "/" &amp; RIGHT([6]Settings!$U$2,2)+1 &amp; CHAR(10) &amp; "(R'000)"</f>
        <v>2018/19
(R'000)</v>
      </c>
      <c r="AK7" s="833" t="str">
        <f>LEFT([6]Settings!$U$2,4)+2 &amp; "/" &amp; RIGHT([6]Settings!$U$2,2)+2 &amp; CHAR(10) &amp; "(R'000)"</f>
        <v>2019/20
(R'000)</v>
      </c>
    </row>
    <row r="8" spans="1:37" ht="15" customHeight="1" x14ac:dyDescent="0.2">
      <c r="A8" s="805"/>
      <c r="B8" s="821"/>
      <c r="C8" s="821"/>
      <c r="D8" s="830"/>
      <c r="E8" s="832"/>
      <c r="F8" s="834"/>
      <c r="G8" s="830"/>
      <c r="H8" s="832"/>
      <c r="I8" s="834"/>
      <c r="J8" s="830"/>
      <c r="K8" s="832"/>
      <c r="L8" s="834"/>
      <c r="M8" s="830"/>
      <c r="N8" s="832"/>
      <c r="O8" s="834"/>
      <c r="P8" s="830"/>
      <c r="Q8" s="832"/>
      <c r="R8" s="834"/>
      <c r="S8" s="830"/>
      <c r="T8" s="832"/>
      <c r="U8" s="834"/>
      <c r="V8" s="830"/>
      <c r="W8" s="832"/>
      <c r="X8" s="834"/>
      <c r="Y8" s="830"/>
      <c r="Z8" s="832"/>
      <c r="AA8" s="834"/>
      <c r="AB8" s="830"/>
      <c r="AC8" s="832"/>
      <c r="AD8" s="834"/>
      <c r="AE8" s="830"/>
      <c r="AF8" s="832"/>
      <c r="AG8" s="834"/>
      <c r="AI8" s="830"/>
      <c r="AJ8" s="832"/>
      <c r="AK8" s="834"/>
    </row>
    <row r="9" spans="1:37" ht="15" customHeight="1" x14ac:dyDescent="0.2">
      <c r="A9" s="18"/>
      <c r="B9" s="19"/>
      <c r="C9" s="10"/>
      <c r="D9" s="6"/>
      <c r="E9" s="7"/>
      <c r="F9" s="8"/>
      <c r="G9" s="6"/>
      <c r="H9" s="7"/>
      <c r="I9" s="8"/>
      <c r="J9" s="6"/>
      <c r="K9" s="7"/>
      <c r="L9" s="8"/>
      <c r="M9" s="6"/>
      <c r="N9" s="7"/>
      <c r="O9" s="8"/>
      <c r="P9" s="6"/>
      <c r="Q9" s="7"/>
      <c r="R9" s="8"/>
      <c r="S9" s="6"/>
      <c r="T9" s="7"/>
      <c r="U9" s="8"/>
      <c r="V9" s="6"/>
      <c r="W9" s="7"/>
      <c r="X9" s="8"/>
      <c r="Y9" s="6"/>
      <c r="Z9" s="7"/>
      <c r="AA9" s="8"/>
      <c r="AB9" s="6"/>
      <c r="AC9" s="7"/>
      <c r="AD9" s="8"/>
      <c r="AE9" s="6"/>
      <c r="AF9" s="7"/>
      <c r="AG9" s="8"/>
      <c r="AI9" s="6">
        <f t="shared" ref="AI9:AK22" si="0">D9+G9+J9+M9+P9+S9+V9+Y9+AB9+AE9</f>
        <v>0</v>
      </c>
      <c r="AJ9" s="7">
        <f t="shared" si="0"/>
        <v>0</v>
      </c>
      <c r="AK9" s="8">
        <f t="shared" si="0"/>
        <v>0</v>
      </c>
    </row>
    <row r="10" spans="1:37" ht="15" customHeight="1" x14ac:dyDescent="0.2">
      <c r="A10" s="254" t="str">
        <f>[6]Settings!U9</f>
        <v>EASTERN CAPE</v>
      </c>
      <c r="B10" s="19"/>
      <c r="C10" s="229"/>
      <c r="D10" s="1"/>
      <c r="E10" s="2"/>
      <c r="F10" s="3"/>
      <c r="G10" s="1"/>
      <c r="H10" s="2"/>
      <c r="I10" s="3"/>
      <c r="J10" s="1"/>
      <c r="K10" s="2"/>
      <c r="L10" s="3"/>
      <c r="M10" s="1"/>
      <c r="N10" s="2"/>
      <c r="O10" s="3"/>
      <c r="P10" s="1"/>
      <c r="Q10" s="2"/>
      <c r="R10" s="3"/>
      <c r="S10" s="1"/>
      <c r="T10" s="2"/>
      <c r="U10" s="3"/>
      <c r="V10" s="1"/>
      <c r="W10" s="2"/>
      <c r="X10" s="3"/>
      <c r="Y10" s="1"/>
      <c r="Z10" s="2"/>
      <c r="AA10" s="3"/>
      <c r="AB10" s="1"/>
      <c r="AC10" s="2"/>
      <c r="AD10" s="3"/>
      <c r="AE10" s="1"/>
      <c r="AF10" s="2"/>
      <c r="AG10" s="3"/>
      <c r="AI10" s="1">
        <f t="shared" si="0"/>
        <v>0</v>
      </c>
      <c r="AJ10" s="2">
        <f t="shared" si="0"/>
        <v>0</v>
      </c>
      <c r="AK10" s="3">
        <f t="shared" si="0"/>
        <v>0</v>
      </c>
    </row>
    <row r="11" spans="1:37" ht="15" customHeight="1" x14ac:dyDescent="0.2">
      <c r="A11" s="254">
        <f>[6]Settings!U10</f>
        <v>0</v>
      </c>
      <c r="B11" s="243">
        <f>[6]Settings!V10</f>
        <v>0</v>
      </c>
      <c r="C11" s="244">
        <f>[6]Settings!W10</f>
        <v>0</v>
      </c>
      <c r="D11" s="1"/>
      <c r="E11" s="2"/>
      <c r="F11" s="3"/>
      <c r="G11" s="1"/>
      <c r="H11" s="2"/>
      <c r="I11" s="3"/>
      <c r="J11" s="1"/>
      <c r="K11" s="2"/>
      <c r="L11" s="3"/>
      <c r="M11" s="1"/>
      <c r="N11" s="2"/>
      <c r="O11" s="3"/>
      <c r="P11" s="1"/>
      <c r="Q11" s="2"/>
      <c r="R11" s="3"/>
      <c r="S11" s="1"/>
      <c r="T11" s="2"/>
      <c r="U11" s="3"/>
      <c r="V11" s="1"/>
      <c r="W11" s="2"/>
      <c r="X11" s="3"/>
      <c r="Y11" s="1"/>
      <c r="Z11" s="2"/>
      <c r="AA11" s="3"/>
      <c r="AB11" s="1"/>
      <c r="AC11" s="2"/>
      <c r="AD11" s="3"/>
      <c r="AE11" s="1"/>
      <c r="AF11" s="2"/>
      <c r="AG11" s="3"/>
      <c r="AI11" s="1">
        <f t="shared" si="0"/>
        <v>0</v>
      </c>
      <c r="AJ11" s="2">
        <f t="shared" si="0"/>
        <v>0</v>
      </c>
      <c r="AK11" s="3">
        <f t="shared" si="0"/>
        <v>0</v>
      </c>
    </row>
    <row r="12" spans="1:37" ht="15" customHeight="1" x14ac:dyDescent="0.2">
      <c r="A12" s="20" t="str">
        <f>[6]Settings!U11</f>
        <v>A</v>
      </c>
      <c r="B12" s="19" t="str">
        <f>[6]Settings!V11</f>
        <v>BUF</v>
      </c>
      <c r="C12" s="229" t="str">
        <f>[6]Settings!W11</f>
        <v xml:space="preserve"> Buffalo City</v>
      </c>
      <c r="D12" s="147"/>
      <c r="E12" s="80"/>
      <c r="F12" s="134"/>
      <c r="G12" s="147"/>
      <c r="H12" s="80"/>
      <c r="I12" s="134"/>
      <c r="J12" s="147"/>
      <c r="K12" s="80"/>
      <c r="L12" s="134"/>
      <c r="M12" s="147">
        <v>25000</v>
      </c>
      <c r="N12" s="80">
        <v>30000</v>
      </c>
      <c r="O12" s="134">
        <v>30000</v>
      </c>
      <c r="P12" s="147"/>
      <c r="Q12" s="80"/>
      <c r="R12" s="134"/>
      <c r="S12" s="147">
        <v>768128</v>
      </c>
      <c r="T12" s="80">
        <v>806857</v>
      </c>
      <c r="U12" s="134">
        <v>852385</v>
      </c>
      <c r="V12" s="147">
        <v>55869.378697765962</v>
      </c>
      <c r="W12" s="80">
        <v>161232.83641325627</v>
      </c>
      <c r="X12" s="134">
        <v>170530.06967167262</v>
      </c>
      <c r="Y12" s="147">
        <v>10000</v>
      </c>
      <c r="Z12" s="80">
        <v>20000</v>
      </c>
      <c r="AA12" s="134">
        <v>25000</v>
      </c>
      <c r="AB12" s="147">
        <v>6956</v>
      </c>
      <c r="AC12" s="80">
        <v>11457</v>
      </c>
      <c r="AD12" s="134">
        <v>12099</v>
      </c>
      <c r="AE12" s="147"/>
      <c r="AF12" s="80"/>
      <c r="AG12" s="134"/>
      <c r="AI12" s="147">
        <f>D12+G12+J12+M12+P12+S12+V12+Y12+AB12+AE12</f>
        <v>865953.37869776599</v>
      </c>
      <c r="AJ12" s="80">
        <f t="shared" si="0"/>
        <v>1029546.8364132562</v>
      </c>
      <c r="AK12" s="134">
        <f t="shared" si="0"/>
        <v>1090014.0696716725</v>
      </c>
    </row>
    <row r="13" spans="1:37" ht="15" customHeight="1" x14ac:dyDescent="0.2">
      <c r="A13" s="255" t="str">
        <f>[6]Settings!U12</f>
        <v>A</v>
      </c>
      <c r="B13" s="21" t="str">
        <f>[6]Settings!V12</f>
        <v>NMA</v>
      </c>
      <c r="C13" s="65" t="str">
        <f>[6]Settings!W12</f>
        <v xml:space="preserve"> Nelson Mandela Bay</v>
      </c>
      <c r="D13" s="148"/>
      <c r="E13" s="81"/>
      <c r="F13" s="149"/>
      <c r="G13" s="148"/>
      <c r="H13" s="81"/>
      <c r="I13" s="149"/>
      <c r="J13" s="148"/>
      <c r="K13" s="81"/>
      <c r="L13" s="149"/>
      <c r="M13" s="148">
        <v>30000</v>
      </c>
      <c r="N13" s="81">
        <v>45000</v>
      </c>
      <c r="O13" s="149">
        <v>45000</v>
      </c>
      <c r="P13" s="148"/>
      <c r="Q13" s="81"/>
      <c r="R13" s="149"/>
      <c r="S13" s="148">
        <v>911761</v>
      </c>
      <c r="T13" s="81">
        <v>957731</v>
      </c>
      <c r="U13" s="149">
        <v>1011773</v>
      </c>
      <c r="V13" s="148">
        <v>273296.50015582331</v>
      </c>
      <c r="W13" s="81">
        <v>234360.32573883104</v>
      </c>
      <c r="X13" s="149">
        <v>247874.33853785918</v>
      </c>
      <c r="Y13" s="148">
        <v>15000</v>
      </c>
      <c r="Z13" s="81">
        <v>20000</v>
      </c>
      <c r="AA13" s="149">
        <v>20000</v>
      </c>
      <c r="AB13" s="148">
        <v>7308</v>
      </c>
      <c r="AC13" s="81">
        <v>17478</v>
      </c>
      <c r="AD13" s="149">
        <v>18458</v>
      </c>
      <c r="AE13" s="148"/>
      <c r="AF13" s="81"/>
      <c r="AG13" s="149"/>
      <c r="AI13" s="148">
        <f t="shared" ref="AI13:AI22" si="1">D13+G13+J13+M13+P13+S13+V13+Y13+AB13+AE13</f>
        <v>1237365.5001558233</v>
      </c>
      <c r="AJ13" s="81">
        <f t="shared" si="0"/>
        <v>1274569.325738831</v>
      </c>
      <c r="AK13" s="149">
        <f t="shared" si="0"/>
        <v>1343105.3385378593</v>
      </c>
    </row>
    <row r="14" spans="1:37" ht="15" customHeight="1" x14ac:dyDescent="0.2">
      <c r="A14" s="254">
        <f>[6]Settings!U13</f>
        <v>0</v>
      </c>
      <c r="B14" s="243">
        <f>[6]Settings!V13</f>
        <v>0</v>
      </c>
      <c r="C14" s="244">
        <f>[6]Settings!W13</f>
        <v>0</v>
      </c>
      <c r="D14" s="593"/>
      <c r="E14" s="594"/>
      <c r="F14" s="595"/>
      <c r="G14" s="593"/>
      <c r="H14" s="594"/>
      <c r="I14" s="596"/>
      <c r="J14" s="597"/>
      <c r="K14" s="598"/>
      <c r="L14" s="596"/>
      <c r="M14" s="593"/>
      <c r="N14" s="594"/>
      <c r="O14" s="595"/>
      <c r="P14" s="597"/>
      <c r="Q14" s="598"/>
      <c r="R14" s="596"/>
      <c r="S14" s="597"/>
      <c r="T14" s="598"/>
      <c r="U14" s="596"/>
      <c r="V14" s="597"/>
      <c r="W14" s="598"/>
      <c r="X14" s="596"/>
      <c r="Y14" s="597"/>
      <c r="Z14" s="598"/>
      <c r="AA14" s="596"/>
      <c r="AB14" s="597"/>
      <c r="AC14" s="598"/>
      <c r="AD14" s="596"/>
      <c r="AE14" s="597"/>
      <c r="AF14" s="598"/>
      <c r="AG14" s="596"/>
      <c r="AI14" s="147">
        <f>D14+G14+J14+M14+P14+S14+V14+Y14+AB14+AE14</f>
        <v>0</v>
      </c>
      <c r="AJ14" s="80">
        <f t="shared" si="0"/>
        <v>0</v>
      </c>
      <c r="AK14" s="134">
        <f t="shared" si="0"/>
        <v>0</v>
      </c>
    </row>
    <row r="15" spans="1:37" ht="15" customHeight="1" x14ac:dyDescent="0.2">
      <c r="A15" s="20" t="str">
        <f>[6]Settings!U14</f>
        <v>B</v>
      </c>
      <c r="B15" s="19" t="s">
        <v>4</v>
      </c>
      <c r="C15" s="253" t="str">
        <f>[6]Settings!W14</f>
        <v xml:space="preserve"> Dr Beyers Naude</v>
      </c>
      <c r="D15" s="147">
        <v>20902</v>
      </c>
      <c r="E15" s="80">
        <v>21887</v>
      </c>
      <c r="F15" s="134">
        <v>22928</v>
      </c>
      <c r="G15" s="147"/>
      <c r="H15" s="80"/>
      <c r="I15" s="134"/>
      <c r="J15" s="147"/>
      <c r="K15" s="80"/>
      <c r="L15" s="134"/>
      <c r="M15" s="147">
        <v>7000</v>
      </c>
      <c r="N15" s="80">
        <v>7000</v>
      </c>
      <c r="O15" s="134">
        <v>10000</v>
      </c>
      <c r="P15" s="147"/>
      <c r="Q15" s="80"/>
      <c r="R15" s="134"/>
      <c r="S15" s="147"/>
      <c r="T15" s="80"/>
      <c r="U15" s="134"/>
      <c r="V15" s="147"/>
      <c r="W15" s="80"/>
      <c r="X15" s="134"/>
      <c r="Y15" s="147"/>
      <c r="Z15" s="80"/>
      <c r="AA15" s="134"/>
      <c r="AB15" s="147"/>
      <c r="AC15" s="80"/>
      <c r="AD15" s="134"/>
      <c r="AE15" s="147"/>
      <c r="AF15" s="80"/>
      <c r="AG15" s="134"/>
      <c r="AI15" s="147">
        <f t="shared" si="1"/>
        <v>27902</v>
      </c>
      <c r="AJ15" s="80">
        <f t="shared" si="0"/>
        <v>28887</v>
      </c>
      <c r="AK15" s="134">
        <f t="shared" si="0"/>
        <v>32928</v>
      </c>
    </row>
    <row r="16" spans="1:37" ht="15" customHeight="1" x14ac:dyDescent="0.2">
      <c r="A16" s="20" t="str">
        <f>[6]Settings!U15</f>
        <v>B</v>
      </c>
      <c r="B16" s="19" t="s">
        <v>1281</v>
      </c>
      <c r="C16" s="229" t="str">
        <f>[6]Settings!W15</f>
        <v xml:space="preserve"> Blue Crane Route</v>
      </c>
      <c r="D16" s="147">
        <v>14496</v>
      </c>
      <c r="E16" s="80">
        <v>15084</v>
      </c>
      <c r="F16" s="134">
        <v>15705</v>
      </c>
      <c r="G16" s="147"/>
      <c r="H16" s="80"/>
      <c r="I16" s="134"/>
      <c r="J16" s="147">
        <v>17000</v>
      </c>
      <c r="K16" s="80"/>
      <c r="L16" s="134"/>
      <c r="M16" s="147">
        <v>0</v>
      </c>
      <c r="N16" s="80">
        <v>8000</v>
      </c>
      <c r="O16" s="134">
        <v>8000</v>
      </c>
      <c r="P16" s="147"/>
      <c r="Q16" s="80"/>
      <c r="R16" s="134"/>
      <c r="S16" s="147"/>
      <c r="T16" s="80"/>
      <c r="U16" s="134"/>
      <c r="V16" s="147"/>
      <c r="W16" s="80"/>
      <c r="X16" s="134"/>
      <c r="Y16" s="147"/>
      <c r="Z16" s="80"/>
      <c r="AA16" s="134"/>
      <c r="AB16" s="147"/>
      <c r="AC16" s="80"/>
      <c r="AD16" s="134"/>
      <c r="AE16" s="147"/>
      <c r="AF16" s="80"/>
      <c r="AG16" s="134"/>
      <c r="AI16" s="147">
        <f t="shared" si="1"/>
        <v>31496</v>
      </c>
      <c r="AJ16" s="80">
        <f t="shared" si="0"/>
        <v>23084</v>
      </c>
      <c r="AK16" s="134">
        <f t="shared" si="0"/>
        <v>23705</v>
      </c>
    </row>
    <row r="17" spans="1:37" ht="15" customHeight="1" x14ac:dyDescent="0.2">
      <c r="A17" s="20" t="str">
        <f>[6]Settings!U16</f>
        <v>B</v>
      </c>
      <c r="B17" s="19" t="s">
        <v>5</v>
      </c>
      <c r="C17" s="229" t="str">
        <f>[6]Settings!W16</f>
        <v xml:space="preserve"> Makana</v>
      </c>
      <c r="D17" s="147">
        <v>24764</v>
      </c>
      <c r="E17" s="80">
        <v>25990</v>
      </c>
      <c r="F17" s="134">
        <v>27283</v>
      </c>
      <c r="G17" s="147"/>
      <c r="H17" s="80"/>
      <c r="I17" s="134"/>
      <c r="J17" s="147"/>
      <c r="K17" s="80"/>
      <c r="L17" s="134"/>
      <c r="M17" s="147"/>
      <c r="N17" s="80">
        <v>5000</v>
      </c>
      <c r="O17" s="134">
        <v>10000</v>
      </c>
      <c r="P17" s="147"/>
      <c r="Q17" s="80"/>
      <c r="R17" s="134"/>
      <c r="S17" s="147"/>
      <c r="T17" s="80"/>
      <c r="U17" s="134"/>
      <c r="V17" s="147"/>
      <c r="W17" s="80"/>
      <c r="X17" s="134"/>
      <c r="Y17" s="147"/>
      <c r="Z17" s="80"/>
      <c r="AA17" s="134"/>
      <c r="AB17" s="147"/>
      <c r="AC17" s="80"/>
      <c r="AD17" s="134"/>
      <c r="AE17" s="147"/>
      <c r="AF17" s="80"/>
      <c r="AG17" s="134"/>
      <c r="AI17" s="147">
        <f t="shared" si="1"/>
        <v>24764</v>
      </c>
      <c r="AJ17" s="80">
        <f t="shared" si="0"/>
        <v>30990</v>
      </c>
      <c r="AK17" s="134">
        <f t="shared" si="0"/>
        <v>37283</v>
      </c>
    </row>
    <row r="18" spans="1:37" ht="15" customHeight="1" x14ac:dyDescent="0.2">
      <c r="A18" s="20" t="str">
        <f>[6]Settings!U17</f>
        <v>B</v>
      </c>
      <c r="B18" s="19" t="s">
        <v>6</v>
      </c>
      <c r="C18" s="229" t="str">
        <f>[6]Settings!W17</f>
        <v xml:space="preserve"> Ndlambe</v>
      </c>
      <c r="D18" s="147">
        <v>27715</v>
      </c>
      <c r="E18" s="80">
        <v>29123</v>
      </c>
      <c r="F18" s="134">
        <v>30609</v>
      </c>
      <c r="G18" s="147"/>
      <c r="H18" s="80"/>
      <c r="I18" s="134"/>
      <c r="J18" s="147"/>
      <c r="K18" s="80"/>
      <c r="L18" s="134"/>
      <c r="M18" s="147">
        <v>8000</v>
      </c>
      <c r="N18" s="80">
        <v>9000</v>
      </c>
      <c r="O18" s="134">
        <v>10000</v>
      </c>
      <c r="P18" s="147"/>
      <c r="Q18" s="80"/>
      <c r="R18" s="134"/>
      <c r="S18" s="147"/>
      <c r="T18" s="80"/>
      <c r="U18" s="134"/>
      <c r="V18" s="147"/>
      <c r="W18" s="80"/>
      <c r="X18" s="134"/>
      <c r="Y18" s="147"/>
      <c r="Z18" s="80"/>
      <c r="AA18" s="134"/>
      <c r="AB18" s="147"/>
      <c r="AC18" s="80"/>
      <c r="AD18" s="134"/>
      <c r="AE18" s="147"/>
      <c r="AF18" s="80"/>
      <c r="AG18" s="134"/>
      <c r="AI18" s="147">
        <f t="shared" si="1"/>
        <v>35715</v>
      </c>
      <c r="AJ18" s="80">
        <f t="shared" si="0"/>
        <v>38123</v>
      </c>
      <c r="AK18" s="134">
        <f t="shared" si="0"/>
        <v>40609</v>
      </c>
    </row>
    <row r="19" spans="1:37" ht="15" customHeight="1" x14ac:dyDescent="0.2">
      <c r="A19" s="20" t="str">
        <f>[6]Settings!U18</f>
        <v>B</v>
      </c>
      <c r="B19" s="19" t="s">
        <v>7</v>
      </c>
      <c r="C19" s="229" t="str">
        <f>[6]Settings!W18</f>
        <v xml:space="preserve"> Sundays River Valley</v>
      </c>
      <c r="D19" s="147">
        <v>26000</v>
      </c>
      <c r="E19" s="80">
        <v>27302</v>
      </c>
      <c r="F19" s="134">
        <v>28676</v>
      </c>
      <c r="G19" s="147"/>
      <c r="H19" s="80"/>
      <c r="I19" s="134"/>
      <c r="J19" s="147"/>
      <c r="K19" s="80"/>
      <c r="L19" s="134"/>
      <c r="M19" s="147">
        <v>13000</v>
      </c>
      <c r="N19" s="80">
        <v>13000</v>
      </c>
      <c r="O19" s="134">
        <v>13000</v>
      </c>
      <c r="P19" s="147"/>
      <c r="Q19" s="80"/>
      <c r="R19" s="134"/>
      <c r="S19" s="147"/>
      <c r="T19" s="80"/>
      <c r="U19" s="134"/>
      <c r="V19" s="147"/>
      <c r="W19" s="80"/>
      <c r="X19" s="134"/>
      <c r="Y19" s="147"/>
      <c r="Z19" s="80"/>
      <c r="AA19" s="134"/>
      <c r="AB19" s="147"/>
      <c r="AC19" s="80"/>
      <c r="AD19" s="134"/>
      <c r="AE19" s="147"/>
      <c r="AF19" s="80"/>
      <c r="AG19" s="134"/>
      <c r="AI19" s="147">
        <f t="shared" si="1"/>
        <v>39000</v>
      </c>
      <c r="AJ19" s="80">
        <f t="shared" si="0"/>
        <v>40302</v>
      </c>
      <c r="AK19" s="134">
        <f t="shared" si="0"/>
        <v>41676</v>
      </c>
    </row>
    <row r="20" spans="1:37" ht="15" customHeight="1" x14ac:dyDescent="0.2">
      <c r="A20" s="20" t="str">
        <f>[6]Settings!U19</f>
        <v>B</v>
      </c>
      <c r="B20" s="19" t="s">
        <v>1282</v>
      </c>
      <c r="C20" s="229" t="str">
        <f>[6]Settings!W19</f>
        <v xml:space="preserve"> Kouga</v>
      </c>
      <c r="D20" s="147">
        <v>32274</v>
      </c>
      <c r="E20" s="80">
        <v>33965</v>
      </c>
      <c r="F20" s="134">
        <v>35749</v>
      </c>
      <c r="G20" s="147"/>
      <c r="H20" s="80"/>
      <c r="I20" s="134"/>
      <c r="J20" s="147"/>
      <c r="K20" s="80"/>
      <c r="L20" s="134"/>
      <c r="M20" s="147">
        <v>4000</v>
      </c>
      <c r="N20" s="80">
        <v>5000</v>
      </c>
      <c r="O20" s="134">
        <v>10000</v>
      </c>
      <c r="P20" s="147"/>
      <c r="Q20" s="80"/>
      <c r="R20" s="134"/>
      <c r="S20" s="147"/>
      <c r="T20" s="80"/>
      <c r="U20" s="134"/>
      <c r="V20" s="147"/>
      <c r="W20" s="80"/>
      <c r="X20" s="134"/>
      <c r="Y20" s="147"/>
      <c r="Z20" s="80"/>
      <c r="AA20" s="134"/>
      <c r="AB20" s="147"/>
      <c r="AC20" s="80"/>
      <c r="AD20" s="134"/>
      <c r="AE20" s="147"/>
      <c r="AF20" s="80"/>
      <c r="AG20" s="134"/>
      <c r="AI20" s="147">
        <f t="shared" si="1"/>
        <v>36274</v>
      </c>
      <c r="AJ20" s="80">
        <f t="shared" si="0"/>
        <v>38965</v>
      </c>
      <c r="AK20" s="134">
        <f t="shared" si="0"/>
        <v>45749</v>
      </c>
    </row>
    <row r="21" spans="1:37" ht="15" customHeight="1" x14ac:dyDescent="0.2">
      <c r="A21" s="20" t="str">
        <f>[6]Settings!U20</f>
        <v>B</v>
      </c>
      <c r="B21" s="19" t="s">
        <v>8</v>
      </c>
      <c r="C21" s="229" t="str">
        <f>[6]Settings!W20</f>
        <v xml:space="preserve"> Kou-Kamma</v>
      </c>
      <c r="D21" s="147">
        <v>15592</v>
      </c>
      <c r="E21" s="80">
        <v>16249</v>
      </c>
      <c r="F21" s="134">
        <v>16942</v>
      </c>
      <c r="G21" s="147"/>
      <c r="H21" s="80"/>
      <c r="I21" s="134"/>
      <c r="J21" s="147"/>
      <c r="K21" s="80"/>
      <c r="L21" s="134"/>
      <c r="M21" s="147">
        <v>3000</v>
      </c>
      <c r="N21" s="80">
        <v>4000</v>
      </c>
      <c r="O21" s="134">
        <v>10000</v>
      </c>
      <c r="P21" s="147"/>
      <c r="Q21" s="80"/>
      <c r="R21" s="134"/>
      <c r="S21" s="147"/>
      <c r="T21" s="80"/>
      <c r="U21" s="134"/>
      <c r="V21" s="147"/>
      <c r="W21" s="80"/>
      <c r="X21" s="134"/>
      <c r="Y21" s="147"/>
      <c r="Z21" s="80"/>
      <c r="AA21" s="134"/>
      <c r="AB21" s="147"/>
      <c r="AC21" s="80"/>
      <c r="AD21" s="134"/>
      <c r="AE21" s="147"/>
      <c r="AF21" s="80"/>
      <c r="AG21" s="134"/>
      <c r="AI21" s="147">
        <f t="shared" si="1"/>
        <v>18592</v>
      </c>
      <c r="AJ21" s="80">
        <f t="shared" si="0"/>
        <v>20249</v>
      </c>
      <c r="AK21" s="134">
        <f t="shared" si="0"/>
        <v>26942</v>
      </c>
    </row>
    <row r="22" spans="1:37" ht="15" customHeight="1" x14ac:dyDescent="0.2">
      <c r="A22" s="20" t="str">
        <f>[6]Settings!U21</f>
        <v>C</v>
      </c>
      <c r="B22" s="19" t="s">
        <v>1283</v>
      </c>
      <c r="C22" s="229" t="str">
        <f>[6]Settings!W21</f>
        <v xml:space="preserve"> Cacadu District Municipality</v>
      </c>
      <c r="D22" s="147"/>
      <c r="E22" s="80"/>
      <c r="F22" s="149"/>
      <c r="G22" s="147"/>
      <c r="H22" s="80"/>
      <c r="I22" s="134"/>
      <c r="J22" s="147"/>
      <c r="K22" s="80"/>
      <c r="L22" s="149"/>
      <c r="M22" s="147"/>
      <c r="N22" s="80"/>
      <c r="O22" s="149"/>
      <c r="P22" s="147">
        <v>2235</v>
      </c>
      <c r="Q22" s="80">
        <v>2349</v>
      </c>
      <c r="R22" s="149">
        <v>2485</v>
      </c>
      <c r="S22" s="147"/>
      <c r="T22" s="80"/>
      <c r="U22" s="149"/>
      <c r="V22" s="147"/>
      <c r="W22" s="80"/>
      <c r="X22" s="149"/>
      <c r="Y22" s="147"/>
      <c r="Z22" s="80"/>
      <c r="AA22" s="149"/>
      <c r="AB22" s="147"/>
      <c r="AC22" s="80"/>
      <c r="AD22" s="149"/>
      <c r="AE22" s="147"/>
      <c r="AF22" s="80"/>
      <c r="AG22" s="149"/>
      <c r="AI22" s="147">
        <f t="shared" si="1"/>
        <v>2235</v>
      </c>
      <c r="AJ22" s="80">
        <f t="shared" si="0"/>
        <v>2349</v>
      </c>
      <c r="AK22" s="134">
        <f t="shared" si="0"/>
        <v>2485</v>
      </c>
    </row>
    <row r="23" spans="1:37" s="66" customFormat="1" ht="15" customHeight="1" x14ac:dyDescent="0.2">
      <c r="A23" s="22" t="str">
        <f>[6]Settings!U22</f>
        <v>Total: Cacadu Municipalities</v>
      </c>
      <c r="B23" s="23"/>
      <c r="C23" s="24"/>
      <c r="D23" s="193">
        <f t="shared" ref="D23:R23" si="2">SUM(D15:D22)</f>
        <v>161743</v>
      </c>
      <c r="E23" s="102">
        <f t="shared" si="2"/>
        <v>169600</v>
      </c>
      <c r="F23" s="203">
        <f t="shared" si="2"/>
        <v>177892</v>
      </c>
      <c r="G23" s="193">
        <f t="shared" si="2"/>
        <v>0</v>
      </c>
      <c r="H23" s="102">
        <f t="shared" si="2"/>
        <v>0</v>
      </c>
      <c r="I23" s="203">
        <f t="shared" si="2"/>
        <v>0</v>
      </c>
      <c r="J23" s="193">
        <f t="shared" si="2"/>
        <v>17000</v>
      </c>
      <c r="K23" s="102">
        <f t="shared" si="2"/>
        <v>0</v>
      </c>
      <c r="L23" s="203">
        <f t="shared" si="2"/>
        <v>0</v>
      </c>
      <c r="M23" s="193">
        <f t="shared" si="2"/>
        <v>35000</v>
      </c>
      <c r="N23" s="102">
        <f t="shared" si="2"/>
        <v>51000</v>
      </c>
      <c r="O23" s="203">
        <f t="shared" si="2"/>
        <v>71000</v>
      </c>
      <c r="P23" s="193">
        <f t="shared" si="2"/>
        <v>2235</v>
      </c>
      <c r="Q23" s="102">
        <f t="shared" si="2"/>
        <v>2349</v>
      </c>
      <c r="R23" s="203">
        <f t="shared" si="2"/>
        <v>2485</v>
      </c>
      <c r="S23" s="193">
        <f>SUM(S15:S22)</f>
        <v>0</v>
      </c>
      <c r="T23" s="102">
        <f t="shared" ref="T23:AK23" si="3">SUM(T15:T22)</f>
        <v>0</v>
      </c>
      <c r="U23" s="203">
        <f t="shared" si="3"/>
        <v>0</v>
      </c>
      <c r="V23" s="193">
        <f t="shared" si="3"/>
        <v>0</v>
      </c>
      <c r="W23" s="102">
        <f t="shared" si="3"/>
        <v>0</v>
      </c>
      <c r="X23" s="203">
        <f t="shared" si="3"/>
        <v>0</v>
      </c>
      <c r="Y23" s="193">
        <f t="shared" si="3"/>
        <v>0</v>
      </c>
      <c r="Z23" s="102">
        <f t="shared" si="3"/>
        <v>0</v>
      </c>
      <c r="AA23" s="203">
        <f t="shared" si="3"/>
        <v>0</v>
      </c>
      <c r="AB23" s="193">
        <f t="shared" si="3"/>
        <v>0</v>
      </c>
      <c r="AC23" s="102">
        <f t="shared" si="3"/>
        <v>0</v>
      </c>
      <c r="AD23" s="203">
        <f t="shared" si="3"/>
        <v>0</v>
      </c>
      <c r="AE23" s="193">
        <f t="shared" si="3"/>
        <v>0</v>
      </c>
      <c r="AF23" s="102">
        <f t="shared" si="3"/>
        <v>0</v>
      </c>
      <c r="AG23" s="203">
        <f t="shared" si="3"/>
        <v>0</v>
      </c>
      <c r="AH23" s="121">
        <f t="shared" si="3"/>
        <v>0</v>
      </c>
      <c r="AI23" s="193">
        <f t="shared" si="3"/>
        <v>215978</v>
      </c>
      <c r="AJ23" s="102">
        <f t="shared" si="3"/>
        <v>222949</v>
      </c>
      <c r="AK23" s="203">
        <f t="shared" si="3"/>
        <v>251377</v>
      </c>
    </row>
    <row r="24" spans="1:37" ht="15" customHeight="1" x14ac:dyDescent="0.2">
      <c r="A24" s="254">
        <f>[6]Settings!U23</f>
        <v>0</v>
      </c>
      <c r="B24" s="243">
        <f>[6]Settings!V23</f>
        <v>0</v>
      </c>
      <c r="C24" s="244">
        <f>[6]Settings!W23</f>
        <v>0</v>
      </c>
      <c r="D24" s="1"/>
      <c r="E24" s="2"/>
      <c r="F24" s="3"/>
      <c r="G24" s="1"/>
      <c r="H24" s="2"/>
      <c r="I24" s="3"/>
      <c r="J24" s="1"/>
      <c r="K24" s="2"/>
      <c r="L24" s="3"/>
      <c r="M24" s="1"/>
      <c r="N24" s="2"/>
      <c r="O24" s="3"/>
      <c r="P24" s="1"/>
      <c r="Q24" s="2"/>
      <c r="R24" s="3"/>
      <c r="S24" s="1"/>
      <c r="T24" s="2"/>
      <c r="U24" s="3"/>
      <c r="V24" s="1"/>
      <c r="W24" s="2"/>
      <c r="X24" s="3"/>
      <c r="Y24" s="1"/>
      <c r="Z24" s="2"/>
      <c r="AA24" s="3"/>
      <c r="AB24" s="1"/>
      <c r="AC24" s="2"/>
      <c r="AD24" s="3"/>
      <c r="AE24" s="1"/>
      <c r="AF24" s="2"/>
      <c r="AG24" s="3"/>
      <c r="AI24" s="1">
        <f t="shared" ref="AI24:AK31" si="4">D24+G24+J24+M24+P24+S24+V24+Y24+AB24+AE24</f>
        <v>0</v>
      </c>
      <c r="AJ24" s="2">
        <f t="shared" si="4"/>
        <v>0</v>
      </c>
      <c r="AK24" s="3">
        <f t="shared" si="4"/>
        <v>0</v>
      </c>
    </row>
    <row r="25" spans="1:37" ht="15" customHeight="1" x14ac:dyDescent="0.2">
      <c r="A25" s="20" t="str">
        <f>[6]Settings!U24</f>
        <v>B</v>
      </c>
      <c r="B25" s="19" t="str">
        <f>[6]Settings!V24</f>
        <v>EC121</v>
      </c>
      <c r="C25" s="229" t="str">
        <f>[6]Settings!W24</f>
        <v xml:space="preserve"> Mbhashe</v>
      </c>
      <c r="D25" s="147">
        <v>61027</v>
      </c>
      <c r="E25" s="80">
        <v>64500</v>
      </c>
      <c r="F25" s="134">
        <v>68165</v>
      </c>
      <c r="G25" s="147"/>
      <c r="H25" s="80"/>
      <c r="I25" s="134"/>
      <c r="J25" s="147"/>
      <c r="K25" s="80"/>
      <c r="L25" s="134"/>
      <c r="M25" s="147">
        <v>14000</v>
      </c>
      <c r="N25" s="80">
        <v>23000</v>
      </c>
      <c r="O25" s="134">
        <v>25000</v>
      </c>
      <c r="P25" s="147"/>
      <c r="Q25" s="80"/>
      <c r="R25" s="134"/>
      <c r="S25" s="147"/>
      <c r="T25" s="80"/>
      <c r="U25" s="134"/>
      <c r="V25" s="147"/>
      <c r="W25" s="80"/>
      <c r="X25" s="134"/>
      <c r="Y25" s="147"/>
      <c r="Z25" s="80"/>
      <c r="AA25" s="134"/>
      <c r="AB25" s="147"/>
      <c r="AC25" s="80"/>
      <c r="AD25" s="134"/>
      <c r="AE25" s="147"/>
      <c r="AF25" s="80"/>
      <c r="AG25" s="134"/>
      <c r="AI25" s="147">
        <f t="shared" si="4"/>
        <v>75027</v>
      </c>
      <c r="AJ25" s="80">
        <f t="shared" si="4"/>
        <v>87500</v>
      </c>
      <c r="AK25" s="134">
        <f t="shared" si="4"/>
        <v>93165</v>
      </c>
    </row>
    <row r="26" spans="1:37" ht="15" customHeight="1" x14ac:dyDescent="0.2">
      <c r="A26" s="20" t="str">
        <f>[6]Settings!U25</f>
        <v>B</v>
      </c>
      <c r="B26" s="19" t="str">
        <f>[6]Settings!V25</f>
        <v>EC122</v>
      </c>
      <c r="C26" s="229" t="str">
        <f>[6]Settings!W25</f>
        <v xml:space="preserve"> Mnquma</v>
      </c>
      <c r="D26" s="147">
        <v>63693</v>
      </c>
      <c r="E26" s="80">
        <v>67331</v>
      </c>
      <c r="F26" s="134">
        <v>71171</v>
      </c>
      <c r="G26" s="147"/>
      <c r="H26" s="80"/>
      <c r="I26" s="134"/>
      <c r="J26" s="147"/>
      <c r="K26" s="80"/>
      <c r="L26" s="134"/>
      <c r="M26" s="147">
        <v>5000</v>
      </c>
      <c r="N26" s="80">
        <v>10870</v>
      </c>
      <c r="O26" s="134">
        <v>10000</v>
      </c>
      <c r="P26" s="147"/>
      <c r="Q26" s="80"/>
      <c r="R26" s="134"/>
      <c r="S26" s="147"/>
      <c r="T26" s="80"/>
      <c r="U26" s="134"/>
      <c r="V26" s="147"/>
      <c r="W26" s="80"/>
      <c r="X26" s="134"/>
      <c r="Y26" s="147"/>
      <c r="Z26" s="80"/>
      <c r="AA26" s="134"/>
      <c r="AB26" s="147"/>
      <c r="AC26" s="80"/>
      <c r="AD26" s="134"/>
      <c r="AE26" s="147"/>
      <c r="AF26" s="80"/>
      <c r="AG26" s="134"/>
      <c r="AI26" s="147">
        <f t="shared" si="4"/>
        <v>68693</v>
      </c>
      <c r="AJ26" s="80">
        <f t="shared" si="4"/>
        <v>78201</v>
      </c>
      <c r="AK26" s="134">
        <f t="shared" si="4"/>
        <v>81171</v>
      </c>
    </row>
    <row r="27" spans="1:37" ht="15" customHeight="1" x14ac:dyDescent="0.2">
      <c r="A27" s="20" t="str">
        <f>[6]Settings!U26</f>
        <v>B</v>
      </c>
      <c r="B27" s="19" t="str">
        <f>[6]Settings!V26</f>
        <v>EC123</v>
      </c>
      <c r="C27" s="229" t="str">
        <f>[6]Settings!W26</f>
        <v xml:space="preserve"> Great Kei</v>
      </c>
      <c r="D27" s="147">
        <v>11371</v>
      </c>
      <c r="E27" s="80">
        <v>11765</v>
      </c>
      <c r="F27" s="134">
        <v>12182</v>
      </c>
      <c r="G27" s="147"/>
      <c r="H27" s="80"/>
      <c r="I27" s="134"/>
      <c r="J27" s="147"/>
      <c r="K27" s="80"/>
      <c r="L27" s="134"/>
      <c r="M27" s="147">
        <v>4000</v>
      </c>
      <c r="N27" s="80">
        <v>5000</v>
      </c>
      <c r="O27" s="134">
        <v>10000</v>
      </c>
      <c r="P27" s="147"/>
      <c r="Q27" s="80"/>
      <c r="R27" s="134"/>
      <c r="S27" s="147"/>
      <c r="T27" s="80"/>
      <c r="U27" s="134"/>
      <c r="V27" s="147"/>
      <c r="W27" s="80"/>
      <c r="X27" s="134"/>
      <c r="Y27" s="147"/>
      <c r="Z27" s="80"/>
      <c r="AA27" s="134"/>
      <c r="AB27" s="147"/>
      <c r="AC27" s="80"/>
      <c r="AD27" s="134"/>
      <c r="AE27" s="147"/>
      <c r="AF27" s="80"/>
      <c r="AG27" s="134"/>
      <c r="AI27" s="147">
        <f t="shared" si="4"/>
        <v>15371</v>
      </c>
      <c r="AJ27" s="80">
        <f t="shared" si="4"/>
        <v>16765</v>
      </c>
      <c r="AK27" s="134">
        <f t="shared" si="4"/>
        <v>22182</v>
      </c>
    </row>
    <row r="28" spans="1:37" ht="15" customHeight="1" x14ac:dyDescent="0.2">
      <c r="A28" s="20" t="str">
        <f>[6]Settings!U27</f>
        <v>B</v>
      </c>
      <c r="B28" s="19" t="str">
        <f>[6]Settings!V27</f>
        <v>EC124</v>
      </c>
      <c r="C28" s="229" t="str">
        <f>[6]Settings!W27</f>
        <v xml:space="preserve"> Amahlathi</v>
      </c>
      <c r="D28" s="147">
        <v>28574</v>
      </c>
      <c r="E28" s="80">
        <v>30036</v>
      </c>
      <c r="F28" s="134">
        <v>31578</v>
      </c>
      <c r="G28" s="147"/>
      <c r="H28" s="80"/>
      <c r="I28" s="134"/>
      <c r="J28" s="147"/>
      <c r="K28" s="80"/>
      <c r="L28" s="134"/>
      <c r="M28" s="147">
        <v>5000</v>
      </c>
      <c r="N28" s="80">
        <v>3000</v>
      </c>
      <c r="O28" s="134">
        <v>10000</v>
      </c>
      <c r="P28" s="147"/>
      <c r="Q28" s="80"/>
      <c r="R28" s="134"/>
      <c r="S28" s="147"/>
      <c r="T28" s="80"/>
      <c r="U28" s="134"/>
      <c r="V28" s="147"/>
      <c r="W28" s="80"/>
      <c r="X28" s="134"/>
      <c r="Y28" s="147"/>
      <c r="Z28" s="80"/>
      <c r="AA28" s="134"/>
      <c r="AB28" s="147"/>
      <c r="AC28" s="80"/>
      <c r="AD28" s="134"/>
      <c r="AE28" s="147"/>
      <c r="AF28" s="80"/>
      <c r="AG28" s="134"/>
      <c r="AI28" s="147">
        <f t="shared" si="4"/>
        <v>33574</v>
      </c>
      <c r="AJ28" s="80">
        <f t="shared" si="4"/>
        <v>33036</v>
      </c>
      <c r="AK28" s="134">
        <f t="shared" si="4"/>
        <v>41578</v>
      </c>
    </row>
    <row r="29" spans="1:37" ht="15" customHeight="1" x14ac:dyDescent="0.2">
      <c r="A29" s="20" t="str">
        <f>[6]Settings!U28</f>
        <v>B</v>
      </c>
      <c r="B29" s="19" t="str">
        <f>[6]Settings!V28</f>
        <v>EC126</v>
      </c>
      <c r="C29" s="229" t="str">
        <f>[6]Settings!W28</f>
        <v xml:space="preserve"> Ngqushwa</v>
      </c>
      <c r="D29" s="147">
        <v>22833</v>
      </c>
      <c r="E29" s="80">
        <v>23939</v>
      </c>
      <c r="F29" s="134">
        <v>25105</v>
      </c>
      <c r="G29" s="147"/>
      <c r="H29" s="80"/>
      <c r="I29" s="134"/>
      <c r="J29" s="147"/>
      <c r="K29" s="80"/>
      <c r="L29" s="134"/>
      <c r="M29" s="147">
        <v>3000</v>
      </c>
      <c r="N29" s="80"/>
      <c r="O29" s="134"/>
      <c r="P29" s="147"/>
      <c r="Q29" s="80"/>
      <c r="R29" s="134"/>
      <c r="S29" s="147"/>
      <c r="T29" s="80"/>
      <c r="U29" s="134"/>
      <c r="V29" s="147"/>
      <c r="W29" s="80"/>
      <c r="X29" s="134"/>
      <c r="Y29" s="147"/>
      <c r="Z29" s="80"/>
      <c r="AA29" s="134"/>
      <c r="AB29" s="147"/>
      <c r="AC29" s="80"/>
      <c r="AD29" s="134"/>
      <c r="AE29" s="147"/>
      <c r="AF29" s="80"/>
      <c r="AG29" s="134"/>
      <c r="AI29" s="147">
        <f t="shared" si="4"/>
        <v>25833</v>
      </c>
      <c r="AJ29" s="80">
        <f t="shared" si="4"/>
        <v>23939</v>
      </c>
      <c r="AK29" s="134">
        <f t="shared" si="4"/>
        <v>25105</v>
      </c>
    </row>
    <row r="30" spans="1:37" ht="15" customHeight="1" x14ac:dyDescent="0.2">
      <c r="A30" s="20" t="str">
        <f>[6]Settings!U29</f>
        <v>B</v>
      </c>
      <c r="B30" s="19" t="str">
        <f>[6]Settings!V29</f>
        <v>EC129</v>
      </c>
      <c r="C30" s="229" t="str">
        <f>[6]Settings!W29</f>
        <v xml:space="preserve"> Raymond Mhlaba</v>
      </c>
      <c r="D30" s="147">
        <v>44877</v>
      </c>
      <c r="E30" s="80">
        <v>42039</v>
      </c>
      <c r="F30" s="134">
        <v>44321</v>
      </c>
      <c r="G30" s="147"/>
      <c r="H30" s="80"/>
      <c r="I30" s="134"/>
      <c r="J30" s="147"/>
      <c r="K30" s="80"/>
      <c r="L30" s="134"/>
      <c r="M30" s="147">
        <v>5000</v>
      </c>
      <c r="N30" s="80">
        <v>5000</v>
      </c>
      <c r="O30" s="134">
        <v>10000</v>
      </c>
      <c r="P30" s="147"/>
      <c r="Q30" s="80"/>
      <c r="R30" s="134"/>
      <c r="S30" s="147"/>
      <c r="T30" s="80"/>
      <c r="U30" s="134"/>
      <c r="V30" s="147"/>
      <c r="W30" s="80"/>
      <c r="X30" s="134"/>
      <c r="Y30" s="147"/>
      <c r="Z30" s="80"/>
      <c r="AA30" s="134"/>
      <c r="AB30" s="147"/>
      <c r="AC30" s="80"/>
      <c r="AD30" s="134"/>
      <c r="AE30" s="147"/>
      <c r="AF30" s="80"/>
      <c r="AG30" s="134"/>
      <c r="AI30" s="147">
        <f t="shared" si="4"/>
        <v>49877</v>
      </c>
      <c r="AJ30" s="80">
        <f t="shared" si="4"/>
        <v>47039</v>
      </c>
      <c r="AK30" s="134">
        <f t="shared" si="4"/>
        <v>54321</v>
      </c>
    </row>
    <row r="31" spans="1:37" ht="15" customHeight="1" x14ac:dyDescent="0.2">
      <c r="A31" s="20" t="str">
        <f>[6]Settings!U30</f>
        <v>C</v>
      </c>
      <c r="B31" s="19" t="str">
        <f>[6]Settings!V30</f>
        <v>DC12</v>
      </c>
      <c r="C31" s="229" t="str">
        <f>[6]Settings!W30</f>
        <v xml:space="preserve"> Amathole District Municipality</v>
      </c>
      <c r="D31" s="147">
        <v>436439</v>
      </c>
      <c r="E31" s="80">
        <v>463183</v>
      </c>
      <c r="F31" s="134">
        <v>491408</v>
      </c>
      <c r="G31" s="147"/>
      <c r="H31" s="80"/>
      <c r="I31" s="134"/>
      <c r="J31" s="147">
        <v>90000</v>
      </c>
      <c r="K31" s="80">
        <v>95000</v>
      </c>
      <c r="L31" s="134">
        <v>102000</v>
      </c>
      <c r="M31" s="147"/>
      <c r="N31" s="80"/>
      <c r="O31" s="134"/>
      <c r="P31" s="147">
        <v>2933</v>
      </c>
      <c r="Q31" s="80">
        <v>3163</v>
      </c>
      <c r="R31" s="134">
        <v>3344</v>
      </c>
      <c r="S31" s="147"/>
      <c r="T31" s="80"/>
      <c r="U31" s="134"/>
      <c r="V31" s="147"/>
      <c r="W31" s="80"/>
      <c r="X31" s="134"/>
      <c r="Y31" s="147">
        <v>15080</v>
      </c>
      <c r="Z31" s="80"/>
      <c r="AA31" s="134"/>
      <c r="AB31" s="147"/>
      <c r="AC31" s="80"/>
      <c r="AD31" s="134"/>
      <c r="AE31" s="147"/>
      <c r="AF31" s="80"/>
      <c r="AG31" s="134"/>
      <c r="AI31" s="147">
        <f t="shared" si="4"/>
        <v>544452</v>
      </c>
      <c r="AJ31" s="80">
        <f t="shared" si="4"/>
        <v>561346</v>
      </c>
      <c r="AK31" s="134">
        <f t="shared" si="4"/>
        <v>596752</v>
      </c>
    </row>
    <row r="32" spans="1:37" s="66" customFormat="1" ht="15" customHeight="1" x14ac:dyDescent="0.2">
      <c r="A32" s="22" t="str">
        <f>[6]Settings!U31</f>
        <v>Total: Amathole Municipalities</v>
      </c>
      <c r="B32" s="23"/>
      <c r="C32" s="24"/>
      <c r="D32" s="193">
        <f>SUM(D25:D31)</f>
        <v>668814</v>
      </c>
      <c r="E32" s="102">
        <f t="shared" ref="E32:R32" si="5">SUM(E25:E31)</f>
        <v>702793</v>
      </c>
      <c r="F32" s="203">
        <f t="shared" si="5"/>
        <v>743930</v>
      </c>
      <c r="G32" s="193">
        <f t="shared" si="5"/>
        <v>0</v>
      </c>
      <c r="H32" s="102">
        <f t="shared" si="5"/>
        <v>0</v>
      </c>
      <c r="I32" s="203">
        <f t="shared" si="5"/>
        <v>0</v>
      </c>
      <c r="J32" s="193">
        <f t="shared" si="5"/>
        <v>90000</v>
      </c>
      <c r="K32" s="102">
        <f t="shared" si="5"/>
        <v>95000</v>
      </c>
      <c r="L32" s="203">
        <f t="shared" si="5"/>
        <v>102000</v>
      </c>
      <c r="M32" s="193">
        <f t="shared" si="5"/>
        <v>36000</v>
      </c>
      <c r="N32" s="102">
        <f t="shared" si="5"/>
        <v>46870</v>
      </c>
      <c r="O32" s="203">
        <f t="shared" si="5"/>
        <v>65000</v>
      </c>
      <c r="P32" s="193">
        <f t="shared" si="5"/>
        <v>2933</v>
      </c>
      <c r="Q32" s="102">
        <f t="shared" si="5"/>
        <v>3163</v>
      </c>
      <c r="R32" s="203">
        <f t="shared" si="5"/>
        <v>3344</v>
      </c>
      <c r="S32" s="193">
        <f>SUM(S25:S31)</f>
        <v>0</v>
      </c>
      <c r="T32" s="102">
        <f t="shared" ref="T32:AK32" si="6">SUM(T25:T31)</f>
        <v>0</v>
      </c>
      <c r="U32" s="203">
        <f t="shared" si="6"/>
        <v>0</v>
      </c>
      <c r="V32" s="193">
        <f t="shared" si="6"/>
        <v>0</v>
      </c>
      <c r="W32" s="102">
        <f t="shared" si="6"/>
        <v>0</v>
      </c>
      <c r="X32" s="203">
        <f t="shared" si="6"/>
        <v>0</v>
      </c>
      <c r="Y32" s="193">
        <f t="shared" si="6"/>
        <v>15080</v>
      </c>
      <c r="Z32" s="102">
        <f t="shared" si="6"/>
        <v>0</v>
      </c>
      <c r="AA32" s="203">
        <f t="shared" si="6"/>
        <v>0</v>
      </c>
      <c r="AB32" s="193">
        <f t="shared" si="6"/>
        <v>0</v>
      </c>
      <c r="AC32" s="102">
        <f t="shared" si="6"/>
        <v>0</v>
      </c>
      <c r="AD32" s="203">
        <f t="shared" si="6"/>
        <v>0</v>
      </c>
      <c r="AE32" s="193">
        <f t="shared" si="6"/>
        <v>0</v>
      </c>
      <c r="AF32" s="102">
        <f t="shared" si="6"/>
        <v>0</v>
      </c>
      <c r="AG32" s="203">
        <f t="shared" si="6"/>
        <v>0</v>
      </c>
      <c r="AH32" s="121">
        <f t="shared" si="6"/>
        <v>0</v>
      </c>
      <c r="AI32" s="193">
        <f t="shared" si="6"/>
        <v>812827</v>
      </c>
      <c r="AJ32" s="102">
        <f t="shared" si="6"/>
        <v>847826</v>
      </c>
      <c r="AK32" s="203">
        <f t="shared" si="6"/>
        <v>914274</v>
      </c>
    </row>
    <row r="33" spans="1:37" ht="15" customHeight="1" x14ac:dyDescent="0.2">
      <c r="A33" s="254">
        <f>[6]Settings!U32</f>
        <v>0</v>
      </c>
      <c r="B33" s="243">
        <f>[6]Settings!V32</f>
        <v>0</v>
      </c>
      <c r="C33" s="244">
        <f>[6]Settings!W32</f>
        <v>0</v>
      </c>
      <c r="D33" s="1"/>
      <c r="E33" s="2"/>
      <c r="F33" s="3"/>
      <c r="G33" s="1"/>
      <c r="H33" s="2"/>
      <c r="I33" s="3"/>
      <c r="J33" s="1"/>
      <c r="K33" s="2"/>
      <c r="L33" s="3"/>
      <c r="M33" s="1"/>
      <c r="N33" s="2"/>
      <c r="O33" s="3"/>
      <c r="P33" s="1"/>
      <c r="Q33" s="2"/>
      <c r="R33" s="3"/>
      <c r="S33" s="1"/>
      <c r="T33" s="2"/>
      <c r="U33" s="3"/>
      <c r="V33" s="1"/>
      <c r="W33" s="2"/>
      <c r="X33" s="3"/>
      <c r="Y33" s="1"/>
      <c r="Z33" s="2"/>
      <c r="AA33" s="3"/>
      <c r="AB33" s="1"/>
      <c r="AC33" s="2"/>
      <c r="AD33" s="3"/>
      <c r="AE33" s="1"/>
      <c r="AF33" s="2"/>
      <c r="AG33" s="3"/>
      <c r="AI33" s="1">
        <f t="shared" ref="AI33:AK40" si="7">D33+G33+J33+M33+P33+S33+V33+Y33+AB33+AE33</f>
        <v>0</v>
      </c>
      <c r="AJ33" s="2">
        <f t="shared" si="7"/>
        <v>0</v>
      </c>
      <c r="AK33" s="3">
        <f t="shared" si="7"/>
        <v>0</v>
      </c>
    </row>
    <row r="34" spans="1:37" ht="15" customHeight="1" x14ac:dyDescent="0.2">
      <c r="A34" s="20" t="str">
        <f>[6]Settings!U33</f>
        <v>B</v>
      </c>
      <c r="B34" s="19" t="str">
        <f>[6]Settings!V33</f>
        <v>EC131</v>
      </c>
      <c r="C34" s="229" t="str">
        <f>[6]Settings!W33</f>
        <v xml:space="preserve"> Inxuba Yethemba</v>
      </c>
      <c r="D34" s="147">
        <v>16313</v>
      </c>
      <c r="E34" s="80">
        <v>17014</v>
      </c>
      <c r="F34" s="134">
        <v>17754</v>
      </c>
      <c r="G34" s="147"/>
      <c r="H34" s="80"/>
      <c r="I34" s="134"/>
      <c r="J34" s="147"/>
      <c r="K34" s="80"/>
      <c r="L34" s="134"/>
      <c r="M34" s="147">
        <v>9000</v>
      </c>
      <c r="N34" s="80">
        <v>12000</v>
      </c>
      <c r="O34" s="134">
        <v>22400</v>
      </c>
      <c r="P34" s="147"/>
      <c r="Q34" s="80"/>
      <c r="R34" s="134"/>
      <c r="S34" s="147"/>
      <c r="T34" s="80"/>
      <c r="U34" s="134"/>
      <c r="V34" s="147"/>
      <c r="W34" s="80"/>
      <c r="X34" s="134"/>
      <c r="Y34" s="147"/>
      <c r="Z34" s="80"/>
      <c r="AA34" s="134"/>
      <c r="AB34" s="147"/>
      <c r="AC34" s="80"/>
      <c r="AD34" s="134"/>
      <c r="AE34" s="147"/>
      <c r="AF34" s="80"/>
      <c r="AG34" s="134"/>
      <c r="AI34" s="147">
        <f t="shared" si="7"/>
        <v>25313</v>
      </c>
      <c r="AJ34" s="80">
        <f t="shared" si="7"/>
        <v>29014</v>
      </c>
      <c r="AK34" s="134">
        <f t="shared" si="7"/>
        <v>40154</v>
      </c>
    </row>
    <row r="35" spans="1:37" ht="15" customHeight="1" x14ac:dyDescent="0.2">
      <c r="A35" s="20" t="str">
        <f>[6]Settings!U34</f>
        <v>B</v>
      </c>
      <c r="B35" s="19" t="str">
        <f>[6]Settings!V34</f>
        <v>EC135</v>
      </c>
      <c r="C35" s="229" t="str">
        <f>[6]Settings!W34</f>
        <v xml:space="preserve"> Intsika Yethu</v>
      </c>
      <c r="D35" s="147">
        <v>43735</v>
      </c>
      <c r="E35" s="80">
        <v>46137</v>
      </c>
      <c r="F35" s="134">
        <v>48671</v>
      </c>
      <c r="G35" s="147"/>
      <c r="H35" s="80"/>
      <c r="I35" s="134"/>
      <c r="J35" s="147"/>
      <c r="K35" s="80"/>
      <c r="L35" s="134"/>
      <c r="M35" s="147">
        <v>4500</v>
      </c>
      <c r="N35" s="80">
        <v>5000</v>
      </c>
      <c r="O35" s="134">
        <v>7000</v>
      </c>
      <c r="P35" s="147"/>
      <c r="Q35" s="80"/>
      <c r="R35" s="134"/>
      <c r="S35" s="147"/>
      <c r="T35" s="80"/>
      <c r="U35" s="134"/>
      <c r="V35" s="147"/>
      <c r="W35" s="80"/>
      <c r="X35" s="134"/>
      <c r="Y35" s="147"/>
      <c r="Z35" s="80"/>
      <c r="AA35" s="134"/>
      <c r="AB35" s="147"/>
      <c r="AC35" s="80"/>
      <c r="AD35" s="134"/>
      <c r="AE35" s="147"/>
      <c r="AF35" s="80"/>
      <c r="AG35" s="134"/>
      <c r="AI35" s="147">
        <f t="shared" si="7"/>
        <v>48235</v>
      </c>
      <c r="AJ35" s="80">
        <f t="shared" si="7"/>
        <v>51137</v>
      </c>
      <c r="AK35" s="134">
        <f t="shared" si="7"/>
        <v>55671</v>
      </c>
    </row>
    <row r="36" spans="1:37" ht="15" customHeight="1" x14ac:dyDescent="0.2">
      <c r="A36" s="20" t="str">
        <f>[6]Settings!U35</f>
        <v>B</v>
      </c>
      <c r="B36" s="19" t="str">
        <f>[6]Settings!V35</f>
        <v>EC136</v>
      </c>
      <c r="C36" s="229" t="str">
        <f>[6]Settings!W35</f>
        <v xml:space="preserve"> Emalahleni</v>
      </c>
      <c r="D36" s="147">
        <v>34061</v>
      </c>
      <c r="E36" s="80">
        <v>35862</v>
      </c>
      <c r="F36" s="134">
        <v>37764</v>
      </c>
      <c r="G36" s="147"/>
      <c r="H36" s="80"/>
      <c r="I36" s="134"/>
      <c r="J36" s="147"/>
      <c r="K36" s="80"/>
      <c r="L36" s="134"/>
      <c r="M36" s="147"/>
      <c r="N36" s="80">
        <v>5000</v>
      </c>
      <c r="O36" s="134">
        <v>7000</v>
      </c>
      <c r="P36" s="147"/>
      <c r="Q36" s="80"/>
      <c r="R36" s="134"/>
      <c r="S36" s="147"/>
      <c r="T36" s="80"/>
      <c r="U36" s="134"/>
      <c r="V36" s="147"/>
      <c r="W36" s="80"/>
      <c r="X36" s="134"/>
      <c r="Y36" s="147"/>
      <c r="Z36" s="80"/>
      <c r="AA36" s="134"/>
      <c r="AB36" s="147"/>
      <c r="AC36" s="80"/>
      <c r="AD36" s="134"/>
      <c r="AE36" s="147"/>
      <c r="AF36" s="80"/>
      <c r="AG36" s="134"/>
      <c r="AI36" s="147">
        <f t="shared" si="7"/>
        <v>34061</v>
      </c>
      <c r="AJ36" s="80">
        <f t="shared" si="7"/>
        <v>40862</v>
      </c>
      <c r="AK36" s="134">
        <f t="shared" si="7"/>
        <v>44764</v>
      </c>
    </row>
    <row r="37" spans="1:37" ht="15" customHeight="1" x14ac:dyDescent="0.2">
      <c r="A37" s="20" t="str">
        <f>[6]Settings!U36</f>
        <v>B</v>
      </c>
      <c r="B37" s="19" t="str">
        <f>[6]Settings!V36</f>
        <v>EC137</v>
      </c>
      <c r="C37" s="229" t="str">
        <f>[6]Settings!W36</f>
        <v xml:space="preserve"> Engcobo</v>
      </c>
      <c r="D37" s="147">
        <v>39156</v>
      </c>
      <c r="E37" s="80">
        <v>41273</v>
      </c>
      <c r="F37" s="134">
        <v>43508</v>
      </c>
      <c r="G37" s="147"/>
      <c r="H37" s="80"/>
      <c r="I37" s="134"/>
      <c r="J37" s="147"/>
      <c r="K37" s="80"/>
      <c r="L37" s="134"/>
      <c r="M37" s="147">
        <v>13000</v>
      </c>
      <c r="N37" s="80">
        <v>20000</v>
      </c>
      <c r="O37" s="134">
        <v>20000</v>
      </c>
      <c r="P37" s="147"/>
      <c r="Q37" s="80"/>
      <c r="R37" s="134"/>
      <c r="S37" s="147"/>
      <c r="T37" s="80"/>
      <c r="U37" s="134"/>
      <c r="V37" s="147"/>
      <c r="W37" s="80"/>
      <c r="X37" s="134"/>
      <c r="Y37" s="147"/>
      <c r="Z37" s="80"/>
      <c r="AA37" s="134"/>
      <c r="AB37" s="147"/>
      <c r="AC37" s="80"/>
      <c r="AD37" s="134"/>
      <c r="AE37" s="147"/>
      <c r="AF37" s="80"/>
      <c r="AG37" s="134"/>
      <c r="AI37" s="147">
        <f t="shared" si="7"/>
        <v>52156</v>
      </c>
      <c r="AJ37" s="80">
        <f t="shared" si="7"/>
        <v>61273</v>
      </c>
      <c r="AK37" s="134">
        <f t="shared" si="7"/>
        <v>63508</v>
      </c>
    </row>
    <row r="38" spans="1:37" ht="15" customHeight="1" x14ac:dyDescent="0.2">
      <c r="A38" s="20" t="str">
        <f>[6]Settings!U37</f>
        <v>B</v>
      </c>
      <c r="B38" s="19" t="str">
        <f>[6]Settings!V37</f>
        <v>EC138</v>
      </c>
      <c r="C38" s="229" t="str">
        <f>[6]Settings!W37</f>
        <v xml:space="preserve"> Sakhisizwe</v>
      </c>
      <c r="D38" s="147">
        <v>30948</v>
      </c>
      <c r="E38" s="80">
        <v>19282</v>
      </c>
      <c r="F38" s="134">
        <v>20161</v>
      </c>
      <c r="G38" s="147"/>
      <c r="H38" s="80"/>
      <c r="I38" s="134"/>
      <c r="J38" s="147"/>
      <c r="K38" s="80"/>
      <c r="L38" s="134"/>
      <c r="M38" s="147">
        <v>2000</v>
      </c>
      <c r="N38" s="80"/>
      <c r="O38" s="134">
        <v>5000</v>
      </c>
      <c r="P38" s="147"/>
      <c r="Q38" s="80"/>
      <c r="R38" s="134"/>
      <c r="S38" s="147"/>
      <c r="T38" s="80"/>
      <c r="U38" s="134"/>
      <c r="V38" s="147"/>
      <c r="W38" s="80"/>
      <c r="X38" s="134"/>
      <c r="Y38" s="147"/>
      <c r="Z38" s="80"/>
      <c r="AA38" s="134"/>
      <c r="AB38" s="147"/>
      <c r="AC38" s="80"/>
      <c r="AD38" s="134"/>
      <c r="AE38" s="147"/>
      <c r="AF38" s="80"/>
      <c r="AG38" s="134"/>
      <c r="AI38" s="147">
        <f t="shared" si="7"/>
        <v>32948</v>
      </c>
      <c r="AJ38" s="80">
        <f t="shared" si="7"/>
        <v>19282</v>
      </c>
      <c r="AK38" s="134">
        <f t="shared" si="7"/>
        <v>25161</v>
      </c>
    </row>
    <row r="39" spans="1:37" ht="15" customHeight="1" x14ac:dyDescent="0.2">
      <c r="A39" s="20" t="str">
        <f>[6]Settings!U38</f>
        <v>B</v>
      </c>
      <c r="B39" s="19" t="str">
        <f>[6]Settings!V38</f>
        <v>EC139</v>
      </c>
      <c r="C39" s="229" t="str">
        <f>[6]Settings!W38</f>
        <v xml:space="preserve"> Enoch Mgijima</v>
      </c>
      <c r="D39" s="147">
        <v>55036</v>
      </c>
      <c r="E39" s="80">
        <v>58138</v>
      </c>
      <c r="F39" s="134">
        <v>61411</v>
      </c>
      <c r="G39" s="147"/>
      <c r="H39" s="80"/>
      <c r="I39" s="134"/>
      <c r="J39" s="147"/>
      <c r="K39" s="80"/>
      <c r="L39" s="134"/>
      <c r="M39" s="147">
        <v>10000</v>
      </c>
      <c r="N39" s="80">
        <v>21000</v>
      </c>
      <c r="O39" s="134">
        <v>12000</v>
      </c>
      <c r="P39" s="147"/>
      <c r="Q39" s="80"/>
      <c r="R39" s="134"/>
      <c r="S39" s="147"/>
      <c r="T39" s="80"/>
      <c r="U39" s="134"/>
      <c r="V39" s="147"/>
      <c r="W39" s="80"/>
      <c r="X39" s="134"/>
      <c r="Y39" s="147"/>
      <c r="Z39" s="80"/>
      <c r="AA39" s="134"/>
      <c r="AB39" s="147"/>
      <c r="AC39" s="80"/>
      <c r="AD39" s="134"/>
      <c r="AE39" s="147"/>
      <c r="AF39" s="80"/>
      <c r="AG39" s="134"/>
      <c r="AI39" s="147">
        <f t="shared" si="7"/>
        <v>65036</v>
      </c>
      <c r="AJ39" s="80">
        <f t="shared" si="7"/>
        <v>79138</v>
      </c>
      <c r="AK39" s="134">
        <f t="shared" si="7"/>
        <v>73411</v>
      </c>
    </row>
    <row r="40" spans="1:37" ht="15" customHeight="1" x14ac:dyDescent="0.2">
      <c r="A40" s="20" t="str">
        <f>[6]Settings!U39</f>
        <v>C</v>
      </c>
      <c r="B40" s="19" t="str">
        <f>[6]Settings!V39</f>
        <v>DC13</v>
      </c>
      <c r="C40" s="229" t="str">
        <f>[6]Settings!W39</f>
        <v xml:space="preserve"> Chris Hani District Municipality</v>
      </c>
      <c r="D40" s="147">
        <v>292340</v>
      </c>
      <c r="E40" s="80">
        <v>310152</v>
      </c>
      <c r="F40" s="134">
        <v>328950</v>
      </c>
      <c r="G40" s="147">
        <v>208500</v>
      </c>
      <c r="H40" s="80">
        <v>132000</v>
      </c>
      <c r="I40" s="134">
        <v>25000</v>
      </c>
      <c r="J40" s="147">
        <v>80000</v>
      </c>
      <c r="K40" s="80">
        <v>107264</v>
      </c>
      <c r="L40" s="134">
        <v>108000</v>
      </c>
      <c r="M40" s="147"/>
      <c r="N40" s="80"/>
      <c r="O40" s="134"/>
      <c r="P40" s="147">
        <v>3222</v>
      </c>
      <c r="Q40" s="80">
        <v>3385</v>
      </c>
      <c r="R40" s="134">
        <v>3578</v>
      </c>
      <c r="S40" s="147"/>
      <c r="T40" s="80"/>
      <c r="U40" s="134"/>
      <c r="V40" s="147"/>
      <c r="W40" s="80"/>
      <c r="X40" s="134"/>
      <c r="Y40" s="147"/>
      <c r="Z40" s="80"/>
      <c r="AA40" s="134"/>
      <c r="AB40" s="147"/>
      <c r="AC40" s="80"/>
      <c r="AD40" s="134"/>
      <c r="AE40" s="147"/>
      <c r="AF40" s="80"/>
      <c r="AG40" s="134"/>
      <c r="AI40" s="147">
        <f t="shared" si="7"/>
        <v>584062</v>
      </c>
      <c r="AJ40" s="80">
        <f t="shared" si="7"/>
        <v>552801</v>
      </c>
      <c r="AK40" s="134">
        <f t="shared" si="7"/>
        <v>465528</v>
      </c>
    </row>
    <row r="41" spans="1:37" s="66" customFormat="1" ht="15" customHeight="1" x14ac:dyDescent="0.2">
      <c r="A41" s="22" t="str">
        <f>[6]Settings!U40</f>
        <v>Total: Chris Hani Municipalities</v>
      </c>
      <c r="B41" s="23"/>
      <c r="C41" s="24"/>
      <c r="D41" s="193">
        <f>SUM(D34:D40)</f>
        <v>511589</v>
      </c>
      <c r="E41" s="102">
        <f t="shared" ref="E41:R41" si="8">SUM(E34:E40)</f>
        <v>527858</v>
      </c>
      <c r="F41" s="203">
        <f t="shared" si="8"/>
        <v>558219</v>
      </c>
      <c r="G41" s="193">
        <f t="shared" si="8"/>
        <v>208500</v>
      </c>
      <c r="H41" s="102">
        <f t="shared" si="8"/>
        <v>132000</v>
      </c>
      <c r="I41" s="203">
        <f t="shared" si="8"/>
        <v>25000</v>
      </c>
      <c r="J41" s="193">
        <f t="shared" si="8"/>
        <v>80000</v>
      </c>
      <c r="K41" s="102">
        <f t="shared" si="8"/>
        <v>107264</v>
      </c>
      <c r="L41" s="203">
        <f t="shared" si="8"/>
        <v>108000</v>
      </c>
      <c r="M41" s="193">
        <f t="shared" si="8"/>
        <v>38500</v>
      </c>
      <c r="N41" s="102">
        <f t="shared" si="8"/>
        <v>63000</v>
      </c>
      <c r="O41" s="203">
        <f t="shared" si="8"/>
        <v>73400</v>
      </c>
      <c r="P41" s="203">
        <f t="shared" si="8"/>
        <v>3222</v>
      </c>
      <c r="Q41" s="102">
        <f t="shared" si="8"/>
        <v>3385</v>
      </c>
      <c r="R41" s="203">
        <f t="shared" si="8"/>
        <v>3578</v>
      </c>
      <c r="S41" s="193">
        <f>SUM(S34:S40)</f>
        <v>0</v>
      </c>
      <c r="T41" s="102">
        <f t="shared" ref="T41:AK41" si="9">SUM(T34:T40)</f>
        <v>0</v>
      </c>
      <c r="U41" s="203">
        <f t="shared" si="9"/>
        <v>0</v>
      </c>
      <c r="V41" s="193">
        <f t="shared" si="9"/>
        <v>0</v>
      </c>
      <c r="W41" s="102">
        <f t="shared" si="9"/>
        <v>0</v>
      </c>
      <c r="X41" s="203">
        <f t="shared" si="9"/>
        <v>0</v>
      </c>
      <c r="Y41" s="193">
        <f t="shared" si="9"/>
        <v>0</v>
      </c>
      <c r="Z41" s="102">
        <f t="shared" si="9"/>
        <v>0</v>
      </c>
      <c r="AA41" s="203">
        <f t="shared" si="9"/>
        <v>0</v>
      </c>
      <c r="AB41" s="193">
        <f t="shared" si="9"/>
        <v>0</v>
      </c>
      <c r="AC41" s="102">
        <f t="shared" si="9"/>
        <v>0</v>
      </c>
      <c r="AD41" s="203">
        <f t="shared" si="9"/>
        <v>0</v>
      </c>
      <c r="AE41" s="193">
        <f t="shared" si="9"/>
        <v>0</v>
      </c>
      <c r="AF41" s="102">
        <f t="shared" si="9"/>
        <v>0</v>
      </c>
      <c r="AG41" s="203">
        <f t="shared" si="9"/>
        <v>0</v>
      </c>
      <c r="AH41" s="121">
        <f t="shared" si="9"/>
        <v>0</v>
      </c>
      <c r="AI41" s="193">
        <f t="shared" si="9"/>
        <v>841811</v>
      </c>
      <c r="AJ41" s="102">
        <f t="shared" si="9"/>
        <v>833507</v>
      </c>
      <c r="AK41" s="203">
        <f t="shared" si="9"/>
        <v>768197</v>
      </c>
    </row>
    <row r="42" spans="1:37" ht="15" customHeight="1" x14ac:dyDescent="0.2">
      <c r="A42" s="254">
        <f>[6]Settings!U41</f>
        <v>0</v>
      </c>
      <c r="B42" s="243">
        <f>[6]Settings!V41</f>
        <v>0</v>
      </c>
      <c r="C42" s="244">
        <f>[6]Settings!W41</f>
        <v>0</v>
      </c>
      <c r="D42" s="194"/>
      <c r="E42" s="4"/>
      <c r="F42" s="204"/>
      <c r="G42" s="194"/>
      <c r="H42" s="4"/>
      <c r="I42" s="204"/>
      <c r="J42" s="194"/>
      <c r="K42" s="4"/>
      <c r="L42" s="204"/>
      <c r="M42" s="194"/>
      <c r="N42" s="4"/>
      <c r="O42" s="204"/>
      <c r="P42" s="194"/>
      <c r="Q42" s="4"/>
      <c r="R42" s="204"/>
      <c r="S42" s="194"/>
      <c r="T42" s="4"/>
      <c r="U42" s="204"/>
      <c r="V42" s="194"/>
      <c r="W42" s="4"/>
      <c r="X42" s="204"/>
      <c r="Y42" s="194"/>
      <c r="Z42" s="4"/>
      <c r="AA42" s="204"/>
      <c r="AB42" s="194"/>
      <c r="AC42" s="4"/>
      <c r="AD42" s="204"/>
      <c r="AE42" s="194"/>
      <c r="AF42" s="4"/>
      <c r="AG42" s="204"/>
      <c r="AI42" s="194">
        <f t="shared" ref="AI42:AK46" si="10">D42+G42+J42+M42+P42+S42+V42+Y42+AB42+AE42</f>
        <v>0</v>
      </c>
      <c r="AJ42" s="4">
        <f t="shared" si="10"/>
        <v>0</v>
      </c>
      <c r="AK42" s="204">
        <f t="shared" si="10"/>
        <v>0</v>
      </c>
    </row>
    <row r="43" spans="1:37" ht="15" customHeight="1" x14ac:dyDescent="0.2">
      <c r="A43" s="20" t="str">
        <f>[6]Settings!U42</f>
        <v>B</v>
      </c>
      <c r="B43" s="19" t="str">
        <f>[6]Settings!V42</f>
        <v>EC141</v>
      </c>
      <c r="C43" s="229" t="str">
        <f>[6]Settings!W42</f>
        <v xml:space="preserve"> Elundini</v>
      </c>
      <c r="D43" s="147">
        <v>39587</v>
      </c>
      <c r="E43" s="80">
        <v>41731</v>
      </c>
      <c r="F43" s="134">
        <v>43993</v>
      </c>
      <c r="G43" s="147"/>
      <c r="H43" s="80"/>
      <c r="I43" s="134"/>
      <c r="J43" s="147"/>
      <c r="K43" s="80"/>
      <c r="L43" s="134"/>
      <c r="M43" s="147">
        <v>30000</v>
      </c>
      <c r="N43" s="80">
        <v>35000</v>
      </c>
      <c r="O43" s="134">
        <v>27156</v>
      </c>
      <c r="P43" s="147"/>
      <c r="Q43" s="80"/>
      <c r="R43" s="134"/>
      <c r="S43" s="147"/>
      <c r="T43" s="80"/>
      <c r="U43" s="134"/>
      <c r="V43" s="147"/>
      <c r="W43" s="80"/>
      <c r="X43" s="134"/>
      <c r="Y43" s="147"/>
      <c r="Z43" s="80"/>
      <c r="AA43" s="134"/>
      <c r="AB43" s="147"/>
      <c r="AC43" s="80"/>
      <c r="AD43" s="134"/>
      <c r="AE43" s="147"/>
      <c r="AF43" s="80"/>
      <c r="AG43" s="134"/>
      <c r="AI43" s="147">
        <f t="shared" si="10"/>
        <v>69587</v>
      </c>
      <c r="AJ43" s="80">
        <f t="shared" si="10"/>
        <v>76731</v>
      </c>
      <c r="AK43" s="134">
        <f t="shared" si="10"/>
        <v>71149</v>
      </c>
    </row>
    <row r="44" spans="1:37" ht="15" customHeight="1" x14ac:dyDescent="0.2">
      <c r="A44" s="20" t="str">
        <f>[6]Settings!U43</f>
        <v>B</v>
      </c>
      <c r="B44" s="19" t="str">
        <f>[6]Settings!V43</f>
        <v>EC142</v>
      </c>
      <c r="C44" s="229" t="str">
        <f>[6]Settings!W43</f>
        <v xml:space="preserve"> Senqu</v>
      </c>
      <c r="D44" s="147">
        <v>39115</v>
      </c>
      <c r="E44" s="80">
        <v>41230</v>
      </c>
      <c r="F44" s="134">
        <v>43462</v>
      </c>
      <c r="G44" s="147"/>
      <c r="H44" s="80"/>
      <c r="I44" s="134"/>
      <c r="J44" s="147"/>
      <c r="K44" s="80"/>
      <c r="L44" s="134"/>
      <c r="M44" s="147">
        <v>5000</v>
      </c>
      <c r="N44" s="80"/>
      <c r="O44" s="134">
        <v>5000</v>
      </c>
      <c r="P44" s="147"/>
      <c r="Q44" s="80"/>
      <c r="R44" s="134"/>
      <c r="S44" s="147"/>
      <c r="T44" s="80"/>
      <c r="U44" s="134"/>
      <c r="V44" s="147"/>
      <c r="W44" s="80"/>
      <c r="X44" s="134"/>
      <c r="Y44" s="147"/>
      <c r="Z44" s="80"/>
      <c r="AA44" s="134"/>
      <c r="AB44" s="147"/>
      <c r="AC44" s="80"/>
      <c r="AD44" s="134"/>
      <c r="AE44" s="147"/>
      <c r="AF44" s="80"/>
      <c r="AG44" s="134"/>
      <c r="AI44" s="147">
        <f t="shared" si="10"/>
        <v>44115</v>
      </c>
      <c r="AJ44" s="80">
        <f t="shared" si="10"/>
        <v>41230</v>
      </c>
      <c r="AK44" s="134">
        <f t="shared" si="10"/>
        <v>48462</v>
      </c>
    </row>
    <row r="45" spans="1:37" ht="15" customHeight="1" x14ac:dyDescent="0.2">
      <c r="A45" s="20" t="str">
        <f>[6]Settings!U44</f>
        <v>B</v>
      </c>
      <c r="B45" s="19" t="str">
        <f>[6]Settings!V44</f>
        <v>EC145</v>
      </c>
      <c r="C45" s="229" t="str">
        <f>[6]Settings!W44</f>
        <v xml:space="preserve"> Walter Sisulu</v>
      </c>
      <c r="D45" s="147">
        <v>29954</v>
      </c>
      <c r="E45" s="80">
        <v>20009</v>
      </c>
      <c r="F45" s="134">
        <v>20934</v>
      </c>
      <c r="G45" s="147"/>
      <c r="H45" s="80"/>
      <c r="I45" s="134"/>
      <c r="J45" s="147"/>
      <c r="K45" s="80"/>
      <c r="L45" s="134"/>
      <c r="M45" s="147">
        <v>9000</v>
      </c>
      <c r="N45" s="80"/>
      <c r="O45" s="134">
        <v>8000</v>
      </c>
      <c r="P45" s="147"/>
      <c r="Q45" s="80"/>
      <c r="R45" s="134"/>
      <c r="S45" s="147"/>
      <c r="T45" s="80"/>
      <c r="U45" s="134"/>
      <c r="V45" s="147"/>
      <c r="W45" s="80"/>
      <c r="X45" s="134"/>
      <c r="Y45" s="147"/>
      <c r="Z45" s="80"/>
      <c r="AA45" s="134"/>
      <c r="AB45" s="147"/>
      <c r="AC45" s="80"/>
      <c r="AD45" s="134"/>
      <c r="AE45" s="147"/>
      <c r="AF45" s="80"/>
      <c r="AG45" s="134"/>
      <c r="AI45" s="147">
        <f t="shared" si="10"/>
        <v>38954</v>
      </c>
      <c r="AJ45" s="80">
        <f t="shared" si="10"/>
        <v>20009</v>
      </c>
      <c r="AK45" s="134">
        <f t="shared" si="10"/>
        <v>28934</v>
      </c>
    </row>
    <row r="46" spans="1:37" ht="15" customHeight="1" x14ac:dyDescent="0.2">
      <c r="A46" s="20" t="str">
        <f>[6]Settings!U45</f>
        <v>C</v>
      </c>
      <c r="B46" s="19" t="str">
        <f>[6]Settings!V45</f>
        <v>DC14</v>
      </c>
      <c r="C46" s="229" t="str">
        <f>[6]Settings!W45</f>
        <v xml:space="preserve"> Joe Gqabi District Municipality</v>
      </c>
      <c r="D46" s="147">
        <v>159725</v>
      </c>
      <c r="E46" s="80">
        <v>169316</v>
      </c>
      <c r="F46" s="134">
        <v>179438</v>
      </c>
      <c r="G46" s="147">
        <v>6000</v>
      </c>
      <c r="H46" s="80">
        <v>23000</v>
      </c>
      <c r="I46" s="134">
        <v>40000</v>
      </c>
      <c r="J46" s="147">
        <v>64500</v>
      </c>
      <c r="K46" s="80">
        <v>87310</v>
      </c>
      <c r="L46" s="134">
        <v>84000</v>
      </c>
      <c r="M46" s="147"/>
      <c r="N46" s="80"/>
      <c r="O46" s="134"/>
      <c r="P46" s="147">
        <v>2180</v>
      </c>
      <c r="Q46" s="80">
        <v>2204</v>
      </c>
      <c r="R46" s="134">
        <v>2329</v>
      </c>
      <c r="S46" s="147"/>
      <c r="T46" s="80"/>
      <c r="U46" s="134"/>
      <c r="V46" s="147"/>
      <c r="W46" s="80"/>
      <c r="X46" s="134"/>
      <c r="Y46" s="147"/>
      <c r="Z46" s="80"/>
      <c r="AA46" s="134"/>
      <c r="AB46" s="147"/>
      <c r="AC46" s="80"/>
      <c r="AD46" s="134"/>
      <c r="AE46" s="147"/>
      <c r="AF46" s="80"/>
      <c r="AG46" s="134"/>
      <c r="AI46" s="147">
        <f t="shared" si="10"/>
        <v>232405</v>
      </c>
      <c r="AJ46" s="80">
        <f t="shared" si="10"/>
        <v>281830</v>
      </c>
      <c r="AK46" s="134">
        <f t="shared" si="10"/>
        <v>305767</v>
      </c>
    </row>
    <row r="47" spans="1:37" s="66" customFormat="1" ht="15" customHeight="1" x14ac:dyDescent="0.2">
      <c r="A47" s="22" t="str">
        <f>[6]Settings!U46</f>
        <v>Total: Joe Gqabi Municipalities</v>
      </c>
      <c r="B47" s="23"/>
      <c r="C47" s="24"/>
      <c r="D47" s="193">
        <f>SUM(D43:D46)</f>
        <v>268381</v>
      </c>
      <c r="E47" s="102">
        <f t="shared" ref="E47:R47" si="11">SUM(E43:E46)</f>
        <v>272286</v>
      </c>
      <c r="F47" s="203">
        <f t="shared" si="11"/>
        <v>287827</v>
      </c>
      <c r="G47" s="193">
        <f t="shared" si="11"/>
        <v>6000</v>
      </c>
      <c r="H47" s="102">
        <f t="shared" si="11"/>
        <v>23000</v>
      </c>
      <c r="I47" s="203">
        <f t="shared" si="11"/>
        <v>40000</v>
      </c>
      <c r="J47" s="193">
        <f t="shared" si="11"/>
        <v>64500</v>
      </c>
      <c r="K47" s="102">
        <f t="shared" si="11"/>
        <v>87310</v>
      </c>
      <c r="L47" s="203">
        <f t="shared" si="11"/>
        <v>84000</v>
      </c>
      <c r="M47" s="193">
        <f t="shared" si="11"/>
        <v>44000</v>
      </c>
      <c r="N47" s="102">
        <f t="shared" si="11"/>
        <v>35000</v>
      </c>
      <c r="O47" s="203">
        <f t="shared" si="11"/>
        <v>40156</v>
      </c>
      <c r="P47" s="203">
        <f t="shared" si="11"/>
        <v>2180</v>
      </c>
      <c r="Q47" s="102">
        <f t="shared" si="11"/>
        <v>2204</v>
      </c>
      <c r="R47" s="203">
        <f t="shared" si="11"/>
        <v>2329</v>
      </c>
      <c r="S47" s="193">
        <f>SUM(S43:S46)</f>
        <v>0</v>
      </c>
      <c r="T47" s="102">
        <f t="shared" ref="T47:AK47" si="12">SUM(T43:T46)</f>
        <v>0</v>
      </c>
      <c r="U47" s="203">
        <f t="shared" si="12"/>
        <v>0</v>
      </c>
      <c r="V47" s="193">
        <f t="shared" si="12"/>
        <v>0</v>
      </c>
      <c r="W47" s="102">
        <f t="shared" si="12"/>
        <v>0</v>
      </c>
      <c r="X47" s="203">
        <f t="shared" si="12"/>
        <v>0</v>
      </c>
      <c r="Y47" s="193">
        <f t="shared" si="12"/>
        <v>0</v>
      </c>
      <c r="Z47" s="102">
        <f t="shared" si="12"/>
        <v>0</v>
      </c>
      <c r="AA47" s="203">
        <f t="shared" si="12"/>
        <v>0</v>
      </c>
      <c r="AB47" s="193">
        <f t="shared" si="12"/>
        <v>0</v>
      </c>
      <c r="AC47" s="102">
        <f t="shared" si="12"/>
        <v>0</v>
      </c>
      <c r="AD47" s="203">
        <f t="shared" si="12"/>
        <v>0</v>
      </c>
      <c r="AE47" s="193">
        <f t="shared" si="12"/>
        <v>0</v>
      </c>
      <c r="AF47" s="102">
        <f t="shared" si="12"/>
        <v>0</v>
      </c>
      <c r="AG47" s="203">
        <f t="shared" si="12"/>
        <v>0</v>
      </c>
      <c r="AH47" s="121">
        <f t="shared" si="12"/>
        <v>0</v>
      </c>
      <c r="AI47" s="193">
        <f t="shared" si="12"/>
        <v>385061</v>
      </c>
      <c r="AJ47" s="102">
        <f t="shared" si="12"/>
        <v>419800</v>
      </c>
      <c r="AK47" s="203">
        <f t="shared" si="12"/>
        <v>454312</v>
      </c>
    </row>
    <row r="48" spans="1:37" ht="15" customHeight="1" x14ac:dyDescent="0.2">
      <c r="A48" s="254">
        <f>[6]Settings!U47</f>
        <v>0</v>
      </c>
      <c r="B48" s="243">
        <f>[6]Settings!V47</f>
        <v>0</v>
      </c>
      <c r="C48" s="244">
        <f>[6]Settings!W47</f>
        <v>0</v>
      </c>
      <c r="D48" s="1"/>
      <c r="E48" s="2"/>
      <c r="F48" s="3"/>
      <c r="G48" s="1"/>
      <c r="H48" s="2"/>
      <c r="I48" s="3"/>
      <c r="J48" s="1"/>
      <c r="K48" s="2"/>
      <c r="L48" s="3"/>
      <c r="M48" s="1"/>
      <c r="N48" s="2"/>
      <c r="O48" s="3"/>
      <c r="P48" s="1"/>
      <c r="Q48" s="2"/>
      <c r="R48" s="3"/>
      <c r="S48" s="1"/>
      <c r="T48" s="2"/>
      <c r="U48" s="3"/>
      <c r="V48" s="1"/>
      <c r="W48" s="2"/>
      <c r="X48" s="3"/>
      <c r="Y48" s="1"/>
      <c r="Z48" s="2"/>
      <c r="AA48" s="3"/>
      <c r="AB48" s="1"/>
      <c r="AC48" s="2"/>
      <c r="AD48" s="3"/>
      <c r="AE48" s="1"/>
      <c r="AF48" s="2"/>
      <c r="AG48" s="3"/>
      <c r="AI48" s="1">
        <f t="shared" ref="AI48:AK54" si="13">D48+G48+J48+M48+P48+S48+V48+Y48+AB48+AE48</f>
        <v>0</v>
      </c>
      <c r="AJ48" s="2">
        <f t="shared" si="13"/>
        <v>0</v>
      </c>
      <c r="AK48" s="3">
        <f t="shared" si="13"/>
        <v>0</v>
      </c>
    </row>
    <row r="49" spans="1:37" ht="15" customHeight="1" x14ac:dyDescent="0.2">
      <c r="A49" s="20" t="str">
        <f>[6]Settings!U48</f>
        <v>B</v>
      </c>
      <c r="B49" s="19" t="str">
        <f>[6]Settings!V48</f>
        <v>EC153</v>
      </c>
      <c r="C49" s="229" t="str">
        <f>[6]Settings!W48</f>
        <v xml:space="preserve"> Ngquza Hill</v>
      </c>
      <c r="D49" s="147">
        <v>55437</v>
      </c>
      <c r="E49" s="80">
        <v>58564</v>
      </c>
      <c r="F49" s="134">
        <v>61863</v>
      </c>
      <c r="G49" s="147"/>
      <c r="H49" s="80"/>
      <c r="I49" s="134"/>
      <c r="J49" s="147"/>
      <c r="K49" s="80"/>
      <c r="L49" s="134"/>
      <c r="M49" s="147">
        <v>14500</v>
      </c>
      <c r="N49" s="80">
        <v>13000</v>
      </c>
      <c r="O49" s="134">
        <v>13000</v>
      </c>
      <c r="P49" s="147"/>
      <c r="Q49" s="80"/>
      <c r="R49" s="134"/>
      <c r="S49" s="147"/>
      <c r="T49" s="80"/>
      <c r="U49" s="134"/>
      <c r="V49" s="147"/>
      <c r="W49" s="80"/>
      <c r="X49" s="134"/>
      <c r="Y49" s="147"/>
      <c r="Z49" s="80"/>
      <c r="AA49" s="134"/>
      <c r="AB49" s="147"/>
      <c r="AC49" s="80"/>
      <c r="AD49" s="134"/>
      <c r="AE49" s="147"/>
      <c r="AF49" s="80"/>
      <c r="AG49" s="134"/>
      <c r="AI49" s="147">
        <f t="shared" si="13"/>
        <v>69937</v>
      </c>
      <c r="AJ49" s="80">
        <f t="shared" si="13"/>
        <v>71564</v>
      </c>
      <c r="AK49" s="134">
        <f t="shared" si="13"/>
        <v>74863</v>
      </c>
    </row>
    <row r="50" spans="1:37" ht="15" customHeight="1" x14ac:dyDescent="0.2">
      <c r="A50" s="20" t="str">
        <f>[6]Settings!U49</f>
        <v>B</v>
      </c>
      <c r="B50" s="19" t="str">
        <f>[6]Settings!V49</f>
        <v>EC154</v>
      </c>
      <c r="C50" s="229" t="str">
        <f>[6]Settings!W49</f>
        <v xml:space="preserve"> Port St Johns</v>
      </c>
      <c r="D50" s="147">
        <v>34897</v>
      </c>
      <c r="E50" s="80">
        <v>36751</v>
      </c>
      <c r="F50" s="134">
        <v>38707</v>
      </c>
      <c r="G50" s="147"/>
      <c r="H50" s="80"/>
      <c r="I50" s="134"/>
      <c r="J50" s="147"/>
      <c r="K50" s="80"/>
      <c r="L50" s="134"/>
      <c r="M50" s="147">
        <v>18000</v>
      </c>
      <c r="N50" s="80">
        <v>20000</v>
      </c>
      <c r="O50" s="134">
        <v>20000</v>
      </c>
      <c r="P50" s="147"/>
      <c r="Q50" s="80"/>
      <c r="R50" s="134"/>
      <c r="S50" s="147"/>
      <c r="T50" s="80"/>
      <c r="U50" s="134"/>
      <c r="V50" s="147"/>
      <c r="W50" s="80"/>
      <c r="X50" s="134"/>
      <c r="Y50" s="147"/>
      <c r="Z50" s="80"/>
      <c r="AA50" s="134"/>
      <c r="AB50" s="147"/>
      <c r="AC50" s="80"/>
      <c r="AD50" s="134"/>
      <c r="AE50" s="147"/>
      <c r="AF50" s="80"/>
      <c r="AG50" s="134"/>
      <c r="AI50" s="147">
        <f t="shared" si="13"/>
        <v>52897</v>
      </c>
      <c r="AJ50" s="80">
        <f t="shared" si="13"/>
        <v>56751</v>
      </c>
      <c r="AK50" s="134">
        <f t="shared" si="13"/>
        <v>58707</v>
      </c>
    </row>
    <row r="51" spans="1:37" ht="15" customHeight="1" x14ac:dyDescent="0.2">
      <c r="A51" s="20" t="str">
        <f>[6]Settings!U50</f>
        <v>B</v>
      </c>
      <c r="B51" s="19" t="str">
        <f>[6]Settings!V50</f>
        <v>EC155</v>
      </c>
      <c r="C51" s="229" t="str">
        <f>[6]Settings!W50</f>
        <v xml:space="preserve"> Nyandeni</v>
      </c>
      <c r="D51" s="147">
        <v>61894</v>
      </c>
      <c r="E51" s="80">
        <v>65421</v>
      </c>
      <c r="F51" s="134">
        <v>69143</v>
      </c>
      <c r="G51" s="147"/>
      <c r="H51" s="80"/>
      <c r="I51" s="134"/>
      <c r="J51" s="147"/>
      <c r="K51" s="80"/>
      <c r="L51" s="134"/>
      <c r="M51" s="147">
        <v>15000</v>
      </c>
      <c r="N51" s="80">
        <v>20000</v>
      </c>
      <c r="O51" s="134">
        <v>25000</v>
      </c>
      <c r="P51" s="147"/>
      <c r="Q51" s="80"/>
      <c r="R51" s="134"/>
      <c r="S51" s="147"/>
      <c r="T51" s="80"/>
      <c r="U51" s="134"/>
      <c r="V51" s="147"/>
      <c r="W51" s="80"/>
      <c r="X51" s="134"/>
      <c r="Y51" s="147"/>
      <c r="Z51" s="80"/>
      <c r="AA51" s="134"/>
      <c r="AB51" s="147"/>
      <c r="AC51" s="80"/>
      <c r="AD51" s="134"/>
      <c r="AE51" s="147"/>
      <c r="AF51" s="80"/>
      <c r="AG51" s="134"/>
      <c r="AI51" s="147">
        <f t="shared" si="13"/>
        <v>76894</v>
      </c>
      <c r="AJ51" s="80">
        <f t="shared" si="13"/>
        <v>85421</v>
      </c>
      <c r="AK51" s="134">
        <f t="shared" si="13"/>
        <v>94143</v>
      </c>
    </row>
    <row r="52" spans="1:37" ht="15" customHeight="1" x14ac:dyDescent="0.2">
      <c r="A52" s="20" t="str">
        <f>[6]Settings!U51</f>
        <v>B</v>
      </c>
      <c r="B52" s="19" t="str">
        <f>[6]Settings!V51</f>
        <v>EC156</v>
      </c>
      <c r="C52" s="229" t="str">
        <f>[6]Settings!W51</f>
        <v xml:space="preserve"> Mhlontlo</v>
      </c>
      <c r="D52" s="147">
        <v>44989</v>
      </c>
      <c r="E52" s="80">
        <v>47468</v>
      </c>
      <c r="F52" s="134">
        <v>50084</v>
      </c>
      <c r="G52" s="147"/>
      <c r="H52" s="80"/>
      <c r="I52" s="134"/>
      <c r="J52" s="147"/>
      <c r="K52" s="80"/>
      <c r="L52" s="134"/>
      <c r="M52" s="147">
        <v>14000</v>
      </c>
      <c r="N52" s="80">
        <v>15000</v>
      </c>
      <c r="O52" s="134">
        <v>20000</v>
      </c>
      <c r="P52" s="147"/>
      <c r="Q52" s="80"/>
      <c r="R52" s="134"/>
      <c r="S52" s="147"/>
      <c r="T52" s="80"/>
      <c r="U52" s="134"/>
      <c r="V52" s="147"/>
      <c r="W52" s="80"/>
      <c r="X52" s="134"/>
      <c r="Y52" s="147"/>
      <c r="Z52" s="80"/>
      <c r="AA52" s="134"/>
      <c r="AB52" s="147"/>
      <c r="AC52" s="80"/>
      <c r="AD52" s="134"/>
      <c r="AE52" s="147"/>
      <c r="AF52" s="80"/>
      <c r="AG52" s="134"/>
      <c r="AI52" s="147">
        <f t="shared" si="13"/>
        <v>58989</v>
      </c>
      <c r="AJ52" s="80">
        <f t="shared" si="13"/>
        <v>62468</v>
      </c>
      <c r="AK52" s="134">
        <f t="shared" si="13"/>
        <v>70084</v>
      </c>
    </row>
    <row r="53" spans="1:37" ht="15" customHeight="1" x14ac:dyDescent="0.2">
      <c r="A53" s="20" t="str">
        <f>[6]Settings!U52</f>
        <v>B</v>
      </c>
      <c r="B53" s="19" t="str">
        <f>[6]Settings!V52</f>
        <v>EC157</v>
      </c>
      <c r="C53" s="229" t="str">
        <f>[6]Settings!W52</f>
        <v xml:space="preserve"> King Sabata Dalindyebo</v>
      </c>
      <c r="D53" s="147">
        <v>87808</v>
      </c>
      <c r="E53" s="80">
        <v>92941</v>
      </c>
      <c r="F53" s="134">
        <v>98359</v>
      </c>
      <c r="G53" s="147"/>
      <c r="H53" s="80"/>
      <c r="I53" s="134"/>
      <c r="J53" s="147"/>
      <c r="K53" s="80"/>
      <c r="L53" s="134"/>
      <c r="M53" s="147">
        <v>15000</v>
      </c>
      <c r="N53" s="80">
        <v>15000</v>
      </c>
      <c r="O53" s="134">
        <v>35000</v>
      </c>
      <c r="P53" s="147"/>
      <c r="Q53" s="80"/>
      <c r="R53" s="134"/>
      <c r="S53" s="147"/>
      <c r="T53" s="80"/>
      <c r="U53" s="134"/>
      <c r="V53" s="147"/>
      <c r="W53" s="80"/>
      <c r="X53" s="134"/>
      <c r="Y53" s="147"/>
      <c r="Z53" s="80"/>
      <c r="AA53" s="134"/>
      <c r="AB53" s="147"/>
      <c r="AC53" s="80"/>
      <c r="AD53" s="134"/>
      <c r="AE53" s="147"/>
      <c r="AF53" s="80"/>
      <c r="AG53" s="134"/>
      <c r="AI53" s="147">
        <f t="shared" si="13"/>
        <v>102808</v>
      </c>
      <c r="AJ53" s="80">
        <f t="shared" si="13"/>
        <v>107941</v>
      </c>
      <c r="AK53" s="134">
        <f t="shared" si="13"/>
        <v>133359</v>
      </c>
    </row>
    <row r="54" spans="1:37" ht="15" customHeight="1" x14ac:dyDescent="0.2">
      <c r="A54" s="20" t="str">
        <f>[6]Settings!U53</f>
        <v>C</v>
      </c>
      <c r="B54" s="19" t="str">
        <f>[6]Settings!V53</f>
        <v>DC15</v>
      </c>
      <c r="C54" s="229" t="str">
        <f>[6]Settings!W53</f>
        <v xml:space="preserve"> O.R. Tambo District Municipality</v>
      </c>
      <c r="D54" s="147">
        <v>645218</v>
      </c>
      <c r="E54" s="80">
        <v>684904</v>
      </c>
      <c r="F54" s="134">
        <v>726787</v>
      </c>
      <c r="G54" s="147">
        <v>327500</v>
      </c>
      <c r="H54" s="80">
        <v>341533</v>
      </c>
      <c r="I54" s="134">
        <v>313000</v>
      </c>
      <c r="J54" s="147">
        <v>124000</v>
      </c>
      <c r="K54" s="80">
        <v>100000</v>
      </c>
      <c r="L54" s="134">
        <v>100000</v>
      </c>
      <c r="M54" s="147"/>
      <c r="N54" s="80"/>
      <c r="O54" s="134"/>
      <c r="P54" s="147">
        <v>2931</v>
      </c>
      <c r="Q54" s="80">
        <v>3085</v>
      </c>
      <c r="R54" s="134">
        <v>3258</v>
      </c>
      <c r="S54" s="147"/>
      <c r="T54" s="80"/>
      <c r="U54" s="134"/>
      <c r="V54" s="147"/>
      <c r="W54" s="80"/>
      <c r="X54" s="134"/>
      <c r="Y54" s="147"/>
      <c r="Z54" s="80"/>
      <c r="AA54" s="134"/>
      <c r="AB54" s="147"/>
      <c r="AC54" s="80"/>
      <c r="AD54" s="134"/>
      <c r="AE54" s="147"/>
      <c r="AF54" s="80"/>
      <c r="AG54" s="134"/>
      <c r="AI54" s="147">
        <f t="shared" si="13"/>
        <v>1099649</v>
      </c>
      <c r="AJ54" s="80">
        <f t="shared" si="13"/>
        <v>1129522</v>
      </c>
      <c r="AK54" s="134">
        <f t="shared" si="13"/>
        <v>1143045</v>
      </c>
    </row>
    <row r="55" spans="1:37" s="66" customFormat="1" ht="15" customHeight="1" x14ac:dyDescent="0.2">
      <c r="A55" s="22" t="str">
        <f>[6]Settings!U54</f>
        <v>Total: O.R.Tambo Municipalities</v>
      </c>
      <c r="B55" s="23"/>
      <c r="C55" s="24"/>
      <c r="D55" s="193">
        <f>SUM(D49:D54)</f>
        <v>930243</v>
      </c>
      <c r="E55" s="102">
        <f t="shared" ref="E55:R55" si="14">SUM(E49:E54)</f>
        <v>986049</v>
      </c>
      <c r="F55" s="203">
        <f t="shared" si="14"/>
        <v>1044943</v>
      </c>
      <c r="G55" s="193">
        <f t="shared" si="14"/>
        <v>327500</v>
      </c>
      <c r="H55" s="102">
        <f t="shared" si="14"/>
        <v>341533</v>
      </c>
      <c r="I55" s="203">
        <f t="shared" si="14"/>
        <v>313000</v>
      </c>
      <c r="J55" s="193">
        <f t="shared" si="14"/>
        <v>124000</v>
      </c>
      <c r="K55" s="102">
        <f t="shared" si="14"/>
        <v>100000</v>
      </c>
      <c r="L55" s="203">
        <f t="shared" si="14"/>
        <v>100000</v>
      </c>
      <c r="M55" s="193">
        <f t="shared" si="14"/>
        <v>76500</v>
      </c>
      <c r="N55" s="102">
        <f t="shared" si="14"/>
        <v>83000</v>
      </c>
      <c r="O55" s="203">
        <f t="shared" si="14"/>
        <v>113000</v>
      </c>
      <c r="P55" s="203">
        <f t="shared" si="14"/>
        <v>2931</v>
      </c>
      <c r="Q55" s="102">
        <f t="shared" si="14"/>
        <v>3085</v>
      </c>
      <c r="R55" s="203">
        <f t="shared" si="14"/>
        <v>3258</v>
      </c>
      <c r="S55" s="193">
        <f>SUM(S49:S54)</f>
        <v>0</v>
      </c>
      <c r="T55" s="102">
        <f t="shared" ref="T55:AK55" si="15">SUM(T49:T54)</f>
        <v>0</v>
      </c>
      <c r="U55" s="203">
        <f t="shared" si="15"/>
        <v>0</v>
      </c>
      <c r="V55" s="193">
        <f t="shared" si="15"/>
        <v>0</v>
      </c>
      <c r="W55" s="102">
        <f t="shared" si="15"/>
        <v>0</v>
      </c>
      <c r="X55" s="203">
        <f t="shared" si="15"/>
        <v>0</v>
      </c>
      <c r="Y55" s="193">
        <f t="shared" si="15"/>
        <v>0</v>
      </c>
      <c r="Z55" s="102">
        <f t="shared" si="15"/>
        <v>0</v>
      </c>
      <c r="AA55" s="203">
        <f t="shared" si="15"/>
        <v>0</v>
      </c>
      <c r="AB55" s="193">
        <f t="shared" si="15"/>
        <v>0</v>
      </c>
      <c r="AC55" s="102">
        <f t="shared" si="15"/>
        <v>0</v>
      </c>
      <c r="AD55" s="203">
        <f t="shared" si="15"/>
        <v>0</v>
      </c>
      <c r="AE55" s="193">
        <f t="shared" si="15"/>
        <v>0</v>
      </c>
      <c r="AF55" s="102">
        <f t="shared" si="15"/>
        <v>0</v>
      </c>
      <c r="AG55" s="203">
        <f t="shared" si="15"/>
        <v>0</v>
      </c>
      <c r="AH55" s="121">
        <f t="shared" si="15"/>
        <v>0</v>
      </c>
      <c r="AI55" s="193">
        <f t="shared" si="15"/>
        <v>1461174</v>
      </c>
      <c r="AJ55" s="102">
        <f t="shared" si="15"/>
        <v>1513667</v>
      </c>
      <c r="AK55" s="203">
        <f t="shared" si="15"/>
        <v>1574201</v>
      </c>
    </row>
    <row r="56" spans="1:37" ht="15" customHeight="1" x14ac:dyDescent="0.2">
      <c r="A56" s="254">
        <f>[6]Settings!U55</f>
        <v>0</v>
      </c>
      <c r="B56" s="243">
        <f>[6]Settings!V55</f>
        <v>0</v>
      </c>
      <c r="C56" s="244">
        <f>[6]Settings!W55</f>
        <v>0</v>
      </c>
      <c r="D56" s="1"/>
      <c r="E56" s="2"/>
      <c r="F56" s="3"/>
      <c r="G56" s="1"/>
      <c r="H56" s="2"/>
      <c r="I56" s="3"/>
      <c r="J56" s="1"/>
      <c r="K56" s="2"/>
      <c r="L56" s="3"/>
      <c r="M56" s="1"/>
      <c r="N56" s="2"/>
      <c r="O56" s="3"/>
      <c r="P56" s="1"/>
      <c r="Q56" s="2"/>
      <c r="R56" s="3"/>
      <c r="S56" s="1"/>
      <c r="T56" s="2"/>
      <c r="U56" s="3"/>
      <c r="V56" s="1"/>
      <c r="W56" s="2"/>
      <c r="X56" s="3"/>
      <c r="Y56" s="1"/>
      <c r="Z56" s="2"/>
      <c r="AA56" s="3"/>
      <c r="AB56" s="1"/>
      <c r="AC56" s="2"/>
      <c r="AD56" s="3"/>
      <c r="AE56" s="1"/>
      <c r="AF56" s="2"/>
      <c r="AG56" s="3"/>
      <c r="AI56" s="1">
        <f t="shared" ref="AI56:AK61" si="16">D56+G56+J56+M56+P56+S56+V56+Y56+AB56+AE56</f>
        <v>0</v>
      </c>
      <c r="AJ56" s="2">
        <f t="shared" si="16"/>
        <v>0</v>
      </c>
      <c r="AK56" s="3">
        <f t="shared" si="16"/>
        <v>0</v>
      </c>
    </row>
    <row r="57" spans="1:37" ht="15" customHeight="1" x14ac:dyDescent="0.2">
      <c r="A57" s="20" t="str">
        <f>[6]Settings!U56</f>
        <v>B</v>
      </c>
      <c r="B57" s="19" t="str">
        <f>[6]Settings!V56</f>
        <v>EC441</v>
      </c>
      <c r="C57" s="229" t="str">
        <f>[6]Settings!W56</f>
        <v xml:space="preserve"> Matatiele</v>
      </c>
      <c r="D57" s="147">
        <v>50088</v>
      </c>
      <c r="E57" s="80">
        <v>52883</v>
      </c>
      <c r="F57" s="134">
        <v>55832</v>
      </c>
      <c r="G57" s="147"/>
      <c r="H57" s="80"/>
      <c r="I57" s="134"/>
      <c r="J57" s="147"/>
      <c r="K57" s="80"/>
      <c r="L57" s="134"/>
      <c r="M57" s="147">
        <v>80000</v>
      </c>
      <c r="N57" s="80">
        <v>90000</v>
      </c>
      <c r="O57" s="134">
        <v>90000</v>
      </c>
      <c r="P57" s="147"/>
      <c r="Q57" s="80"/>
      <c r="R57" s="134"/>
      <c r="S57" s="147"/>
      <c r="T57" s="80"/>
      <c r="U57" s="134"/>
      <c r="V57" s="147"/>
      <c r="W57" s="80"/>
      <c r="X57" s="134"/>
      <c r="Y57" s="147"/>
      <c r="Z57" s="80"/>
      <c r="AA57" s="134"/>
      <c r="AB57" s="147"/>
      <c r="AC57" s="80"/>
      <c r="AD57" s="134"/>
      <c r="AE57" s="147"/>
      <c r="AF57" s="80"/>
      <c r="AG57" s="134"/>
      <c r="AI57" s="147">
        <f t="shared" si="16"/>
        <v>130088</v>
      </c>
      <c r="AJ57" s="80">
        <f t="shared" si="16"/>
        <v>142883</v>
      </c>
      <c r="AK57" s="134">
        <f t="shared" si="16"/>
        <v>145832</v>
      </c>
    </row>
    <row r="58" spans="1:37" ht="15" customHeight="1" x14ac:dyDescent="0.2">
      <c r="A58" s="20" t="str">
        <f>[6]Settings!U57</f>
        <v>B</v>
      </c>
      <c r="B58" s="19" t="str">
        <f>[6]Settings!V57</f>
        <v>EC442</v>
      </c>
      <c r="C58" s="229" t="str">
        <f>[6]Settings!W57</f>
        <v xml:space="preserve"> Umzimvubu</v>
      </c>
      <c r="D58" s="147">
        <v>47190</v>
      </c>
      <c r="E58" s="80">
        <v>49805</v>
      </c>
      <c r="F58" s="134">
        <v>52565</v>
      </c>
      <c r="G58" s="147"/>
      <c r="H58" s="80"/>
      <c r="I58" s="134"/>
      <c r="J58" s="147"/>
      <c r="K58" s="80"/>
      <c r="L58" s="134"/>
      <c r="M58" s="147">
        <v>33000</v>
      </c>
      <c r="N58" s="80">
        <v>36000</v>
      </c>
      <c r="O58" s="134">
        <v>40000</v>
      </c>
      <c r="P58" s="147"/>
      <c r="Q58" s="80"/>
      <c r="R58" s="134"/>
      <c r="S58" s="147"/>
      <c r="T58" s="80"/>
      <c r="U58" s="134"/>
      <c r="V58" s="147"/>
      <c r="W58" s="80"/>
      <c r="X58" s="134"/>
      <c r="Y58" s="147"/>
      <c r="Z58" s="80"/>
      <c r="AA58" s="134"/>
      <c r="AB58" s="147"/>
      <c r="AC58" s="80"/>
      <c r="AD58" s="134"/>
      <c r="AE58" s="147"/>
      <c r="AF58" s="80"/>
      <c r="AG58" s="134"/>
      <c r="AI58" s="147">
        <f t="shared" si="16"/>
        <v>80190</v>
      </c>
      <c r="AJ58" s="80">
        <f t="shared" si="16"/>
        <v>85805</v>
      </c>
      <c r="AK58" s="134">
        <f t="shared" si="16"/>
        <v>92565</v>
      </c>
    </row>
    <row r="59" spans="1:37" ht="15" customHeight="1" x14ac:dyDescent="0.2">
      <c r="A59" s="20" t="str">
        <f>[6]Settings!U58</f>
        <v>B</v>
      </c>
      <c r="B59" s="19" t="str">
        <f>[6]Settings!V58</f>
        <v>EC443</v>
      </c>
      <c r="C59" s="229" t="str">
        <f>[6]Settings!W58</f>
        <v xml:space="preserve"> Mbizana</v>
      </c>
      <c r="D59" s="147">
        <v>61178</v>
      </c>
      <c r="E59" s="80">
        <v>51916</v>
      </c>
      <c r="F59" s="134">
        <v>54806</v>
      </c>
      <c r="G59" s="147"/>
      <c r="H59" s="80"/>
      <c r="I59" s="134"/>
      <c r="J59" s="147"/>
      <c r="K59" s="80"/>
      <c r="L59" s="134"/>
      <c r="M59" s="147">
        <v>34000</v>
      </c>
      <c r="N59" s="80">
        <v>25000</v>
      </c>
      <c r="O59" s="134">
        <v>34000</v>
      </c>
      <c r="P59" s="147"/>
      <c r="Q59" s="80"/>
      <c r="R59" s="134"/>
      <c r="S59" s="147"/>
      <c r="T59" s="80"/>
      <c r="U59" s="134"/>
      <c r="V59" s="147"/>
      <c r="W59" s="80"/>
      <c r="X59" s="134"/>
      <c r="Y59" s="147"/>
      <c r="Z59" s="80"/>
      <c r="AA59" s="134"/>
      <c r="AB59" s="147"/>
      <c r="AC59" s="80"/>
      <c r="AD59" s="134"/>
      <c r="AE59" s="147"/>
      <c r="AF59" s="80"/>
      <c r="AG59" s="134"/>
      <c r="AI59" s="147">
        <f t="shared" si="16"/>
        <v>95178</v>
      </c>
      <c r="AJ59" s="80">
        <f t="shared" si="16"/>
        <v>76916</v>
      </c>
      <c r="AK59" s="134">
        <f t="shared" si="16"/>
        <v>88806</v>
      </c>
    </row>
    <row r="60" spans="1:37" ht="15" customHeight="1" x14ac:dyDescent="0.2">
      <c r="A60" s="20" t="str">
        <f>[6]Settings!U59</f>
        <v>B</v>
      </c>
      <c r="B60" s="19" t="str">
        <f>[6]Settings!V59</f>
        <v>EC444</v>
      </c>
      <c r="C60" s="229" t="str">
        <f>[6]Settings!W59</f>
        <v xml:space="preserve"> Ntabankulu</v>
      </c>
      <c r="D60" s="147">
        <v>27581</v>
      </c>
      <c r="E60" s="80">
        <v>28981</v>
      </c>
      <c r="F60" s="134">
        <v>30458</v>
      </c>
      <c r="G60" s="147"/>
      <c r="H60" s="80"/>
      <c r="I60" s="134"/>
      <c r="J60" s="147"/>
      <c r="K60" s="80"/>
      <c r="L60" s="134"/>
      <c r="M60" s="147">
        <v>40000</v>
      </c>
      <c r="N60" s="80">
        <v>50000</v>
      </c>
      <c r="O60" s="134">
        <v>50000</v>
      </c>
      <c r="P60" s="147"/>
      <c r="Q60" s="80"/>
      <c r="R60" s="134"/>
      <c r="S60" s="147"/>
      <c r="T60" s="80"/>
      <c r="U60" s="134"/>
      <c r="V60" s="147"/>
      <c r="W60" s="80"/>
      <c r="X60" s="134"/>
      <c r="Y60" s="147"/>
      <c r="Z60" s="80"/>
      <c r="AA60" s="134"/>
      <c r="AB60" s="147"/>
      <c r="AC60" s="80"/>
      <c r="AD60" s="134"/>
      <c r="AE60" s="147"/>
      <c r="AF60" s="80"/>
      <c r="AG60" s="134"/>
      <c r="AI60" s="147">
        <f t="shared" si="16"/>
        <v>67581</v>
      </c>
      <c r="AJ60" s="80">
        <f t="shared" si="16"/>
        <v>78981</v>
      </c>
      <c r="AK60" s="134">
        <f t="shared" si="16"/>
        <v>80458</v>
      </c>
    </row>
    <row r="61" spans="1:37" ht="15" customHeight="1" x14ac:dyDescent="0.2">
      <c r="A61" s="20" t="str">
        <f>[6]Settings!U60</f>
        <v>C</v>
      </c>
      <c r="B61" s="19" t="str">
        <f>[6]Settings!V60</f>
        <v>DC44</v>
      </c>
      <c r="C61" s="229" t="str">
        <f>[6]Settings!W60</f>
        <v xml:space="preserve"> Alfred Nzo District Municipality</v>
      </c>
      <c r="D61" s="147">
        <v>382989</v>
      </c>
      <c r="E61" s="80">
        <v>406420</v>
      </c>
      <c r="F61" s="134">
        <v>431148</v>
      </c>
      <c r="G61" s="147"/>
      <c r="H61" s="80"/>
      <c r="I61" s="134"/>
      <c r="J61" s="147">
        <v>110000</v>
      </c>
      <c r="K61" s="80">
        <v>105000</v>
      </c>
      <c r="L61" s="134">
        <v>90000</v>
      </c>
      <c r="M61" s="147"/>
      <c r="N61" s="80"/>
      <c r="O61" s="134"/>
      <c r="P61" s="147">
        <v>2285</v>
      </c>
      <c r="Q61" s="80">
        <v>2455</v>
      </c>
      <c r="R61" s="134">
        <v>2592</v>
      </c>
      <c r="S61" s="147"/>
      <c r="T61" s="80"/>
      <c r="U61" s="134"/>
      <c r="V61" s="147"/>
      <c r="W61" s="80"/>
      <c r="X61" s="134"/>
      <c r="Y61" s="147"/>
      <c r="Z61" s="80"/>
      <c r="AA61" s="134"/>
      <c r="AB61" s="147"/>
      <c r="AC61" s="80"/>
      <c r="AD61" s="134"/>
      <c r="AE61" s="147"/>
      <c r="AF61" s="80"/>
      <c r="AG61" s="134"/>
      <c r="AI61" s="147">
        <f t="shared" si="16"/>
        <v>495274</v>
      </c>
      <c r="AJ61" s="80">
        <f t="shared" si="16"/>
        <v>513875</v>
      </c>
      <c r="AK61" s="134">
        <f t="shared" si="16"/>
        <v>523740</v>
      </c>
    </row>
    <row r="62" spans="1:37" s="66" customFormat="1" ht="15" customHeight="1" x14ac:dyDescent="0.2">
      <c r="A62" s="22" t="str">
        <f>[6]Settings!U61</f>
        <v>Total: Alfred Nzo Municipalities</v>
      </c>
      <c r="B62" s="23"/>
      <c r="C62" s="24"/>
      <c r="D62" s="193">
        <f>SUM(D57:D61)</f>
        <v>569026</v>
      </c>
      <c r="E62" s="102">
        <f t="shared" ref="E62:R62" si="17">SUM(E57:E61)</f>
        <v>590005</v>
      </c>
      <c r="F62" s="203">
        <f t="shared" si="17"/>
        <v>624809</v>
      </c>
      <c r="G62" s="193">
        <f t="shared" si="17"/>
        <v>0</v>
      </c>
      <c r="H62" s="102">
        <f t="shared" si="17"/>
        <v>0</v>
      </c>
      <c r="I62" s="203">
        <f t="shared" si="17"/>
        <v>0</v>
      </c>
      <c r="J62" s="193">
        <f t="shared" si="17"/>
        <v>110000</v>
      </c>
      <c r="K62" s="102">
        <f t="shared" si="17"/>
        <v>105000</v>
      </c>
      <c r="L62" s="203">
        <f t="shared" si="17"/>
        <v>90000</v>
      </c>
      <c r="M62" s="193">
        <f t="shared" si="17"/>
        <v>187000</v>
      </c>
      <c r="N62" s="102">
        <f t="shared" si="17"/>
        <v>201000</v>
      </c>
      <c r="O62" s="203">
        <f t="shared" si="17"/>
        <v>214000</v>
      </c>
      <c r="P62" s="203">
        <f t="shared" si="17"/>
        <v>2285</v>
      </c>
      <c r="Q62" s="102">
        <f t="shared" si="17"/>
        <v>2455</v>
      </c>
      <c r="R62" s="203">
        <f t="shared" si="17"/>
        <v>2592</v>
      </c>
      <c r="S62" s="193">
        <f>SUM(S57:S61)</f>
        <v>0</v>
      </c>
      <c r="T62" s="102">
        <f t="shared" ref="T62:AK62" si="18">SUM(T57:T61)</f>
        <v>0</v>
      </c>
      <c r="U62" s="203">
        <f t="shared" si="18"/>
        <v>0</v>
      </c>
      <c r="V62" s="193">
        <f t="shared" si="18"/>
        <v>0</v>
      </c>
      <c r="W62" s="102">
        <f t="shared" si="18"/>
        <v>0</v>
      </c>
      <c r="X62" s="203">
        <f t="shared" si="18"/>
        <v>0</v>
      </c>
      <c r="Y62" s="193">
        <f t="shared" si="18"/>
        <v>0</v>
      </c>
      <c r="Z62" s="102">
        <f t="shared" si="18"/>
        <v>0</v>
      </c>
      <c r="AA62" s="203">
        <f t="shared" si="18"/>
        <v>0</v>
      </c>
      <c r="AB62" s="193">
        <f t="shared" si="18"/>
        <v>0</v>
      </c>
      <c r="AC62" s="102">
        <f t="shared" si="18"/>
        <v>0</v>
      </c>
      <c r="AD62" s="203">
        <f t="shared" si="18"/>
        <v>0</v>
      </c>
      <c r="AE62" s="193">
        <f t="shared" si="18"/>
        <v>0</v>
      </c>
      <c r="AF62" s="102">
        <f t="shared" si="18"/>
        <v>0</v>
      </c>
      <c r="AG62" s="203">
        <f t="shared" si="18"/>
        <v>0</v>
      </c>
      <c r="AH62" s="121">
        <f t="shared" si="18"/>
        <v>0</v>
      </c>
      <c r="AI62" s="193">
        <f t="shared" si="18"/>
        <v>868311</v>
      </c>
      <c r="AJ62" s="102">
        <f t="shared" si="18"/>
        <v>898460</v>
      </c>
      <c r="AK62" s="203">
        <f t="shared" si="18"/>
        <v>931401</v>
      </c>
    </row>
    <row r="63" spans="1:37" ht="15" customHeight="1" x14ac:dyDescent="0.2">
      <c r="A63" s="254">
        <f>[6]Settings!U62</f>
        <v>0</v>
      </c>
      <c r="B63" s="243">
        <f>[6]Settings!V62</f>
        <v>0</v>
      </c>
      <c r="C63" s="244">
        <f>[6]Settings!W62</f>
        <v>0</v>
      </c>
      <c r="D63" s="1"/>
      <c r="E63" s="2"/>
      <c r="F63" s="3"/>
      <c r="G63" s="1"/>
      <c r="H63" s="2"/>
      <c r="I63" s="3"/>
      <c r="J63" s="1"/>
      <c r="K63" s="2"/>
      <c r="L63" s="3"/>
      <c r="M63" s="1"/>
      <c r="N63" s="2"/>
      <c r="O63" s="3"/>
      <c r="P63" s="1"/>
      <c r="Q63" s="2"/>
      <c r="R63" s="3"/>
      <c r="S63" s="1"/>
      <c r="T63" s="2"/>
      <c r="U63" s="3"/>
      <c r="V63" s="1"/>
      <c r="W63" s="2"/>
      <c r="X63" s="3"/>
      <c r="Y63" s="1"/>
      <c r="Z63" s="2"/>
      <c r="AA63" s="3"/>
      <c r="AB63" s="1"/>
      <c r="AC63" s="2"/>
      <c r="AD63" s="3"/>
      <c r="AE63" s="1"/>
      <c r="AF63" s="2"/>
      <c r="AG63" s="3"/>
      <c r="AI63" s="1">
        <f t="shared" ref="AI63:AK64" si="19">D63+G63+J63+M63+P63+S63+V63+Y63+AB63+AE63</f>
        <v>0</v>
      </c>
      <c r="AJ63" s="2">
        <f t="shared" si="19"/>
        <v>0</v>
      </c>
      <c r="AK63" s="3">
        <f t="shared" si="19"/>
        <v>0</v>
      </c>
    </row>
    <row r="64" spans="1:37" ht="15" customHeight="1" x14ac:dyDescent="0.2">
      <c r="A64" s="254">
        <f>[6]Settings!U63</f>
        <v>0</v>
      </c>
      <c r="B64" s="243">
        <f>[6]Settings!V63</f>
        <v>0</v>
      </c>
      <c r="C64" s="244">
        <f>[6]Settings!W63</f>
        <v>0</v>
      </c>
      <c r="D64" s="1"/>
      <c r="E64" s="2"/>
      <c r="F64" s="3"/>
      <c r="G64" s="1"/>
      <c r="H64" s="2"/>
      <c r="I64" s="3"/>
      <c r="J64" s="1"/>
      <c r="K64" s="2"/>
      <c r="L64" s="3"/>
      <c r="M64" s="1"/>
      <c r="N64" s="2"/>
      <c r="O64" s="3"/>
      <c r="P64" s="1"/>
      <c r="Q64" s="2"/>
      <c r="R64" s="3"/>
      <c r="S64" s="1"/>
      <c r="T64" s="2"/>
      <c r="U64" s="3"/>
      <c r="V64" s="1"/>
      <c r="W64" s="2"/>
      <c r="X64" s="3"/>
      <c r="Y64" s="1"/>
      <c r="Z64" s="2"/>
      <c r="AA64" s="3"/>
      <c r="AB64" s="1"/>
      <c r="AC64" s="2"/>
      <c r="AD64" s="3"/>
      <c r="AE64" s="1"/>
      <c r="AF64" s="2"/>
      <c r="AG64" s="3"/>
      <c r="AI64" s="1">
        <f t="shared" si="19"/>
        <v>0</v>
      </c>
      <c r="AJ64" s="2">
        <f t="shared" si="19"/>
        <v>0</v>
      </c>
      <c r="AK64" s="3">
        <f t="shared" si="19"/>
        <v>0</v>
      </c>
    </row>
    <row r="65" spans="1:37" s="66" customFormat="1" ht="15" customHeight="1" x14ac:dyDescent="0.2">
      <c r="A65" s="22" t="str">
        <f>[6]Settings!U64</f>
        <v>Total: Eastern Cape Municipalities</v>
      </c>
      <c r="B65" s="23"/>
      <c r="C65" s="24"/>
      <c r="D65" s="193">
        <f>SUM(D12+D13+D23+D32+D41+D47+D55+D62)</f>
        <v>3109796</v>
      </c>
      <c r="E65" s="102">
        <f t="shared" ref="E65:R65" si="20">SUM(E12+E13+E23+E32+E41+E47+E55+E62)</f>
        <v>3248591</v>
      </c>
      <c r="F65" s="203">
        <f t="shared" si="20"/>
        <v>3437620</v>
      </c>
      <c r="G65" s="193">
        <f t="shared" si="20"/>
        <v>542000</v>
      </c>
      <c r="H65" s="102">
        <f t="shared" si="20"/>
        <v>496533</v>
      </c>
      <c r="I65" s="203">
        <f t="shared" si="20"/>
        <v>378000</v>
      </c>
      <c r="J65" s="193">
        <f t="shared" si="20"/>
        <v>485500</v>
      </c>
      <c r="K65" s="102">
        <f t="shared" si="20"/>
        <v>494574</v>
      </c>
      <c r="L65" s="203">
        <f t="shared" si="20"/>
        <v>484000</v>
      </c>
      <c r="M65" s="193">
        <f t="shared" si="20"/>
        <v>472000</v>
      </c>
      <c r="N65" s="102">
        <f t="shared" si="20"/>
        <v>554870</v>
      </c>
      <c r="O65" s="203">
        <f t="shared" si="20"/>
        <v>651556</v>
      </c>
      <c r="P65" s="203">
        <f t="shared" si="20"/>
        <v>15786</v>
      </c>
      <c r="Q65" s="102">
        <f t="shared" si="20"/>
        <v>16641</v>
      </c>
      <c r="R65" s="203">
        <f t="shared" si="20"/>
        <v>17586</v>
      </c>
      <c r="S65" s="193">
        <f>S12+S13+S23+S32+S41+S47+S55+S62</f>
        <v>1679889</v>
      </c>
      <c r="T65" s="102">
        <f t="shared" ref="T65:AK65" si="21">T12+T13+T23+T32+T41+T47+T55+T62</f>
        <v>1764588</v>
      </c>
      <c r="U65" s="203">
        <f t="shared" si="21"/>
        <v>1864158</v>
      </c>
      <c r="V65" s="193">
        <f t="shared" si="21"/>
        <v>329165.8788535893</v>
      </c>
      <c r="W65" s="102">
        <f t="shared" si="21"/>
        <v>395593.16215208732</v>
      </c>
      <c r="X65" s="203">
        <f t="shared" si="21"/>
        <v>418404.4082095318</v>
      </c>
      <c r="Y65" s="193">
        <f t="shared" si="21"/>
        <v>40080</v>
      </c>
      <c r="Z65" s="102">
        <f t="shared" si="21"/>
        <v>40000</v>
      </c>
      <c r="AA65" s="203">
        <f t="shared" si="21"/>
        <v>45000</v>
      </c>
      <c r="AB65" s="193">
        <f t="shared" si="21"/>
        <v>14264</v>
      </c>
      <c r="AC65" s="102">
        <f t="shared" si="21"/>
        <v>28935</v>
      </c>
      <c r="AD65" s="203">
        <f t="shared" si="21"/>
        <v>30557</v>
      </c>
      <c r="AE65" s="193">
        <f t="shared" si="21"/>
        <v>0</v>
      </c>
      <c r="AF65" s="102">
        <f t="shared" si="21"/>
        <v>0</v>
      </c>
      <c r="AG65" s="203">
        <f t="shared" si="21"/>
        <v>0</v>
      </c>
      <c r="AH65" s="121">
        <f t="shared" si="21"/>
        <v>0</v>
      </c>
      <c r="AI65" s="193">
        <f t="shared" si="21"/>
        <v>6688480.8788535893</v>
      </c>
      <c r="AJ65" s="102">
        <f t="shared" si="21"/>
        <v>7040325.1621520873</v>
      </c>
      <c r="AK65" s="203">
        <f t="shared" si="21"/>
        <v>7326881.4082095316</v>
      </c>
    </row>
    <row r="66" spans="1:37" ht="15" customHeight="1" x14ac:dyDescent="0.2">
      <c r="A66" s="254">
        <f>[6]Settings!U65</f>
        <v>0</v>
      </c>
      <c r="B66" s="243">
        <f>[6]Settings!V65</f>
        <v>0</v>
      </c>
      <c r="C66" s="244">
        <f>[6]Settings!W65</f>
        <v>0</v>
      </c>
      <c r="D66" s="6"/>
      <c r="E66" s="7"/>
      <c r="F66" s="8"/>
      <c r="G66" s="6"/>
      <c r="H66" s="7"/>
      <c r="I66" s="8"/>
      <c r="J66" s="6"/>
      <c r="K66" s="7"/>
      <c r="L66" s="8"/>
      <c r="M66" s="6"/>
      <c r="N66" s="7"/>
      <c r="O66" s="8"/>
      <c r="P66" s="6"/>
      <c r="Q66" s="7"/>
      <c r="R66" s="8"/>
      <c r="S66" s="6"/>
      <c r="T66" s="7"/>
      <c r="U66" s="8"/>
      <c r="V66" s="6"/>
      <c r="W66" s="7"/>
      <c r="X66" s="8"/>
      <c r="Y66" s="6"/>
      <c r="Z66" s="7"/>
      <c r="AA66" s="8"/>
      <c r="AB66" s="6"/>
      <c r="AC66" s="7"/>
      <c r="AD66" s="8"/>
      <c r="AE66" s="6"/>
      <c r="AF66" s="7"/>
      <c r="AG66" s="8"/>
      <c r="AI66" s="6">
        <f t="shared" ref="AI66:AK74" si="22">D66+G66+J66+M66+P66+S66+V66+Y66+AB66+AE66</f>
        <v>0</v>
      </c>
      <c r="AJ66" s="7">
        <f t="shared" si="22"/>
        <v>0</v>
      </c>
      <c r="AK66" s="8">
        <f t="shared" si="22"/>
        <v>0</v>
      </c>
    </row>
    <row r="67" spans="1:37" ht="15" customHeight="1" x14ac:dyDescent="0.2">
      <c r="A67" s="257" t="str">
        <f>[6]Settings!U66</f>
        <v>FREE STATE</v>
      </c>
      <c r="B67" s="19"/>
      <c r="C67" s="229"/>
      <c r="D67" s="195"/>
      <c r="E67" s="9"/>
      <c r="F67" s="205"/>
      <c r="G67" s="195"/>
      <c r="H67" s="9"/>
      <c r="I67" s="205"/>
      <c r="J67" s="195"/>
      <c r="K67" s="9"/>
      <c r="L67" s="205"/>
      <c r="M67" s="195"/>
      <c r="N67" s="9"/>
      <c r="O67" s="205"/>
      <c r="P67" s="195"/>
      <c r="Q67" s="9"/>
      <c r="R67" s="205"/>
      <c r="S67" s="195"/>
      <c r="T67" s="9"/>
      <c r="U67" s="205"/>
      <c r="V67" s="195"/>
      <c r="W67" s="9"/>
      <c r="X67" s="205"/>
      <c r="Y67" s="195"/>
      <c r="Z67" s="9"/>
      <c r="AA67" s="205"/>
      <c r="AB67" s="195"/>
      <c r="AC67" s="9"/>
      <c r="AD67" s="205"/>
      <c r="AE67" s="195"/>
      <c r="AF67" s="9"/>
      <c r="AG67" s="205"/>
      <c r="AI67" s="195">
        <f t="shared" si="22"/>
        <v>0</v>
      </c>
      <c r="AJ67" s="9">
        <f t="shared" si="22"/>
        <v>0</v>
      </c>
      <c r="AK67" s="205">
        <f t="shared" si="22"/>
        <v>0</v>
      </c>
    </row>
    <row r="68" spans="1:37" ht="15" customHeight="1" x14ac:dyDescent="0.2">
      <c r="A68" s="254">
        <f>[6]Settings!U67</f>
        <v>0</v>
      </c>
      <c r="B68" s="243">
        <f>[6]Settings!V67</f>
        <v>0</v>
      </c>
      <c r="C68" s="244">
        <f>[6]Settings!W67</f>
        <v>0</v>
      </c>
      <c r="D68" s="1"/>
      <c r="E68" s="2"/>
      <c r="F68" s="3"/>
      <c r="G68" s="1"/>
      <c r="H68" s="2"/>
      <c r="I68" s="3"/>
      <c r="J68" s="1"/>
      <c r="K68" s="2"/>
      <c r="L68" s="3"/>
      <c r="M68" s="1"/>
      <c r="N68" s="2"/>
      <c r="O68" s="3"/>
      <c r="P68" s="1"/>
      <c r="Q68" s="2"/>
      <c r="R68" s="3"/>
      <c r="S68" s="1"/>
      <c r="T68" s="2"/>
      <c r="U68" s="3"/>
      <c r="V68" s="1"/>
      <c r="W68" s="2"/>
      <c r="X68" s="3"/>
      <c r="Y68" s="1"/>
      <c r="Z68" s="2"/>
      <c r="AA68" s="3"/>
      <c r="AB68" s="1"/>
      <c r="AC68" s="2"/>
      <c r="AD68" s="3"/>
      <c r="AE68" s="1"/>
      <c r="AF68" s="2"/>
      <c r="AG68" s="3"/>
      <c r="AI68" s="1">
        <f t="shared" si="22"/>
        <v>0</v>
      </c>
      <c r="AJ68" s="2">
        <f t="shared" si="22"/>
        <v>0</v>
      </c>
      <c r="AK68" s="3">
        <f t="shared" si="22"/>
        <v>0</v>
      </c>
    </row>
    <row r="69" spans="1:37" ht="15" customHeight="1" x14ac:dyDescent="0.2">
      <c r="A69" s="255" t="str">
        <f>[6]Settings!U68</f>
        <v>A</v>
      </c>
      <c r="B69" s="21" t="str">
        <f>[6]Settings!V68</f>
        <v>MAN</v>
      </c>
      <c r="C69" s="65" t="str">
        <f>[6]Settings!W68</f>
        <v xml:space="preserve">Mangaung </v>
      </c>
      <c r="D69" s="148"/>
      <c r="E69" s="81"/>
      <c r="F69" s="149"/>
      <c r="G69" s="148"/>
      <c r="H69" s="81"/>
      <c r="I69" s="149"/>
      <c r="J69" s="148"/>
      <c r="K69" s="81"/>
      <c r="L69" s="149"/>
      <c r="M69" s="148">
        <v>20000</v>
      </c>
      <c r="N69" s="81">
        <v>12000</v>
      </c>
      <c r="O69" s="149">
        <v>20000</v>
      </c>
      <c r="P69" s="148"/>
      <c r="Q69" s="81"/>
      <c r="R69" s="149"/>
      <c r="S69" s="148">
        <v>761307</v>
      </c>
      <c r="T69" s="81">
        <v>799692</v>
      </c>
      <c r="U69" s="149">
        <v>844816</v>
      </c>
      <c r="V69" s="148">
        <v>231637.01036245911</v>
      </c>
      <c r="W69" s="81">
        <v>155641.04837023356</v>
      </c>
      <c r="X69" s="149">
        <v>164615.84012774899</v>
      </c>
      <c r="Y69" s="148">
        <v>15000</v>
      </c>
      <c r="Z69" s="81">
        <v>70000</v>
      </c>
      <c r="AA69" s="149">
        <v>67000</v>
      </c>
      <c r="AB69" s="148">
        <v>8224</v>
      </c>
      <c r="AC69" s="81">
        <v>11339</v>
      </c>
      <c r="AD69" s="149">
        <v>11974</v>
      </c>
      <c r="AE69" s="148"/>
      <c r="AF69" s="81"/>
      <c r="AG69" s="149"/>
      <c r="AI69" s="148">
        <f t="shared" si="22"/>
        <v>1036168.0103624591</v>
      </c>
      <c r="AJ69" s="81">
        <f t="shared" si="22"/>
        <v>1048672.0483702335</v>
      </c>
      <c r="AK69" s="149">
        <f t="shared" si="22"/>
        <v>1108405.8401277489</v>
      </c>
    </row>
    <row r="70" spans="1:37" ht="15" customHeight="1" x14ac:dyDescent="0.2">
      <c r="A70" s="254">
        <f>[6]Settings!U69</f>
        <v>0</v>
      </c>
      <c r="B70" s="243">
        <f>[6]Settings!V69</f>
        <v>0</v>
      </c>
      <c r="C70" s="244">
        <f>[6]Settings!W69</f>
        <v>0</v>
      </c>
      <c r="D70" s="1"/>
      <c r="E70" s="2"/>
      <c r="F70" s="3"/>
      <c r="G70" s="1"/>
      <c r="H70" s="2"/>
      <c r="I70" s="3"/>
      <c r="J70" s="1"/>
      <c r="K70" s="2"/>
      <c r="L70" s="3"/>
      <c r="M70" s="1"/>
      <c r="N70" s="2"/>
      <c r="O70" s="3"/>
      <c r="P70" s="1"/>
      <c r="Q70" s="2"/>
      <c r="R70" s="3"/>
      <c r="S70" s="1"/>
      <c r="T70" s="2"/>
      <c r="U70" s="3"/>
      <c r="V70" s="1"/>
      <c r="W70" s="2"/>
      <c r="X70" s="3"/>
      <c r="Y70" s="1"/>
      <c r="Z70" s="2"/>
      <c r="AA70" s="3"/>
      <c r="AB70" s="1"/>
      <c r="AC70" s="2"/>
      <c r="AD70" s="3"/>
      <c r="AE70" s="1"/>
      <c r="AF70" s="2"/>
      <c r="AG70" s="3"/>
      <c r="AI70" s="1">
        <f t="shared" si="22"/>
        <v>0</v>
      </c>
      <c r="AJ70" s="2">
        <f t="shared" si="22"/>
        <v>0</v>
      </c>
      <c r="AK70" s="3">
        <f t="shared" si="22"/>
        <v>0</v>
      </c>
    </row>
    <row r="71" spans="1:37" ht="15" customHeight="1" x14ac:dyDescent="0.2">
      <c r="A71" s="20" t="str">
        <f>[6]Settings!U70</f>
        <v>B</v>
      </c>
      <c r="B71" s="19" t="str">
        <f>[6]Settings!V70</f>
        <v>FS161</v>
      </c>
      <c r="C71" s="229" t="str">
        <f>[6]Settings!W70</f>
        <v xml:space="preserve"> Letsemeng</v>
      </c>
      <c r="D71" s="147">
        <v>17377</v>
      </c>
      <c r="E71" s="80">
        <v>18145</v>
      </c>
      <c r="F71" s="134">
        <v>18954</v>
      </c>
      <c r="G71" s="147"/>
      <c r="H71" s="80"/>
      <c r="I71" s="134"/>
      <c r="J71" s="147">
        <v>25000</v>
      </c>
      <c r="K71" s="80">
        <v>70000</v>
      </c>
      <c r="L71" s="134">
        <v>40000</v>
      </c>
      <c r="M71" s="147">
        <v>4500</v>
      </c>
      <c r="N71" s="80">
        <v>4000</v>
      </c>
      <c r="O71" s="134">
        <v>5000</v>
      </c>
      <c r="P71" s="147"/>
      <c r="Q71" s="80"/>
      <c r="R71" s="134"/>
      <c r="S71" s="147"/>
      <c r="T71" s="80"/>
      <c r="U71" s="134"/>
      <c r="V71" s="147"/>
      <c r="W71" s="80"/>
      <c r="X71" s="134"/>
      <c r="Y71" s="147"/>
      <c r="Z71" s="80"/>
      <c r="AA71" s="134"/>
      <c r="AB71" s="147"/>
      <c r="AC71" s="80"/>
      <c r="AD71" s="134"/>
      <c r="AE71" s="147"/>
      <c r="AF71" s="80"/>
      <c r="AG71" s="134"/>
      <c r="AI71" s="147">
        <f t="shared" si="22"/>
        <v>46877</v>
      </c>
      <c r="AJ71" s="80">
        <f t="shared" si="22"/>
        <v>92145</v>
      </c>
      <c r="AK71" s="134">
        <f t="shared" si="22"/>
        <v>63954</v>
      </c>
    </row>
    <row r="72" spans="1:37" ht="15" customHeight="1" x14ac:dyDescent="0.2">
      <c r="A72" s="20" t="str">
        <f>[6]Settings!U71</f>
        <v>B</v>
      </c>
      <c r="B72" s="19" t="str">
        <f>[6]Settings!V71</f>
        <v>FS162</v>
      </c>
      <c r="C72" s="229" t="str">
        <f>[6]Settings!W71</f>
        <v xml:space="preserve"> Kopanong</v>
      </c>
      <c r="D72" s="147">
        <v>30033</v>
      </c>
      <c r="E72" s="80">
        <v>21814</v>
      </c>
      <c r="F72" s="134">
        <v>22850</v>
      </c>
      <c r="G72" s="147"/>
      <c r="H72" s="80"/>
      <c r="I72" s="134"/>
      <c r="J72" s="147">
        <v>20000</v>
      </c>
      <c r="K72" s="80">
        <v>65000</v>
      </c>
      <c r="L72" s="134">
        <v>60000</v>
      </c>
      <c r="M72" s="147">
        <v>4500</v>
      </c>
      <c r="N72" s="80">
        <v>2000</v>
      </c>
      <c r="O72" s="134">
        <v>5000</v>
      </c>
      <c r="P72" s="147"/>
      <c r="Q72" s="80"/>
      <c r="R72" s="134"/>
      <c r="S72" s="147"/>
      <c r="T72" s="80"/>
      <c r="U72" s="134"/>
      <c r="V72" s="147"/>
      <c r="W72" s="80"/>
      <c r="X72" s="134"/>
      <c r="Y72" s="147"/>
      <c r="Z72" s="80"/>
      <c r="AA72" s="134"/>
      <c r="AB72" s="147"/>
      <c r="AC72" s="80"/>
      <c r="AD72" s="134"/>
      <c r="AE72" s="147"/>
      <c r="AF72" s="80"/>
      <c r="AG72" s="134"/>
      <c r="AI72" s="147">
        <f t="shared" si="22"/>
        <v>54533</v>
      </c>
      <c r="AJ72" s="80">
        <f t="shared" si="22"/>
        <v>88814</v>
      </c>
      <c r="AK72" s="134">
        <f t="shared" si="22"/>
        <v>87850</v>
      </c>
    </row>
    <row r="73" spans="1:37" ht="15" customHeight="1" x14ac:dyDescent="0.2">
      <c r="A73" s="20" t="str">
        <f>[6]Settings!U72</f>
        <v>B</v>
      </c>
      <c r="B73" s="19" t="str">
        <f>[6]Settings!V72</f>
        <v>FS163</v>
      </c>
      <c r="C73" s="229" t="str">
        <f>[6]Settings!W72</f>
        <v xml:space="preserve"> Mohokare</v>
      </c>
      <c r="D73" s="147">
        <v>18236</v>
      </c>
      <c r="E73" s="80">
        <v>19056</v>
      </c>
      <c r="F73" s="134">
        <v>19922</v>
      </c>
      <c r="G73" s="147">
        <v>20000</v>
      </c>
      <c r="H73" s="80">
        <v>30000</v>
      </c>
      <c r="I73" s="134">
        <v>20000</v>
      </c>
      <c r="J73" s="147">
        <v>30000</v>
      </c>
      <c r="K73" s="80">
        <v>48500</v>
      </c>
      <c r="L73" s="134">
        <v>55000</v>
      </c>
      <c r="M73" s="147"/>
      <c r="N73" s="80">
        <v>2000</v>
      </c>
      <c r="O73" s="134">
        <v>5000</v>
      </c>
      <c r="P73" s="147"/>
      <c r="Q73" s="80"/>
      <c r="R73" s="134"/>
      <c r="S73" s="147"/>
      <c r="T73" s="80"/>
      <c r="U73" s="134"/>
      <c r="V73" s="147"/>
      <c r="W73" s="80"/>
      <c r="X73" s="134"/>
      <c r="Y73" s="147"/>
      <c r="Z73" s="80"/>
      <c r="AA73" s="134"/>
      <c r="AB73" s="147"/>
      <c r="AC73" s="80"/>
      <c r="AD73" s="134"/>
      <c r="AE73" s="147"/>
      <c r="AF73" s="80"/>
      <c r="AG73" s="134"/>
      <c r="AI73" s="147">
        <f t="shared" si="22"/>
        <v>68236</v>
      </c>
      <c r="AJ73" s="80">
        <f t="shared" si="22"/>
        <v>99556</v>
      </c>
      <c r="AK73" s="134">
        <f t="shared" si="22"/>
        <v>99922</v>
      </c>
    </row>
    <row r="74" spans="1:37" ht="15" customHeight="1" x14ac:dyDescent="0.2">
      <c r="A74" s="20" t="str">
        <f>[6]Settings!U73</f>
        <v>C</v>
      </c>
      <c r="B74" s="19" t="str">
        <f>[6]Settings!V73</f>
        <v>DC16</v>
      </c>
      <c r="C74" s="229" t="str">
        <f>[6]Settings!W73</f>
        <v xml:space="preserve"> Xhariep District Municipality</v>
      </c>
      <c r="D74" s="147"/>
      <c r="E74" s="80"/>
      <c r="F74" s="134"/>
      <c r="G74" s="147"/>
      <c r="H74" s="80"/>
      <c r="I74" s="134"/>
      <c r="J74" s="147"/>
      <c r="K74" s="80"/>
      <c r="L74" s="134"/>
      <c r="M74" s="147"/>
      <c r="N74" s="80"/>
      <c r="O74" s="134"/>
      <c r="P74" s="147">
        <v>2145</v>
      </c>
      <c r="Q74" s="80">
        <v>2267</v>
      </c>
      <c r="R74" s="134">
        <v>2398</v>
      </c>
      <c r="S74" s="147"/>
      <c r="T74" s="80"/>
      <c r="U74" s="134"/>
      <c r="V74" s="147"/>
      <c r="W74" s="80"/>
      <c r="X74" s="134"/>
      <c r="Y74" s="147"/>
      <c r="Z74" s="80"/>
      <c r="AA74" s="134"/>
      <c r="AB74" s="147"/>
      <c r="AC74" s="80"/>
      <c r="AD74" s="134"/>
      <c r="AE74" s="147"/>
      <c r="AF74" s="80"/>
      <c r="AG74" s="134"/>
      <c r="AI74" s="147">
        <f t="shared" si="22"/>
        <v>2145</v>
      </c>
      <c r="AJ74" s="80">
        <f t="shared" si="22"/>
        <v>2267</v>
      </c>
      <c r="AK74" s="134">
        <f t="shared" si="22"/>
        <v>2398</v>
      </c>
    </row>
    <row r="75" spans="1:37" s="66" customFormat="1" ht="15" customHeight="1" x14ac:dyDescent="0.2">
      <c r="A75" s="22" t="str">
        <f>[6]Settings!U74</f>
        <v>Total: Xhariep Municipalities</v>
      </c>
      <c r="B75" s="23"/>
      <c r="C75" s="24"/>
      <c r="D75" s="193">
        <f>SUM(D71:D74)</f>
        <v>65646</v>
      </c>
      <c r="E75" s="102">
        <f t="shared" ref="E75:R75" si="23">SUM(E71:E74)</f>
        <v>59015</v>
      </c>
      <c r="F75" s="203">
        <f t="shared" si="23"/>
        <v>61726</v>
      </c>
      <c r="G75" s="193">
        <f t="shared" si="23"/>
        <v>20000</v>
      </c>
      <c r="H75" s="102">
        <f t="shared" si="23"/>
        <v>30000</v>
      </c>
      <c r="I75" s="203">
        <f t="shared" si="23"/>
        <v>20000</v>
      </c>
      <c r="J75" s="193">
        <f t="shared" si="23"/>
        <v>75000</v>
      </c>
      <c r="K75" s="102">
        <f t="shared" si="23"/>
        <v>183500</v>
      </c>
      <c r="L75" s="203">
        <f t="shared" si="23"/>
        <v>155000</v>
      </c>
      <c r="M75" s="193">
        <f t="shared" si="23"/>
        <v>9000</v>
      </c>
      <c r="N75" s="102">
        <f t="shared" si="23"/>
        <v>8000</v>
      </c>
      <c r="O75" s="203">
        <f t="shared" si="23"/>
        <v>15000</v>
      </c>
      <c r="P75" s="203">
        <f t="shared" si="23"/>
        <v>2145</v>
      </c>
      <c r="Q75" s="102">
        <f t="shared" si="23"/>
        <v>2267</v>
      </c>
      <c r="R75" s="203">
        <f t="shared" si="23"/>
        <v>2398</v>
      </c>
      <c r="S75" s="193">
        <f>SUM(S71:S74)</f>
        <v>0</v>
      </c>
      <c r="T75" s="102">
        <f t="shared" ref="T75:AK75" si="24">SUM(T71:T74)</f>
        <v>0</v>
      </c>
      <c r="U75" s="203">
        <f t="shared" si="24"/>
        <v>0</v>
      </c>
      <c r="V75" s="193">
        <f t="shared" si="24"/>
        <v>0</v>
      </c>
      <c r="W75" s="102">
        <f t="shared" si="24"/>
        <v>0</v>
      </c>
      <c r="X75" s="203">
        <f t="shared" si="24"/>
        <v>0</v>
      </c>
      <c r="Y75" s="193">
        <f t="shared" si="24"/>
        <v>0</v>
      </c>
      <c r="Z75" s="102">
        <f t="shared" si="24"/>
        <v>0</v>
      </c>
      <c r="AA75" s="203">
        <f t="shared" si="24"/>
        <v>0</v>
      </c>
      <c r="AB75" s="193">
        <f t="shared" si="24"/>
        <v>0</v>
      </c>
      <c r="AC75" s="102">
        <f t="shared" si="24"/>
        <v>0</v>
      </c>
      <c r="AD75" s="203">
        <f t="shared" si="24"/>
        <v>0</v>
      </c>
      <c r="AE75" s="193">
        <f t="shared" si="24"/>
        <v>0</v>
      </c>
      <c r="AF75" s="102">
        <f t="shared" si="24"/>
        <v>0</v>
      </c>
      <c r="AG75" s="203">
        <f t="shared" si="24"/>
        <v>0</v>
      </c>
      <c r="AH75" s="121">
        <f t="shared" si="24"/>
        <v>0</v>
      </c>
      <c r="AI75" s="193">
        <f t="shared" si="24"/>
        <v>171791</v>
      </c>
      <c r="AJ75" s="102">
        <f t="shared" si="24"/>
        <v>282782</v>
      </c>
      <c r="AK75" s="203">
        <f t="shared" si="24"/>
        <v>254124</v>
      </c>
    </row>
    <row r="76" spans="1:37" ht="15" customHeight="1" x14ac:dyDescent="0.2">
      <c r="A76" s="254">
        <f>[6]Settings!U75</f>
        <v>0</v>
      </c>
      <c r="B76" s="243">
        <f>[6]Settings!V75</f>
        <v>0</v>
      </c>
      <c r="C76" s="244">
        <f>[6]Settings!W75</f>
        <v>0</v>
      </c>
      <c r="D76" s="1"/>
      <c r="E76" s="2"/>
      <c r="F76" s="3"/>
      <c r="G76" s="1"/>
      <c r="H76" s="2"/>
      <c r="I76" s="3"/>
      <c r="J76" s="1"/>
      <c r="K76" s="2"/>
      <c r="L76" s="3"/>
      <c r="M76" s="1"/>
      <c r="N76" s="2"/>
      <c r="O76" s="3"/>
      <c r="P76" s="1"/>
      <c r="Q76" s="2"/>
      <c r="R76" s="3"/>
      <c r="S76" s="1"/>
      <c r="T76" s="2"/>
      <c r="U76" s="3"/>
      <c r="V76" s="1"/>
      <c r="W76" s="2"/>
      <c r="X76" s="3"/>
      <c r="Y76" s="1"/>
      <c r="Z76" s="2"/>
      <c r="AA76" s="3"/>
      <c r="AB76" s="1"/>
      <c r="AC76" s="2"/>
      <c r="AD76" s="3"/>
      <c r="AE76" s="1"/>
      <c r="AF76" s="2"/>
      <c r="AG76" s="3"/>
      <c r="AI76" s="1">
        <f t="shared" ref="AI76:AK82" si="25">D76+G76+J76+M76+P76+S76+V76+Y76+AB76+AE76</f>
        <v>0</v>
      </c>
      <c r="AJ76" s="2">
        <f t="shared" si="25"/>
        <v>0</v>
      </c>
      <c r="AK76" s="3">
        <f t="shared" si="25"/>
        <v>0</v>
      </c>
    </row>
    <row r="77" spans="1:37" ht="15" customHeight="1" x14ac:dyDescent="0.2">
      <c r="A77" s="20" t="str">
        <f>[6]Settings!U76</f>
        <v>B</v>
      </c>
      <c r="B77" s="19" t="str">
        <f>[6]Settings!V76</f>
        <v>FS181</v>
      </c>
      <c r="C77" s="229" t="str">
        <f>[6]Settings!W76</f>
        <v xml:space="preserve"> Masilonyana</v>
      </c>
      <c r="D77" s="147">
        <v>23768</v>
      </c>
      <c r="E77" s="80">
        <v>24931</v>
      </c>
      <c r="F77" s="134">
        <v>26159</v>
      </c>
      <c r="G77" s="147">
        <v>15000</v>
      </c>
      <c r="H77" s="80">
        <v>30000</v>
      </c>
      <c r="I77" s="134">
        <v>50000</v>
      </c>
      <c r="J77" s="147"/>
      <c r="K77" s="80"/>
      <c r="L77" s="134"/>
      <c r="M77" s="147">
        <v>5000</v>
      </c>
      <c r="N77" s="80"/>
      <c r="O77" s="134"/>
      <c r="P77" s="147"/>
      <c r="Q77" s="80"/>
      <c r="R77" s="134"/>
      <c r="S77" s="147"/>
      <c r="T77" s="80"/>
      <c r="U77" s="134"/>
      <c r="V77" s="147"/>
      <c r="W77" s="80"/>
      <c r="X77" s="134"/>
      <c r="Y77" s="147"/>
      <c r="Z77" s="80"/>
      <c r="AA77" s="134"/>
      <c r="AB77" s="147"/>
      <c r="AC77" s="80"/>
      <c r="AD77" s="134"/>
      <c r="AE77" s="147"/>
      <c r="AF77" s="80"/>
      <c r="AG77" s="134"/>
      <c r="AI77" s="147">
        <f t="shared" si="25"/>
        <v>43768</v>
      </c>
      <c r="AJ77" s="80">
        <f t="shared" si="25"/>
        <v>54931</v>
      </c>
      <c r="AK77" s="134">
        <f t="shared" si="25"/>
        <v>76159</v>
      </c>
    </row>
    <row r="78" spans="1:37" ht="15" customHeight="1" x14ac:dyDescent="0.2">
      <c r="A78" s="20" t="str">
        <f>[6]Settings!U77</f>
        <v>B</v>
      </c>
      <c r="B78" s="19" t="str">
        <f>[6]Settings!V77</f>
        <v>FS182</v>
      </c>
      <c r="C78" s="229" t="str">
        <f>[6]Settings!W77</f>
        <v xml:space="preserve"> Tokologo</v>
      </c>
      <c r="D78" s="147">
        <v>16771</v>
      </c>
      <c r="E78" s="80">
        <v>17501</v>
      </c>
      <c r="F78" s="134">
        <v>18271</v>
      </c>
      <c r="G78" s="147"/>
      <c r="H78" s="80"/>
      <c r="I78" s="134"/>
      <c r="J78" s="147"/>
      <c r="K78" s="80"/>
      <c r="L78" s="134"/>
      <c r="M78" s="147">
        <v>11000</v>
      </c>
      <c r="N78" s="80">
        <v>4000</v>
      </c>
      <c r="O78" s="134">
        <v>9000</v>
      </c>
      <c r="P78" s="147"/>
      <c r="Q78" s="80"/>
      <c r="R78" s="134"/>
      <c r="S78" s="147"/>
      <c r="T78" s="80"/>
      <c r="U78" s="134"/>
      <c r="V78" s="147"/>
      <c r="W78" s="80"/>
      <c r="X78" s="134"/>
      <c r="Y78" s="147"/>
      <c r="Z78" s="80"/>
      <c r="AA78" s="134"/>
      <c r="AB78" s="147"/>
      <c r="AC78" s="80"/>
      <c r="AD78" s="134"/>
      <c r="AE78" s="147"/>
      <c r="AF78" s="80"/>
      <c r="AG78" s="134"/>
      <c r="AI78" s="147">
        <f t="shared" si="25"/>
        <v>27771</v>
      </c>
      <c r="AJ78" s="80">
        <f t="shared" si="25"/>
        <v>21501</v>
      </c>
      <c r="AK78" s="134">
        <f t="shared" si="25"/>
        <v>27271</v>
      </c>
    </row>
    <row r="79" spans="1:37" ht="15" customHeight="1" x14ac:dyDescent="0.2">
      <c r="A79" s="20" t="str">
        <f>[6]Settings!U78</f>
        <v>B</v>
      </c>
      <c r="B79" s="19" t="str">
        <f>[6]Settings!V78</f>
        <v>FS183</v>
      </c>
      <c r="C79" s="229" t="str">
        <f>[6]Settings!W78</f>
        <v xml:space="preserve"> Tswelopele</v>
      </c>
      <c r="D79" s="147">
        <v>16704</v>
      </c>
      <c r="E79" s="80">
        <v>17430</v>
      </c>
      <c r="F79" s="134">
        <v>18195</v>
      </c>
      <c r="G79" s="147"/>
      <c r="H79" s="80"/>
      <c r="I79" s="134"/>
      <c r="J79" s="147"/>
      <c r="K79" s="80"/>
      <c r="L79" s="134"/>
      <c r="M79" s="147">
        <v>10000</v>
      </c>
      <c r="N79" s="80"/>
      <c r="O79" s="134"/>
      <c r="P79" s="147"/>
      <c r="Q79" s="80"/>
      <c r="R79" s="134"/>
      <c r="S79" s="147"/>
      <c r="T79" s="80"/>
      <c r="U79" s="134"/>
      <c r="V79" s="147"/>
      <c r="W79" s="80"/>
      <c r="X79" s="134"/>
      <c r="Y79" s="147"/>
      <c r="Z79" s="80"/>
      <c r="AA79" s="134"/>
      <c r="AB79" s="147"/>
      <c r="AC79" s="80"/>
      <c r="AD79" s="134"/>
      <c r="AE79" s="147"/>
      <c r="AF79" s="80"/>
      <c r="AG79" s="134"/>
      <c r="AI79" s="147">
        <f t="shared" si="25"/>
        <v>26704</v>
      </c>
      <c r="AJ79" s="80">
        <f t="shared" si="25"/>
        <v>17430</v>
      </c>
      <c r="AK79" s="134">
        <f t="shared" si="25"/>
        <v>18195</v>
      </c>
    </row>
    <row r="80" spans="1:37" ht="15" customHeight="1" x14ac:dyDescent="0.2">
      <c r="A80" s="20" t="str">
        <f>[6]Settings!U79</f>
        <v>B</v>
      </c>
      <c r="B80" s="19" t="str">
        <f>[6]Settings!V79</f>
        <v>FS184</v>
      </c>
      <c r="C80" s="229" t="str">
        <f>[6]Settings!W79</f>
        <v xml:space="preserve"> Matjhabeng</v>
      </c>
      <c r="D80" s="147">
        <v>121216</v>
      </c>
      <c r="E80" s="80">
        <v>128420</v>
      </c>
      <c r="F80" s="134">
        <v>136023</v>
      </c>
      <c r="G80" s="147"/>
      <c r="H80" s="80"/>
      <c r="I80" s="134"/>
      <c r="J80" s="147">
        <v>30000</v>
      </c>
      <c r="K80" s="80">
        <v>26825</v>
      </c>
      <c r="L80" s="134"/>
      <c r="M80" s="147">
        <v>5000</v>
      </c>
      <c r="N80" s="80">
        <v>8000</v>
      </c>
      <c r="O80" s="134">
        <v>8000</v>
      </c>
      <c r="P80" s="147"/>
      <c r="Q80" s="80"/>
      <c r="R80" s="134"/>
      <c r="S80" s="147"/>
      <c r="T80" s="80"/>
      <c r="U80" s="134"/>
      <c r="V80" s="147"/>
      <c r="W80" s="80"/>
      <c r="X80" s="134"/>
      <c r="Y80" s="147"/>
      <c r="Z80" s="80"/>
      <c r="AA80" s="134"/>
      <c r="AB80" s="147"/>
      <c r="AC80" s="80"/>
      <c r="AD80" s="134"/>
      <c r="AE80" s="147"/>
      <c r="AF80" s="80"/>
      <c r="AG80" s="134"/>
      <c r="AI80" s="147">
        <f t="shared" si="25"/>
        <v>156216</v>
      </c>
      <c r="AJ80" s="80">
        <f t="shared" si="25"/>
        <v>163245</v>
      </c>
      <c r="AK80" s="134">
        <f t="shared" si="25"/>
        <v>144023</v>
      </c>
    </row>
    <row r="81" spans="1:37" ht="15" customHeight="1" x14ac:dyDescent="0.2">
      <c r="A81" s="20" t="str">
        <f>[6]Settings!U80</f>
        <v>B</v>
      </c>
      <c r="B81" s="19" t="str">
        <f>[6]Settings!V80</f>
        <v>FS185</v>
      </c>
      <c r="C81" s="229" t="str">
        <f>[6]Settings!W80</f>
        <v xml:space="preserve"> Nala</v>
      </c>
      <c r="D81" s="147">
        <v>34482</v>
      </c>
      <c r="E81" s="80">
        <v>31665</v>
      </c>
      <c r="F81" s="134">
        <v>33308</v>
      </c>
      <c r="G81" s="147"/>
      <c r="H81" s="80"/>
      <c r="I81" s="134"/>
      <c r="J81" s="147"/>
      <c r="K81" s="80"/>
      <c r="L81" s="134"/>
      <c r="M81" s="147">
        <v>5000</v>
      </c>
      <c r="N81" s="80">
        <v>8000</v>
      </c>
      <c r="O81" s="134">
        <v>8000</v>
      </c>
      <c r="P81" s="147"/>
      <c r="Q81" s="80"/>
      <c r="R81" s="134"/>
      <c r="S81" s="147"/>
      <c r="T81" s="80"/>
      <c r="U81" s="134"/>
      <c r="V81" s="147"/>
      <c r="W81" s="80"/>
      <c r="X81" s="134"/>
      <c r="Y81" s="147"/>
      <c r="Z81" s="80"/>
      <c r="AA81" s="134"/>
      <c r="AB81" s="147"/>
      <c r="AC81" s="80"/>
      <c r="AD81" s="134"/>
      <c r="AE81" s="147"/>
      <c r="AF81" s="80"/>
      <c r="AG81" s="134"/>
      <c r="AI81" s="147">
        <f t="shared" si="25"/>
        <v>39482</v>
      </c>
      <c r="AJ81" s="80">
        <f t="shared" si="25"/>
        <v>39665</v>
      </c>
      <c r="AK81" s="134">
        <f t="shared" si="25"/>
        <v>41308</v>
      </c>
    </row>
    <row r="82" spans="1:37" ht="15" customHeight="1" x14ac:dyDescent="0.2">
      <c r="A82" s="20" t="str">
        <f>[6]Settings!U81</f>
        <v>C</v>
      </c>
      <c r="B82" s="19" t="str">
        <f>[6]Settings!V81</f>
        <v>DC18</v>
      </c>
      <c r="C82" s="229" t="str">
        <f>[6]Settings!W81</f>
        <v xml:space="preserve"> Lejweleputswa District Municipality</v>
      </c>
      <c r="D82" s="147">
        <v>0</v>
      </c>
      <c r="E82" s="80"/>
      <c r="F82" s="134">
        <v>0</v>
      </c>
      <c r="G82" s="147"/>
      <c r="H82" s="80"/>
      <c r="I82" s="134"/>
      <c r="J82" s="147"/>
      <c r="K82" s="80"/>
      <c r="L82" s="134"/>
      <c r="M82" s="147"/>
      <c r="N82" s="80"/>
      <c r="O82" s="134"/>
      <c r="P82" s="147">
        <v>2276</v>
      </c>
      <c r="Q82" s="80">
        <v>2400</v>
      </c>
      <c r="R82" s="134">
        <v>2538</v>
      </c>
      <c r="S82" s="147"/>
      <c r="T82" s="80"/>
      <c r="U82" s="134"/>
      <c r="V82" s="147"/>
      <c r="W82" s="80"/>
      <c r="X82" s="134"/>
      <c r="Y82" s="147"/>
      <c r="Z82" s="80"/>
      <c r="AA82" s="134"/>
      <c r="AB82" s="147"/>
      <c r="AC82" s="80"/>
      <c r="AD82" s="134"/>
      <c r="AE82" s="147"/>
      <c r="AF82" s="80"/>
      <c r="AG82" s="134"/>
      <c r="AI82" s="147">
        <f t="shared" si="25"/>
        <v>2276</v>
      </c>
      <c r="AJ82" s="80">
        <f t="shared" si="25"/>
        <v>2400</v>
      </c>
      <c r="AK82" s="134">
        <f t="shared" si="25"/>
        <v>2538</v>
      </c>
    </row>
    <row r="83" spans="1:37" s="66" customFormat="1" ht="15" customHeight="1" x14ac:dyDescent="0.2">
      <c r="A83" s="22" t="str">
        <f>[6]Settings!U82</f>
        <v>Total: Lejweleputswa Municipalities</v>
      </c>
      <c r="B83" s="23"/>
      <c r="C83" s="24"/>
      <c r="D83" s="193">
        <f>SUM(D77:D82)</f>
        <v>212941</v>
      </c>
      <c r="E83" s="102">
        <f t="shared" ref="E83:R83" si="26">SUM(E77:E82)</f>
        <v>219947</v>
      </c>
      <c r="F83" s="203">
        <f t="shared" si="26"/>
        <v>231956</v>
      </c>
      <c r="G83" s="193">
        <f t="shared" si="26"/>
        <v>15000</v>
      </c>
      <c r="H83" s="102">
        <f t="shared" si="26"/>
        <v>30000</v>
      </c>
      <c r="I83" s="203">
        <f t="shared" si="26"/>
        <v>50000</v>
      </c>
      <c r="J83" s="193">
        <f t="shared" si="26"/>
        <v>30000</v>
      </c>
      <c r="K83" s="102">
        <f t="shared" si="26"/>
        <v>26825</v>
      </c>
      <c r="L83" s="203">
        <f t="shared" si="26"/>
        <v>0</v>
      </c>
      <c r="M83" s="193">
        <f t="shared" si="26"/>
        <v>36000</v>
      </c>
      <c r="N83" s="102">
        <f t="shared" si="26"/>
        <v>20000</v>
      </c>
      <c r="O83" s="203">
        <f t="shared" si="26"/>
        <v>25000</v>
      </c>
      <c r="P83" s="203">
        <f t="shared" si="26"/>
        <v>2276</v>
      </c>
      <c r="Q83" s="102">
        <f t="shared" si="26"/>
        <v>2400</v>
      </c>
      <c r="R83" s="203">
        <f t="shared" si="26"/>
        <v>2538</v>
      </c>
      <c r="S83" s="193">
        <f>SUM(S77:S82)</f>
        <v>0</v>
      </c>
      <c r="T83" s="102">
        <f t="shared" ref="T83:AK83" si="27">SUM(T77:T82)</f>
        <v>0</v>
      </c>
      <c r="U83" s="203">
        <f t="shared" si="27"/>
        <v>0</v>
      </c>
      <c r="V83" s="193">
        <f t="shared" si="27"/>
        <v>0</v>
      </c>
      <c r="W83" s="102">
        <f t="shared" si="27"/>
        <v>0</v>
      </c>
      <c r="X83" s="203">
        <f t="shared" si="27"/>
        <v>0</v>
      </c>
      <c r="Y83" s="193">
        <f t="shared" si="27"/>
        <v>0</v>
      </c>
      <c r="Z83" s="102">
        <f t="shared" si="27"/>
        <v>0</v>
      </c>
      <c r="AA83" s="203">
        <f t="shared" si="27"/>
        <v>0</v>
      </c>
      <c r="AB83" s="193">
        <f t="shared" si="27"/>
        <v>0</v>
      </c>
      <c r="AC83" s="102">
        <f t="shared" si="27"/>
        <v>0</v>
      </c>
      <c r="AD83" s="203">
        <f t="shared" si="27"/>
        <v>0</v>
      </c>
      <c r="AE83" s="193">
        <f t="shared" si="27"/>
        <v>0</v>
      </c>
      <c r="AF83" s="102">
        <f t="shared" si="27"/>
        <v>0</v>
      </c>
      <c r="AG83" s="203">
        <f t="shared" si="27"/>
        <v>0</v>
      </c>
      <c r="AH83" s="121">
        <f t="shared" si="27"/>
        <v>0</v>
      </c>
      <c r="AI83" s="193">
        <f t="shared" si="27"/>
        <v>296217</v>
      </c>
      <c r="AJ83" s="102">
        <f t="shared" si="27"/>
        <v>299172</v>
      </c>
      <c r="AK83" s="203">
        <f t="shared" si="27"/>
        <v>309494</v>
      </c>
    </row>
    <row r="84" spans="1:37" ht="15" customHeight="1" x14ac:dyDescent="0.2">
      <c r="A84" s="254">
        <f>[6]Settings!U83</f>
        <v>0</v>
      </c>
      <c r="B84" s="243">
        <f>[6]Settings!V83</f>
        <v>0</v>
      </c>
      <c r="C84" s="244">
        <f>[6]Settings!W83</f>
        <v>0</v>
      </c>
      <c r="D84" s="1"/>
      <c r="E84" s="2"/>
      <c r="F84" s="3"/>
      <c r="G84" s="1"/>
      <c r="H84" s="2"/>
      <c r="I84" s="3"/>
      <c r="J84" s="1"/>
      <c r="K84" s="2"/>
      <c r="L84" s="3"/>
      <c r="M84" s="1"/>
      <c r="N84" s="2"/>
      <c r="O84" s="3"/>
      <c r="P84" s="1"/>
      <c r="Q84" s="2"/>
      <c r="R84" s="3"/>
      <c r="S84" s="1"/>
      <c r="T84" s="2"/>
      <c r="U84" s="3"/>
      <c r="V84" s="1"/>
      <c r="W84" s="2"/>
      <c r="X84" s="3"/>
      <c r="Y84" s="1"/>
      <c r="Z84" s="2"/>
      <c r="AA84" s="3"/>
      <c r="AB84" s="1"/>
      <c r="AC84" s="2"/>
      <c r="AD84" s="3"/>
      <c r="AE84" s="1"/>
      <c r="AF84" s="2"/>
      <c r="AG84" s="3"/>
      <c r="AI84" s="1">
        <f t="shared" ref="AI84:AK91" si="28">D84+G84+J84+M84+P84+S84+V84+Y84+AB84+AE84</f>
        <v>0</v>
      </c>
      <c r="AJ84" s="2">
        <f t="shared" si="28"/>
        <v>0</v>
      </c>
      <c r="AK84" s="3">
        <f t="shared" si="28"/>
        <v>0</v>
      </c>
    </row>
    <row r="85" spans="1:37" ht="15" customHeight="1" x14ac:dyDescent="0.2">
      <c r="A85" s="20" t="str">
        <f>[6]Settings!U84</f>
        <v>B</v>
      </c>
      <c r="B85" s="19" t="str">
        <f>[6]Settings!V84</f>
        <v>FS191</v>
      </c>
      <c r="C85" s="229" t="str">
        <f>[6]Settings!W84</f>
        <v xml:space="preserve"> Setsoto</v>
      </c>
      <c r="D85" s="147">
        <v>47997</v>
      </c>
      <c r="E85" s="80">
        <v>50662</v>
      </c>
      <c r="F85" s="134">
        <v>53475</v>
      </c>
      <c r="G85" s="147">
        <v>20000</v>
      </c>
      <c r="H85" s="80">
        <v>20000</v>
      </c>
      <c r="I85" s="134">
        <v>10000</v>
      </c>
      <c r="J85" s="147">
        <v>15000</v>
      </c>
      <c r="K85" s="80">
        <v>20000</v>
      </c>
      <c r="L85" s="134">
        <v>25000</v>
      </c>
      <c r="M85" s="147">
        <v>6000</v>
      </c>
      <c r="N85" s="80">
        <v>5000</v>
      </c>
      <c r="O85" s="134">
        <v>5951</v>
      </c>
      <c r="P85" s="147"/>
      <c r="Q85" s="80"/>
      <c r="R85" s="134"/>
      <c r="S85" s="147"/>
      <c r="T85" s="80"/>
      <c r="U85" s="134"/>
      <c r="V85" s="147"/>
      <c r="W85" s="80"/>
      <c r="X85" s="134"/>
      <c r="Y85" s="147"/>
      <c r="Z85" s="80"/>
      <c r="AA85" s="134"/>
      <c r="AB85" s="147"/>
      <c r="AC85" s="80"/>
      <c r="AD85" s="134"/>
      <c r="AE85" s="147"/>
      <c r="AF85" s="80"/>
      <c r="AG85" s="134"/>
      <c r="AI85" s="147">
        <f t="shared" si="28"/>
        <v>88997</v>
      </c>
      <c r="AJ85" s="80">
        <f t="shared" si="28"/>
        <v>95662</v>
      </c>
      <c r="AK85" s="134">
        <f t="shared" si="28"/>
        <v>94426</v>
      </c>
    </row>
    <row r="86" spans="1:37" ht="15" customHeight="1" x14ac:dyDescent="0.2">
      <c r="A86" s="20" t="str">
        <f>[6]Settings!U85</f>
        <v>B</v>
      </c>
      <c r="B86" s="19" t="str">
        <f>[6]Settings!V85</f>
        <v>FS192</v>
      </c>
      <c r="C86" s="229" t="str">
        <f>[6]Settings!W85</f>
        <v xml:space="preserve"> Dihlabeng</v>
      </c>
      <c r="D86" s="147">
        <v>39281</v>
      </c>
      <c r="E86" s="80">
        <v>41406</v>
      </c>
      <c r="F86" s="134">
        <v>43649</v>
      </c>
      <c r="G86" s="147"/>
      <c r="H86" s="80"/>
      <c r="I86" s="134"/>
      <c r="J86" s="147">
        <v>15000</v>
      </c>
      <c r="K86" s="80">
        <v>20000</v>
      </c>
      <c r="L86" s="134">
        <v>14323</v>
      </c>
      <c r="M86" s="147"/>
      <c r="N86" s="80">
        <v>5000</v>
      </c>
      <c r="O86" s="134">
        <v>7000</v>
      </c>
      <c r="P86" s="147"/>
      <c r="Q86" s="80"/>
      <c r="R86" s="134"/>
      <c r="S86" s="147"/>
      <c r="T86" s="80"/>
      <c r="U86" s="134"/>
      <c r="V86" s="147"/>
      <c r="W86" s="80"/>
      <c r="X86" s="134"/>
      <c r="Y86" s="147"/>
      <c r="Z86" s="80"/>
      <c r="AA86" s="134"/>
      <c r="AB86" s="147"/>
      <c r="AC86" s="80"/>
      <c r="AD86" s="134"/>
      <c r="AE86" s="147"/>
      <c r="AF86" s="80"/>
      <c r="AG86" s="134"/>
      <c r="AI86" s="147">
        <f t="shared" si="28"/>
        <v>54281</v>
      </c>
      <c r="AJ86" s="80">
        <f t="shared" si="28"/>
        <v>66406</v>
      </c>
      <c r="AK86" s="134">
        <f t="shared" si="28"/>
        <v>64972</v>
      </c>
    </row>
    <row r="87" spans="1:37" ht="15" customHeight="1" x14ac:dyDescent="0.2">
      <c r="A87" s="20" t="str">
        <f>[6]Settings!U86</f>
        <v>B</v>
      </c>
      <c r="B87" s="19" t="str">
        <f>[6]Settings!V86</f>
        <v>FS193</v>
      </c>
      <c r="C87" s="229" t="str">
        <f>[6]Settings!W86</f>
        <v xml:space="preserve"> Nketoana</v>
      </c>
      <c r="D87" s="147">
        <v>25755</v>
      </c>
      <c r="E87" s="80">
        <v>27042</v>
      </c>
      <c r="F87" s="134">
        <v>28400</v>
      </c>
      <c r="G87" s="147"/>
      <c r="H87" s="80"/>
      <c r="I87" s="134"/>
      <c r="J87" s="147"/>
      <c r="K87" s="80"/>
      <c r="L87" s="134"/>
      <c r="M87" s="147">
        <v>5000</v>
      </c>
      <c r="N87" s="80">
        <v>5000</v>
      </c>
      <c r="O87" s="134">
        <v>5000</v>
      </c>
      <c r="P87" s="147"/>
      <c r="Q87" s="80"/>
      <c r="R87" s="134"/>
      <c r="S87" s="147"/>
      <c r="T87" s="80"/>
      <c r="U87" s="134"/>
      <c r="V87" s="147"/>
      <c r="W87" s="80"/>
      <c r="X87" s="134"/>
      <c r="Y87" s="147"/>
      <c r="Z87" s="80"/>
      <c r="AA87" s="134"/>
      <c r="AB87" s="147"/>
      <c r="AC87" s="80"/>
      <c r="AD87" s="134"/>
      <c r="AE87" s="147"/>
      <c r="AF87" s="80"/>
      <c r="AG87" s="134"/>
      <c r="AI87" s="147">
        <f t="shared" si="28"/>
        <v>30755</v>
      </c>
      <c r="AJ87" s="80">
        <f t="shared" si="28"/>
        <v>32042</v>
      </c>
      <c r="AK87" s="134">
        <f t="shared" si="28"/>
        <v>33400</v>
      </c>
    </row>
    <row r="88" spans="1:37" ht="15" customHeight="1" x14ac:dyDescent="0.2">
      <c r="A88" s="20" t="str">
        <f>[6]Settings!U87</f>
        <v>B</v>
      </c>
      <c r="B88" s="19" t="str">
        <f>[6]Settings!V87</f>
        <v>FS194</v>
      </c>
      <c r="C88" s="229" t="str">
        <f>[6]Settings!W87</f>
        <v xml:space="preserve"> Maluti-a-Phofung</v>
      </c>
      <c r="D88" s="147">
        <v>165732</v>
      </c>
      <c r="E88" s="80">
        <v>175695</v>
      </c>
      <c r="F88" s="134">
        <v>186210</v>
      </c>
      <c r="G88" s="147"/>
      <c r="H88" s="80"/>
      <c r="I88" s="134"/>
      <c r="J88" s="147">
        <v>50000</v>
      </c>
      <c r="K88" s="80">
        <v>65000</v>
      </c>
      <c r="L88" s="134">
        <v>50000</v>
      </c>
      <c r="M88" s="147"/>
      <c r="N88" s="80">
        <v>5000</v>
      </c>
      <c r="O88" s="134">
        <v>10000</v>
      </c>
      <c r="P88" s="147"/>
      <c r="Q88" s="80"/>
      <c r="R88" s="134"/>
      <c r="S88" s="147"/>
      <c r="T88" s="80"/>
      <c r="U88" s="134"/>
      <c r="V88" s="147"/>
      <c r="W88" s="80"/>
      <c r="X88" s="134"/>
      <c r="Y88" s="147"/>
      <c r="Z88" s="80"/>
      <c r="AA88" s="134"/>
      <c r="AB88" s="147"/>
      <c r="AC88" s="80"/>
      <c r="AD88" s="134"/>
      <c r="AE88" s="147"/>
      <c r="AF88" s="80"/>
      <c r="AG88" s="134"/>
      <c r="AI88" s="147">
        <f t="shared" si="28"/>
        <v>215732</v>
      </c>
      <c r="AJ88" s="80">
        <f t="shared" si="28"/>
        <v>245695</v>
      </c>
      <c r="AK88" s="134">
        <f t="shared" si="28"/>
        <v>246210</v>
      </c>
    </row>
    <row r="89" spans="1:37" ht="15" customHeight="1" x14ac:dyDescent="0.2">
      <c r="A89" s="20" t="str">
        <f>[6]Settings!U88</f>
        <v>B</v>
      </c>
      <c r="B89" s="19" t="str">
        <f>[6]Settings!V88</f>
        <v>FS195</v>
      </c>
      <c r="C89" s="229" t="str">
        <f>[6]Settings!W88</f>
        <v xml:space="preserve"> Phumelela</v>
      </c>
      <c r="D89" s="147">
        <v>30954</v>
      </c>
      <c r="E89" s="80">
        <v>22364</v>
      </c>
      <c r="F89" s="134">
        <v>23434</v>
      </c>
      <c r="G89" s="147"/>
      <c r="H89" s="80"/>
      <c r="I89" s="134"/>
      <c r="J89" s="147">
        <v>10000</v>
      </c>
      <c r="K89" s="80">
        <v>15000</v>
      </c>
      <c r="L89" s="134">
        <v>20000</v>
      </c>
      <c r="M89" s="147"/>
      <c r="N89" s="80">
        <v>5000</v>
      </c>
      <c r="O89" s="134">
        <v>8000</v>
      </c>
      <c r="P89" s="147"/>
      <c r="Q89" s="80"/>
      <c r="R89" s="134"/>
      <c r="S89" s="147"/>
      <c r="T89" s="80"/>
      <c r="U89" s="134"/>
      <c r="V89" s="147"/>
      <c r="W89" s="80"/>
      <c r="X89" s="134"/>
      <c r="Y89" s="147"/>
      <c r="Z89" s="80"/>
      <c r="AA89" s="134"/>
      <c r="AB89" s="147"/>
      <c r="AC89" s="80"/>
      <c r="AD89" s="134"/>
      <c r="AE89" s="147"/>
      <c r="AF89" s="80"/>
      <c r="AG89" s="134"/>
      <c r="AI89" s="147">
        <f t="shared" si="28"/>
        <v>40954</v>
      </c>
      <c r="AJ89" s="80">
        <f t="shared" si="28"/>
        <v>42364</v>
      </c>
      <c r="AK89" s="134">
        <f t="shared" si="28"/>
        <v>51434</v>
      </c>
    </row>
    <row r="90" spans="1:37" ht="15" customHeight="1" x14ac:dyDescent="0.2">
      <c r="A90" s="20" t="str">
        <f>[6]Settings!U89</f>
        <v>B</v>
      </c>
      <c r="B90" s="19" t="str">
        <f>[6]Settings!V89</f>
        <v>FS196</v>
      </c>
      <c r="C90" s="229" t="str">
        <f>[6]Settings!W89</f>
        <v xml:space="preserve"> Mantsopa</v>
      </c>
      <c r="D90" s="147">
        <v>20252</v>
      </c>
      <c r="E90" s="80">
        <v>21198</v>
      </c>
      <c r="F90" s="134">
        <v>22196</v>
      </c>
      <c r="G90" s="147">
        <v>15000</v>
      </c>
      <c r="H90" s="80">
        <v>20000</v>
      </c>
      <c r="I90" s="134">
        <v>30000</v>
      </c>
      <c r="J90" s="147"/>
      <c r="K90" s="80"/>
      <c r="L90" s="134"/>
      <c r="M90" s="147"/>
      <c r="N90" s="80">
        <v>4200</v>
      </c>
      <c r="O90" s="134">
        <v>5000</v>
      </c>
      <c r="P90" s="147"/>
      <c r="Q90" s="80"/>
      <c r="R90" s="134"/>
      <c r="S90" s="147"/>
      <c r="T90" s="80"/>
      <c r="U90" s="134"/>
      <c r="V90" s="147"/>
      <c r="W90" s="80"/>
      <c r="X90" s="134"/>
      <c r="Y90" s="147"/>
      <c r="Z90" s="80"/>
      <c r="AA90" s="134"/>
      <c r="AB90" s="147"/>
      <c r="AC90" s="80"/>
      <c r="AD90" s="134"/>
      <c r="AE90" s="147"/>
      <c r="AF90" s="80"/>
      <c r="AG90" s="134"/>
      <c r="AI90" s="147">
        <f t="shared" si="28"/>
        <v>35252</v>
      </c>
      <c r="AJ90" s="80">
        <f t="shared" si="28"/>
        <v>45398</v>
      </c>
      <c r="AK90" s="134">
        <f t="shared" si="28"/>
        <v>57196</v>
      </c>
    </row>
    <row r="91" spans="1:37" ht="15" customHeight="1" x14ac:dyDescent="0.2">
      <c r="A91" s="20" t="str">
        <f>[6]Settings!U90</f>
        <v>C</v>
      </c>
      <c r="B91" s="19" t="str">
        <f>[6]Settings!V90</f>
        <v>DC19</v>
      </c>
      <c r="C91" s="229" t="str">
        <f>[6]Settings!W90</f>
        <v xml:space="preserve"> Thabo Mofutsanyana District Municipality</v>
      </c>
      <c r="D91" s="147">
        <v>0</v>
      </c>
      <c r="E91" s="80"/>
      <c r="F91" s="134">
        <v>0</v>
      </c>
      <c r="G91" s="147"/>
      <c r="H91" s="80"/>
      <c r="I91" s="134"/>
      <c r="J91" s="147"/>
      <c r="K91" s="80"/>
      <c r="L91" s="134"/>
      <c r="M91" s="147"/>
      <c r="N91" s="80"/>
      <c r="O91" s="134"/>
      <c r="P91" s="147">
        <v>2400</v>
      </c>
      <c r="Q91" s="80">
        <v>2530</v>
      </c>
      <c r="R91" s="134">
        <v>2672</v>
      </c>
      <c r="S91" s="147"/>
      <c r="T91" s="80"/>
      <c r="U91" s="134"/>
      <c r="V91" s="147"/>
      <c r="W91" s="80"/>
      <c r="X91" s="134"/>
      <c r="Y91" s="147"/>
      <c r="Z91" s="80"/>
      <c r="AA91" s="134"/>
      <c r="AB91" s="147"/>
      <c r="AC91" s="80"/>
      <c r="AD91" s="134"/>
      <c r="AE91" s="147"/>
      <c r="AF91" s="80"/>
      <c r="AG91" s="134"/>
      <c r="AI91" s="147">
        <f t="shared" si="28"/>
        <v>2400</v>
      </c>
      <c r="AJ91" s="80">
        <f t="shared" si="28"/>
        <v>2530</v>
      </c>
      <c r="AK91" s="134">
        <f t="shared" si="28"/>
        <v>2672</v>
      </c>
    </row>
    <row r="92" spans="1:37" s="66" customFormat="1" ht="15" customHeight="1" x14ac:dyDescent="0.2">
      <c r="A92" s="22" t="str">
        <f>[6]Settings!U91</f>
        <v>Total: Thabo Mofutsanyana Municipalities</v>
      </c>
      <c r="B92" s="23"/>
      <c r="C92" s="24"/>
      <c r="D92" s="193">
        <f>SUM(D85:D91)</f>
        <v>329971</v>
      </c>
      <c r="E92" s="102">
        <f t="shared" ref="E92:R92" si="29">SUM(E85:E91)</f>
        <v>338367</v>
      </c>
      <c r="F92" s="203">
        <f t="shared" si="29"/>
        <v>357364</v>
      </c>
      <c r="G92" s="193">
        <f t="shared" si="29"/>
        <v>35000</v>
      </c>
      <c r="H92" s="102">
        <f t="shared" si="29"/>
        <v>40000</v>
      </c>
      <c r="I92" s="203">
        <f t="shared" si="29"/>
        <v>40000</v>
      </c>
      <c r="J92" s="193">
        <f t="shared" si="29"/>
        <v>90000</v>
      </c>
      <c r="K92" s="102">
        <f t="shared" si="29"/>
        <v>120000</v>
      </c>
      <c r="L92" s="203">
        <f t="shared" si="29"/>
        <v>109323</v>
      </c>
      <c r="M92" s="193">
        <f t="shared" si="29"/>
        <v>11000</v>
      </c>
      <c r="N92" s="102">
        <f t="shared" si="29"/>
        <v>29200</v>
      </c>
      <c r="O92" s="203">
        <f t="shared" si="29"/>
        <v>40951</v>
      </c>
      <c r="P92" s="203">
        <f t="shared" si="29"/>
        <v>2400</v>
      </c>
      <c r="Q92" s="102">
        <f t="shared" si="29"/>
        <v>2530</v>
      </c>
      <c r="R92" s="203">
        <f t="shared" si="29"/>
        <v>2672</v>
      </c>
      <c r="S92" s="193">
        <f>SUM(S85:S91)</f>
        <v>0</v>
      </c>
      <c r="T92" s="102">
        <f t="shared" ref="T92:AK92" si="30">SUM(T85:T91)</f>
        <v>0</v>
      </c>
      <c r="U92" s="203">
        <f t="shared" si="30"/>
        <v>0</v>
      </c>
      <c r="V92" s="193">
        <f t="shared" si="30"/>
        <v>0</v>
      </c>
      <c r="W92" s="102">
        <f t="shared" si="30"/>
        <v>0</v>
      </c>
      <c r="X92" s="203">
        <f t="shared" si="30"/>
        <v>0</v>
      </c>
      <c r="Y92" s="193">
        <f t="shared" si="30"/>
        <v>0</v>
      </c>
      <c r="Z92" s="102">
        <f t="shared" si="30"/>
        <v>0</v>
      </c>
      <c r="AA92" s="203">
        <f t="shared" si="30"/>
        <v>0</v>
      </c>
      <c r="AB92" s="193">
        <f t="shared" si="30"/>
        <v>0</v>
      </c>
      <c r="AC92" s="102">
        <f t="shared" si="30"/>
        <v>0</v>
      </c>
      <c r="AD92" s="203">
        <f t="shared" si="30"/>
        <v>0</v>
      </c>
      <c r="AE92" s="193">
        <f t="shared" si="30"/>
        <v>0</v>
      </c>
      <c r="AF92" s="102">
        <f t="shared" si="30"/>
        <v>0</v>
      </c>
      <c r="AG92" s="203">
        <f t="shared" si="30"/>
        <v>0</v>
      </c>
      <c r="AH92" s="121">
        <f t="shared" si="30"/>
        <v>0</v>
      </c>
      <c r="AI92" s="193">
        <f t="shared" si="30"/>
        <v>468371</v>
      </c>
      <c r="AJ92" s="102">
        <f t="shared" si="30"/>
        <v>530097</v>
      </c>
      <c r="AK92" s="203">
        <f t="shared" si="30"/>
        <v>550310</v>
      </c>
    </row>
    <row r="93" spans="1:37" ht="15" customHeight="1" x14ac:dyDescent="0.2">
      <c r="A93" s="254">
        <f>[6]Settings!U92</f>
        <v>0</v>
      </c>
      <c r="B93" s="243">
        <f>[6]Settings!V92</f>
        <v>0</v>
      </c>
      <c r="C93" s="244">
        <f>[6]Settings!W92</f>
        <v>0</v>
      </c>
      <c r="D93" s="1"/>
      <c r="E93" s="2"/>
      <c r="F93" s="3"/>
      <c r="G93" s="1"/>
      <c r="H93" s="2"/>
      <c r="I93" s="3"/>
      <c r="J93" s="1"/>
      <c r="K93" s="2"/>
      <c r="L93" s="3"/>
      <c r="M93" s="1"/>
      <c r="N93" s="2"/>
      <c r="O93" s="3"/>
      <c r="P93" s="1"/>
      <c r="Q93" s="2"/>
      <c r="R93" s="3"/>
      <c r="S93" s="1"/>
      <c r="T93" s="2"/>
      <c r="U93" s="3"/>
      <c r="V93" s="1"/>
      <c r="W93" s="2"/>
      <c r="X93" s="3"/>
      <c r="Y93" s="1"/>
      <c r="Z93" s="2"/>
      <c r="AA93" s="3"/>
      <c r="AB93" s="1"/>
      <c r="AC93" s="2"/>
      <c r="AD93" s="3"/>
      <c r="AE93" s="1"/>
      <c r="AF93" s="2"/>
      <c r="AG93" s="3"/>
      <c r="AI93" s="1">
        <f t="shared" ref="AI93:AK98" si="31">D93+G93+J93+M93+P93+S93+V93+Y93+AB93+AE93</f>
        <v>0</v>
      </c>
      <c r="AJ93" s="2">
        <f t="shared" si="31"/>
        <v>0</v>
      </c>
      <c r="AK93" s="3">
        <f t="shared" si="31"/>
        <v>0</v>
      </c>
    </row>
    <row r="94" spans="1:37" ht="15" customHeight="1" x14ac:dyDescent="0.2">
      <c r="A94" s="20" t="str">
        <f>[6]Settings!U93</f>
        <v>B</v>
      </c>
      <c r="B94" s="19" t="s">
        <v>55</v>
      </c>
      <c r="C94" s="229" t="str">
        <f>[6]Settings!W93</f>
        <v xml:space="preserve"> Moqhaka</v>
      </c>
      <c r="D94" s="147">
        <v>40840</v>
      </c>
      <c r="E94" s="80">
        <v>43061</v>
      </c>
      <c r="F94" s="134">
        <v>45406</v>
      </c>
      <c r="G94" s="147"/>
      <c r="H94" s="80"/>
      <c r="I94" s="134"/>
      <c r="J94" s="147">
        <v>20000</v>
      </c>
      <c r="K94" s="80">
        <v>10000</v>
      </c>
      <c r="L94" s="134">
        <v>15000</v>
      </c>
      <c r="M94" s="147">
        <v>5000</v>
      </c>
      <c r="N94" s="80">
        <v>5000</v>
      </c>
      <c r="O94" s="134">
        <v>9000</v>
      </c>
      <c r="P94" s="147"/>
      <c r="Q94" s="80"/>
      <c r="R94" s="134"/>
      <c r="S94" s="147"/>
      <c r="T94" s="80"/>
      <c r="U94" s="134"/>
      <c r="V94" s="147"/>
      <c r="W94" s="80"/>
      <c r="X94" s="134"/>
      <c r="Y94" s="147"/>
      <c r="Z94" s="80"/>
      <c r="AA94" s="134"/>
      <c r="AB94" s="147"/>
      <c r="AC94" s="80"/>
      <c r="AD94" s="134"/>
      <c r="AE94" s="147"/>
      <c r="AF94" s="80"/>
      <c r="AG94" s="134"/>
      <c r="AI94" s="147">
        <f t="shared" si="31"/>
        <v>65840</v>
      </c>
      <c r="AJ94" s="80">
        <f t="shared" si="31"/>
        <v>58061</v>
      </c>
      <c r="AK94" s="134">
        <f t="shared" si="31"/>
        <v>69406</v>
      </c>
    </row>
    <row r="95" spans="1:37" ht="15" customHeight="1" x14ac:dyDescent="0.2">
      <c r="A95" s="20" t="str">
        <f>[6]Settings!U94</f>
        <v>B</v>
      </c>
      <c r="B95" s="19" t="s">
        <v>56</v>
      </c>
      <c r="C95" s="229" t="str">
        <f>[6]Settings!W94</f>
        <v xml:space="preserve"> Ngwathe</v>
      </c>
      <c r="D95" s="147">
        <v>50078</v>
      </c>
      <c r="E95" s="80">
        <v>45001</v>
      </c>
      <c r="F95" s="134">
        <v>47465</v>
      </c>
      <c r="G95" s="147">
        <v>15000</v>
      </c>
      <c r="H95" s="80">
        <v>30000</v>
      </c>
      <c r="I95" s="134">
        <v>40000</v>
      </c>
      <c r="J95" s="147">
        <v>20000</v>
      </c>
      <c r="K95" s="80"/>
      <c r="L95" s="134"/>
      <c r="M95" s="147">
        <v>5000</v>
      </c>
      <c r="N95" s="80">
        <v>10000</v>
      </c>
      <c r="O95" s="134">
        <v>14000</v>
      </c>
      <c r="P95" s="147"/>
      <c r="Q95" s="80"/>
      <c r="R95" s="134"/>
      <c r="S95" s="147"/>
      <c r="T95" s="80"/>
      <c r="U95" s="134"/>
      <c r="V95" s="147"/>
      <c r="W95" s="80"/>
      <c r="X95" s="134"/>
      <c r="Y95" s="147"/>
      <c r="Z95" s="80"/>
      <c r="AA95" s="134"/>
      <c r="AB95" s="147"/>
      <c r="AC95" s="80"/>
      <c r="AD95" s="134"/>
      <c r="AE95" s="147"/>
      <c r="AF95" s="80"/>
      <c r="AG95" s="134"/>
      <c r="AI95" s="147">
        <f t="shared" si="31"/>
        <v>90078</v>
      </c>
      <c r="AJ95" s="80">
        <f t="shared" si="31"/>
        <v>85001</v>
      </c>
      <c r="AK95" s="134">
        <f t="shared" si="31"/>
        <v>101465</v>
      </c>
    </row>
    <row r="96" spans="1:37" ht="15" customHeight="1" x14ac:dyDescent="0.2">
      <c r="A96" s="20" t="str">
        <f>[6]Settings!U95</f>
        <v>B</v>
      </c>
      <c r="B96" s="19" t="s">
        <v>57</v>
      </c>
      <c r="C96" s="229" t="str">
        <f>[6]Settings!W95</f>
        <v xml:space="preserve"> Metsimaholo</v>
      </c>
      <c r="D96" s="147">
        <v>45398</v>
      </c>
      <c r="E96" s="80">
        <v>47902</v>
      </c>
      <c r="F96" s="134">
        <v>50545</v>
      </c>
      <c r="G96" s="147"/>
      <c r="H96" s="80"/>
      <c r="I96" s="134"/>
      <c r="J96" s="147">
        <v>15000</v>
      </c>
      <c r="K96" s="80"/>
      <c r="L96" s="134"/>
      <c r="M96" s="147">
        <v>10000</v>
      </c>
      <c r="N96" s="80">
        <v>10000</v>
      </c>
      <c r="O96" s="134">
        <v>13000</v>
      </c>
      <c r="P96" s="147"/>
      <c r="Q96" s="80"/>
      <c r="R96" s="134"/>
      <c r="S96" s="147"/>
      <c r="T96" s="80"/>
      <c r="U96" s="134"/>
      <c r="V96" s="147"/>
      <c r="W96" s="80"/>
      <c r="X96" s="134"/>
      <c r="Y96" s="147"/>
      <c r="Z96" s="80"/>
      <c r="AA96" s="134"/>
      <c r="AB96" s="147"/>
      <c r="AC96" s="80"/>
      <c r="AD96" s="134"/>
      <c r="AE96" s="147"/>
      <c r="AF96" s="80"/>
      <c r="AG96" s="134"/>
      <c r="AI96" s="147">
        <f t="shared" si="31"/>
        <v>70398</v>
      </c>
      <c r="AJ96" s="80">
        <f t="shared" si="31"/>
        <v>57902</v>
      </c>
      <c r="AK96" s="134">
        <f t="shared" si="31"/>
        <v>63545</v>
      </c>
    </row>
    <row r="97" spans="1:37" ht="15" customHeight="1" x14ac:dyDescent="0.2">
      <c r="A97" s="20" t="str">
        <f>[6]Settings!U96</f>
        <v>B</v>
      </c>
      <c r="B97" s="19" t="s">
        <v>58</v>
      </c>
      <c r="C97" s="229" t="str">
        <f>[6]Settings!W96</f>
        <v xml:space="preserve"> Mafube</v>
      </c>
      <c r="D97" s="147">
        <v>27080</v>
      </c>
      <c r="E97" s="80">
        <v>23874</v>
      </c>
      <c r="F97" s="134">
        <v>25037</v>
      </c>
      <c r="G97" s="147"/>
      <c r="H97" s="80"/>
      <c r="I97" s="134"/>
      <c r="J97" s="147"/>
      <c r="K97" s="80"/>
      <c r="L97" s="134"/>
      <c r="M97" s="147">
        <v>5000</v>
      </c>
      <c r="N97" s="80">
        <v>7000</v>
      </c>
      <c r="O97" s="134">
        <v>12000</v>
      </c>
      <c r="P97" s="147"/>
      <c r="Q97" s="80"/>
      <c r="R97" s="134"/>
      <c r="S97" s="147"/>
      <c r="T97" s="80"/>
      <c r="U97" s="134"/>
      <c r="V97" s="147"/>
      <c r="W97" s="80"/>
      <c r="X97" s="134"/>
      <c r="Y97" s="147"/>
      <c r="Z97" s="80"/>
      <c r="AA97" s="134"/>
      <c r="AB97" s="147"/>
      <c r="AC97" s="80"/>
      <c r="AD97" s="134"/>
      <c r="AE97" s="147"/>
      <c r="AF97" s="80"/>
      <c r="AG97" s="134"/>
      <c r="AI97" s="147">
        <f t="shared" si="31"/>
        <v>32080</v>
      </c>
      <c r="AJ97" s="80">
        <f t="shared" si="31"/>
        <v>30874</v>
      </c>
      <c r="AK97" s="134">
        <f t="shared" si="31"/>
        <v>37037</v>
      </c>
    </row>
    <row r="98" spans="1:37" ht="15" customHeight="1" x14ac:dyDescent="0.2">
      <c r="A98" s="20" t="str">
        <f>[6]Settings!U97</f>
        <v>C</v>
      </c>
      <c r="B98" s="19" t="s">
        <v>1284</v>
      </c>
      <c r="C98" s="229" t="str">
        <f>[6]Settings!W97</f>
        <v xml:space="preserve"> Fezile Dabi District Municipality</v>
      </c>
      <c r="D98" s="147">
        <v>0</v>
      </c>
      <c r="E98" s="80"/>
      <c r="F98" s="134">
        <v>0</v>
      </c>
      <c r="G98" s="147"/>
      <c r="H98" s="80"/>
      <c r="I98" s="134"/>
      <c r="J98" s="147"/>
      <c r="K98" s="80"/>
      <c r="L98" s="134"/>
      <c r="M98" s="147"/>
      <c r="N98" s="80"/>
      <c r="O98" s="134"/>
      <c r="P98" s="147">
        <v>2183</v>
      </c>
      <c r="Q98" s="80">
        <v>2308</v>
      </c>
      <c r="R98" s="134">
        <v>2437</v>
      </c>
      <c r="S98" s="147"/>
      <c r="T98" s="80"/>
      <c r="U98" s="134"/>
      <c r="V98" s="147"/>
      <c r="W98" s="80"/>
      <c r="X98" s="134"/>
      <c r="Y98" s="147"/>
      <c r="Z98" s="80"/>
      <c r="AA98" s="134"/>
      <c r="AB98" s="147"/>
      <c r="AC98" s="80"/>
      <c r="AD98" s="134"/>
      <c r="AE98" s="147"/>
      <c r="AF98" s="80"/>
      <c r="AG98" s="134"/>
      <c r="AI98" s="147">
        <f t="shared" si="31"/>
        <v>2183</v>
      </c>
      <c r="AJ98" s="80">
        <f t="shared" si="31"/>
        <v>2308</v>
      </c>
      <c r="AK98" s="134">
        <f t="shared" si="31"/>
        <v>2437</v>
      </c>
    </row>
    <row r="99" spans="1:37" s="66" customFormat="1" ht="15" customHeight="1" x14ac:dyDescent="0.2">
      <c r="A99" s="22" t="str">
        <f>[6]Settings!U98</f>
        <v>Total: Fezile Dabi Municipalities</v>
      </c>
      <c r="B99" s="23"/>
      <c r="C99" s="24"/>
      <c r="D99" s="193">
        <f>SUM(D94:D98)</f>
        <v>163396</v>
      </c>
      <c r="E99" s="102">
        <f t="shared" ref="E99:R99" si="32">SUM(E94:E98)</f>
        <v>159838</v>
      </c>
      <c r="F99" s="203">
        <f t="shared" si="32"/>
        <v>168453</v>
      </c>
      <c r="G99" s="193">
        <f t="shared" si="32"/>
        <v>15000</v>
      </c>
      <c r="H99" s="102">
        <f t="shared" si="32"/>
        <v>30000</v>
      </c>
      <c r="I99" s="203">
        <f t="shared" si="32"/>
        <v>40000</v>
      </c>
      <c r="J99" s="193">
        <f t="shared" si="32"/>
        <v>55000</v>
      </c>
      <c r="K99" s="102">
        <f t="shared" si="32"/>
        <v>10000</v>
      </c>
      <c r="L99" s="203">
        <f t="shared" si="32"/>
        <v>15000</v>
      </c>
      <c r="M99" s="193">
        <f t="shared" si="32"/>
        <v>25000</v>
      </c>
      <c r="N99" s="102">
        <f t="shared" si="32"/>
        <v>32000</v>
      </c>
      <c r="O99" s="203">
        <f t="shared" si="32"/>
        <v>48000</v>
      </c>
      <c r="P99" s="203">
        <f t="shared" si="32"/>
        <v>2183</v>
      </c>
      <c r="Q99" s="102">
        <f t="shared" si="32"/>
        <v>2308</v>
      </c>
      <c r="R99" s="203">
        <f t="shared" si="32"/>
        <v>2437</v>
      </c>
      <c r="S99" s="193">
        <f>SUM(S94:S98)</f>
        <v>0</v>
      </c>
      <c r="T99" s="102">
        <f t="shared" ref="T99:AK99" si="33">SUM(T94:T98)</f>
        <v>0</v>
      </c>
      <c r="U99" s="203">
        <f t="shared" si="33"/>
        <v>0</v>
      </c>
      <c r="V99" s="193">
        <f t="shared" si="33"/>
        <v>0</v>
      </c>
      <c r="W99" s="102">
        <f t="shared" si="33"/>
        <v>0</v>
      </c>
      <c r="X99" s="203">
        <f t="shared" si="33"/>
        <v>0</v>
      </c>
      <c r="Y99" s="193">
        <f t="shared" si="33"/>
        <v>0</v>
      </c>
      <c r="Z99" s="102">
        <f t="shared" si="33"/>
        <v>0</v>
      </c>
      <c r="AA99" s="203">
        <f t="shared" si="33"/>
        <v>0</v>
      </c>
      <c r="AB99" s="193">
        <f t="shared" si="33"/>
        <v>0</v>
      </c>
      <c r="AC99" s="102">
        <f t="shared" si="33"/>
        <v>0</v>
      </c>
      <c r="AD99" s="203">
        <f t="shared" si="33"/>
        <v>0</v>
      </c>
      <c r="AE99" s="193">
        <f t="shared" si="33"/>
        <v>0</v>
      </c>
      <c r="AF99" s="102">
        <f t="shared" si="33"/>
        <v>0</v>
      </c>
      <c r="AG99" s="203">
        <f t="shared" si="33"/>
        <v>0</v>
      </c>
      <c r="AH99" s="121">
        <f t="shared" si="33"/>
        <v>0</v>
      </c>
      <c r="AI99" s="193">
        <f t="shared" si="33"/>
        <v>260579</v>
      </c>
      <c r="AJ99" s="102">
        <f t="shared" si="33"/>
        <v>234146</v>
      </c>
      <c r="AK99" s="203">
        <f t="shared" si="33"/>
        <v>273890</v>
      </c>
    </row>
    <row r="100" spans="1:37" ht="15" customHeight="1" x14ac:dyDescent="0.2">
      <c r="A100" s="254">
        <f>[6]Settings!U99</f>
        <v>0</v>
      </c>
      <c r="B100" s="243">
        <f>[6]Settings!V99</f>
        <v>0</v>
      </c>
      <c r="C100" s="244">
        <f>[6]Settings!W99</f>
        <v>0</v>
      </c>
      <c r="D100" s="1"/>
      <c r="E100" s="2"/>
      <c r="F100" s="3"/>
      <c r="G100" s="1"/>
      <c r="H100" s="2"/>
      <c r="I100" s="3"/>
      <c r="J100" s="1"/>
      <c r="K100" s="2"/>
      <c r="L100" s="3"/>
      <c r="M100" s="1"/>
      <c r="N100" s="2"/>
      <c r="O100" s="3"/>
      <c r="P100" s="1"/>
      <c r="Q100" s="2"/>
      <c r="R100" s="3"/>
      <c r="S100" s="1"/>
      <c r="T100" s="2"/>
      <c r="U100" s="3"/>
      <c r="V100" s="1"/>
      <c r="W100" s="2"/>
      <c r="X100" s="3"/>
      <c r="Y100" s="1"/>
      <c r="Z100" s="2"/>
      <c r="AA100" s="3"/>
      <c r="AB100" s="1"/>
      <c r="AC100" s="2"/>
      <c r="AD100" s="3"/>
      <c r="AE100" s="1"/>
      <c r="AF100" s="2"/>
      <c r="AG100" s="3"/>
      <c r="AI100" s="1">
        <f t="shared" ref="AI100:AK101" si="34">D100+G100+J100+M100+P100+S100+V100+Y100+AB100+AE100</f>
        <v>0</v>
      </c>
      <c r="AJ100" s="2">
        <f t="shared" si="34"/>
        <v>0</v>
      </c>
      <c r="AK100" s="3">
        <f t="shared" si="34"/>
        <v>0</v>
      </c>
    </row>
    <row r="101" spans="1:37" ht="15" customHeight="1" x14ac:dyDescent="0.2">
      <c r="A101" s="254">
        <f>[6]Settings!U100</f>
        <v>0</v>
      </c>
      <c r="B101" s="243">
        <f>[6]Settings!V100</f>
        <v>0</v>
      </c>
      <c r="C101" s="244">
        <f>[6]Settings!W100</f>
        <v>0</v>
      </c>
      <c r="D101" s="1"/>
      <c r="E101" s="2"/>
      <c r="F101" s="3"/>
      <c r="G101" s="1"/>
      <c r="H101" s="2"/>
      <c r="I101" s="3"/>
      <c r="J101" s="1"/>
      <c r="K101" s="2"/>
      <c r="L101" s="3"/>
      <c r="M101" s="1"/>
      <c r="N101" s="2"/>
      <c r="O101" s="3"/>
      <c r="P101" s="1"/>
      <c r="Q101" s="2"/>
      <c r="R101" s="3"/>
      <c r="S101" s="1"/>
      <c r="T101" s="2"/>
      <c r="U101" s="3"/>
      <c r="V101" s="1"/>
      <c r="W101" s="2"/>
      <c r="X101" s="3"/>
      <c r="Y101" s="1"/>
      <c r="Z101" s="2"/>
      <c r="AA101" s="3"/>
      <c r="AB101" s="1"/>
      <c r="AC101" s="2"/>
      <c r="AD101" s="3"/>
      <c r="AE101" s="1"/>
      <c r="AF101" s="2"/>
      <c r="AG101" s="3"/>
      <c r="AI101" s="1">
        <f t="shared" si="34"/>
        <v>0</v>
      </c>
      <c r="AJ101" s="2">
        <f t="shared" si="34"/>
        <v>0</v>
      </c>
      <c r="AK101" s="3">
        <f t="shared" si="34"/>
        <v>0</v>
      </c>
    </row>
    <row r="102" spans="1:37" s="66" customFormat="1" ht="15" customHeight="1" x14ac:dyDescent="0.2">
      <c r="A102" s="22" t="str">
        <f>[6]Settings!U101</f>
        <v>Total: Free State Municipalities</v>
      </c>
      <c r="B102" s="23"/>
      <c r="C102" s="24"/>
      <c r="D102" s="193">
        <f>SUM(D69+D75+D83+D92+D99)</f>
        <v>771954</v>
      </c>
      <c r="E102" s="102">
        <f t="shared" ref="E102:R102" si="35">SUM(E69+E75+E83+E92+E99)</f>
        <v>777167</v>
      </c>
      <c r="F102" s="203">
        <f t="shared" si="35"/>
        <v>819499</v>
      </c>
      <c r="G102" s="193">
        <f t="shared" si="35"/>
        <v>85000</v>
      </c>
      <c r="H102" s="102">
        <f t="shared" si="35"/>
        <v>130000</v>
      </c>
      <c r="I102" s="203">
        <f t="shared" si="35"/>
        <v>150000</v>
      </c>
      <c r="J102" s="193">
        <f t="shared" si="35"/>
        <v>250000</v>
      </c>
      <c r="K102" s="102">
        <f t="shared" si="35"/>
        <v>340325</v>
      </c>
      <c r="L102" s="203">
        <f t="shared" si="35"/>
        <v>279323</v>
      </c>
      <c r="M102" s="193">
        <f t="shared" si="35"/>
        <v>101000</v>
      </c>
      <c r="N102" s="102">
        <f t="shared" si="35"/>
        <v>101200</v>
      </c>
      <c r="O102" s="203">
        <f t="shared" si="35"/>
        <v>148951</v>
      </c>
      <c r="P102" s="203">
        <f t="shared" si="35"/>
        <v>9004</v>
      </c>
      <c r="Q102" s="102">
        <f t="shared" si="35"/>
        <v>9505</v>
      </c>
      <c r="R102" s="203">
        <f t="shared" si="35"/>
        <v>10045</v>
      </c>
      <c r="S102" s="193">
        <f>S69+S75+S83+S92+S99</f>
        <v>761307</v>
      </c>
      <c r="T102" s="102">
        <f t="shared" ref="T102:AK102" si="36">T69+T75+T83+T92+T99</f>
        <v>799692</v>
      </c>
      <c r="U102" s="203">
        <f t="shared" si="36"/>
        <v>844816</v>
      </c>
      <c r="V102" s="193">
        <f t="shared" si="36"/>
        <v>231637.01036245911</v>
      </c>
      <c r="W102" s="102">
        <f t="shared" si="36"/>
        <v>155641.04837023356</v>
      </c>
      <c r="X102" s="203">
        <f t="shared" si="36"/>
        <v>164615.84012774899</v>
      </c>
      <c r="Y102" s="193">
        <f t="shared" si="36"/>
        <v>15000</v>
      </c>
      <c r="Z102" s="102">
        <f t="shared" si="36"/>
        <v>70000</v>
      </c>
      <c r="AA102" s="203">
        <f t="shared" si="36"/>
        <v>67000</v>
      </c>
      <c r="AB102" s="193">
        <f t="shared" si="36"/>
        <v>8224</v>
      </c>
      <c r="AC102" s="102">
        <f t="shared" si="36"/>
        <v>11339</v>
      </c>
      <c r="AD102" s="203">
        <f t="shared" si="36"/>
        <v>11974</v>
      </c>
      <c r="AE102" s="193">
        <f t="shared" si="36"/>
        <v>0</v>
      </c>
      <c r="AF102" s="102">
        <f t="shared" si="36"/>
        <v>0</v>
      </c>
      <c r="AG102" s="203">
        <f t="shared" si="36"/>
        <v>0</v>
      </c>
      <c r="AH102" s="121">
        <f t="shared" si="36"/>
        <v>0</v>
      </c>
      <c r="AI102" s="193">
        <f t="shared" si="36"/>
        <v>2233126.0103624593</v>
      </c>
      <c r="AJ102" s="102">
        <f t="shared" si="36"/>
        <v>2394869.0483702337</v>
      </c>
      <c r="AK102" s="203">
        <f t="shared" si="36"/>
        <v>2496223.8401277489</v>
      </c>
    </row>
    <row r="103" spans="1:37" ht="15" customHeight="1" x14ac:dyDescent="0.2">
      <c r="A103" s="254">
        <f>[6]Settings!U102</f>
        <v>0</v>
      </c>
      <c r="B103" s="243">
        <f>[6]Settings!V102</f>
        <v>0</v>
      </c>
      <c r="C103" s="244">
        <f>[6]Settings!W102</f>
        <v>0</v>
      </c>
      <c r="D103" s="6"/>
      <c r="E103" s="7"/>
      <c r="F103" s="8"/>
      <c r="G103" s="6"/>
      <c r="H103" s="7"/>
      <c r="I103" s="8"/>
      <c r="J103" s="6"/>
      <c r="K103" s="7"/>
      <c r="L103" s="8"/>
      <c r="M103" s="6"/>
      <c r="N103" s="7"/>
      <c r="O103" s="8"/>
      <c r="P103" s="6"/>
      <c r="Q103" s="7"/>
      <c r="R103" s="8"/>
      <c r="S103" s="6"/>
      <c r="T103" s="7"/>
      <c r="U103" s="8"/>
      <c r="V103" s="6"/>
      <c r="W103" s="7"/>
      <c r="X103" s="8"/>
      <c r="Y103" s="6"/>
      <c r="Z103" s="7"/>
      <c r="AA103" s="8"/>
      <c r="AB103" s="6"/>
      <c r="AC103" s="7"/>
      <c r="AD103" s="8"/>
      <c r="AE103" s="6"/>
      <c r="AF103" s="7"/>
      <c r="AG103" s="8"/>
      <c r="AI103" s="6">
        <f t="shared" ref="AI103:AK113" si="37">D103+G103+J103+M103+P103+S103+V103+Y103+AB103+AE103</f>
        <v>0</v>
      </c>
      <c r="AJ103" s="7">
        <f t="shared" si="37"/>
        <v>0</v>
      </c>
      <c r="AK103" s="8">
        <f t="shared" si="37"/>
        <v>0</v>
      </c>
    </row>
    <row r="104" spans="1:37" ht="15" customHeight="1" x14ac:dyDescent="0.2">
      <c r="A104" s="254" t="str">
        <f>[6]Settings!U103</f>
        <v>GAUTENG</v>
      </c>
      <c r="B104" s="19"/>
      <c r="C104" s="229"/>
      <c r="D104" s="1"/>
      <c r="E104" s="2"/>
      <c r="F104" s="3"/>
      <c r="G104" s="1"/>
      <c r="H104" s="2"/>
      <c r="I104" s="3"/>
      <c r="J104" s="1"/>
      <c r="K104" s="2"/>
      <c r="L104" s="3"/>
      <c r="M104" s="1"/>
      <c r="N104" s="2"/>
      <c r="O104" s="3"/>
      <c r="P104" s="1"/>
      <c r="Q104" s="2"/>
      <c r="R104" s="3"/>
      <c r="S104" s="1"/>
      <c r="T104" s="2"/>
      <c r="U104" s="3"/>
      <c r="V104" s="1"/>
      <c r="W104" s="2"/>
      <c r="X104" s="3"/>
      <c r="Y104" s="1"/>
      <c r="Z104" s="2"/>
      <c r="AA104" s="3"/>
      <c r="AB104" s="1"/>
      <c r="AC104" s="2"/>
      <c r="AD104" s="3"/>
      <c r="AE104" s="1"/>
      <c r="AF104" s="2"/>
      <c r="AG104" s="3"/>
      <c r="AI104" s="1">
        <f t="shared" si="37"/>
        <v>0</v>
      </c>
      <c r="AJ104" s="2">
        <f t="shared" si="37"/>
        <v>0</v>
      </c>
      <c r="AK104" s="3">
        <f t="shared" si="37"/>
        <v>0</v>
      </c>
    </row>
    <row r="105" spans="1:37" ht="15" customHeight="1" x14ac:dyDescent="0.2">
      <c r="A105" s="254">
        <f>[6]Settings!U104</f>
        <v>0</v>
      </c>
      <c r="B105" s="243">
        <f>[6]Settings!V104</f>
        <v>0</v>
      </c>
      <c r="C105" s="244">
        <f>[6]Settings!W104</f>
        <v>0</v>
      </c>
      <c r="D105" s="1"/>
      <c r="E105" s="2"/>
      <c r="F105" s="3"/>
      <c r="G105" s="1"/>
      <c r="H105" s="2"/>
      <c r="I105" s="3"/>
      <c r="J105" s="1"/>
      <c r="K105" s="2"/>
      <c r="L105" s="3"/>
      <c r="M105" s="1"/>
      <c r="N105" s="2"/>
      <c r="O105" s="3"/>
      <c r="P105" s="1"/>
      <c r="Q105" s="2"/>
      <c r="R105" s="3"/>
      <c r="S105" s="1"/>
      <c r="T105" s="2"/>
      <c r="U105" s="3"/>
      <c r="V105" s="1"/>
      <c r="W105" s="2"/>
      <c r="X105" s="3"/>
      <c r="Y105" s="1"/>
      <c r="Z105" s="2"/>
      <c r="AA105" s="3"/>
      <c r="AB105" s="1"/>
      <c r="AC105" s="2"/>
      <c r="AD105" s="3"/>
      <c r="AE105" s="1"/>
      <c r="AF105" s="2"/>
      <c r="AG105" s="3"/>
      <c r="AI105" s="1">
        <f t="shared" si="37"/>
        <v>0</v>
      </c>
      <c r="AJ105" s="2">
        <f t="shared" si="37"/>
        <v>0</v>
      </c>
      <c r="AK105" s="3">
        <f t="shared" si="37"/>
        <v>0</v>
      </c>
    </row>
    <row r="106" spans="1:37" ht="15" customHeight="1" x14ac:dyDescent="0.2">
      <c r="A106" s="20" t="str">
        <f>[6]Settings!U105</f>
        <v>A</v>
      </c>
      <c r="B106" s="19" t="str">
        <f>[6]Settings!V105</f>
        <v>EKU</v>
      </c>
      <c r="C106" s="229" t="str">
        <f>[6]Settings!W105</f>
        <v>Ekurhuleni</v>
      </c>
      <c r="D106" s="147"/>
      <c r="E106" s="80"/>
      <c r="F106" s="134"/>
      <c r="G106" s="147"/>
      <c r="H106" s="80"/>
      <c r="I106" s="134"/>
      <c r="J106" s="147"/>
      <c r="K106" s="80"/>
      <c r="L106" s="134"/>
      <c r="M106" s="147">
        <v>40000</v>
      </c>
      <c r="N106" s="80">
        <v>45000</v>
      </c>
      <c r="O106" s="134">
        <v>45451</v>
      </c>
      <c r="P106" s="147"/>
      <c r="Q106" s="80"/>
      <c r="R106" s="134"/>
      <c r="S106" s="147">
        <v>1985010</v>
      </c>
      <c r="T106" s="80">
        <v>2085094</v>
      </c>
      <c r="U106" s="134">
        <v>2202750</v>
      </c>
      <c r="V106" s="147">
        <v>700718.13420931762</v>
      </c>
      <c r="W106" s="80">
        <v>671905.78338690847</v>
      </c>
      <c r="X106" s="134">
        <v>710650.1541664172</v>
      </c>
      <c r="Y106" s="147">
        <v>82000</v>
      </c>
      <c r="Z106" s="80">
        <v>55000</v>
      </c>
      <c r="AA106" s="134">
        <v>55000</v>
      </c>
      <c r="AB106" s="147">
        <v>48646</v>
      </c>
      <c r="AC106" s="80">
        <v>48221</v>
      </c>
      <c r="AD106" s="134">
        <v>50921</v>
      </c>
      <c r="AE106" s="147"/>
      <c r="AF106" s="80"/>
      <c r="AG106" s="134"/>
      <c r="AI106" s="147">
        <f t="shared" si="37"/>
        <v>2856374.1342093176</v>
      </c>
      <c r="AJ106" s="80">
        <f t="shared" si="37"/>
        <v>2905220.7833869085</v>
      </c>
      <c r="AK106" s="134">
        <f t="shared" si="37"/>
        <v>3064772.1541664172</v>
      </c>
    </row>
    <row r="107" spans="1:37" ht="15" customHeight="1" x14ac:dyDescent="0.2">
      <c r="A107" s="20" t="str">
        <f>[6]Settings!U106</f>
        <v>A</v>
      </c>
      <c r="B107" s="19" t="str">
        <f>[6]Settings!V106</f>
        <v>JHB</v>
      </c>
      <c r="C107" s="229" t="str">
        <f>[6]Settings!W106</f>
        <v>City of Johannesburg</v>
      </c>
      <c r="D107" s="147"/>
      <c r="E107" s="80"/>
      <c r="F107" s="134"/>
      <c r="G107" s="147"/>
      <c r="H107" s="80"/>
      <c r="I107" s="134"/>
      <c r="J107" s="147"/>
      <c r="K107" s="80"/>
      <c r="L107" s="134"/>
      <c r="M107" s="147">
        <v>40000</v>
      </c>
      <c r="N107" s="80">
        <v>45000</v>
      </c>
      <c r="O107" s="134">
        <v>45000</v>
      </c>
      <c r="P107" s="147"/>
      <c r="Q107" s="80"/>
      <c r="R107" s="134"/>
      <c r="S107" s="147">
        <v>1864731</v>
      </c>
      <c r="T107" s="80">
        <v>1958751</v>
      </c>
      <c r="U107" s="134">
        <v>2069277</v>
      </c>
      <c r="V107" s="147">
        <v>918187.41386529175</v>
      </c>
      <c r="W107" s="80">
        <v>1141562.9072315663</v>
      </c>
      <c r="X107" s="134">
        <v>1207389.303788187</v>
      </c>
      <c r="Y107" s="147">
        <v>79523</v>
      </c>
      <c r="Z107" s="80">
        <v>46867</v>
      </c>
      <c r="AA107" s="134">
        <v>46867</v>
      </c>
      <c r="AB107" s="147">
        <v>82182</v>
      </c>
      <c r="AC107" s="80">
        <v>67281</v>
      </c>
      <c r="AD107" s="134">
        <v>71048</v>
      </c>
      <c r="AE107" s="147"/>
      <c r="AF107" s="80"/>
      <c r="AG107" s="134"/>
      <c r="AI107" s="147">
        <f t="shared" si="37"/>
        <v>2984623.4138652915</v>
      </c>
      <c r="AJ107" s="80">
        <f t="shared" si="37"/>
        <v>3259461.9072315665</v>
      </c>
      <c r="AK107" s="134">
        <f t="shared" si="37"/>
        <v>3439581.303788187</v>
      </c>
    </row>
    <row r="108" spans="1:37" ht="15" customHeight="1" x14ac:dyDescent="0.2">
      <c r="A108" s="255" t="str">
        <f>[6]Settings!U107</f>
        <v>A</v>
      </c>
      <c r="B108" s="21" t="str">
        <f>[6]Settings!V107</f>
        <v>TSH</v>
      </c>
      <c r="C108" s="65" t="str">
        <f>[6]Settings!W107</f>
        <v>City of Tshwane</v>
      </c>
      <c r="D108" s="148"/>
      <c r="E108" s="81"/>
      <c r="F108" s="149"/>
      <c r="G108" s="148"/>
      <c r="H108" s="81"/>
      <c r="I108" s="149"/>
      <c r="J108" s="148"/>
      <c r="K108" s="81"/>
      <c r="L108" s="149"/>
      <c r="M108" s="148">
        <v>30000</v>
      </c>
      <c r="N108" s="81">
        <v>40000</v>
      </c>
      <c r="O108" s="149">
        <v>40000</v>
      </c>
      <c r="P108" s="148"/>
      <c r="Q108" s="81"/>
      <c r="R108" s="149"/>
      <c r="S108" s="148">
        <v>1616415</v>
      </c>
      <c r="T108" s="81">
        <v>1697914</v>
      </c>
      <c r="U108" s="149">
        <v>1793723</v>
      </c>
      <c r="V108" s="148">
        <v>900238.87890399201</v>
      </c>
      <c r="W108" s="81">
        <v>732309.02798147779</v>
      </c>
      <c r="X108" s="149">
        <v>774536.45511013793</v>
      </c>
      <c r="Y108" s="148">
        <v>20000</v>
      </c>
      <c r="Z108" s="81">
        <v>30000</v>
      </c>
      <c r="AA108" s="149">
        <v>45000</v>
      </c>
      <c r="AB108" s="148">
        <v>38429</v>
      </c>
      <c r="AC108" s="81">
        <v>44322</v>
      </c>
      <c r="AD108" s="149">
        <v>46804</v>
      </c>
      <c r="AE108" s="148"/>
      <c r="AF108" s="81"/>
      <c r="AG108" s="149"/>
      <c r="AI108" s="148">
        <f t="shared" si="37"/>
        <v>2605082.878903992</v>
      </c>
      <c r="AJ108" s="81">
        <f t="shared" si="37"/>
        <v>2544545.0279814778</v>
      </c>
      <c r="AK108" s="149">
        <f t="shared" si="37"/>
        <v>2700063.4551101378</v>
      </c>
    </row>
    <row r="109" spans="1:37" ht="15" customHeight="1" x14ac:dyDescent="0.2">
      <c r="A109" s="254">
        <f>[6]Settings!U108</f>
        <v>0</v>
      </c>
      <c r="B109" s="243">
        <f>[6]Settings!V108</f>
        <v>0</v>
      </c>
      <c r="C109" s="244">
        <f>[6]Settings!W108</f>
        <v>0</v>
      </c>
      <c r="D109" s="1"/>
      <c r="E109" s="2"/>
      <c r="F109" s="3"/>
      <c r="G109" s="1"/>
      <c r="H109" s="2"/>
      <c r="I109" s="3"/>
      <c r="J109" s="1"/>
      <c r="K109" s="2"/>
      <c r="L109" s="3"/>
      <c r="M109" s="1"/>
      <c r="N109" s="2"/>
      <c r="O109" s="3"/>
      <c r="P109" s="1"/>
      <c r="Q109" s="2"/>
      <c r="R109" s="3"/>
      <c r="S109" s="1"/>
      <c r="T109" s="2"/>
      <c r="U109" s="3"/>
      <c r="V109" s="1"/>
      <c r="W109" s="2"/>
      <c r="X109" s="3"/>
      <c r="Y109" s="1"/>
      <c r="Z109" s="2"/>
      <c r="AA109" s="3"/>
      <c r="AB109" s="1"/>
      <c r="AC109" s="2"/>
      <c r="AD109" s="3"/>
      <c r="AE109" s="1"/>
      <c r="AF109" s="2"/>
      <c r="AG109" s="3"/>
      <c r="AI109" s="1">
        <f t="shared" si="37"/>
        <v>0</v>
      </c>
      <c r="AJ109" s="2">
        <f t="shared" si="37"/>
        <v>0</v>
      </c>
      <c r="AK109" s="3">
        <f t="shared" si="37"/>
        <v>0</v>
      </c>
    </row>
    <row r="110" spans="1:37" ht="15" customHeight="1" x14ac:dyDescent="0.2">
      <c r="A110" s="20" t="str">
        <f>[6]Settings!U109</f>
        <v>B</v>
      </c>
      <c r="B110" s="19" t="str">
        <f>[6]Settings!V109</f>
        <v>GT421</v>
      </c>
      <c r="C110" s="229" t="str">
        <f>[6]Settings!W109</f>
        <v xml:space="preserve"> Emfuleni</v>
      </c>
      <c r="D110" s="147">
        <v>181645</v>
      </c>
      <c r="E110" s="80">
        <v>182407</v>
      </c>
      <c r="F110" s="134">
        <v>193336</v>
      </c>
      <c r="G110" s="147"/>
      <c r="H110" s="80"/>
      <c r="I110" s="134"/>
      <c r="J110" s="147">
        <v>30000</v>
      </c>
      <c r="K110" s="80">
        <v>20000</v>
      </c>
      <c r="L110" s="134">
        <v>15000</v>
      </c>
      <c r="M110" s="147">
        <v>8000</v>
      </c>
      <c r="N110" s="80">
        <v>8000</v>
      </c>
      <c r="O110" s="134">
        <v>25000</v>
      </c>
      <c r="P110" s="147"/>
      <c r="Q110" s="80"/>
      <c r="R110" s="134"/>
      <c r="S110" s="147"/>
      <c r="T110" s="80"/>
      <c r="U110" s="134"/>
      <c r="V110" s="147"/>
      <c r="W110" s="80"/>
      <c r="X110" s="134"/>
      <c r="Y110" s="147">
        <v>30000</v>
      </c>
      <c r="Z110" s="80">
        <v>50000</v>
      </c>
      <c r="AA110" s="134">
        <v>50000</v>
      </c>
      <c r="AB110" s="147"/>
      <c r="AC110" s="80"/>
      <c r="AD110" s="134"/>
      <c r="AE110" s="147"/>
      <c r="AF110" s="80"/>
      <c r="AG110" s="134"/>
      <c r="AI110" s="147">
        <f t="shared" si="37"/>
        <v>249645</v>
      </c>
      <c r="AJ110" s="80">
        <f t="shared" si="37"/>
        <v>260407</v>
      </c>
      <c r="AK110" s="134">
        <f t="shared" si="37"/>
        <v>283336</v>
      </c>
    </row>
    <row r="111" spans="1:37" ht="15" customHeight="1" x14ac:dyDescent="0.2">
      <c r="A111" s="20" t="str">
        <f>[6]Settings!U110</f>
        <v>B</v>
      </c>
      <c r="B111" s="19" t="str">
        <f>[6]Settings!V110</f>
        <v>GT422</v>
      </c>
      <c r="C111" s="229" t="str">
        <f>[6]Settings!W110</f>
        <v xml:space="preserve"> Midvaal</v>
      </c>
      <c r="D111" s="147">
        <v>32289</v>
      </c>
      <c r="E111" s="80">
        <v>33981</v>
      </c>
      <c r="F111" s="134">
        <v>35766</v>
      </c>
      <c r="G111" s="147"/>
      <c r="H111" s="80"/>
      <c r="I111" s="134"/>
      <c r="J111" s="147">
        <v>15000</v>
      </c>
      <c r="K111" s="80">
        <v>15000</v>
      </c>
      <c r="L111" s="134">
        <v>15000</v>
      </c>
      <c r="M111" s="147">
        <v>8000</v>
      </c>
      <c r="N111" s="80">
        <v>9000</v>
      </c>
      <c r="O111" s="134">
        <v>37000</v>
      </c>
      <c r="P111" s="147"/>
      <c r="Q111" s="80"/>
      <c r="R111" s="134"/>
      <c r="S111" s="147"/>
      <c r="T111" s="80"/>
      <c r="U111" s="134"/>
      <c r="V111" s="147"/>
      <c r="W111" s="80"/>
      <c r="X111" s="134"/>
      <c r="Y111" s="147"/>
      <c r="Z111" s="80"/>
      <c r="AA111" s="134"/>
      <c r="AB111" s="147"/>
      <c r="AC111" s="80"/>
      <c r="AD111" s="134"/>
      <c r="AE111" s="147"/>
      <c r="AF111" s="80"/>
      <c r="AG111" s="134"/>
      <c r="AI111" s="147">
        <f t="shared" si="37"/>
        <v>55289</v>
      </c>
      <c r="AJ111" s="80">
        <f t="shared" si="37"/>
        <v>57981</v>
      </c>
      <c r="AK111" s="134">
        <f t="shared" si="37"/>
        <v>87766</v>
      </c>
    </row>
    <row r="112" spans="1:37" ht="15" customHeight="1" x14ac:dyDescent="0.2">
      <c r="A112" s="20" t="str">
        <f>[6]Settings!U111</f>
        <v>B</v>
      </c>
      <c r="B112" s="19" t="str">
        <f>[6]Settings!V111</f>
        <v>GT423</v>
      </c>
      <c r="C112" s="229" t="str">
        <f>[6]Settings!W111</f>
        <v xml:space="preserve"> Lesedi</v>
      </c>
      <c r="D112" s="147">
        <v>41915</v>
      </c>
      <c r="E112" s="80">
        <v>28158</v>
      </c>
      <c r="F112" s="134">
        <v>29585</v>
      </c>
      <c r="G112" s="147"/>
      <c r="H112" s="80"/>
      <c r="I112" s="134"/>
      <c r="J112" s="147">
        <v>20000</v>
      </c>
      <c r="K112" s="80">
        <v>15000</v>
      </c>
      <c r="L112" s="134">
        <v>15000</v>
      </c>
      <c r="M112" s="147">
        <v>5000</v>
      </c>
      <c r="N112" s="80">
        <v>10000</v>
      </c>
      <c r="O112" s="134">
        <v>30000</v>
      </c>
      <c r="P112" s="147"/>
      <c r="Q112" s="80"/>
      <c r="R112" s="134"/>
      <c r="S112" s="147"/>
      <c r="T112" s="80"/>
      <c r="U112" s="134"/>
      <c r="V112" s="147"/>
      <c r="W112" s="80"/>
      <c r="X112" s="134"/>
      <c r="Y112" s="147"/>
      <c r="Z112" s="80"/>
      <c r="AA112" s="134"/>
      <c r="AB112" s="147"/>
      <c r="AC112" s="80"/>
      <c r="AD112" s="134"/>
      <c r="AE112" s="147"/>
      <c r="AF112" s="80"/>
      <c r="AG112" s="134"/>
      <c r="AI112" s="147">
        <f t="shared" si="37"/>
        <v>66915</v>
      </c>
      <c r="AJ112" s="80">
        <f t="shared" si="37"/>
        <v>53158</v>
      </c>
      <c r="AK112" s="134">
        <f t="shared" si="37"/>
        <v>74585</v>
      </c>
    </row>
    <row r="113" spans="1:37" ht="15" customHeight="1" x14ac:dyDescent="0.2">
      <c r="A113" s="20" t="str">
        <f>[6]Settings!U112</f>
        <v>C</v>
      </c>
      <c r="B113" s="19" t="str">
        <f>[6]Settings!V112</f>
        <v>DC42</v>
      </c>
      <c r="C113" s="229" t="str">
        <f>[6]Settings!W112</f>
        <v xml:space="preserve"> Sedibeng District Municipality</v>
      </c>
      <c r="D113" s="147"/>
      <c r="E113" s="80"/>
      <c r="F113" s="134">
        <v>0</v>
      </c>
      <c r="G113" s="147"/>
      <c r="H113" s="80"/>
      <c r="I113" s="134"/>
      <c r="J113" s="147"/>
      <c r="K113" s="80"/>
      <c r="L113" s="134"/>
      <c r="M113" s="147"/>
      <c r="N113" s="80"/>
      <c r="O113" s="134"/>
      <c r="P113" s="147">
        <v>2431</v>
      </c>
      <c r="Q113" s="80">
        <v>2560</v>
      </c>
      <c r="R113" s="134">
        <v>2703</v>
      </c>
      <c r="S113" s="147"/>
      <c r="T113" s="80"/>
      <c r="U113" s="134"/>
      <c r="V113" s="147"/>
      <c r="W113" s="80"/>
      <c r="X113" s="134"/>
      <c r="Y113" s="147"/>
      <c r="Z113" s="80"/>
      <c r="AA113" s="134"/>
      <c r="AB113" s="147"/>
      <c r="AC113" s="80"/>
      <c r="AD113" s="134"/>
      <c r="AE113" s="147"/>
      <c r="AF113" s="80"/>
      <c r="AG113" s="134"/>
      <c r="AI113" s="147">
        <f t="shared" si="37"/>
        <v>2431</v>
      </c>
      <c r="AJ113" s="80">
        <f t="shared" si="37"/>
        <v>2560</v>
      </c>
      <c r="AK113" s="134">
        <f t="shared" si="37"/>
        <v>2703</v>
      </c>
    </row>
    <row r="114" spans="1:37" s="66" customFormat="1" ht="15" customHeight="1" x14ac:dyDescent="0.2">
      <c r="A114" s="22" t="str">
        <f>[6]Settings!U113</f>
        <v>Total: Sedibeng Municipalities</v>
      </c>
      <c r="B114" s="23"/>
      <c r="C114" s="24"/>
      <c r="D114" s="193">
        <f>SUM(D110:D113)</f>
        <v>255849</v>
      </c>
      <c r="E114" s="102">
        <f t="shared" ref="E114:R114" si="38">SUM(E110:E113)</f>
        <v>244546</v>
      </c>
      <c r="F114" s="203">
        <f t="shared" si="38"/>
        <v>258687</v>
      </c>
      <c r="G114" s="193">
        <f t="shared" si="38"/>
        <v>0</v>
      </c>
      <c r="H114" s="102">
        <f t="shared" si="38"/>
        <v>0</v>
      </c>
      <c r="I114" s="203">
        <f t="shared" si="38"/>
        <v>0</v>
      </c>
      <c r="J114" s="193">
        <f t="shared" si="38"/>
        <v>65000</v>
      </c>
      <c r="K114" s="102">
        <f t="shared" si="38"/>
        <v>50000</v>
      </c>
      <c r="L114" s="203">
        <f t="shared" si="38"/>
        <v>45000</v>
      </c>
      <c r="M114" s="193">
        <f t="shared" si="38"/>
        <v>21000</v>
      </c>
      <c r="N114" s="102">
        <f t="shared" si="38"/>
        <v>27000</v>
      </c>
      <c r="O114" s="203">
        <f t="shared" si="38"/>
        <v>92000</v>
      </c>
      <c r="P114" s="203">
        <f t="shared" si="38"/>
        <v>2431</v>
      </c>
      <c r="Q114" s="102">
        <f t="shared" si="38"/>
        <v>2560</v>
      </c>
      <c r="R114" s="203">
        <f t="shared" si="38"/>
        <v>2703</v>
      </c>
      <c r="S114" s="193">
        <f>SUM(S110:S113)</f>
        <v>0</v>
      </c>
      <c r="T114" s="102">
        <f t="shared" ref="T114:AK114" si="39">SUM(T110:T113)</f>
        <v>0</v>
      </c>
      <c r="U114" s="203">
        <f t="shared" si="39"/>
        <v>0</v>
      </c>
      <c r="V114" s="193">
        <f t="shared" si="39"/>
        <v>0</v>
      </c>
      <c r="W114" s="102">
        <f t="shared" si="39"/>
        <v>0</v>
      </c>
      <c r="X114" s="203">
        <f t="shared" si="39"/>
        <v>0</v>
      </c>
      <c r="Y114" s="193">
        <f t="shared" si="39"/>
        <v>30000</v>
      </c>
      <c r="Z114" s="102">
        <f t="shared" si="39"/>
        <v>50000</v>
      </c>
      <c r="AA114" s="203">
        <f t="shared" si="39"/>
        <v>50000</v>
      </c>
      <c r="AB114" s="193">
        <f t="shared" si="39"/>
        <v>0</v>
      </c>
      <c r="AC114" s="102">
        <f t="shared" si="39"/>
        <v>0</v>
      </c>
      <c r="AD114" s="203">
        <f t="shared" si="39"/>
        <v>0</v>
      </c>
      <c r="AE114" s="193">
        <f t="shared" si="39"/>
        <v>0</v>
      </c>
      <c r="AF114" s="102">
        <f t="shared" si="39"/>
        <v>0</v>
      </c>
      <c r="AG114" s="203">
        <f t="shared" si="39"/>
        <v>0</v>
      </c>
      <c r="AH114" s="121">
        <f t="shared" si="39"/>
        <v>0</v>
      </c>
      <c r="AI114" s="193">
        <f t="shared" si="39"/>
        <v>374280</v>
      </c>
      <c r="AJ114" s="102">
        <f t="shared" si="39"/>
        <v>374106</v>
      </c>
      <c r="AK114" s="203">
        <f t="shared" si="39"/>
        <v>448390</v>
      </c>
    </row>
    <row r="115" spans="1:37" ht="15" customHeight="1" x14ac:dyDescent="0.2">
      <c r="A115" s="254">
        <f>[6]Settings!U114</f>
        <v>0</v>
      </c>
      <c r="B115" s="243">
        <f>[6]Settings!V114</f>
        <v>0</v>
      </c>
      <c r="C115" s="244">
        <f>[6]Settings!W114</f>
        <v>0</v>
      </c>
      <c r="D115" s="1"/>
      <c r="E115" s="2"/>
      <c r="F115" s="3"/>
      <c r="G115" s="1"/>
      <c r="H115" s="2"/>
      <c r="I115" s="3"/>
      <c r="J115" s="1"/>
      <c r="K115" s="2"/>
      <c r="L115" s="3"/>
      <c r="M115" s="1"/>
      <c r="N115" s="2"/>
      <c r="O115" s="3"/>
      <c r="P115" s="1"/>
      <c r="Q115" s="2"/>
      <c r="R115" s="3"/>
      <c r="S115" s="1"/>
      <c r="T115" s="2"/>
      <c r="U115" s="3"/>
      <c r="V115" s="1"/>
      <c r="W115" s="2"/>
      <c r="X115" s="3"/>
      <c r="Y115" s="1"/>
      <c r="Z115" s="2"/>
      <c r="AA115" s="3"/>
      <c r="AB115" s="1"/>
      <c r="AC115" s="2"/>
      <c r="AD115" s="3"/>
      <c r="AE115" s="1"/>
      <c r="AF115" s="2"/>
      <c r="AG115" s="3"/>
      <c r="AI115" s="1">
        <f t="shared" ref="AI115:AK119" si="40">D115+G115+J115+M115+P115+S115+V115+Y115+AB115+AE115</f>
        <v>0</v>
      </c>
      <c r="AJ115" s="2">
        <f t="shared" si="40"/>
        <v>0</v>
      </c>
      <c r="AK115" s="3">
        <f t="shared" si="40"/>
        <v>0</v>
      </c>
    </row>
    <row r="116" spans="1:37" ht="15" customHeight="1" x14ac:dyDescent="0.2">
      <c r="A116" s="20" t="str">
        <f>[6]Settings!U115</f>
        <v>B</v>
      </c>
      <c r="B116" s="19" t="str">
        <f>[6]Settings!V115</f>
        <v>GT481</v>
      </c>
      <c r="C116" s="229" t="str">
        <f>[6]Settings!W115</f>
        <v xml:space="preserve"> Mogale City</v>
      </c>
      <c r="D116" s="147">
        <v>119195</v>
      </c>
      <c r="E116" s="80">
        <v>126274</v>
      </c>
      <c r="F116" s="134">
        <v>133745</v>
      </c>
      <c r="G116" s="147"/>
      <c r="H116" s="80"/>
      <c r="I116" s="134"/>
      <c r="J116" s="147">
        <v>30000</v>
      </c>
      <c r="K116" s="80">
        <v>30000</v>
      </c>
      <c r="L116" s="134">
        <v>40000</v>
      </c>
      <c r="M116" s="147"/>
      <c r="N116" s="80"/>
      <c r="O116" s="134">
        <v>10000</v>
      </c>
      <c r="P116" s="147"/>
      <c r="Q116" s="80"/>
      <c r="R116" s="134"/>
      <c r="S116" s="147"/>
      <c r="T116" s="80"/>
      <c r="U116" s="134"/>
      <c r="V116" s="147"/>
      <c r="W116" s="80"/>
      <c r="X116" s="134"/>
      <c r="Y116" s="147">
        <v>20000</v>
      </c>
      <c r="Z116" s="80">
        <v>40000</v>
      </c>
      <c r="AA116" s="134">
        <v>40000</v>
      </c>
      <c r="AB116" s="147"/>
      <c r="AC116" s="80"/>
      <c r="AD116" s="134"/>
      <c r="AE116" s="147"/>
      <c r="AF116" s="80"/>
      <c r="AG116" s="134"/>
      <c r="AI116" s="147">
        <f t="shared" si="40"/>
        <v>169195</v>
      </c>
      <c r="AJ116" s="80">
        <f t="shared" si="40"/>
        <v>196274</v>
      </c>
      <c r="AK116" s="134">
        <f t="shared" si="40"/>
        <v>223745</v>
      </c>
    </row>
    <row r="117" spans="1:37" ht="15" customHeight="1" x14ac:dyDescent="0.2">
      <c r="A117" s="20" t="str">
        <f>[6]Settings!U116</f>
        <v>B</v>
      </c>
      <c r="B117" s="19" t="str">
        <f>[6]Settings!V116</f>
        <v>GT484</v>
      </c>
      <c r="C117" s="229" t="str">
        <f>[6]Settings!W116</f>
        <v xml:space="preserve"> Merafong City</v>
      </c>
      <c r="D117" s="147">
        <v>67428</v>
      </c>
      <c r="E117" s="80">
        <v>71298</v>
      </c>
      <c r="F117" s="134">
        <v>75382</v>
      </c>
      <c r="G117" s="147"/>
      <c r="H117" s="80"/>
      <c r="I117" s="134"/>
      <c r="J117" s="147">
        <v>20000</v>
      </c>
      <c r="K117" s="80">
        <v>30000</v>
      </c>
      <c r="L117" s="134">
        <v>35000</v>
      </c>
      <c r="M117" s="147">
        <v>10000</v>
      </c>
      <c r="N117" s="80">
        <v>16000</v>
      </c>
      <c r="O117" s="134">
        <v>30000</v>
      </c>
      <c r="P117" s="147"/>
      <c r="Q117" s="80"/>
      <c r="R117" s="134"/>
      <c r="S117" s="147"/>
      <c r="T117" s="80"/>
      <c r="U117" s="134"/>
      <c r="V117" s="147"/>
      <c r="W117" s="80"/>
      <c r="X117" s="134"/>
      <c r="Y117" s="147"/>
      <c r="Z117" s="80"/>
      <c r="AA117" s="134"/>
      <c r="AB117" s="147"/>
      <c r="AC117" s="80"/>
      <c r="AD117" s="134"/>
      <c r="AE117" s="147"/>
      <c r="AF117" s="80"/>
      <c r="AG117" s="134"/>
      <c r="AI117" s="147">
        <f t="shared" si="40"/>
        <v>97428</v>
      </c>
      <c r="AJ117" s="80">
        <f t="shared" si="40"/>
        <v>117298</v>
      </c>
      <c r="AK117" s="134">
        <f t="shared" si="40"/>
        <v>140382</v>
      </c>
    </row>
    <row r="118" spans="1:37" ht="15" customHeight="1" x14ac:dyDescent="0.2">
      <c r="A118" s="20" t="str">
        <f>[6]Settings!U117</f>
        <v>B</v>
      </c>
      <c r="B118" s="19" t="str">
        <f>[6]Settings!V117</f>
        <v>GT485</v>
      </c>
      <c r="C118" s="229" t="str">
        <f>[6]Settings!W117</f>
        <v xml:space="preserve"> Rand West City</v>
      </c>
      <c r="D118" s="147">
        <v>100948</v>
      </c>
      <c r="E118" s="80">
        <v>98217</v>
      </c>
      <c r="F118" s="134">
        <v>103959</v>
      </c>
      <c r="G118" s="147"/>
      <c r="H118" s="80"/>
      <c r="I118" s="134"/>
      <c r="J118" s="147">
        <v>35000</v>
      </c>
      <c r="K118" s="80">
        <v>65000</v>
      </c>
      <c r="L118" s="134">
        <v>64891</v>
      </c>
      <c r="M118" s="147">
        <v>9000</v>
      </c>
      <c r="N118" s="80">
        <v>7000</v>
      </c>
      <c r="O118" s="134">
        <v>40000</v>
      </c>
      <c r="P118" s="147"/>
      <c r="Q118" s="80"/>
      <c r="R118" s="134"/>
      <c r="S118" s="147"/>
      <c r="T118" s="80"/>
      <c r="U118" s="134"/>
      <c r="V118" s="147"/>
      <c r="W118" s="80"/>
      <c r="X118" s="134"/>
      <c r="Y118" s="147"/>
      <c r="Z118" s="80"/>
      <c r="AA118" s="134"/>
      <c r="AB118" s="147"/>
      <c r="AC118" s="80"/>
      <c r="AD118" s="134"/>
      <c r="AE118" s="147"/>
      <c r="AF118" s="80"/>
      <c r="AG118" s="134"/>
      <c r="AI118" s="147">
        <f t="shared" si="40"/>
        <v>144948</v>
      </c>
      <c r="AJ118" s="80">
        <f t="shared" si="40"/>
        <v>170217</v>
      </c>
      <c r="AK118" s="134">
        <f t="shared" si="40"/>
        <v>208850</v>
      </c>
    </row>
    <row r="119" spans="1:37" ht="15" customHeight="1" x14ac:dyDescent="0.2">
      <c r="A119" s="20" t="str">
        <f>[6]Settings!U118</f>
        <v>C</v>
      </c>
      <c r="B119" s="19" t="str">
        <f>[6]Settings!V118</f>
        <v>DC48</v>
      </c>
      <c r="C119" s="229" t="str">
        <f>[6]Settings!W118</f>
        <v xml:space="preserve"> West Rand District Municipality</v>
      </c>
      <c r="D119" s="147">
        <v>0</v>
      </c>
      <c r="E119" s="80"/>
      <c r="F119" s="134">
        <v>0</v>
      </c>
      <c r="G119" s="147"/>
      <c r="H119" s="80"/>
      <c r="I119" s="134"/>
      <c r="J119" s="147"/>
      <c r="K119" s="80"/>
      <c r="L119" s="134"/>
      <c r="M119" s="147"/>
      <c r="N119" s="80"/>
      <c r="O119" s="134"/>
      <c r="P119" s="147">
        <v>2589</v>
      </c>
      <c r="Q119" s="80">
        <v>2645</v>
      </c>
      <c r="R119" s="134">
        <v>2793</v>
      </c>
      <c r="S119" s="147"/>
      <c r="T119" s="80"/>
      <c r="U119" s="134"/>
      <c r="V119" s="147"/>
      <c r="W119" s="80"/>
      <c r="X119" s="134"/>
      <c r="Y119" s="147">
        <v>10000</v>
      </c>
      <c r="Z119" s="80">
        <v>10000</v>
      </c>
      <c r="AA119" s="134"/>
      <c r="AB119" s="147"/>
      <c r="AC119" s="80"/>
      <c r="AD119" s="134"/>
      <c r="AE119" s="147"/>
      <c r="AF119" s="80"/>
      <c r="AG119" s="134"/>
      <c r="AI119" s="147">
        <f t="shared" si="40"/>
        <v>12589</v>
      </c>
      <c r="AJ119" s="80">
        <f t="shared" si="40"/>
        <v>12645</v>
      </c>
      <c r="AK119" s="134">
        <f t="shared" si="40"/>
        <v>2793</v>
      </c>
    </row>
    <row r="120" spans="1:37" s="66" customFormat="1" ht="15" customHeight="1" x14ac:dyDescent="0.2">
      <c r="A120" s="22" t="str">
        <f>[6]Settings!U119</f>
        <v>Total: West Rand Municipalities</v>
      </c>
      <c r="B120" s="23"/>
      <c r="C120" s="24"/>
      <c r="D120" s="193">
        <f>SUM(D116:D119)</f>
        <v>287571</v>
      </c>
      <c r="E120" s="102">
        <f t="shared" ref="E120:R120" si="41">SUM(E116:E119)</f>
        <v>295789</v>
      </c>
      <c r="F120" s="203">
        <f t="shared" si="41"/>
        <v>313086</v>
      </c>
      <c r="G120" s="193">
        <f t="shared" si="41"/>
        <v>0</v>
      </c>
      <c r="H120" s="102">
        <f t="shared" si="41"/>
        <v>0</v>
      </c>
      <c r="I120" s="203">
        <f t="shared" si="41"/>
        <v>0</v>
      </c>
      <c r="J120" s="193">
        <f t="shared" si="41"/>
        <v>85000</v>
      </c>
      <c r="K120" s="102">
        <f t="shared" si="41"/>
        <v>125000</v>
      </c>
      <c r="L120" s="203">
        <f t="shared" si="41"/>
        <v>139891</v>
      </c>
      <c r="M120" s="193">
        <f t="shared" si="41"/>
        <v>19000</v>
      </c>
      <c r="N120" s="102">
        <f t="shared" si="41"/>
        <v>23000</v>
      </c>
      <c r="O120" s="203">
        <f t="shared" si="41"/>
        <v>80000</v>
      </c>
      <c r="P120" s="203">
        <f t="shared" si="41"/>
        <v>2589</v>
      </c>
      <c r="Q120" s="102">
        <f t="shared" si="41"/>
        <v>2645</v>
      </c>
      <c r="R120" s="203">
        <f t="shared" si="41"/>
        <v>2793</v>
      </c>
      <c r="S120" s="193">
        <f>SUM(S116:S119)</f>
        <v>0</v>
      </c>
      <c r="T120" s="102">
        <f t="shared" ref="T120:AK120" si="42">SUM(T116:T119)</f>
        <v>0</v>
      </c>
      <c r="U120" s="203">
        <f t="shared" si="42"/>
        <v>0</v>
      </c>
      <c r="V120" s="193">
        <f t="shared" si="42"/>
        <v>0</v>
      </c>
      <c r="W120" s="102">
        <f t="shared" si="42"/>
        <v>0</v>
      </c>
      <c r="X120" s="203">
        <f t="shared" si="42"/>
        <v>0</v>
      </c>
      <c r="Y120" s="193">
        <f t="shared" si="42"/>
        <v>30000</v>
      </c>
      <c r="Z120" s="102">
        <f t="shared" si="42"/>
        <v>50000</v>
      </c>
      <c r="AA120" s="203">
        <f t="shared" si="42"/>
        <v>40000</v>
      </c>
      <c r="AB120" s="193">
        <f t="shared" si="42"/>
        <v>0</v>
      </c>
      <c r="AC120" s="102">
        <f t="shared" si="42"/>
        <v>0</v>
      </c>
      <c r="AD120" s="203">
        <f t="shared" si="42"/>
        <v>0</v>
      </c>
      <c r="AE120" s="193">
        <f t="shared" si="42"/>
        <v>0</v>
      </c>
      <c r="AF120" s="102">
        <f t="shared" si="42"/>
        <v>0</v>
      </c>
      <c r="AG120" s="203">
        <f t="shared" si="42"/>
        <v>0</v>
      </c>
      <c r="AH120" s="121">
        <f t="shared" si="42"/>
        <v>0</v>
      </c>
      <c r="AI120" s="193">
        <f t="shared" si="42"/>
        <v>424160</v>
      </c>
      <c r="AJ120" s="102">
        <f t="shared" si="42"/>
        <v>496434</v>
      </c>
      <c r="AK120" s="203">
        <f t="shared" si="42"/>
        <v>575770</v>
      </c>
    </row>
    <row r="121" spans="1:37" ht="15" customHeight="1" x14ac:dyDescent="0.2">
      <c r="A121" s="254">
        <f>[6]Settings!U120</f>
        <v>0</v>
      </c>
      <c r="B121" s="243">
        <f>[6]Settings!V120</f>
        <v>0</v>
      </c>
      <c r="C121" s="244">
        <f>[6]Settings!W120</f>
        <v>0</v>
      </c>
      <c r="D121" s="1"/>
      <c r="E121" s="2"/>
      <c r="F121" s="3"/>
      <c r="G121" s="1"/>
      <c r="H121" s="2"/>
      <c r="I121" s="3"/>
      <c r="J121" s="1"/>
      <c r="K121" s="2"/>
      <c r="L121" s="3"/>
      <c r="M121" s="1"/>
      <c r="N121" s="2"/>
      <c r="O121" s="3"/>
      <c r="P121" s="1"/>
      <c r="Q121" s="2"/>
      <c r="R121" s="3"/>
      <c r="S121" s="1"/>
      <c r="T121" s="2"/>
      <c r="U121" s="3"/>
      <c r="V121" s="1"/>
      <c r="W121" s="2"/>
      <c r="X121" s="3"/>
      <c r="Y121" s="1"/>
      <c r="Z121" s="2"/>
      <c r="AA121" s="3"/>
      <c r="AB121" s="1"/>
      <c r="AC121" s="2"/>
      <c r="AD121" s="3"/>
      <c r="AE121" s="1"/>
      <c r="AF121" s="2"/>
      <c r="AG121" s="3"/>
      <c r="AI121" s="1">
        <f t="shared" ref="AI121:AK122" si="43">D121+G121+J121+M121+P121+S121+V121+Y121+AB121+AE121</f>
        <v>0</v>
      </c>
      <c r="AJ121" s="2">
        <f t="shared" si="43"/>
        <v>0</v>
      </c>
      <c r="AK121" s="3">
        <f t="shared" si="43"/>
        <v>0</v>
      </c>
    </row>
    <row r="122" spans="1:37" ht="15" customHeight="1" x14ac:dyDescent="0.2">
      <c r="A122" s="254">
        <f>[6]Settings!U121</f>
        <v>0</v>
      </c>
      <c r="B122" s="243">
        <f>[6]Settings!V121</f>
        <v>0</v>
      </c>
      <c r="C122" s="244">
        <f>[6]Settings!W121</f>
        <v>0</v>
      </c>
      <c r="D122" s="1"/>
      <c r="E122" s="2"/>
      <c r="F122" s="3"/>
      <c r="G122" s="1"/>
      <c r="H122" s="2"/>
      <c r="I122" s="3"/>
      <c r="J122" s="1"/>
      <c r="K122" s="2"/>
      <c r="L122" s="3"/>
      <c r="M122" s="1"/>
      <c r="N122" s="2"/>
      <c r="O122" s="3"/>
      <c r="P122" s="1"/>
      <c r="Q122" s="2"/>
      <c r="R122" s="3"/>
      <c r="S122" s="1"/>
      <c r="T122" s="2"/>
      <c r="U122" s="3"/>
      <c r="V122" s="1"/>
      <c r="W122" s="2"/>
      <c r="X122" s="3"/>
      <c r="Y122" s="1"/>
      <c r="Z122" s="2"/>
      <c r="AA122" s="3"/>
      <c r="AB122" s="1"/>
      <c r="AC122" s="2"/>
      <c r="AD122" s="3"/>
      <c r="AE122" s="1"/>
      <c r="AF122" s="2"/>
      <c r="AG122" s="3"/>
      <c r="AI122" s="1">
        <f t="shared" si="43"/>
        <v>0</v>
      </c>
      <c r="AJ122" s="2">
        <f t="shared" si="43"/>
        <v>0</v>
      </c>
      <c r="AK122" s="3">
        <f t="shared" si="43"/>
        <v>0</v>
      </c>
    </row>
    <row r="123" spans="1:37" s="66" customFormat="1" ht="15" customHeight="1" x14ac:dyDescent="0.2">
      <c r="A123" s="22" t="str">
        <f>[6]Settings!U122</f>
        <v>Total: Gauteng Municipalities</v>
      </c>
      <c r="B123" s="23"/>
      <c r="C123" s="24"/>
      <c r="D123" s="193">
        <f>SUM(D106+D107+D108+D114+D120)</f>
        <v>543420</v>
      </c>
      <c r="E123" s="102">
        <f t="shared" ref="E123:R123" si="44">SUM(E106+E107+E108+E114+E120)</f>
        <v>540335</v>
      </c>
      <c r="F123" s="203">
        <f t="shared" si="44"/>
        <v>571773</v>
      </c>
      <c r="G123" s="193">
        <f t="shared" si="44"/>
        <v>0</v>
      </c>
      <c r="H123" s="102">
        <f t="shared" si="44"/>
        <v>0</v>
      </c>
      <c r="I123" s="203">
        <f t="shared" si="44"/>
        <v>0</v>
      </c>
      <c r="J123" s="193">
        <f t="shared" si="44"/>
        <v>150000</v>
      </c>
      <c r="K123" s="102">
        <f t="shared" si="44"/>
        <v>175000</v>
      </c>
      <c r="L123" s="203">
        <f t="shared" si="44"/>
        <v>184891</v>
      </c>
      <c r="M123" s="193">
        <f t="shared" si="44"/>
        <v>150000</v>
      </c>
      <c r="N123" s="102">
        <f t="shared" si="44"/>
        <v>180000</v>
      </c>
      <c r="O123" s="203">
        <f t="shared" si="44"/>
        <v>302451</v>
      </c>
      <c r="P123" s="203">
        <f t="shared" si="44"/>
        <v>5020</v>
      </c>
      <c r="Q123" s="102">
        <f t="shared" si="44"/>
        <v>5205</v>
      </c>
      <c r="R123" s="203">
        <f t="shared" si="44"/>
        <v>5496</v>
      </c>
      <c r="S123" s="193">
        <f>S106+S107+S108+S114+S120</f>
        <v>5466156</v>
      </c>
      <c r="T123" s="102">
        <f t="shared" ref="T123:AK123" si="45">T106+T107+T108+T114+T120</f>
        <v>5741759</v>
      </c>
      <c r="U123" s="203">
        <f t="shared" si="45"/>
        <v>6065750</v>
      </c>
      <c r="V123" s="193">
        <f t="shared" si="45"/>
        <v>2519144.4269786011</v>
      </c>
      <c r="W123" s="102">
        <f t="shared" si="45"/>
        <v>2545777.7185999528</v>
      </c>
      <c r="X123" s="203">
        <f t="shared" si="45"/>
        <v>2692575.913064742</v>
      </c>
      <c r="Y123" s="193">
        <f t="shared" si="45"/>
        <v>241523</v>
      </c>
      <c r="Z123" s="102">
        <f t="shared" si="45"/>
        <v>231867</v>
      </c>
      <c r="AA123" s="203">
        <f t="shared" si="45"/>
        <v>236867</v>
      </c>
      <c r="AB123" s="193">
        <f t="shared" si="45"/>
        <v>169257</v>
      </c>
      <c r="AC123" s="102">
        <f t="shared" si="45"/>
        <v>159824</v>
      </c>
      <c r="AD123" s="203">
        <f t="shared" si="45"/>
        <v>168773</v>
      </c>
      <c r="AE123" s="193">
        <f t="shared" si="45"/>
        <v>0</v>
      </c>
      <c r="AF123" s="102">
        <f t="shared" si="45"/>
        <v>0</v>
      </c>
      <c r="AG123" s="203">
        <f t="shared" si="45"/>
        <v>0</v>
      </c>
      <c r="AH123" s="121">
        <f t="shared" si="45"/>
        <v>0</v>
      </c>
      <c r="AI123" s="193">
        <f t="shared" si="45"/>
        <v>9244520.4269786011</v>
      </c>
      <c r="AJ123" s="102">
        <f t="shared" si="45"/>
        <v>9579767.7185999528</v>
      </c>
      <c r="AK123" s="203">
        <f t="shared" si="45"/>
        <v>10228576.913064742</v>
      </c>
    </row>
    <row r="124" spans="1:37" ht="15" customHeight="1" x14ac:dyDescent="0.2">
      <c r="A124" s="254">
        <f>[6]Settings!U123</f>
        <v>0</v>
      </c>
      <c r="B124" s="243">
        <f>[6]Settings!V123</f>
        <v>0</v>
      </c>
      <c r="C124" s="244">
        <f>[6]Settings!W123</f>
        <v>0</v>
      </c>
      <c r="D124" s="6"/>
      <c r="E124" s="7"/>
      <c r="F124" s="8"/>
      <c r="G124" s="6"/>
      <c r="H124" s="7"/>
      <c r="I124" s="8"/>
      <c r="J124" s="6"/>
      <c r="K124" s="7"/>
      <c r="L124" s="8"/>
      <c r="M124" s="6"/>
      <c r="N124" s="7"/>
      <c r="O124" s="8"/>
      <c r="P124" s="6"/>
      <c r="Q124" s="7"/>
      <c r="R124" s="8"/>
      <c r="S124" s="6"/>
      <c r="T124" s="7"/>
      <c r="U124" s="8"/>
      <c r="V124" s="6"/>
      <c r="W124" s="7"/>
      <c r="X124" s="8"/>
      <c r="Y124" s="6"/>
      <c r="Z124" s="7"/>
      <c r="AA124" s="8"/>
      <c r="AB124" s="6"/>
      <c r="AC124" s="7"/>
      <c r="AD124" s="8"/>
      <c r="AE124" s="6"/>
      <c r="AF124" s="7"/>
      <c r="AG124" s="8"/>
      <c r="AI124" s="6">
        <f t="shared" ref="AI124:AK133" si="46">D124+G124+J124+M124+P124+S124+V124+Y124+AB124+AE124</f>
        <v>0</v>
      </c>
      <c r="AJ124" s="7">
        <f t="shared" si="46"/>
        <v>0</v>
      </c>
      <c r="AK124" s="8">
        <f t="shared" si="46"/>
        <v>0</v>
      </c>
    </row>
    <row r="125" spans="1:37" ht="15" customHeight="1" x14ac:dyDescent="0.2">
      <c r="A125" s="257" t="str">
        <f>[6]Settings!U124</f>
        <v>KWAZULU-NATAL</v>
      </c>
      <c r="B125" s="19"/>
      <c r="C125" s="229"/>
      <c r="D125" s="1"/>
      <c r="E125" s="2"/>
      <c r="F125" s="3"/>
      <c r="G125" s="1"/>
      <c r="H125" s="2"/>
      <c r="I125" s="3"/>
      <c r="J125" s="1"/>
      <c r="K125" s="2"/>
      <c r="L125" s="3"/>
      <c r="M125" s="1"/>
      <c r="N125" s="2"/>
      <c r="O125" s="3"/>
      <c r="P125" s="1"/>
      <c r="Q125" s="2"/>
      <c r="R125" s="3"/>
      <c r="S125" s="1"/>
      <c r="T125" s="2"/>
      <c r="U125" s="3"/>
      <c r="V125" s="1"/>
      <c r="W125" s="2"/>
      <c r="X125" s="3"/>
      <c r="Y125" s="1"/>
      <c r="Z125" s="2"/>
      <c r="AA125" s="3"/>
      <c r="AB125" s="1"/>
      <c r="AC125" s="2"/>
      <c r="AD125" s="3"/>
      <c r="AE125" s="1"/>
      <c r="AF125" s="2"/>
      <c r="AG125" s="3"/>
      <c r="AI125" s="1">
        <f t="shared" si="46"/>
        <v>0</v>
      </c>
      <c r="AJ125" s="2">
        <f t="shared" si="46"/>
        <v>0</v>
      </c>
      <c r="AK125" s="3">
        <f t="shared" si="46"/>
        <v>0</v>
      </c>
    </row>
    <row r="126" spans="1:37" ht="15" customHeight="1" x14ac:dyDescent="0.2">
      <c r="A126" s="254">
        <f>[6]Settings!U125</f>
        <v>0</v>
      </c>
      <c r="B126" s="243">
        <f>[6]Settings!V125</f>
        <v>0</v>
      </c>
      <c r="C126" s="244">
        <f>[6]Settings!W125</f>
        <v>0</v>
      </c>
      <c r="D126" s="1"/>
      <c r="E126" s="2"/>
      <c r="F126" s="3"/>
      <c r="G126" s="1"/>
      <c r="H126" s="2"/>
      <c r="I126" s="3"/>
      <c r="J126" s="1"/>
      <c r="K126" s="2"/>
      <c r="L126" s="3"/>
      <c r="M126" s="1"/>
      <c r="N126" s="2"/>
      <c r="O126" s="3"/>
      <c r="P126" s="1"/>
      <c r="Q126" s="2"/>
      <c r="R126" s="3"/>
      <c r="S126" s="1"/>
      <c r="T126" s="2"/>
      <c r="U126" s="3"/>
      <c r="V126" s="1"/>
      <c r="W126" s="2"/>
      <c r="X126" s="3"/>
      <c r="Y126" s="1"/>
      <c r="Z126" s="2"/>
      <c r="AA126" s="3"/>
      <c r="AB126" s="1"/>
      <c r="AC126" s="2"/>
      <c r="AD126" s="3"/>
      <c r="AE126" s="1"/>
      <c r="AF126" s="2"/>
      <c r="AG126" s="3"/>
      <c r="AI126" s="1">
        <f t="shared" si="46"/>
        <v>0</v>
      </c>
      <c r="AJ126" s="2">
        <f t="shared" si="46"/>
        <v>0</v>
      </c>
      <c r="AK126" s="3">
        <f t="shared" si="46"/>
        <v>0</v>
      </c>
    </row>
    <row r="127" spans="1:37" ht="15" customHeight="1" x14ac:dyDescent="0.2">
      <c r="A127" s="255" t="str">
        <f>[6]Settings!U126</f>
        <v>A</v>
      </c>
      <c r="B127" s="21" t="str">
        <f>[6]Settings!V126</f>
        <v>ETH</v>
      </c>
      <c r="C127" s="65" t="str">
        <f>[6]Settings!W126</f>
        <v>eThekwini</v>
      </c>
      <c r="D127" s="148"/>
      <c r="E127" s="81"/>
      <c r="F127" s="149"/>
      <c r="G127" s="148"/>
      <c r="H127" s="81"/>
      <c r="I127" s="149"/>
      <c r="J127" s="148"/>
      <c r="K127" s="81"/>
      <c r="L127" s="149"/>
      <c r="M127" s="148">
        <v>35000</v>
      </c>
      <c r="N127" s="81">
        <v>36500</v>
      </c>
      <c r="O127" s="149">
        <v>55000</v>
      </c>
      <c r="P127" s="148"/>
      <c r="Q127" s="81"/>
      <c r="R127" s="149"/>
      <c r="S127" s="148">
        <v>1980109</v>
      </c>
      <c r="T127" s="81">
        <v>2079946</v>
      </c>
      <c r="U127" s="149">
        <v>2197311</v>
      </c>
      <c r="V127" s="148">
        <v>917149.92800159787</v>
      </c>
      <c r="W127" s="81">
        <v>857250.88309323066</v>
      </c>
      <c r="X127" s="149">
        <v>906682.88217233331</v>
      </c>
      <c r="Y127" s="148">
        <v>50000</v>
      </c>
      <c r="Z127" s="81">
        <v>65000</v>
      </c>
      <c r="AA127" s="149">
        <v>65000</v>
      </c>
      <c r="AB127" s="148">
        <v>39111</v>
      </c>
      <c r="AC127" s="81">
        <v>52224</v>
      </c>
      <c r="AD127" s="149">
        <v>55148</v>
      </c>
      <c r="AE127" s="148"/>
      <c r="AF127" s="81"/>
      <c r="AG127" s="149"/>
      <c r="AI127" s="148">
        <f t="shared" si="46"/>
        <v>3021369.928001598</v>
      </c>
      <c r="AJ127" s="81">
        <f t="shared" si="46"/>
        <v>3090920.8830932304</v>
      </c>
      <c r="AK127" s="149">
        <f t="shared" si="46"/>
        <v>3279141.8821723331</v>
      </c>
    </row>
    <row r="128" spans="1:37" ht="15" customHeight="1" x14ac:dyDescent="0.2">
      <c r="A128" s="254">
        <f>[6]Settings!U127</f>
        <v>0</v>
      </c>
      <c r="B128" s="243">
        <f>[6]Settings!V127</f>
        <v>0</v>
      </c>
      <c r="C128" s="244">
        <f>[6]Settings!W127</f>
        <v>0</v>
      </c>
      <c r="D128" s="1"/>
      <c r="E128" s="2"/>
      <c r="F128" s="3"/>
      <c r="G128" s="1"/>
      <c r="H128" s="2"/>
      <c r="I128" s="3"/>
      <c r="J128" s="1"/>
      <c r="K128" s="2"/>
      <c r="L128" s="3"/>
      <c r="M128" s="1"/>
      <c r="N128" s="2"/>
      <c r="O128" s="3"/>
      <c r="P128" s="1"/>
      <c r="Q128" s="2"/>
      <c r="R128" s="3"/>
      <c r="S128" s="1"/>
      <c r="T128" s="2"/>
      <c r="U128" s="3"/>
      <c r="V128" s="1"/>
      <c r="W128" s="2"/>
      <c r="X128" s="3"/>
      <c r="Y128" s="1"/>
      <c r="Z128" s="2"/>
      <c r="AA128" s="3"/>
      <c r="AB128" s="1"/>
      <c r="AC128" s="2"/>
      <c r="AD128" s="3"/>
      <c r="AE128" s="1"/>
      <c r="AF128" s="2"/>
      <c r="AG128" s="3"/>
      <c r="AI128" s="1">
        <f t="shared" si="46"/>
        <v>0</v>
      </c>
      <c r="AJ128" s="2">
        <f t="shared" si="46"/>
        <v>0</v>
      </c>
      <c r="AK128" s="3">
        <f t="shared" si="46"/>
        <v>0</v>
      </c>
    </row>
    <row r="129" spans="1:37" ht="15" customHeight="1" x14ac:dyDescent="0.2">
      <c r="A129" s="20" t="str">
        <f>[6]Settings!U128</f>
        <v>B</v>
      </c>
      <c r="B129" s="19" t="str">
        <f>[6]Settings!V128</f>
        <v>KZN212</v>
      </c>
      <c r="C129" s="229" t="str">
        <f>[6]Settings!W128</f>
        <v>uMdoni</v>
      </c>
      <c r="D129" s="147">
        <v>31161</v>
      </c>
      <c r="E129" s="80">
        <v>32783</v>
      </c>
      <c r="F129" s="134">
        <v>34494</v>
      </c>
      <c r="G129" s="147"/>
      <c r="H129" s="80"/>
      <c r="I129" s="134"/>
      <c r="J129" s="147"/>
      <c r="K129" s="80"/>
      <c r="L129" s="134"/>
      <c r="M129" s="147">
        <v>8000</v>
      </c>
      <c r="N129" s="80">
        <v>8000</v>
      </c>
      <c r="O129" s="134">
        <v>11000</v>
      </c>
      <c r="P129" s="147"/>
      <c r="Q129" s="80"/>
      <c r="R129" s="134"/>
      <c r="S129" s="147"/>
      <c r="T129" s="80"/>
      <c r="U129" s="134"/>
      <c r="V129" s="147"/>
      <c r="W129" s="80"/>
      <c r="X129" s="134"/>
      <c r="Y129" s="147"/>
      <c r="Z129" s="80"/>
      <c r="AA129" s="134"/>
      <c r="AB129" s="147"/>
      <c r="AC129" s="80"/>
      <c r="AD129" s="134"/>
      <c r="AE129" s="147"/>
      <c r="AF129" s="80"/>
      <c r="AG129" s="134"/>
      <c r="AI129" s="147">
        <f t="shared" si="46"/>
        <v>39161</v>
      </c>
      <c r="AJ129" s="80">
        <f t="shared" si="46"/>
        <v>40783</v>
      </c>
      <c r="AK129" s="134">
        <f t="shared" si="46"/>
        <v>45494</v>
      </c>
    </row>
    <row r="130" spans="1:37" ht="15" customHeight="1" x14ac:dyDescent="0.2">
      <c r="A130" s="20" t="str">
        <f>[6]Settings!U129</f>
        <v>B</v>
      </c>
      <c r="B130" s="19" t="str">
        <f>[6]Settings!V129</f>
        <v>KZN213</v>
      </c>
      <c r="C130" s="229" t="str">
        <f>[6]Settings!W129</f>
        <v>uMzumbe</v>
      </c>
      <c r="D130" s="147">
        <v>34624</v>
      </c>
      <c r="E130" s="80">
        <v>36460</v>
      </c>
      <c r="F130" s="134">
        <v>38398</v>
      </c>
      <c r="G130" s="147"/>
      <c r="H130" s="80"/>
      <c r="I130" s="134"/>
      <c r="J130" s="147"/>
      <c r="K130" s="80"/>
      <c r="L130" s="134"/>
      <c r="M130" s="147">
        <v>10000</v>
      </c>
      <c r="N130" s="80">
        <v>10000</v>
      </c>
      <c r="O130" s="134">
        <v>10000</v>
      </c>
      <c r="P130" s="147"/>
      <c r="Q130" s="80"/>
      <c r="R130" s="134"/>
      <c r="S130" s="147"/>
      <c r="T130" s="80"/>
      <c r="U130" s="134"/>
      <c r="V130" s="147"/>
      <c r="W130" s="80"/>
      <c r="X130" s="134"/>
      <c r="Y130" s="147"/>
      <c r="Z130" s="80"/>
      <c r="AA130" s="134"/>
      <c r="AB130" s="147"/>
      <c r="AC130" s="80"/>
      <c r="AD130" s="134"/>
      <c r="AE130" s="147"/>
      <c r="AF130" s="80"/>
      <c r="AG130" s="134"/>
      <c r="AI130" s="147">
        <f t="shared" si="46"/>
        <v>44624</v>
      </c>
      <c r="AJ130" s="80">
        <f t="shared" si="46"/>
        <v>46460</v>
      </c>
      <c r="AK130" s="134">
        <f t="shared" si="46"/>
        <v>48398</v>
      </c>
    </row>
    <row r="131" spans="1:37" ht="15" customHeight="1" x14ac:dyDescent="0.2">
      <c r="A131" s="20" t="str">
        <f>[6]Settings!U130</f>
        <v>B</v>
      </c>
      <c r="B131" s="19" t="str">
        <f>[6]Settings!V130</f>
        <v>KZN214</v>
      </c>
      <c r="C131" s="229" t="str">
        <f>[6]Settings!W130</f>
        <v>uMuziwabantu</v>
      </c>
      <c r="D131" s="147">
        <v>23685</v>
      </c>
      <c r="E131" s="80">
        <v>24843</v>
      </c>
      <c r="F131" s="134">
        <v>26065</v>
      </c>
      <c r="G131" s="147"/>
      <c r="H131" s="80"/>
      <c r="I131" s="134"/>
      <c r="J131" s="147"/>
      <c r="K131" s="80"/>
      <c r="L131" s="134"/>
      <c r="M131" s="147">
        <v>4000</v>
      </c>
      <c r="N131" s="80">
        <v>5000</v>
      </c>
      <c r="O131" s="134"/>
      <c r="P131" s="147"/>
      <c r="Q131" s="80"/>
      <c r="R131" s="134"/>
      <c r="S131" s="147"/>
      <c r="T131" s="80"/>
      <c r="U131" s="134"/>
      <c r="V131" s="147"/>
      <c r="W131" s="80"/>
      <c r="X131" s="134"/>
      <c r="Y131" s="147"/>
      <c r="Z131" s="80"/>
      <c r="AA131" s="134"/>
      <c r="AB131" s="147"/>
      <c r="AC131" s="80"/>
      <c r="AD131" s="134"/>
      <c r="AE131" s="147"/>
      <c r="AF131" s="80"/>
      <c r="AG131" s="134"/>
      <c r="AI131" s="147">
        <f t="shared" si="46"/>
        <v>27685</v>
      </c>
      <c r="AJ131" s="80">
        <f t="shared" si="46"/>
        <v>29843</v>
      </c>
      <c r="AK131" s="134">
        <f t="shared" si="46"/>
        <v>26065</v>
      </c>
    </row>
    <row r="132" spans="1:37" ht="15" customHeight="1" x14ac:dyDescent="0.2">
      <c r="A132" s="20" t="str">
        <f>[6]Settings!U131</f>
        <v>B</v>
      </c>
      <c r="B132" s="19" t="str">
        <f>[6]Settings!V131</f>
        <v>KZN216</v>
      </c>
      <c r="C132" s="229" t="str">
        <f>[6]Settings!W131</f>
        <v>Ray Nkonyeni</v>
      </c>
      <c r="D132" s="147">
        <v>62615</v>
      </c>
      <c r="E132" s="80">
        <v>66187</v>
      </c>
      <c r="F132" s="134">
        <v>69956</v>
      </c>
      <c r="G132" s="147"/>
      <c r="H132" s="80"/>
      <c r="I132" s="134"/>
      <c r="J132" s="147"/>
      <c r="K132" s="80"/>
      <c r="L132" s="134"/>
      <c r="M132" s="147">
        <v>14000</v>
      </c>
      <c r="N132" s="80">
        <v>14429</v>
      </c>
      <c r="O132" s="134">
        <v>10000</v>
      </c>
      <c r="P132" s="147"/>
      <c r="Q132" s="80"/>
      <c r="R132" s="134"/>
      <c r="S132" s="147"/>
      <c r="T132" s="80"/>
      <c r="U132" s="134"/>
      <c r="V132" s="147"/>
      <c r="W132" s="80"/>
      <c r="X132" s="134"/>
      <c r="Y132" s="147"/>
      <c r="Z132" s="80"/>
      <c r="AA132" s="134"/>
      <c r="AB132" s="147"/>
      <c r="AC132" s="80"/>
      <c r="AD132" s="134"/>
      <c r="AE132" s="147"/>
      <c r="AF132" s="80"/>
      <c r="AG132" s="134"/>
      <c r="AI132" s="147">
        <f t="shared" si="46"/>
        <v>76615</v>
      </c>
      <c r="AJ132" s="80">
        <f t="shared" si="46"/>
        <v>80616</v>
      </c>
      <c r="AK132" s="134">
        <f t="shared" si="46"/>
        <v>79956</v>
      </c>
    </row>
    <row r="133" spans="1:37" ht="15" customHeight="1" x14ac:dyDescent="0.2">
      <c r="A133" s="20" t="str">
        <f>[6]Settings!U132</f>
        <v>C</v>
      </c>
      <c r="B133" s="19" t="str">
        <f>[6]Settings!V132</f>
        <v>DC21</v>
      </c>
      <c r="C133" s="229" t="str">
        <f>[6]Settings!W132</f>
        <v>Ugu District Municipality</v>
      </c>
      <c r="D133" s="147">
        <v>245479</v>
      </c>
      <c r="E133" s="80">
        <v>260386</v>
      </c>
      <c r="F133" s="134">
        <v>276118</v>
      </c>
      <c r="G133" s="147"/>
      <c r="H133" s="80"/>
      <c r="I133" s="134"/>
      <c r="J133" s="147">
        <v>50372</v>
      </c>
      <c r="K133" s="80">
        <v>75000</v>
      </c>
      <c r="L133" s="134">
        <v>95000</v>
      </c>
      <c r="M133" s="147"/>
      <c r="N133" s="80"/>
      <c r="O133" s="134"/>
      <c r="P133" s="147">
        <v>2658</v>
      </c>
      <c r="Q133" s="80">
        <v>2797</v>
      </c>
      <c r="R133" s="134">
        <v>2956</v>
      </c>
      <c r="S133" s="147"/>
      <c r="T133" s="80"/>
      <c r="U133" s="134"/>
      <c r="V133" s="147"/>
      <c r="W133" s="80"/>
      <c r="X133" s="134"/>
      <c r="Y133" s="147"/>
      <c r="Z133" s="80"/>
      <c r="AA133" s="134"/>
      <c r="AB133" s="147"/>
      <c r="AC133" s="80"/>
      <c r="AD133" s="134"/>
      <c r="AE133" s="147"/>
      <c r="AF133" s="80"/>
      <c r="AG133" s="134"/>
      <c r="AI133" s="147">
        <f t="shared" si="46"/>
        <v>298509</v>
      </c>
      <c r="AJ133" s="80">
        <f t="shared" si="46"/>
        <v>338183</v>
      </c>
      <c r="AK133" s="134">
        <f t="shared" si="46"/>
        <v>374074</v>
      </c>
    </row>
    <row r="134" spans="1:37" s="66" customFormat="1" ht="15" customHeight="1" x14ac:dyDescent="0.2">
      <c r="A134" s="22" t="str">
        <f>[6]Settings!U133</f>
        <v>Total: Ugu Municipalities</v>
      </c>
      <c r="B134" s="23"/>
      <c r="C134" s="24"/>
      <c r="D134" s="193">
        <f>SUM(D129:D133)</f>
        <v>397564</v>
      </c>
      <c r="E134" s="102">
        <f t="shared" ref="E134:R134" si="47">SUM(E129:E133)</f>
        <v>420659</v>
      </c>
      <c r="F134" s="203">
        <f t="shared" si="47"/>
        <v>445031</v>
      </c>
      <c r="G134" s="193">
        <f t="shared" si="47"/>
        <v>0</v>
      </c>
      <c r="H134" s="102">
        <f t="shared" si="47"/>
        <v>0</v>
      </c>
      <c r="I134" s="203">
        <f t="shared" si="47"/>
        <v>0</v>
      </c>
      <c r="J134" s="193">
        <f t="shared" si="47"/>
        <v>50372</v>
      </c>
      <c r="K134" s="102">
        <f t="shared" si="47"/>
        <v>75000</v>
      </c>
      <c r="L134" s="203">
        <f t="shared" si="47"/>
        <v>95000</v>
      </c>
      <c r="M134" s="193">
        <f t="shared" si="47"/>
        <v>36000</v>
      </c>
      <c r="N134" s="102">
        <f t="shared" si="47"/>
        <v>37429</v>
      </c>
      <c r="O134" s="203">
        <f t="shared" si="47"/>
        <v>31000</v>
      </c>
      <c r="P134" s="203">
        <f t="shared" si="47"/>
        <v>2658</v>
      </c>
      <c r="Q134" s="102">
        <f t="shared" si="47"/>
        <v>2797</v>
      </c>
      <c r="R134" s="203">
        <f t="shared" si="47"/>
        <v>2956</v>
      </c>
      <c r="S134" s="193">
        <f>SUM(S129:S133)</f>
        <v>0</v>
      </c>
      <c r="T134" s="102">
        <f t="shared" ref="T134:AK134" si="48">SUM(T129:T133)</f>
        <v>0</v>
      </c>
      <c r="U134" s="203">
        <f t="shared" si="48"/>
        <v>0</v>
      </c>
      <c r="V134" s="193">
        <f t="shared" si="48"/>
        <v>0</v>
      </c>
      <c r="W134" s="102">
        <f t="shared" si="48"/>
        <v>0</v>
      </c>
      <c r="X134" s="203">
        <f t="shared" si="48"/>
        <v>0</v>
      </c>
      <c r="Y134" s="193">
        <f t="shared" si="48"/>
        <v>0</v>
      </c>
      <c r="Z134" s="102">
        <f t="shared" si="48"/>
        <v>0</v>
      </c>
      <c r="AA134" s="203">
        <f t="shared" si="48"/>
        <v>0</v>
      </c>
      <c r="AB134" s="193">
        <f t="shared" si="48"/>
        <v>0</v>
      </c>
      <c r="AC134" s="102">
        <f t="shared" si="48"/>
        <v>0</v>
      </c>
      <c r="AD134" s="203">
        <f t="shared" si="48"/>
        <v>0</v>
      </c>
      <c r="AE134" s="193">
        <f t="shared" si="48"/>
        <v>0</v>
      </c>
      <c r="AF134" s="102">
        <f t="shared" si="48"/>
        <v>0</v>
      </c>
      <c r="AG134" s="203">
        <f t="shared" si="48"/>
        <v>0</v>
      </c>
      <c r="AH134" s="121">
        <f t="shared" si="48"/>
        <v>0</v>
      </c>
      <c r="AI134" s="193">
        <f t="shared" si="48"/>
        <v>486594</v>
      </c>
      <c r="AJ134" s="102">
        <f t="shared" si="48"/>
        <v>535885</v>
      </c>
      <c r="AK134" s="203">
        <f t="shared" si="48"/>
        <v>573987</v>
      </c>
    </row>
    <row r="135" spans="1:37" ht="15" customHeight="1" x14ac:dyDescent="0.2">
      <c r="A135" s="254">
        <f>[6]Settings!U134</f>
        <v>0</v>
      </c>
      <c r="B135" s="243">
        <f>[6]Settings!V134</f>
        <v>0</v>
      </c>
      <c r="C135" s="244">
        <f>[6]Settings!W134</f>
        <v>0</v>
      </c>
      <c r="D135" s="1"/>
      <c r="E135" s="2"/>
      <c r="F135" s="3"/>
      <c r="G135" s="1"/>
      <c r="H135" s="2"/>
      <c r="I135" s="3"/>
      <c r="J135" s="1"/>
      <c r="K135" s="2"/>
      <c r="L135" s="3"/>
      <c r="M135" s="1"/>
      <c r="N135" s="2"/>
      <c r="O135" s="3"/>
      <c r="P135" s="1"/>
      <c r="Q135" s="2"/>
      <c r="R135" s="3"/>
      <c r="S135" s="1"/>
      <c r="T135" s="2"/>
      <c r="U135" s="3"/>
      <c r="V135" s="1"/>
      <c r="W135" s="2"/>
      <c r="X135" s="3"/>
      <c r="Y135" s="1"/>
      <c r="Z135" s="2"/>
      <c r="AA135" s="3"/>
      <c r="AB135" s="1"/>
      <c r="AC135" s="2"/>
      <c r="AD135" s="3"/>
      <c r="AE135" s="1"/>
      <c r="AF135" s="2"/>
      <c r="AG135" s="3"/>
      <c r="AI135" s="1">
        <f t="shared" ref="AI135:AK143" si="49">D135+G135+J135+M135+P135+S135+V135+Y135+AB135+AE135</f>
        <v>0</v>
      </c>
      <c r="AJ135" s="2">
        <f t="shared" si="49"/>
        <v>0</v>
      </c>
      <c r="AK135" s="3">
        <f t="shared" si="49"/>
        <v>0</v>
      </c>
    </row>
    <row r="136" spans="1:37" ht="15" customHeight="1" x14ac:dyDescent="0.2">
      <c r="A136" s="20" t="str">
        <f>[6]Settings!U135</f>
        <v>B</v>
      </c>
      <c r="B136" s="19" t="str">
        <f>[6]Settings!V135</f>
        <v>KZN221</v>
      </c>
      <c r="C136" s="229" t="str">
        <f>[6]Settings!W135</f>
        <v xml:space="preserve"> uMshwathi</v>
      </c>
      <c r="D136" s="147">
        <v>39016</v>
      </c>
      <c r="E136" s="80">
        <v>29443</v>
      </c>
      <c r="F136" s="134">
        <v>30949</v>
      </c>
      <c r="G136" s="147"/>
      <c r="H136" s="80"/>
      <c r="I136" s="134"/>
      <c r="J136" s="147"/>
      <c r="K136" s="80"/>
      <c r="L136" s="134"/>
      <c r="M136" s="147">
        <v>3000</v>
      </c>
      <c r="N136" s="80">
        <v>3000</v>
      </c>
      <c r="O136" s="134">
        <v>5000</v>
      </c>
      <c r="P136" s="147"/>
      <c r="Q136" s="80"/>
      <c r="R136" s="134"/>
      <c r="S136" s="147"/>
      <c r="T136" s="80"/>
      <c r="U136" s="134"/>
      <c r="V136" s="147"/>
      <c r="W136" s="80"/>
      <c r="X136" s="134"/>
      <c r="Y136" s="147"/>
      <c r="Z136" s="80"/>
      <c r="AA136" s="134"/>
      <c r="AB136" s="147"/>
      <c r="AC136" s="80"/>
      <c r="AD136" s="134"/>
      <c r="AE136" s="147"/>
      <c r="AF136" s="80"/>
      <c r="AG136" s="134"/>
      <c r="AI136" s="147">
        <f t="shared" si="49"/>
        <v>42016</v>
      </c>
      <c r="AJ136" s="80">
        <f t="shared" si="49"/>
        <v>32443</v>
      </c>
      <c r="AK136" s="134">
        <f t="shared" si="49"/>
        <v>35949</v>
      </c>
    </row>
    <row r="137" spans="1:37" ht="15" customHeight="1" x14ac:dyDescent="0.2">
      <c r="A137" s="20" t="str">
        <f>[6]Settings!U136</f>
        <v>B</v>
      </c>
      <c r="B137" s="19" t="str">
        <f>[6]Settings!V136</f>
        <v>KZN222</v>
      </c>
      <c r="C137" s="229" t="str">
        <f>[6]Settings!W136</f>
        <v xml:space="preserve"> uMngeni</v>
      </c>
      <c r="D137" s="147">
        <v>23379</v>
      </c>
      <c r="E137" s="80">
        <v>24518</v>
      </c>
      <c r="F137" s="134">
        <v>25720</v>
      </c>
      <c r="G137" s="147"/>
      <c r="H137" s="80"/>
      <c r="I137" s="134"/>
      <c r="J137" s="147"/>
      <c r="K137" s="80"/>
      <c r="L137" s="134"/>
      <c r="M137" s="147">
        <v>5000</v>
      </c>
      <c r="N137" s="80">
        <v>5000</v>
      </c>
      <c r="O137" s="134"/>
      <c r="P137" s="147"/>
      <c r="Q137" s="80"/>
      <c r="R137" s="134"/>
      <c r="S137" s="147"/>
      <c r="T137" s="80"/>
      <c r="U137" s="134"/>
      <c r="V137" s="147"/>
      <c r="W137" s="80"/>
      <c r="X137" s="134"/>
      <c r="Y137" s="147"/>
      <c r="Z137" s="80"/>
      <c r="AA137" s="134"/>
      <c r="AB137" s="147"/>
      <c r="AC137" s="80"/>
      <c r="AD137" s="134"/>
      <c r="AE137" s="147"/>
      <c r="AF137" s="80"/>
      <c r="AG137" s="134"/>
      <c r="AI137" s="147">
        <f t="shared" si="49"/>
        <v>28379</v>
      </c>
      <c r="AJ137" s="80">
        <f t="shared" si="49"/>
        <v>29518</v>
      </c>
      <c r="AK137" s="134">
        <f t="shared" si="49"/>
        <v>25720</v>
      </c>
    </row>
    <row r="138" spans="1:37" ht="15" customHeight="1" x14ac:dyDescent="0.2">
      <c r="A138" s="20" t="str">
        <f>[6]Settings!U137</f>
        <v>B</v>
      </c>
      <c r="B138" s="19" t="str">
        <f>[6]Settings!V137</f>
        <v>KZN223</v>
      </c>
      <c r="C138" s="229" t="str">
        <f>[6]Settings!W137</f>
        <v xml:space="preserve"> Mpofana</v>
      </c>
      <c r="D138" s="147">
        <v>12164</v>
      </c>
      <c r="E138" s="80">
        <v>12608</v>
      </c>
      <c r="F138" s="134">
        <v>13076</v>
      </c>
      <c r="G138" s="147"/>
      <c r="H138" s="80"/>
      <c r="I138" s="134"/>
      <c r="J138" s="147"/>
      <c r="K138" s="80"/>
      <c r="L138" s="134"/>
      <c r="M138" s="147">
        <v>5000</v>
      </c>
      <c r="N138" s="80">
        <v>3000</v>
      </c>
      <c r="O138" s="134">
        <v>8000</v>
      </c>
      <c r="P138" s="147"/>
      <c r="Q138" s="80"/>
      <c r="R138" s="134"/>
      <c r="S138" s="147"/>
      <c r="T138" s="80"/>
      <c r="U138" s="134"/>
      <c r="V138" s="147"/>
      <c r="W138" s="80"/>
      <c r="X138" s="134"/>
      <c r="Y138" s="147"/>
      <c r="Z138" s="80"/>
      <c r="AA138" s="134"/>
      <c r="AB138" s="147"/>
      <c r="AC138" s="80"/>
      <c r="AD138" s="134"/>
      <c r="AE138" s="147"/>
      <c r="AF138" s="80"/>
      <c r="AG138" s="134"/>
      <c r="AI138" s="147">
        <f t="shared" si="49"/>
        <v>17164</v>
      </c>
      <c r="AJ138" s="80">
        <f t="shared" si="49"/>
        <v>15608</v>
      </c>
      <c r="AK138" s="134">
        <f t="shared" si="49"/>
        <v>21076</v>
      </c>
    </row>
    <row r="139" spans="1:37" ht="15" customHeight="1" x14ac:dyDescent="0.2">
      <c r="A139" s="20" t="str">
        <f>[6]Settings!U138</f>
        <v>B</v>
      </c>
      <c r="B139" s="19" t="str">
        <f>[6]Settings!V138</f>
        <v>KZN224</v>
      </c>
      <c r="C139" s="229" t="str">
        <f>[6]Settings!W138</f>
        <v xml:space="preserve"> iMpendle</v>
      </c>
      <c r="D139" s="147">
        <v>11845</v>
      </c>
      <c r="E139" s="80">
        <v>12269</v>
      </c>
      <c r="F139" s="134">
        <v>12717</v>
      </c>
      <c r="G139" s="147"/>
      <c r="H139" s="80"/>
      <c r="I139" s="134"/>
      <c r="J139" s="147"/>
      <c r="K139" s="80"/>
      <c r="L139" s="134"/>
      <c r="M139" s="147"/>
      <c r="N139" s="80">
        <v>5000</v>
      </c>
      <c r="O139" s="134">
        <v>5000</v>
      </c>
      <c r="P139" s="147"/>
      <c r="Q139" s="80"/>
      <c r="R139" s="134"/>
      <c r="S139" s="147"/>
      <c r="T139" s="80"/>
      <c r="U139" s="134"/>
      <c r="V139" s="147"/>
      <c r="W139" s="80"/>
      <c r="X139" s="134"/>
      <c r="Y139" s="147"/>
      <c r="Z139" s="80"/>
      <c r="AA139" s="134"/>
      <c r="AB139" s="147"/>
      <c r="AC139" s="80"/>
      <c r="AD139" s="134"/>
      <c r="AE139" s="147"/>
      <c r="AF139" s="80"/>
      <c r="AG139" s="134"/>
      <c r="AI139" s="147">
        <f t="shared" si="49"/>
        <v>11845</v>
      </c>
      <c r="AJ139" s="80">
        <f t="shared" si="49"/>
        <v>17269</v>
      </c>
      <c r="AK139" s="134">
        <f t="shared" si="49"/>
        <v>17717</v>
      </c>
    </row>
    <row r="140" spans="1:37" ht="15" customHeight="1" x14ac:dyDescent="0.2">
      <c r="A140" s="20" t="str">
        <f>[6]Settings!U139</f>
        <v>B</v>
      </c>
      <c r="B140" s="19" t="str">
        <f>[6]Settings!V139</f>
        <v>KZN225</v>
      </c>
      <c r="C140" s="229" t="str">
        <f>[6]Settings!W139</f>
        <v xml:space="preserve"> Msunduzi</v>
      </c>
      <c r="D140" s="147">
        <v>201139</v>
      </c>
      <c r="E140" s="80">
        <v>213297</v>
      </c>
      <c r="F140" s="134">
        <v>226128</v>
      </c>
      <c r="G140" s="147"/>
      <c r="H140" s="80"/>
      <c r="I140" s="134"/>
      <c r="J140" s="147">
        <v>38191</v>
      </c>
      <c r="K140" s="80">
        <v>65000</v>
      </c>
      <c r="L140" s="134">
        <v>41000</v>
      </c>
      <c r="M140" s="147"/>
      <c r="N140" s="80">
        <v>7000</v>
      </c>
      <c r="O140" s="134">
        <v>10000</v>
      </c>
      <c r="P140" s="147"/>
      <c r="Q140" s="80"/>
      <c r="R140" s="134"/>
      <c r="S140" s="147"/>
      <c r="T140" s="80"/>
      <c r="U140" s="134"/>
      <c r="V140" s="147">
        <v>210013.68363910742</v>
      </c>
      <c r="W140" s="80">
        <v>115527.36032073207</v>
      </c>
      <c r="X140" s="134">
        <v>122189.06050863903</v>
      </c>
      <c r="Y140" s="147">
        <v>40000</v>
      </c>
      <c r="Z140" s="80">
        <v>30000</v>
      </c>
      <c r="AA140" s="134">
        <v>30000</v>
      </c>
      <c r="AB140" s="147"/>
      <c r="AC140" s="80"/>
      <c r="AD140" s="134"/>
      <c r="AE140" s="147"/>
      <c r="AF140" s="80"/>
      <c r="AG140" s="134"/>
      <c r="AI140" s="147">
        <f t="shared" si="49"/>
        <v>489343.68363910739</v>
      </c>
      <c r="AJ140" s="80">
        <f t="shared" si="49"/>
        <v>430824.36032073206</v>
      </c>
      <c r="AK140" s="134">
        <f t="shared" si="49"/>
        <v>429317.06050863903</v>
      </c>
    </row>
    <row r="141" spans="1:37" ht="15" customHeight="1" x14ac:dyDescent="0.2">
      <c r="A141" s="20" t="str">
        <f>[6]Settings!U140</f>
        <v>B</v>
      </c>
      <c r="B141" s="19" t="str">
        <f>[6]Settings!V140</f>
        <v>KZN226</v>
      </c>
      <c r="C141" s="229" t="str">
        <f>[6]Settings!W140</f>
        <v xml:space="preserve"> Mkhambathini</v>
      </c>
      <c r="D141" s="147">
        <v>16285</v>
      </c>
      <c r="E141" s="80">
        <v>16984</v>
      </c>
      <c r="F141" s="134">
        <v>17722</v>
      </c>
      <c r="G141" s="147"/>
      <c r="H141" s="80"/>
      <c r="I141" s="134"/>
      <c r="J141" s="147"/>
      <c r="K141" s="80"/>
      <c r="L141" s="134"/>
      <c r="M141" s="147">
        <v>8000</v>
      </c>
      <c r="N141" s="80">
        <v>8000</v>
      </c>
      <c r="O141" s="134">
        <v>8000</v>
      </c>
      <c r="P141" s="147"/>
      <c r="Q141" s="80"/>
      <c r="R141" s="134"/>
      <c r="S141" s="147"/>
      <c r="T141" s="80"/>
      <c r="U141" s="134"/>
      <c r="V141" s="147"/>
      <c r="W141" s="80"/>
      <c r="X141" s="134"/>
      <c r="Y141" s="147"/>
      <c r="Z141" s="80"/>
      <c r="AA141" s="134"/>
      <c r="AB141" s="147"/>
      <c r="AC141" s="80"/>
      <c r="AD141" s="134"/>
      <c r="AE141" s="147"/>
      <c r="AF141" s="80"/>
      <c r="AG141" s="134"/>
      <c r="AI141" s="147">
        <f t="shared" si="49"/>
        <v>24285</v>
      </c>
      <c r="AJ141" s="80">
        <f t="shared" si="49"/>
        <v>24984</v>
      </c>
      <c r="AK141" s="134">
        <f t="shared" si="49"/>
        <v>25722</v>
      </c>
    </row>
    <row r="142" spans="1:37" ht="15" customHeight="1" x14ac:dyDescent="0.2">
      <c r="A142" s="20" t="str">
        <f>[6]Settings!U141</f>
        <v>B</v>
      </c>
      <c r="B142" s="19" t="str">
        <f>[6]Settings!V141</f>
        <v>KZN227</v>
      </c>
      <c r="C142" s="229" t="str">
        <f>[6]Settings!W141</f>
        <v xml:space="preserve"> Richmond</v>
      </c>
      <c r="D142" s="147">
        <v>18695</v>
      </c>
      <c r="E142" s="80">
        <v>19544</v>
      </c>
      <c r="F142" s="134">
        <v>20440</v>
      </c>
      <c r="G142" s="147"/>
      <c r="H142" s="80"/>
      <c r="I142" s="134"/>
      <c r="J142" s="147"/>
      <c r="K142" s="80"/>
      <c r="L142" s="134"/>
      <c r="M142" s="147">
        <v>8000</v>
      </c>
      <c r="N142" s="80">
        <v>5000</v>
      </c>
      <c r="O142" s="134">
        <v>8000</v>
      </c>
      <c r="P142" s="147"/>
      <c r="Q142" s="80"/>
      <c r="R142" s="134"/>
      <c r="S142" s="147"/>
      <c r="T142" s="80"/>
      <c r="U142" s="134"/>
      <c r="V142" s="147"/>
      <c r="W142" s="80"/>
      <c r="X142" s="134"/>
      <c r="Y142" s="147"/>
      <c r="Z142" s="80"/>
      <c r="AA142" s="134"/>
      <c r="AB142" s="147"/>
      <c r="AC142" s="80"/>
      <c r="AD142" s="134"/>
      <c r="AE142" s="147"/>
      <c r="AF142" s="80"/>
      <c r="AG142" s="134"/>
      <c r="AI142" s="147">
        <f t="shared" si="49"/>
        <v>26695</v>
      </c>
      <c r="AJ142" s="80">
        <f t="shared" si="49"/>
        <v>24544</v>
      </c>
      <c r="AK142" s="134">
        <f t="shared" si="49"/>
        <v>28440</v>
      </c>
    </row>
    <row r="143" spans="1:37" ht="15" customHeight="1" x14ac:dyDescent="0.2">
      <c r="A143" s="20" t="str">
        <f>[6]Settings!U142</f>
        <v>C</v>
      </c>
      <c r="B143" s="19" t="str">
        <f>[6]Settings!V142</f>
        <v>DC22</v>
      </c>
      <c r="C143" s="229" t="str">
        <f>[6]Settings!W142</f>
        <v xml:space="preserve"> uMgungundlovu District Municipality</v>
      </c>
      <c r="D143" s="147">
        <v>103768</v>
      </c>
      <c r="E143" s="80">
        <v>109890</v>
      </c>
      <c r="F143" s="134">
        <v>116351</v>
      </c>
      <c r="G143" s="147"/>
      <c r="H143" s="80"/>
      <c r="I143" s="134"/>
      <c r="J143" s="147">
        <v>62998</v>
      </c>
      <c r="K143" s="80">
        <v>102700</v>
      </c>
      <c r="L143" s="134">
        <v>110000</v>
      </c>
      <c r="M143" s="147"/>
      <c r="N143" s="80"/>
      <c r="O143" s="134"/>
      <c r="P143" s="147">
        <v>2526</v>
      </c>
      <c r="Q143" s="80">
        <v>2745</v>
      </c>
      <c r="R143" s="134">
        <v>2899</v>
      </c>
      <c r="S143" s="147"/>
      <c r="T143" s="80"/>
      <c r="U143" s="134"/>
      <c r="V143" s="147"/>
      <c r="W143" s="80"/>
      <c r="X143" s="134"/>
      <c r="Y143" s="147"/>
      <c r="Z143" s="80"/>
      <c r="AA143" s="134"/>
      <c r="AB143" s="147"/>
      <c r="AC143" s="80"/>
      <c r="AD143" s="134"/>
      <c r="AE143" s="147"/>
      <c r="AF143" s="80"/>
      <c r="AG143" s="134"/>
      <c r="AI143" s="147">
        <f t="shared" si="49"/>
        <v>169292</v>
      </c>
      <c r="AJ143" s="80">
        <f t="shared" si="49"/>
        <v>215335</v>
      </c>
      <c r="AK143" s="134">
        <f t="shared" si="49"/>
        <v>229250</v>
      </c>
    </row>
    <row r="144" spans="1:37" s="66" customFormat="1" ht="15" customHeight="1" x14ac:dyDescent="0.2">
      <c r="A144" s="22" t="str">
        <f>[6]Settings!U143</f>
        <v>Total: uMgungundlovu Municipalities</v>
      </c>
      <c r="B144" s="23"/>
      <c r="C144" s="24"/>
      <c r="D144" s="193">
        <f>SUM(D136:D143)</f>
        <v>426291</v>
      </c>
      <c r="E144" s="102">
        <f t="shared" ref="E144:R144" si="50">SUM(E136:E143)</f>
        <v>438553</v>
      </c>
      <c r="F144" s="203">
        <f t="shared" si="50"/>
        <v>463103</v>
      </c>
      <c r="G144" s="193">
        <f t="shared" si="50"/>
        <v>0</v>
      </c>
      <c r="H144" s="102">
        <f t="shared" si="50"/>
        <v>0</v>
      </c>
      <c r="I144" s="203">
        <f t="shared" si="50"/>
        <v>0</v>
      </c>
      <c r="J144" s="193">
        <f t="shared" si="50"/>
        <v>101189</v>
      </c>
      <c r="K144" s="102">
        <f t="shared" si="50"/>
        <v>167700</v>
      </c>
      <c r="L144" s="203">
        <f t="shared" si="50"/>
        <v>151000</v>
      </c>
      <c r="M144" s="193">
        <f t="shared" si="50"/>
        <v>29000</v>
      </c>
      <c r="N144" s="102">
        <f t="shared" si="50"/>
        <v>36000</v>
      </c>
      <c r="O144" s="203">
        <f t="shared" si="50"/>
        <v>44000</v>
      </c>
      <c r="P144" s="203">
        <f t="shared" si="50"/>
        <v>2526</v>
      </c>
      <c r="Q144" s="102">
        <f t="shared" si="50"/>
        <v>2745</v>
      </c>
      <c r="R144" s="203">
        <f t="shared" si="50"/>
        <v>2899</v>
      </c>
      <c r="S144" s="193">
        <f>SUM(S136:S143)</f>
        <v>0</v>
      </c>
      <c r="T144" s="102">
        <f t="shared" ref="T144:AK144" si="51">SUM(T136:T143)</f>
        <v>0</v>
      </c>
      <c r="U144" s="203">
        <f t="shared" si="51"/>
        <v>0</v>
      </c>
      <c r="V144" s="193">
        <f t="shared" si="51"/>
        <v>210013.68363910742</v>
      </c>
      <c r="W144" s="102">
        <f t="shared" si="51"/>
        <v>115527.36032073207</v>
      </c>
      <c r="X144" s="203">
        <f t="shared" si="51"/>
        <v>122189.06050863903</v>
      </c>
      <c r="Y144" s="193">
        <f t="shared" si="51"/>
        <v>40000</v>
      </c>
      <c r="Z144" s="102">
        <f t="shared" si="51"/>
        <v>30000</v>
      </c>
      <c r="AA144" s="203">
        <f t="shared" si="51"/>
        <v>30000</v>
      </c>
      <c r="AB144" s="193">
        <f t="shared" si="51"/>
        <v>0</v>
      </c>
      <c r="AC144" s="102">
        <f t="shared" si="51"/>
        <v>0</v>
      </c>
      <c r="AD144" s="203">
        <f t="shared" si="51"/>
        <v>0</v>
      </c>
      <c r="AE144" s="193">
        <f t="shared" si="51"/>
        <v>0</v>
      </c>
      <c r="AF144" s="102">
        <f t="shared" si="51"/>
        <v>0</v>
      </c>
      <c r="AG144" s="203">
        <f t="shared" si="51"/>
        <v>0</v>
      </c>
      <c r="AH144" s="121">
        <f t="shared" si="51"/>
        <v>0</v>
      </c>
      <c r="AI144" s="193">
        <f t="shared" si="51"/>
        <v>809019.68363910739</v>
      </c>
      <c r="AJ144" s="102">
        <f t="shared" si="51"/>
        <v>790525.360320732</v>
      </c>
      <c r="AK144" s="203">
        <f t="shared" si="51"/>
        <v>813191.06050863909</v>
      </c>
    </row>
    <row r="145" spans="1:37" ht="15" customHeight="1" x14ac:dyDescent="0.2">
      <c r="A145" s="254">
        <f>[6]Settings!U144</f>
        <v>0</v>
      </c>
      <c r="B145" s="243">
        <f>[6]Settings!V144</f>
        <v>0</v>
      </c>
      <c r="C145" s="244">
        <f>[6]Settings!W144</f>
        <v>0</v>
      </c>
      <c r="D145" s="1"/>
      <c r="E145" s="2"/>
      <c r="F145" s="3"/>
      <c r="G145" s="1"/>
      <c r="H145" s="2"/>
      <c r="I145" s="3"/>
      <c r="J145" s="1"/>
      <c r="K145" s="2"/>
      <c r="L145" s="3"/>
      <c r="M145" s="1"/>
      <c r="N145" s="2"/>
      <c r="O145" s="3"/>
      <c r="P145" s="1"/>
      <c r="Q145" s="2"/>
      <c r="R145" s="3"/>
      <c r="S145" s="1"/>
      <c r="T145" s="2"/>
      <c r="U145" s="3"/>
      <c r="V145" s="1"/>
      <c r="W145" s="2"/>
      <c r="X145" s="3"/>
      <c r="Y145" s="1"/>
      <c r="Z145" s="2"/>
      <c r="AA145" s="3"/>
      <c r="AB145" s="1"/>
      <c r="AC145" s="2"/>
      <c r="AD145" s="3"/>
      <c r="AE145" s="1"/>
      <c r="AF145" s="2"/>
      <c r="AG145" s="3"/>
      <c r="AI145" s="1">
        <f t="shared" ref="AI145:AK149" si="52">D145+G145+J145+M145+P145+S145+V145+Y145+AB145+AE145</f>
        <v>0</v>
      </c>
      <c r="AJ145" s="2">
        <f t="shared" si="52"/>
        <v>0</v>
      </c>
      <c r="AK145" s="3">
        <f t="shared" si="52"/>
        <v>0</v>
      </c>
    </row>
    <row r="146" spans="1:37" ht="15" customHeight="1" x14ac:dyDescent="0.2">
      <c r="A146" s="20" t="str">
        <f>[6]Settings!U145</f>
        <v>B</v>
      </c>
      <c r="B146" s="19" t="str">
        <f>[6]Settings!V145</f>
        <v>KZN235</v>
      </c>
      <c r="C146" s="229" t="str">
        <f>[6]Settings!W145</f>
        <v xml:space="preserve"> Okhahlamba</v>
      </c>
      <c r="D146" s="147">
        <v>28742</v>
      </c>
      <c r="E146" s="80">
        <v>30214</v>
      </c>
      <c r="F146" s="134">
        <v>31767</v>
      </c>
      <c r="G146" s="147"/>
      <c r="H146" s="80"/>
      <c r="I146" s="134"/>
      <c r="J146" s="147"/>
      <c r="K146" s="80"/>
      <c r="L146" s="134"/>
      <c r="M146" s="147">
        <v>13000</v>
      </c>
      <c r="N146" s="80"/>
      <c r="O146" s="134"/>
      <c r="P146" s="147"/>
      <c r="Q146" s="80"/>
      <c r="R146" s="134"/>
      <c r="S146" s="147"/>
      <c r="T146" s="80"/>
      <c r="U146" s="134"/>
      <c r="V146" s="147"/>
      <c r="W146" s="80"/>
      <c r="X146" s="134"/>
      <c r="Y146" s="147"/>
      <c r="Z146" s="80"/>
      <c r="AA146" s="134"/>
      <c r="AB146" s="147"/>
      <c r="AC146" s="80"/>
      <c r="AD146" s="134"/>
      <c r="AE146" s="147"/>
      <c r="AF146" s="80"/>
      <c r="AG146" s="134"/>
      <c r="AI146" s="147">
        <f t="shared" si="52"/>
        <v>41742</v>
      </c>
      <c r="AJ146" s="80">
        <f t="shared" si="52"/>
        <v>30214</v>
      </c>
      <c r="AK146" s="134">
        <f t="shared" si="52"/>
        <v>31767</v>
      </c>
    </row>
    <row r="147" spans="1:37" ht="15" customHeight="1" x14ac:dyDescent="0.2">
      <c r="A147" s="20" t="str">
        <f>[6]Settings!U146</f>
        <v>B</v>
      </c>
      <c r="B147" s="19" t="str">
        <f>[6]Settings!V146</f>
        <v>KZN237</v>
      </c>
      <c r="C147" s="229" t="str">
        <f>[6]Settings!W146</f>
        <v xml:space="preserve"> iNkosi Langalibalele </v>
      </c>
      <c r="D147" s="147">
        <v>38276</v>
      </c>
      <c r="E147" s="80">
        <v>40338</v>
      </c>
      <c r="F147" s="134">
        <v>42515</v>
      </c>
      <c r="G147" s="147"/>
      <c r="H147" s="80"/>
      <c r="I147" s="134"/>
      <c r="J147" s="147"/>
      <c r="K147" s="80"/>
      <c r="L147" s="134"/>
      <c r="M147" s="147">
        <v>15000</v>
      </c>
      <c r="N147" s="80">
        <v>9000</v>
      </c>
      <c r="O147" s="134">
        <v>7000</v>
      </c>
      <c r="P147" s="147"/>
      <c r="Q147" s="80"/>
      <c r="R147" s="134"/>
      <c r="S147" s="147"/>
      <c r="T147" s="80"/>
      <c r="U147" s="134"/>
      <c r="V147" s="147"/>
      <c r="W147" s="80"/>
      <c r="X147" s="134"/>
      <c r="Y147" s="147"/>
      <c r="Z147" s="80"/>
      <c r="AA147" s="134"/>
      <c r="AB147" s="147"/>
      <c r="AC147" s="80"/>
      <c r="AD147" s="134"/>
      <c r="AE147" s="147"/>
      <c r="AF147" s="80"/>
      <c r="AG147" s="134"/>
      <c r="AI147" s="147">
        <f t="shared" si="52"/>
        <v>53276</v>
      </c>
      <c r="AJ147" s="80">
        <f t="shared" si="52"/>
        <v>49338</v>
      </c>
      <c r="AK147" s="134">
        <f t="shared" si="52"/>
        <v>49515</v>
      </c>
    </row>
    <row r="148" spans="1:37" ht="15" customHeight="1" x14ac:dyDescent="0.2">
      <c r="A148" s="20" t="str">
        <f>[6]Settings!U147</f>
        <v>B</v>
      </c>
      <c r="B148" s="19" t="str">
        <f>[6]Settings!V147</f>
        <v>KZN238</v>
      </c>
      <c r="C148" s="229" t="str">
        <f>[6]Settings!W147</f>
        <v xml:space="preserve"> Alfred Duma</v>
      </c>
      <c r="D148" s="147">
        <v>62749</v>
      </c>
      <c r="E148" s="80">
        <v>66329</v>
      </c>
      <c r="F148" s="134">
        <v>70107</v>
      </c>
      <c r="G148" s="147"/>
      <c r="H148" s="80"/>
      <c r="I148" s="134"/>
      <c r="J148" s="147"/>
      <c r="K148" s="80"/>
      <c r="L148" s="134"/>
      <c r="M148" s="147">
        <v>15000</v>
      </c>
      <c r="N148" s="80">
        <v>8000</v>
      </c>
      <c r="O148" s="134">
        <v>7000</v>
      </c>
      <c r="P148" s="147"/>
      <c r="Q148" s="80"/>
      <c r="R148" s="134"/>
      <c r="S148" s="147"/>
      <c r="T148" s="80"/>
      <c r="U148" s="134"/>
      <c r="V148" s="147"/>
      <c r="W148" s="80"/>
      <c r="X148" s="134"/>
      <c r="Y148" s="147"/>
      <c r="Z148" s="80"/>
      <c r="AA148" s="134"/>
      <c r="AB148" s="147"/>
      <c r="AC148" s="80"/>
      <c r="AD148" s="134"/>
      <c r="AE148" s="147"/>
      <c r="AF148" s="80"/>
      <c r="AG148" s="134"/>
      <c r="AI148" s="147">
        <f t="shared" si="52"/>
        <v>77749</v>
      </c>
      <c r="AJ148" s="80">
        <f t="shared" si="52"/>
        <v>74329</v>
      </c>
      <c r="AK148" s="134">
        <f t="shared" si="52"/>
        <v>77107</v>
      </c>
    </row>
    <row r="149" spans="1:37" ht="15" customHeight="1" x14ac:dyDescent="0.2">
      <c r="A149" s="20" t="str">
        <f>[6]Settings!U148</f>
        <v>C</v>
      </c>
      <c r="B149" s="19" t="str">
        <f>[6]Settings!V148</f>
        <v>DC23</v>
      </c>
      <c r="C149" s="229" t="str">
        <f>[6]Settings!W148</f>
        <v xml:space="preserve"> uThukela District Municipality</v>
      </c>
      <c r="D149" s="147">
        <v>187304</v>
      </c>
      <c r="E149" s="80">
        <v>198605</v>
      </c>
      <c r="F149" s="134">
        <v>210531</v>
      </c>
      <c r="G149" s="147">
        <v>95052</v>
      </c>
      <c r="H149" s="80">
        <v>100000</v>
      </c>
      <c r="I149" s="134">
        <v>50000</v>
      </c>
      <c r="J149" s="147">
        <v>82500</v>
      </c>
      <c r="K149" s="80">
        <v>93000</v>
      </c>
      <c r="L149" s="134">
        <v>108000</v>
      </c>
      <c r="M149" s="147"/>
      <c r="N149" s="80"/>
      <c r="O149" s="134"/>
      <c r="P149" s="147">
        <v>2483</v>
      </c>
      <c r="Q149" s="80">
        <v>2656</v>
      </c>
      <c r="R149" s="134">
        <v>2809</v>
      </c>
      <c r="S149" s="147"/>
      <c r="T149" s="80"/>
      <c r="U149" s="134"/>
      <c r="V149" s="147"/>
      <c r="W149" s="80"/>
      <c r="X149" s="134"/>
      <c r="Y149" s="147"/>
      <c r="Z149" s="80"/>
      <c r="AA149" s="134"/>
      <c r="AB149" s="147"/>
      <c r="AC149" s="80"/>
      <c r="AD149" s="134"/>
      <c r="AE149" s="147"/>
      <c r="AF149" s="80"/>
      <c r="AG149" s="134"/>
      <c r="AI149" s="147">
        <f t="shared" si="52"/>
        <v>367339</v>
      </c>
      <c r="AJ149" s="80">
        <f t="shared" si="52"/>
        <v>394261</v>
      </c>
      <c r="AK149" s="134">
        <f t="shared" si="52"/>
        <v>371340</v>
      </c>
    </row>
    <row r="150" spans="1:37" s="66" customFormat="1" ht="15" customHeight="1" x14ac:dyDescent="0.2">
      <c r="A150" s="22" t="str">
        <f>[6]Settings!U149</f>
        <v>Total: uThukela Municipalities</v>
      </c>
      <c r="B150" s="23"/>
      <c r="C150" s="24"/>
      <c r="D150" s="193">
        <f>SUM(D146:D149)</f>
        <v>317071</v>
      </c>
      <c r="E150" s="102">
        <f t="shared" ref="E150:R150" si="53">SUM(E146:E149)</f>
        <v>335486</v>
      </c>
      <c r="F150" s="203">
        <f t="shared" si="53"/>
        <v>354920</v>
      </c>
      <c r="G150" s="193">
        <f t="shared" si="53"/>
        <v>95052</v>
      </c>
      <c r="H150" s="102">
        <f t="shared" si="53"/>
        <v>100000</v>
      </c>
      <c r="I150" s="203">
        <f t="shared" si="53"/>
        <v>50000</v>
      </c>
      <c r="J150" s="193">
        <f t="shared" si="53"/>
        <v>82500</v>
      </c>
      <c r="K150" s="102">
        <f t="shared" si="53"/>
        <v>93000</v>
      </c>
      <c r="L150" s="203">
        <f t="shared" si="53"/>
        <v>108000</v>
      </c>
      <c r="M150" s="193">
        <f t="shared" si="53"/>
        <v>43000</v>
      </c>
      <c r="N150" s="102">
        <f t="shared" si="53"/>
        <v>17000</v>
      </c>
      <c r="O150" s="203">
        <f t="shared" si="53"/>
        <v>14000</v>
      </c>
      <c r="P150" s="203">
        <f t="shared" si="53"/>
        <v>2483</v>
      </c>
      <c r="Q150" s="102">
        <f t="shared" si="53"/>
        <v>2656</v>
      </c>
      <c r="R150" s="203">
        <f t="shared" si="53"/>
        <v>2809</v>
      </c>
      <c r="S150" s="193">
        <f>SUM(S146:S149)</f>
        <v>0</v>
      </c>
      <c r="T150" s="102">
        <f t="shared" ref="T150:AK150" si="54">SUM(T146:T149)</f>
        <v>0</v>
      </c>
      <c r="U150" s="203">
        <f t="shared" si="54"/>
        <v>0</v>
      </c>
      <c r="V150" s="193">
        <f t="shared" si="54"/>
        <v>0</v>
      </c>
      <c r="W150" s="102">
        <f t="shared" si="54"/>
        <v>0</v>
      </c>
      <c r="X150" s="203">
        <f t="shared" si="54"/>
        <v>0</v>
      </c>
      <c r="Y150" s="193">
        <f t="shared" si="54"/>
        <v>0</v>
      </c>
      <c r="Z150" s="102">
        <f t="shared" si="54"/>
        <v>0</v>
      </c>
      <c r="AA150" s="203">
        <f t="shared" si="54"/>
        <v>0</v>
      </c>
      <c r="AB150" s="193">
        <f t="shared" si="54"/>
        <v>0</v>
      </c>
      <c r="AC150" s="102">
        <f t="shared" si="54"/>
        <v>0</v>
      </c>
      <c r="AD150" s="203">
        <f t="shared" si="54"/>
        <v>0</v>
      </c>
      <c r="AE150" s="193">
        <f t="shared" si="54"/>
        <v>0</v>
      </c>
      <c r="AF150" s="102">
        <f t="shared" si="54"/>
        <v>0</v>
      </c>
      <c r="AG150" s="203">
        <f t="shared" si="54"/>
        <v>0</v>
      </c>
      <c r="AH150" s="121">
        <f t="shared" si="54"/>
        <v>0</v>
      </c>
      <c r="AI150" s="193">
        <f t="shared" si="54"/>
        <v>540106</v>
      </c>
      <c r="AJ150" s="102">
        <f t="shared" si="54"/>
        <v>548142</v>
      </c>
      <c r="AK150" s="203">
        <f t="shared" si="54"/>
        <v>529729</v>
      </c>
    </row>
    <row r="151" spans="1:37" ht="15" customHeight="1" x14ac:dyDescent="0.2">
      <c r="A151" s="254">
        <f>[6]Settings!U150</f>
        <v>0</v>
      </c>
      <c r="B151" s="243">
        <f>[6]Settings!V150</f>
        <v>0</v>
      </c>
      <c r="C151" s="244">
        <f>[6]Settings!W150</f>
        <v>0</v>
      </c>
      <c r="D151" s="1"/>
      <c r="E151" s="2"/>
      <c r="F151" s="3"/>
      <c r="G151" s="1"/>
      <c r="H151" s="2"/>
      <c r="I151" s="3"/>
      <c r="J151" s="1"/>
      <c r="K151" s="2"/>
      <c r="L151" s="3"/>
      <c r="M151" s="1"/>
      <c r="N151" s="2"/>
      <c r="O151" s="3"/>
      <c r="P151" s="1"/>
      <c r="Q151" s="2"/>
      <c r="R151" s="3"/>
      <c r="S151" s="1"/>
      <c r="T151" s="2"/>
      <c r="U151" s="3"/>
      <c r="V151" s="1"/>
      <c r="W151" s="2"/>
      <c r="X151" s="3"/>
      <c r="Y151" s="1"/>
      <c r="Z151" s="2"/>
      <c r="AA151" s="3"/>
      <c r="AB151" s="1"/>
      <c r="AC151" s="2"/>
      <c r="AD151" s="3"/>
      <c r="AE151" s="1"/>
      <c r="AF151" s="2"/>
      <c r="AG151" s="3"/>
      <c r="AI151" s="1">
        <f t="shared" ref="AI151:AK156" si="55">D151+G151+J151+M151+P151+S151+V151+Y151+AB151+AE151</f>
        <v>0</v>
      </c>
      <c r="AJ151" s="2">
        <f t="shared" si="55"/>
        <v>0</v>
      </c>
      <c r="AK151" s="3">
        <f t="shared" si="55"/>
        <v>0</v>
      </c>
    </row>
    <row r="152" spans="1:37" ht="15" customHeight="1" x14ac:dyDescent="0.2">
      <c r="A152" s="20" t="str">
        <f>[6]Settings!U151</f>
        <v>B</v>
      </c>
      <c r="B152" s="19" t="str">
        <f>[6]Settings!V151</f>
        <v>KZN241</v>
      </c>
      <c r="C152" s="229" t="str">
        <f>[6]Settings!W151</f>
        <v xml:space="preserve"> eNdumeni</v>
      </c>
      <c r="D152" s="147">
        <v>15402</v>
      </c>
      <c r="E152" s="80">
        <v>16047</v>
      </c>
      <c r="F152" s="134">
        <v>16728</v>
      </c>
      <c r="G152" s="147"/>
      <c r="H152" s="80"/>
      <c r="I152" s="134"/>
      <c r="J152" s="147"/>
      <c r="K152" s="80"/>
      <c r="L152" s="134"/>
      <c r="M152" s="147">
        <v>9000</v>
      </c>
      <c r="N152" s="80">
        <v>10000</v>
      </c>
      <c r="O152" s="134">
        <v>10000</v>
      </c>
      <c r="P152" s="147"/>
      <c r="Q152" s="80"/>
      <c r="R152" s="134"/>
      <c r="S152" s="147"/>
      <c r="T152" s="80"/>
      <c r="U152" s="134"/>
      <c r="V152" s="147"/>
      <c r="W152" s="80"/>
      <c r="X152" s="134"/>
      <c r="Y152" s="147"/>
      <c r="Z152" s="80"/>
      <c r="AA152" s="134"/>
      <c r="AB152" s="147"/>
      <c r="AC152" s="80"/>
      <c r="AD152" s="134"/>
      <c r="AE152" s="147"/>
      <c r="AF152" s="80"/>
      <c r="AG152" s="134"/>
      <c r="AI152" s="147">
        <f t="shared" si="55"/>
        <v>24402</v>
      </c>
      <c r="AJ152" s="80">
        <f t="shared" si="55"/>
        <v>26047</v>
      </c>
      <c r="AK152" s="134">
        <f t="shared" si="55"/>
        <v>26728</v>
      </c>
    </row>
    <row r="153" spans="1:37" ht="15" customHeight="1" x14ac:dyDescent="0.2">
      <c r="A153" s="20" t="str">
        <f>[6]Settings!U152</f>
        <v>B</v>
      </c>
      <c r="B153" s="19" t="str">
        <f>[6]Settings!V152</f>
        <v>KZN242</v>
      </c>
      <c r="C153" s="229" t="str">
        <f>[6]Settings!W152</f>
        <v xml:space="preserve"> Nquthu</v>
      </c>
      <c r="D153" s="147">
        <v>42691</v>
      </c>
      <c r="E153" s="80">
        <v>33346</v>
      </c>
      <c r="F153" s="134">
        <v>35092</v>
      </c>
      <c r="G153" s="147"/>
      <c r="H153" s="80"/>
      <c r="I153" s="134"/>
      <c r="J153" s="147"/>
      <c r="K153" s="80"/>
      <c r="L153" s="134"/>
      <c r="M153" s="147">
        <v>24000</v>
      </c>
      <c r="N153" s="80">
        <v>20000</v>
      </c>
      <c r="O153" s="134">
        <v>20000</v>
      </c>
      <c r="P153" s="147"/>
      <c r="Q153" s="80"/>
      <c r="R153" s="134"/>
      <c r="S153" s="147"/>
      <c r="T153" s="80"/>
      <c r="U153" s="134"/>
      <c r="V153" s="147"/>
      <c r="W153" s="80"/>
      <c r="X153" s="134"/>
      <c r="Y153" s="147"/>
      <c r="Z153" s="80"/>
      <c r="AA153" s="134"/>
      <c r="AB153" s="147"/>
      <c r="AC153" s="80"/>
      <c r="AD153" s="134"/>
      <c r="AE153" s="147"/>
      <c r="AF153" s="80"/>
      <c r="AG153" s="134"/>
      <c r="AI153" s="147">
        <f t="shared" si="55"/>
        <v>66691</v>
      </c>
      <c r="AJ153" s="80">
        <f t="shared" si="55"/>
        <v>53346</v>
      </c>
      <c r="AK153" s="134">
        <f t="shared" si="55"/>
        <v>55092</v>
      </c>
    </row>
    <row r="154" spans="1:37" ht="15" customHeight="1" x14ac:dyDescent="0.2">
      <c r="A154" s="20" t="str">
        <f>[6]Settings!U153</f>
        <v>B</v>
      </c>
      <c r="B154" s="19" t="str">
        <f>[6]Settings!V153</f>
        <v>KZN244</v>
      </c>
      <c r="C154" s="229" t="str">
        <f>[6]Settings!W153</f>
        <v xml:space="preserve"> uMsinga</v>
      </c>
      <c r="D154" s="147">
        <v>38032</v>
      </c>
      <c r="E154" s="80">
        <v>40080</v>
      </c>
      <c r="F154" s="134">
        <v>42241</v>
      </c>
      <c r="G154" s="147"/>
      <c r="H154" s="80"/>
      <c r="I154" s="134"/>
      <c r="J154" s="147"/>
      <c r="K154" s="80"/>
      <c r="L154" s="134"/>
      <c r="M154" s="147">
        <v>24000</v>
      </c>
      <c r="N154" s="80">
        <v>20000</v>
      </c>
      <c r="O154" s="134">
        <v>20000</v>
      </c>
      <c r="P154" s="147"/>
      <c r="Q154" s="80"/>
      <c r="R154" s="134"/>
      <c r="S154" s="147"/>
      <c r="T154" s="80"/>
      <c r="U154" s="134"/>
      <c r="V154" s="147"/>
      <c r="W154" s="80"/>
      <c r="X154" s="134"/>
      <c r="Y154" s="147"/>
      <c r="Z154" s="80"/>
      <c r="AA154" s="134"/>
      <c r="AB154" s="147"/>
      <c r="AC154" s="80"/>
      <c r="AD154" s="134"/>
      <c r="AE154" s="147"/>
      <c r="AF154" s="80"/>
      <c r="AG154" s="134"/>
      <c r="AI154" s="147">
        <f t="shared" si="55"/>
        <v>62032</v>
      </c>
      <c r="AJ154" s="80">
        <f t="shared" si="55"/>
        <v>60080</v>
      </c>
      <c r="AK154" s="134">
        <f t="shared" si="55"/>
        <v>62241</v>
      </c>
    </row>
    <row r="155" spans="1:37" ht="15" customHeight="1" x14ac:dyDescent="0.2">
      <c r="A155" s="20" t="str">
        <f>[6]Settings!U154</f>
        <v>B</v>
      </c>
      <c r="B155" s="19" t="str">
        <f>[6]Settings!V154</f>
        <v>KZN245</v>
      </c>
      <c r="C155" s="229" t="str">
        <f>[6]Settings!W154</f>
        <v xml:space="preserve"> uMvoti</v>
      </c>
      <c r="D155" s="147">
        <v>30269</v>
      </c>
      <c r="E155" s="80">
        <v>31835</v>
      </c>
      <c r="F155" s="134">
        <v>33488</v>
      </c>
      <c r="G155" s="147"/>
      <c r="H155" s="80"/>
      <c r="I155" s="134"/>
      <c r="J155" s="147"/>
      <c r="K155" s="80"/>
      <c r="L155" s="134"/>
      <c r="M155" s="147">
        <v>15000</v>
      </c>
      <c r="N155" s="80">
        <v>15000</v>
      </c>
      <c r="O155" s="134">
        <v>15000</v>
      </c>
      <c r="P155" s="147"/>
      <c r="Q155" s="80"/>
      <c r="R155" s="134"/>
      <c r="S155" s="147"/>
      <c r="T155" s="80"/>
      <c r="U155" s="134"/>
      <c r="V155" s="147"/>
      <c r="W155" s="80"/>
      <c r="X155" s="134"/>
      <c r="Y155" s="147"/>
      <c r="Z155" s="80"/>
      <c r="AA155" s="134"/>
      <c r="AB155" s="147"/>
      <c r="AC155" s="80"/>
      <c r="AD155" s="134"/>
      <c r="AE155" s="147"/>
      <c r="AF155" s="80"/>
      <c r="AG155" s="134"/>
      <c r="AI155" s="147">
        <f t="shared" si="55"/>
        <v>45269</v>
      </c>
      <c r="AJ155" s="80">
        <f t="shared" si="55"/>
        <v>46835</v>
      </c>
      <c r="AK155" s="134">
        <f t="shared" si="55"/>
        <v>48488</v>
      </c>
    </row>
    <row r="156" spans="1:37" ht="15" customHeight="1" x14ac:dyDescent="0.2">
      <c r="A156" s="20" t="str">
        <f>[6]Settings!U155</f>
        <v>C</v>
      </c>
      <c r="B156" s="19" t="str">
        <f>[6]Settings!V155</f>
        <v>DC24</v>
      </c>
      <c r="C156" s="229" t="str">
        <f>[6]Settings!W155</f>
        <v xml:space="preserve"> uMzinyathi District Municipality</v>
      </c>
      <c r="D156" s="147">
        <v>191941</v>
      </c>
      <c r="E156" s="80">
        <v>203529</v>
      </c>
      <c r="F156" s="134">
        <v>215758</v>
      </c>
      <c r="G156" s="147">
        <v>98933</v>
      </c>
      <c r="H156" s="80">
        <v>60000</v>
      </c>
      <c r="I156" s="134">
        <v>40000</v>
      </c>
      <c r="J156" s="147">
        <v>78693</v>
      </c>
      <c r="K156" s="80">
        <v>89000</v>
      </c>
      <c r="L156" s="134">
        <v>105000</v>
      </c>
      <c r="M156" s="147"/>
      <c r="N156" s="80"/>
      <c r="O156" s="134"/>
      <c r="P156" s="147">
        <v>2275</v>
      </c>
      <c r="Q156" s="80">
        <v>2414</v>
      </c>
      <c r="R156" s="134">
        <v>2549</v>
      </c>
      <c r="S156" s="147"/>
      <c r="T156" s="80"/>
      <c r="U156" s="134"/>
      <c r="V156" s="147"/>
      <c r="W156" s="80"/>
      <c r="X156" s="134"/>
      <c r="Y156" s="147"/>
      <c r="Z156" s="80"/>
      <c r="AA156" s="134"/>
      <c r="AB156" s="147"/>
      <c r="AC156" s="80"/>
      <c r="AD156" s="134"/>
      <c r="AE156" s="147"/>
      <c r="AF156" s="80"/>
      <c r="AG156" s="134"/>
      <c r="AI156" s="147">
        <f t="shared" si="55"/>
        <v>371842</v>
      </c>
      <c r="AJ156" s="80">
        <f t="shared" si="55"/>
        <v>354943</v>
      </c>
      <c r="AK156" s="134">
        <f t="shared" si="55"/>
        <v>363307</v>
      </c>
    </row>
    <row r="157" spans="1:37" s="66" customFormat="1" ht="15" customHeight="1" x14ac:dyDescent="0.2">
      <c r="A157" s="22" t="str">
        <f>[6]Settings!U156</f>
        <v>Total: uMzinyathi Municipalities</v>
      </c>
      <c r="B157" s="23"/>
      <c r="C157" s="24"/>
      <c r="D157" s="193">
        <f>SUM(D152:D156)</f>
        <v>318335</v>
      </c>
      <c r="E157" s="102">
        <f t="shared" ref="E157:R157" si="56">SUM(E152:E156)</f>
        <v>324837</v>
      </c>
      <c r="F157" s="203">
        <f t="shared" si="56"/>
        <v>343307</v>
      </c>
      <c r="G157" s="193">
        <f t="shared" si="56"/>
        <v>98933</v>
      </c>
      <c r="H157" s="102">
        <f t="shared" si="56"/>
        <v>60000</v>
      </c>
      <c r="I157" s="203">
        <f t="shared" si="56"/>
        <v>40000</v>
      </c>
      <c r="J157" s="193">
        <f t="shared" si="56"/>
        <v>78693</v>
      </c>
      <c r="K157" s="102">
        <f t="shared" si="56"/>
        <v>89000</v>
      </c>
      <c r="L157" s="203">
        <f t="shared" si="56"/>
        <v>105000</v>
      </c>
      <c r="M157" s="193">
        <f t="shared" si="56"/>
        <v>72000</v>
      </c>
      <c r="N157" s="102">
        <f t="shared" si="56"/>
        <v>65000</v>
      </c>
      <c r="O157" s="203">
        <f t="shared" si="56"/>
        <v>65000</v>
      </c>
      <c r="P157" s="203">
        <f t="shared" si="56"/>
        <v>2275</v>
      </c>
      <c r="Q157" s="102">
        <f t="shared" si="56"/>
        <v>2414</v>
      </c>
      <c r="R157" s="203">
        <f t="shared" si="56"/>
        <v>2549</v>
      </c>
      <c r="S157" s="193">
        <f>SUM(S152:S156)</f>
        <v>0</v>
      </c>
      <c r="T157" s="102">
        <f t="shared" ref="T157:AK157" si="57">SUM(T152:T156)</f>
        <v>0</v>
      </c>
      <c r="U157" s="203">
        <f t="shared" si="57"/>
        <v>0</v>
      </c>
      <c r="V157" s="193">
        <f t="shared" si="57"/>
        <v>0</v>
      </c>
      <c r="W157" s="102">
        <f t="shared" si="57"/>
        <v>0</v>
      </c>
      <c r="X157" s="203">
        <f t="shared" si="57"/>
        <v>0</v>
      </c>
      <c r="Y157" s="193">
        <f t="shared" si="57"/>
        <v>0</v>
      </c>
      <c r="Z157" s="102">
        <f t="shared" si="57"/>
        <v>0</v>
      </c>
      <c r="AA157" s="203">
        <f t="shared" si="57"/>
        <v>0</v>
      </c>
      <c r="AB157" s="193">
        <f t="shared" si="57"/>
        <v>0</v>
      </c>
      <c r="AC157" s="102">
        <f t="shared" si="57"/>
        <v>0</v>
      </c>
      <c r="AD157" s="203">
        <f t="shared" si="57"/>
        <v>0</v>
      </c>
      <c r="AE157" s="193">
        <f t="shared" si="57"/>
        <v>0</v>
      </c>
      <c r="AF157" s="102">
        <f t="shared" si="57"/>
        <v>0</v>
      </c>
      <c r="AG157" s="203">
        <f t="shared" si="57"/>
        <v>0</v>
      </c>
      <c r="AH157" s="121">
        <f t="shared" si="57"/>
        <v>0</v>
      </c>
      <c r="AI157" s="193">
        <f t="shared" si="57"/>
        <v>570236</v>
      </c>
      <c r="AJ157" s="102">
        <f t="shared" si="57"/>
        <v>541251</v>
      </c>
      <c r="AK157" s="203">
        <f t="shared" si="57"/>
        <v>555856</v>
      </c>
    </row>
    <row r="158" spans="1:37" ht="15" customHeight="1" x14ac:dyDescent="0.2">
      <c r="A158" s="254">
        <f>[6]Settings!U157</f>
        <v>0</v>
      </c>
      <c r="B158" s="243">
        <f>[6]Settings!V157</f>
        <v>0</v>
      </c>
      <c r="C158" s="244">
        <f>[6]Settings!W157</f>
        <v>0</v>
      </c>
      <c r="D158" s="1"/>
      <c r="E158" s="2"/>
      <c r="F158" s="3"/>
      <c r="G158" s="1"/>
      <c r="H158" s="2"/>
      <c r="I158" s="3"/>
      <c r="J158" s="1"/>
      <c r="K158" s="2"/>
      <c r="L158" s="3"/>
      <c r="M158" s="1"/>
      <c r="N158" s="2"/>
      <c r="O158" s="3"/>
      <c r="P158" s="1"/>
      <c r="Q158" s="2"/>
      <c r="R158" s="3"/>
      <c r="S158" s="1"/>
      <c r="T158" s="2"/>
      <c r="U158" s="3"/>
      <c r="V158" s="1"/>
      <c r="W158" s="2"/>
      <c r="X158" s="3"/>
      <c r="Y158" s="1"/>
      <c r="Z158" s="2"/>
      <c r="AA158" s="3"/>
      <c r="AB158" s="1"/>
      <c r="AC158" s="2"/>
      <c r="AD158" s="3"/>
      <c r="AE158" s="1"/>
      <c r="AF158" s="2"/>
      <c r="AG158" s="3"/>
      <c r="AI158" s="1">
        <f t="shared" ref="AI158:AK162" si="58">D158+G158+J158+M158+P158+S158+V158+Y158+AB158+AE158</f>
        <v>0</v>
      </c>
      <c r="AJ158" s="2">
        <f t="shared" si="58"/>
        <v>0</v>
      </c>
      <c r="AK158" s="3">
        <f t="shared" si="58"/>
        <v>0</v>
      </c>
    </row>
    <row r="159" spans="1:37" ht="15" customHeight="1" x14ac:dyDescent="0.2">
      <c r="A159" s="20" t="str">
        <f>[6]Settings!U158</f>
        <v>B</v>
      </c>
      <c r="B159" s="19" t="str">
        <f>[6]Settings!V158</f>
        <v>KZN252</v>
      </c>
      <c r="C159" s="229" t="str">
        <f>[6]Settings!W158</f>
        <v xml:space="preserve"> Newcastle</v>
      </c>
      <c r="D159" s="147">
        <v>114604</v>
      </c>
      <c r="E159" s="80">
        <v>121398</v>
      </c>
      <c r="F159" s="134">
        <v>128568</v>
      </c>
      <c r="G159" s="147"/>
      <c r="H159" s="80"/>
      <c r="I159" s="134"/>
      <c r="J159" s="147">
        <v>45000</v>
      </c>
      <c r="K159" s="80">
        <v>55000</v>
      </c>
      <c r="L159" s="134">
        <v>60000</v>
      </c>
      <c r="M159" s="147">
        <v>9000</v>
      </c>
      <c r="N159" s="80">
        <v>20000</v>
      </c>
      <c r="O159" s="134">
        <v>20000</v>
      </c>
      <c r="P159" s="147"/>
      <c r="Q159" s="80"/>
      <c r="R159" s="134"/>
      <c r="S159" s="147"/>
      <c r="T159" s="80"/>
      <c r="U159" s="134"/>
      <c r="V159" s="147"/>
      <c r="W159" s="80"/>
      <c r="X159" s="134"/>
      <c r="Y159" s="147">
        <v>50000</v>
      </c>
      <c r="Z159" s="80">
        <v>25000</v>
      </c>
      <c r="AA159" s="134">
        <v>25000</v>
      </c>
      <c r="AB159" s="147"/>
      <c r="AC159" s="80"/>
      <c r="AD159" s="134"/>
      <c r="AE159" s="147"/>
      <c r="AF159" s="80"/>
      <c r="AG159" s="134"/>
      <c r="AI159" s="147">
        <f t="shared" si="58"/>
        <v>218604</v>
      </c>
      <c r="AJ159" s="80">
        <f t="shared" si="58"/>
        <v>221398</v>
      </c>
      <c r="AK159" s="134">
        <f t="shared" si="58"/>
        <v>233568</v>
      </c>
    </row>
    <row r="160" spans="1:37" ht="15" customHeight="1" x14ac:dyDescent="0.2">
      <c r="A160" s="20" t="str">
        <f>[6]Settings!U159</f>
        <v>B</v>
      </c>
      <c r="B160" s="19" t="str">
        <f>[6]Settings!V159</f>
        <v>KZN253</v>
      </c>
      <c r="C160" s="229" t="str">
        <f>[6]Settings!W159</f>
        <v xml:space="preserve"> eMadlangeni</v>
      </c>
      <c r="D160" s="147">
        <v>9423</v>
      </c>
      <c r="E160" s="80">
        <v>9697</v>
      </c>
      <c r="F160" s="134">
        <v>9987</v>
      </c>
      <c r="G160" s="147"/>
      <c r="H160" s="80"/>
      <c r="I160" s="134"/>
      <c r="J160" s="147"/>
      <c r="K160" s="80"/>
      <c r="L160" s="134"/>
      <c r="M160" s="147">
        <v>12000</v>
      </c>
      <c r="N160" s="80">
        <v>10000</v>
      </c>
      <c r="O160" s="134">
        <v>15000</v>
      </c>
      <c r="P160" s="147"/>
      <c r="Q160" s="80"/>
      <c r="R160" s="134"/>
      <c r="S160" s="147"/>
      <c r="T160" s="80"/>
      <c r="U160" s="134"/>
      <c r="V160" s="147"/>
      <c r="W160" s="80"/>
      <c r="X160" s="134"/>
      <c r="Y160" s="147"/>
      <c r="Z160" s="80"/>
      <c r="AA160" s="134"/>
      <c r="AB160" s="147"/>
      <c r="AC160" s="80"/>
      <c r="AD160" s="134"/>
      <c r="AE160" s="147"/>
      <c r="AF160" s="80"/>
      <c r="AG160" s="134"/>
      <c r="AI160" s="147">
        <f t="shared" si="58"/>
        <v>21423</v>
      </c>
      <c r="AJ160" s="80">
        <f t="shared" si="58"/>
        <v>19697</v>
      </c>
      <c r="AK160" s="134">
        <f t="shared" si="58"/>
        <v>24987</v>
      </c>
    </row>
    <row r="161" spans="1:37" ht="15" customHeight="1" x14ac:dyDescent="0.2">
      <c r="A161" s="20" t="str">
        <f>[6]Settings!U160</f>
        <v>B</v>
      </c>
      <c r="B161" s="19" t="str">
        <f>[6]Settings!V160</f>
        <v>KZN254</v>
      </c>
      <c r="C161" s="229" t="str">
        <f>[6]Settings!W160</f>
        <v xml:space="preserve"> Dannhauser</v>
      </c>
      <c r="D161" s="147">
        <v>22081</v>
      </c>
      <c r="E161" s="80">
        <v>23140</v>
      </c>
      <c r="F161" s="134">
        <v>24258</v>
      </c>
      <c r="G161" s="147"/>
      <c r="H161" s="80"/>
      <c r="I161" s="134"/>
      <c r="J161" s="147"/>
      <c r="K161" s="80"/>
      <c r="L161" s="134"/>
      <c r="M161" s="147">
        <v>0</v>
      </c>
      <c r="N161" s="80"/>
      <c r="O161" s="134"/>
      <c r="P161" s="147"/>
      <c r="Q161" s="80"/>
      <c r="R161" s="134"/>
      <c r="S161" s="147"/>
      <c r="T161" s="80"/>
      <c r="U161" s="134"/>
      <c r="V161" s="147"/>
      <c r="W161" s="80"/>
      <c r="X161" s="134"/>
      <c r="Y161" s="147"/>
      <c r="Z161" s="80"/>
      <c r="AA161" s="134"/>
      <c r="AB161" s="147"/>
      <c r="AC161" s="80"/>
      <c r="AD161" s="134"/>
      <c r="AE161" s="147"/>
      <c r="AF161" s="80"/>
      <c r="AG161" s="134"/>
      <c r="AI161" s="147">
        <f t="shared" si="58"/>
        <v>22081</v>
      </c>
      <c r="AJ161" s="80">
        <f t="shared" si="58"/>
        <v>23140</v>
      </c>
      <c r="AK161" s="134">
        <f t="shared" si="58"/>
        <v>24258</v>
      </c>
    </row>
    <row r="162" spans="1:37" ht="15" customHeight="1" x14ac:dyDescent="0.2">
      <c r="A162" s="20" t="str">
        <f>[6]Settings!U161</f>
        <v>C</v>
      </c>
      <c r="B162" s="19" t="str">
        <f>[6]Settings!V161</f>
        <v>DC25</v>
      </c>
      <c r="C162" s="229" t="str">
        <f>[6]Settings!W161</f>
        <v xml:space="preserve"> Amajuba District Municipality</v>
      </c>
      <c r="D162" s="147">
        <v>41717</v>
      </c>
      <c r="E162" s="80">
        <v>43993</v>
      </c>
      <c r="F162" s="134">
        <v>46395</v>
      </c>
      <c r="G162" s="147"/>
      <c r="H162" s="80"/>
      <c r="I162" s="134"/>
      <c r="J162" s="147">
        <v>70000</v>
      </c>
      <c r="K162" s="80">
        <v>78000</v>
      </c>
      <c r="L162" s="134">
        <v>88000</v>
      </c>
      <c r="M162" s="147"/>
      <c r="N162" s="80"/>
      <c r="O162" s="134"/>
      <c r="P162" s="147">
        <v>2200</v>
      </c>
      <c r="Q162" s="80">
        <v>2316</v>
      </c>
      <c r="R162" s="134">
        <v>2448</v>
      </c>
      <c r="S162" s="147"/>
      <c r="T162" s="80"/>
      <c r="U162" s="134"/>
      <c r="V162" s="147"/>
      <c r="W162" s="80"/>
      <c r="X162" s="134"/>
      <c r="Y162" s="147"/>
      <c r="Z162" s="80"/>
      <c r="AA162" s="134"/>
      <c r="AB162" s="147"/>
      <c r="AC162" s="80"/>
      <c r="AD162" s="134"/>
      <c r="AE162" s="147"/>
      <c r="AF162" s="80"/>
      <c r="AG162" s="134"/>
      <c r="AI162" s="147">
        <f t="shared" si="58"/>
        <v>113917</v>
      </c>
      <c r="AJ162" s="80">
        <f t="shared" si="58"/>
        <v>124309</v>
      </c>
      <c r="AK162" s="134">
        <f t="shared" si="58"/>
        <v>136843</v>
      </c>
    </row>
    <row r="163" spans="1:37" s="66" customFormat="1" ht="15" customHeight="1" x14ac:dyDescent="0.2">
      <c r="A163" s="22" t="str">
        <f>[6]Settings!U162</f>
        <v>Total: Amajuba Municipalities</v>
      </c>
      <c r="B163" s="23"/>
      <c r="C163" s="24"/>
      <c r="D163" s="193">
        <f>SUM(D159:D162)</f>
        <v>187825</v>
      </c>
      <c r="E163" s="102">
        <f t="shared" ref="E163:R163" si="59">SUM(E159:E162)</f>
        <v>198228</v>
      </c>
      <c r="F163" s="203">
        <f t="shared" si="59"/>
        <v>209208</v>
      </c>
      <c r="G163" s="193">
        <f t="shared" si="59"/>
        <v>0</v>
      </c>
      <c r="H163" s="102">
        <f t="shared" si="59"/>
        <v>0</v>
      </c>
      <c r="I163" s="203">
        <f t="shared" si="59"/>
        <v>0</v>
      </c>
      <c r="J163" s="193">
        <f t="shared" si="59"/>
        <v>115000</v>
      </c>
      <c r="K163" s="102">
        <f t="shared" si="59"/>
        <v>133000</v>
      </c>
      <c r="L163" s="203">
        <f t="shared" si="59"/>
        <v>148000</v>
      </c>
      <c r="M163" s="193">
        <f t="shared" si="59"/>
        <v>21000</v>
      </c>
      <c r="N163" s="102">
        <f t="shared" si="59"/>
        <v>30000</v>
      </c>
      <c r="O163" s="203">
        <f t="shared" si="59"/>
        <v>35000</v>
      </c>
      <c r="P163" s="203">
        <f t="shared" si="59"/>
        <v>2200</v>
      </c>
      <c r="Q163" s="102">
        <f t="shared" si="59"/>
        <v>2316</v>
      </c>
      <c r="R163" s="203">
        <f t="shared" si="59"/>
        <v>2448</v>
      </c>
      <c r="S163" s="193">
        <f>SUM(S159:S162)</f>
        <v>0</v>
      </c>
      <c r="T163" s="102">
        <f t="shared" ref="T163:AK163" si="60">SUM(T159:T162)</f>
        <v>0</v>
      </c>
      <c r="U163" s="203">
        <f t="shared" si="60"/>
        <v>0</v>
      </c>
      <c r="V163" s="193">
        <f t="shared" si="60"/>
        <v>0</v>
      </c>
      <c r="W163" s="102">
        <f t="shared" si="60"/>
        <v>0</v>
      </c>
      <c r="X163" s="203">
        <f t="shared" si="60"/>
        <v>0</v>
      </c>
      <c r="Y163" s="193">
        <f t="shared" si="60"/>
        <v>50000</v>
      </c>
      <c r="Z163" s="102">
        <f t="shared" si="60"/>
        <v>25000</v>
      </c>
      <c r="AA163" s="203">
        <f t="shared" si="60"/>
        <v>25000</v>
      </c>
      <c r="AB163" s="193">
        <f t="shared" si="60"/>
        <v>0</v>
      </c>
      <c r="AC163" s="102">
        <f t="shared" si="60"/>
        <v>0</v>
      </c>
      <c r="AD163" s="203">
        <f t="shared" si="60"/>
        <v>0</v>
      </c>
      <c r="AE163" s="193">
        <f t="shared" si="60"/>
        <v>0</v>
      </c>
      <c r="AF163" s="102">
        <f t="shared" si="60"/>
        <v>0</v>
      </c>
      <c r="AG163" s="203">
        <f t="shared" si="60"/>
        <v>0</v>
      </c>
      <c r="AH163" s="121">
        <f t="shared" si="60"/>
        <v>0</v>
      </c>
      <c r="AI163" s="193">
        <f t="shared" si="60"/>
        <v>376025</v>
      </c>
      <c r="AJ163" s="102">
        <f t="shared" si="60"/>
        <v>388544</v>
      </c>
      <c r="AK163" s="203">
        <f t="shared" si="60"/>
        <v>419656</v>
      </c>
    </row>
    <row r="164" spans="1:37" ht="15" customHeight="1" x14ac:dyDescent="0.2">
      <c r="A164" s="254">
        <f>[6]Settings!U163</f>
        <v>0</v>
      </c>
      <c r="B164" s="243">
        <f>[6]Settings!V163</f>
        <v>0</v>
      </c>
      <c r="C164" s="244">
        <f>[6]Settings!W163</f>
        <v>0</v>
      </c>
      <c r="D164" s="194"/>
      <c r="E164" s="4"/>
      <c r="F164" s="204"/>
      <c r="G164" s="194"/>
      <c r="H164" s="4"/>
      <c r="I164" s="204"/>
      <c r="J164" s="194"/>
      <c r="K164" s="4"/>
      <c r="L164" s="204"/>
      <c r="M164" s="194"/>
      <c r="N164" s="4"/>
      <c r="O164" s="204"/>
      <c r="P164" s="194"/>
      <c r="Q164" s="4"/>
      <c r="R164" s="204"/>
      <c r="S164" s="194"/>
      <c r="T164" s="4"/>
      <c r="U164" s="204"/>
      <c r="V164" s="194"/>
      <c r="W164" s="4"/>
      <c r="X164" s="204"/>
      <c r="Y164" s="194"/>
      <c r="Z164" s="4"/>
      <c r="AA164" s="204"/>
      <c r="AB164" s="194"/>
      <c r="AC164" s="4"/>
      <c r="AD164" s="204"/>
      <c r="AE164" s="194"/>
      <c r="AF164" s="4"/>
      <c r="AG164" s="204"/>
      <c r="AI164" s="147">
        <f t="shared" ref="AI164:AK170" si="61">D164+G164+J164+M164+P164+S164+V164+Y164+AB164+AE164</f>
        <v>0</v>
      </c>
      <c r="AJ164" s="80">
        <f t="shared" si="61"/>
        <v>0</v>
      </c>
      <c r="AK164" s="134">
        <f t="shared" si="61"/>
        <v>0</v>
      </c>
    </row>
    <row r="165" spans="1:37" ht="15" customHeight="1" x14ac:dyDescent="0.2">
      <c r="A165" s="20" t="str">
        <f>[6]Settings!U164</f>
        <v>B</v>
      </c>
      <c r="B165" s="19" t="str">
        <f>[6]Settings!V164</f>
        <v>KZN261</v>
      </c>
      <c r="C165" s="229" t="str">
        <f>[6]Settings!W164</f>
        <v xml:space="preserve"> eDumbe</v>
      </c>
      <c r="D165" s="147">
        <v>18292</v>
      </c>
      <c r="E165" s="80">
        <v>19116</v>
      </c>
      <c r="F165" s="134">
        <v>19986</v>
      </c>
      <c r="G165" s="147"/>
      <c r="H165" s="80"/>
      <c r="I165" s="134"/>
      <c r="J165" s="147"/>
      <c r="K165" s="80"/>
      <c r="L165" s="134"/>
      <c r="M165" s="147">
        <v>24000</v>
      </c>
      <c r="N165" s="80">
        <v>25000</v>
      </c>
      <c r="O165" s="134">
        <v>25000</v>
      </c>
      <c r="P165" s="147"/>
      <c r="Q165" s="80"/>
      <c r="R165" s="134"/>
      <c r="S165" s="147"/>
      <c r="T165" s="80"/>
      <c r="U165" s="134"/>
      <c r="V165" s="147"/>
      <c r="W165" s="80"/>
      <c r="X165" s="134"/>
      <c r="Y165" s="147"/>
      <c r="Z165" s="80"/>
      <c r="AA165" s="134"/>
      <c r="AB165" s="147"/>
      <c r="AC165" s="80"/>
      <c r="AD165" s="134"/>
      <c r="AE165" s="147"/>
      <c r="AF165" s="80"/>
      <c r="AG165" s="134"/>
      <c r="AI165" s="147">
        <f t="shared" si="61"/>
        <v>42292</v>
      </c>
      <c r="AJ165" s="80">
        <f t="shared" si="61"/>
        <v>44116</v>
      </c>
      <c r="AK165" s="134">
        <f t="shared" si="61"/>
        <v>44986</v>
      </c>
    </row>
    <row r="166" spans="1:37" ht="15" customHeight="1" x14ac:dyDescent="0.2">
      <c r="A166" s="20" t="str">
        <f>[6]Settings!U165</f>
        <v>B</v>
      </c>
      <c r="B166" s="19" t="str">
        <f>[6]Settings!V165</f>
        <v>KZN262</v>
      </c>
      <c r="C166" s="229" t="str">
        <f>[6]Settings!W165</f>
        <v xml:space="preserve"> uPhongolo</v>
      </c>
      <c r="D166" s="147">
        <v>28741</v>
      </c>
      <c r="E166" s="80">
        <v>30212</v>
      </c>
      <c r="F166" s="134">
        <v>31765</v>
      </c>
      <c r="G166" s="147"/>
      <c r="H166" s="80"/>
      <c r="I166" s="134"/>
      <c r="J166" s="147"/>
      <c r="K166" s="80"/>
      <c r="L166" s="134"/>
      <c r="M166" s="147">
        <v>9000</v>
      </c>
      <c r="N166" s="80">
        <v>11000</v>
      </c>
      <c r="O166" s="134">
        <v>15000</v>
      </c>
      <c r="P166" s="147"/>
      <c r="Q166" s="80"/>
      <c r="R166" s="134"/>
      <c r="S166" s="147"/>
      <c r="T166" s="80"/>
      <c r="U166" s="134"/>
      <c r="V166" s="147"/>
      <c r="W166" s="80"/>
      <c r="X166" s="134"/>
      <c r="Y166" s="147"/>
      <c r="Z166" s="80"/>
      <c r="AA166" s="134"/>
      <c r="AB166" s="147"/>
      <c r="AC166" s="80"/>
      <c r="AD166" s="134"/>
      <c r="AE166" s="147"/>
      <c r="AF166" s="80"/>
      <c r="AG166" s="134"/>
      <c r="AI166" s="147">
        <f t="shared" si="61"/>
        <v>37741</v>
      </c>
      <c r="AJ166" s="80">
        <f t="shared" si="61"/>
        <v>41212</v>
      </c>
      <c r="AK166" s="134">
        <f t="shared" si="61"/>
        <v>46765</v>
      </c>
    </row>
    <row r="167" spans="1:37" ht="15" customHeight="1" x14ac:dyDescent="0.2">
      <c r="A167" s="20" t="str">
        <f>[6]Settings!U166</f>
        <v>B</v>
      </c>
      <c r="B167" s="19" t="str">
        <f>[6]Settings!V166</f>
        <v>KZN263</v>
      </c>
      <c r="C167" s="229" t="str">
        <f>[6]Settings!W166</f>
        <v xml:space="preserve"> AbaQulusi</v>
      </c>
      <c r="D167" s="147">
        <v>37740</v>
      </c>
      <c r="E167" s="80">
        <v>39769</v>
      </c>
      <c r="F167" s="134">
        <v>41911</v>
      </c>
      <c r="G167" s="147"/>
      <c r="H167" s="80"/>
      <c r="I167" s="134"/>
      <c r="J167" s="147"/>
      <c r="K167" s="80"/>
      <c r="L167" s="134"/>
      <c r="M167" s="147">
        <v>15000</v>
      </c>
      <c r="N167" s="80">
        <v>15000</v>
      </c>
      <c r="O167" s="134">
        <v>15000</v>
      </c>
      <c r="P167" s="147"/>
      <c r="Q167" s="80"/>
      <c r="R167" s="134"/>
      <c r="S167" s="147"/>
      <c r="T167" s="80"/>
      <c r="U167" s="134"/>
      <c r="V167" s="147"/>
      <c r="W167" s="80"/>
      <c r="X167" s="134"/>
      <c r="Y167" s="147"/>
      <c r="Z167" s="80"/>
      <c r="AA167" s="134"/>
      <c r="AB167" s="147"/>
      <c r="AC167" s="80"/>
      <c r="AD167" s="134"/>
      <c r="AE167" s="147"/>
      <c r="AF167" s="80"/>
      <c r="AG167" s="134"/>
      <c r="AI167" s="147">
        <f t="shared" si="61"/>
        <v>52740</v>
      </c>
      <c r="AJ167" s="80">
        <f t="shared" si="61"/>
        <v>54769</v>
      </c>
      <c r="AK167" s="134">
        <f t="shared" si="61"/>
        <v>56911</v>
      </c>
    </row>
    <row r="168" spans="1:37" ht="15" customHeight="1" x14ac:dyDescent="0.2">
      <c r="A168" s="20" t="str">
        <f>[6]Settings!U167</f>
        <v>B</v>
      </c>
      <c r="B168" s="19" t="str">
        <f>[6]Settings!V167</f>
        <v>KZN265</v>
      </c>
      <c r="C168" s="229" t="str">
        <f>[6]Settings!W167</f>
        <v xml:space="preserve"> Nongoma</v>
      </c>
      <c r="D168" s="147">
        <v>43378</v>
      </c>
      <c r="E168" s="80">
        <v>34075</v>
      </c>
      <c r="F168" s="134">
        <v>35866</v>
      </c>
      <c r="G168" s="147"/>
      <c r="H168" s="80"/>
      <c r="I168" s="134"/>
      <c r="J168" s="147"/>
      <c r="K168" s="80"/>
      <c r="L168" s="134"/>
      <c r="M168" s="147">
        <v>15000</v>
      </c>
      <c r="N168" s="80">
        <v>10000</v>
      </c>
      <c r="O168" s="134">
        <v>10000</v>
      </c>
      <c r="P168" s="147"/>
      <c r="Q168" s="80"/>
      <c r="R168" s="134"/>
      <c r="S168" s="147"/>
      <c r="T168" s="80"/>
      <c r="U168" s="134"/>
      <c r="V168" s="147"/>
      <c r="W168" s="80"/>
      <c r="X168" s="134"/>
      <c r="Y168" s="147"/>
      <c r="Z168" s="80"/>
      <c r="AA168" s="134"/>
      <c r="AB168" s="147"/>
      <c r="AC168" s="80"/>
      <c r="AD168" s="134"/>
      <c r="AE168" s="147"/>
      <c r="AF168" s="80"/>
      <c r="AG168" s="134"/>
      <c r="AI168" s="147">
        <f t="shared" si="61"/>
        <v>58378</v>
      </c>
      <c r="AJ168" s="80">
        <f t="shared" si="61"/>
        <v>44075</v>
      </c>
      <c r="AK168" s="134">
        <f t="shared" si="61"/>
        <v>45866</v>
      </c>
    </row>
    <row r="169" spans="1:37" ht="15" customHeight="1" x14ac:dyDescent="0.2">
      <c r="A169" s="20" t="str">
        <f>[6]Settings!U168</f>
        <v>B</v>
      </c>
      <c r="B169" s="19" t="str">
        <f>[6]Settings!V168</f>
        <v>KZN266</v>
      </c>
      <c r="C169" s="229" t="str">
        <f>[6]Settings!W168</f>
        <v xml:space="preserve"> Ulundi</v>
      </c>
      <c r="D169" s="147">
        <v>31388</v>
      </c>
      <c r="E169" s="80">
        <v>33023</v>
      </c>
      <c r="F169" s="134">
        <v>34750</v>
      </c>
      <c r="G169" s="147"/>
      <c r="H169" s="80"/>
      <c r="I169" s="134"/>
      <c r="J169" s="147"/>
      <c r="K169" s="80"/>
      <c r="L169" s="134"/>
      <c r="M169" s="147">
        <v>26000</v>
      </c>
      <c r="N169" s="80">
        <v>20000</v>
      </c>
      <c r="O169" s="134">
        <v>15000</v>
      </c>
      <c r="P169" s="147"/>
      <c r="Q169" s="80"/>
      <c r="R169" s="134"/>
      <c r="S169" s="147"/>
      <c r="T169" s="80"/>
      <c r="U169" s="134"/>
      <c r="V169" s="147"/>
      <c r="W169" s="80"/>
      <c r="X169" s="134"/>
      <c r="Y169" s="147"/>
      <c r="Z169" s="80"/>
      <c r="AA169" s="134"/>
      <c r="AB169" s="147"/>
      <c r="AC169" s="80"/>
      <c r="AD169" s="134"/>
      <c r="AE169" s="147"/>
      <c r="AF169" s="80"/>
      <c r="AG169" s="134"/>
      <c r="AI169" s="147">
        <f t="shared" si="61"/>
        <v>57388</v>
      </c>
      <c r="AJ169" s="80">
        <f t="shared" si="61"/>
        <v>53023</v>
      </c>
      <c r="AK169" s="134">
        <f t="shared" si="61"/>
        <v>49750</v>
      </c>
    </row>
    <row r="170" spans="1:37" ht="15" customHeight="1" x14ac:dyDescent="0.2">
      <c r="A170" s="20" t="str">
        <f>[6]Settings!U169</f>
        <v>C</v>
      </c>
      <c r="B170" s="19" t="str">
        <f>[6]Settings!V169</f>
        <v>DC26</v>
      </c>
      <c r="C170" s="229" t="str">
        <f>[6]Settings!W169</f>
        <v xml:space="preserve"> Zululand District Municipality</v>
      </c>
      <c r="D170" s="147">
        <v>229725</v>
      </c>
      <c r="E170" s="80">
        <v>243655</v>
      </c>
      <c r="F170" s="134">
        <v>258356</v>
      </c>
      <c r="G170" s="147">
        <v>110000</v>
      </c>
      <c r="H170" s="80">
        <v>154883</v>
      </c>
      <c r="I170" s="134">
        <v>50000</v>
      </c>
      <c r="J170" s="147">
        <v>107746</v>
      </c>
      <c r="K170" s="80">
        <v>115000</v>
      </c>
      <c r="L170" s="134">
        <v>100000</v>
      </c>
      <c r="M170" s="147"/>
      <c r="N170" s="80"/>
      <c r="O170" s="134"/>
      <c r="P170" s="147">
        <v>2359</v>
      </c>
      <c r="Q170" s="80">
        <v>2511</v>
      </c>
      <c r="R170" s="134">
        <v>2656</v>
      </c>
      <c r="S170" s="147"/>
      <c r="T170" s="80"/>
      <c r="U170" s="134"/>
      <c r="V170" s="147"/>
      <c r="W170" s="80"/>
      <c r="X170" s="134"/>
      <c r="Y170" s="147"/>
      <c r="Z170" s="80"/>
      <c r="AA170" s="134"/>
      <c r="AB170" s="147"/>
      <c r="AC170" s="80"/>
      <c r="AD170" s="134"/>
      <c r="AE170" s="147"/>
      <c r="AF170" s="80"/>
      <c r="AG170" s="134"/>
      <c r="AI170" s="147">
        <f t="shared" si="61"/>
        <v>449830</v>
      </c>
      <c r="AJ170" s="80">
        <f t="shared" si="61"/>
        <v>516049</v>
      </c>
      <c r="AK170" s="134">
        <f t="shared" si="61"/>
        <v>411012</v>
      </c>
    </row>
    <row r="171" spans="1:37" s="66" customFormat="1" ht="15" customHeight="1" x14ac:dyDescent="0.2">
      <c r="A171" s="22" t="str">
        <f>[6]Settings!U170</f>
        <v>Total: Zululand Municipalities</v>
      </c>
      <c r="B171" s="23"/>
      <c r="C171" s="24"/>
      <c r="D171" s="193">
        <f>SUM(D165:D170)</f>
        <v>389264</v>
      </c>
      <c r="E171" s="102">
        <f t="shared" ref="E171:R171" si="62">SUM(E165:E170)</f>
        <v>399850</v>
      </c>
      <c r="F171" s="203">
        <f t="shared" si="62"/>
        <v>422634</v>
      </c>
      <c r="G171" s="193">
        <f t="shared" si="62"/>
        <v>110000</v>
      </c>
      <c r="H171" s="102">
        <f t="shared" si="62"/>
        <v>154883</v>
      </c>
      <c r="I171" s="203">
        <f t="shared" si="62"/>
        <v>50000</v>
      </c>
      <c r="J171" s="193">
        <f t="shared" si="62"/>
        <v>107746</v>
      </c>
      <c r="K171" s="102">
        <f t="shared" si="62"/>
        <v>115000</v>
      </c>
      <c r="L171" s="203">
        <f t="shared" si="62"/>
        <v>100000</v>
      </c>
      <c r="M171" s="193">
        <f t="shared" si="62"/>
        <v>89000</v>
      </c>
      <c r="N171" s="102">
        <f t="shared" si="62"/>
        <v>81000</v>
      </c>
      <c r="O171" s="203">
        <f t="shared" si="62"/>
        <v>80000</v>
      </c>
      <c r="P171" s="203">
        <f t="shared" si="62"/>
        <v>2359</v>
      </c>
      <c r="Q171" s="102">
        <f t="shared" si="62"/>
        <v>2511</v>
      </c>
      <c r="R171" s="203">
        <f t="shared" si="62"/>
        <v>2656</v>
      </c>
      <c r="S171" s="193">
        <f>SUM(S165:S170)</f>
        <v>0</v>
      </c>
      <c r="T171" s="102">
        <f t="shared" ref="T171:AK171" si="63">SUM(T165:T170)</f>
        <v>0</v>
      </c>
      <c r="U171" s="203">
        <f t="shared" si="63"/>
        <v>0</v>
      </c>
      <c r="V171" s="193">
        <f t="shared" si="63"/>
        <v>0</v>
      </c>
      <c r="W171" s="102">
        <f t="shared" si="63"/>
        <v>0</v>
      </c>
      <c r="X171" s="203">
        <f t="shared" si="63"/>
        <v>0</v>
      </c>
      <c r="Y171" s="193">
        <f t="shared" si="63"/>
        <v>0</v>
      </c>
      <c r="Z171" s="102">
        <f t="shared" si="63"/>
        <v>0</v>
      </c>
      <c r="AA171" s="203">
        <f t="shared" si="63"/>
        <v>0</v>
      </c>
      <c r="AB171" s="193">
        <f t="shared" si="63"/>
        <v>0</v>
      </c>
      <c r="AC171" s="102">
        <f t="shared" si="63"/>
        <v>0</v>
      </c>
      <c r="AD171" s="203">
        <f t="shared" si="63"/>
        <v>0</v>
      </c>
      <c r="AE171" s="193">
        <f t="shared" si="63"/>
        <v>0</v>
      </c>
      <c r="AF171" s="102">
        <f t="shared" si="63"/>
        <v>0</v>
      </c>
      <c r="AG171" s="203">
        <f t="shared" si="63"/>
        <v>0</v>
      </c>
      <c r="AH171" s="121">
        <f t="shared" si="63"/>
        <v>0</v>
      </c>
      <c r="AI171" s="193">
        <f t="shared" si="63"/>
        <v>698369</v>
      </c>
      <c r="AJ171" s="102">
        <f t="shared" si="63"/>
        <v>753244</v>
      </c>
      <c r="AK171" s="203">
        <f t="shared" si="63"/>
        <v>655290</v>
      </c>
    </row>
    <row r="172" spans="1:37" ht="15" customHeight="1" x14ac:dyDescent="0.2">
      <c r="A172" s="254">
        <f>[6]Settings!U171</f>
        <v>0</v>
      </c>
      <c r="B172" s="243">
        <f>[6]Settings!V171</f>
        <v>0</v>
      </c>
      <c r="C172" s="244">
        <f>[6]Settings!W171</f>
        <v>0</v>
      </c>
      <c r="D172" s="1"/>
      <c r="E172" s="2"/>
      <c r="F172" s="3"/>
      <c r="G172" s="1"/>
      <c r="H172" s="2"/>
      <c r="I172" s="3"/>
      <c r="J172" s="1"/>
      <c r="K172" s="2"/>
      <c r="L172" s="3"/>
      <c r="M172" s="1"/>
      <c r="N172" s="2"/>
      <c r="O172" s="3"/>
      <c r="P172" s="1"/>
      <c r="Q172" s="2"/>
      <c r="R172" s="3"/>
      <c r="S172" s="1"/>
      <c r="T172" s="2"/>
      <c r="U172" s="3"/>
      <c r="V172" s="1"/>
      <c r="W172" s="2"/>
      <c r="X172" s="3"/>
      <c r="Y172" s="1"/>
      <c r="Z172" s="2"/>
      <c r="AA172" s="3"/>
      <c r="AB172" s="1"/>
      <c r="AC172" s="2"/>
      <c r="AD172" s="3"/>
      <c r="AE172" s="1"/>
      <c r="AF172" s="2"/>
      <c r="AG172" s="3"/>
      <c r="AI172" s="147">
        <f t="shared" ref="AI172:AK177" si="64">D172+G172+J172+M172+P172+S172+V172+Y172+AB172+AE172</f>
        <v>0</v>
      </c>
      <c r="AJ172" s="80">
        <f t="shared" si="64"/>
        <v>0</v>
      </c>
      <c r="AK172" s="134">
        <f t="shared" si="64"/>
        <v>0</v>
      </c>
    </row>
    <row r="173" spans="1:37" ht="15" customHeight="1" x14ac:dyDescent="0.2">
      <c r="A173" s="20" t="str">
        <f>[6]Settings!U172</f>
        <v>B</v>
      </c>
      <c r="B173" s="19" t="str">
        <f>[6]Settings!V172</f>
        <v>KZN271</v>
      </c>
      <c r="C173" s="229" t="str">
        <f>[6]Settings!W172</f>
        <v xml:space="preserve"> uMhlabuyalingana</v>
      </c>
      <c r="D173" s="147">
        <v>35481</v>
      </c>
      <c r="E173" s="80">
        <v>37370</v>
      </c>
      <c r="F173" s="134">
        <v>39364</v>
      </c>
      <c r="G173" s="147"/>
      <c r="H173" s="80"/>
      <c r="I173" s="134"/>
      <c r="J173" s="147"/>
      <c r="K173" s="80"/>
      <c r="L173" s="134"/>
      <c r="M173" s="147">
        <v>25000</v>
      </c>
      <c r="N173" s="80">
        <v>20000</v>
      </c>
      <c r="O173" s="134">
        <v>20000</v>
      </c>
      <c r="P173" s="147"/>
      <c r="Q173" s="80"/>
      <c r="R173" s="134"/>
      <c r="S173" s="147"/>
      <c r="T173" s="80"/>
      <c r="U173" s="134"/>
      <c r="V173" s="147"/>
      <c r="W173" s="80"/>
      <c r="X173" s="134"/>
      <c r="Y173" s="147"/>
      <c r="Z173" s="80"/>
      <c r="AA173" s="134"/>
      <c r="AB173" s="147"/>
      <c r="AC173" s="80"/>
      <c r="AD173" s="134"/>
      <c r="AE173" s="147"/>
      <c r="AF173" s="80"/>
      <c r="AG173" s="134"/>
      <c r="AI173" s="147">
        <f t="shared" si="64"/>
        <v>60481</v>
      </c>
      <c r="AJ173" s="80">
        <f t="shared" si="64"/>
        <v>57370</v>
      </c>
      <c r="AK173" s="134">
        <f t="shared" si="64"/>
        <v>59364</v>
      </c>
    </row>
    <row r="174" spans="1:37" ht="15" customHeight="1" x14ac:dyDescent="0.2">
      <c r="A174" s="20" t="str">
        <f>[6]Settings!U173</f>
        <v>B</v>
      </c>
      <c r="B174" s="19" t="str">
        <f>[6]Settings!V173</f>
        <v>KZN272</v>
      </c>
      <c r="C174" s="229" t="str">
        <f>[6]Settings!W173</f>
        <v xml:space="preserve"> Jozini</v>
      </c>
      <c r="D174" s="147">
        <v>38003</v>
      </c>
      <c r="E174" s="80">
        <v>40049</v>
      </c>
      <c r="F174" s="134">
        <v>42208</v>
      </c>
      <c r="G174" s="147"/>
      <c r="H174" s="80"/>
      <c r="I174" s="134"/>
      <c r="J174" s="147"/>
      <c r="K174" s="80"/>
      <c r="L174" s="134"/>
      <c r="M174" s="147">
        <v>15000</v>
      </c>
      <c r="N174" s="80">
        <v>20000</v>
      </c>
      <c r="O174" s="134">
        <v>20000</v>
      </c>
      <c r="P174" s="147"/>
      <c r="Q174" s="80"/>
      <c r="R174" s="134"/>
      <c r="S174" s="147"/>
      <c r="T174" s="80"/>
      <c r="U174" s="134"/>
      <c r="V174" s="147"/>
      <c r="W174" s="80"/>
      <c r="X174" s="134"/>
      <c r="Y174" s="147"/>
      <c r="Z174" s="80"/>
      <c r="AA174" s="134"/>
      <c r="AB174" s="147"/>
      <c r="AC174" s="80"/>
      <c r="AD174" s="134"/>
      <c r="AE174" s="147"/>
      <c r="AF174" s="80"/>
      <c r="AG174" s="134"/>
      <c r="AI174" s="147">
        <f t="shared" si="64"/>
        <v>53003</v>
      </c>
      <c r="AJ174" s="80">
        <f t="shared" si="64"/>
        <v>60049</v>
      </c>
      <c r="AK174" s="134">
        <f t="shared" si="64"/>
        <v>62208</v>
      </c>
    </row>
    <row r="175" spans="1:37" ht="15" customHeight="1" x14ac:dyDescent="0.2">
      <c r="A175" s="20" t="str">
        <f>[6]Settings!U174</f>
        <v>B</v>
      </c>
      <c r="B175" s="19" t="str">
        <f>[6]Settings!V174</f>
        <v>KZN275</v>
      </c>
      <c r="C175" s="229" t="str">
        <f>[6]Settings!W174</f>
        <v xml:space="preserve"> Mtubatuba</v>
      </c>
      <c r="D175" s="147">
        <v>32253</v>
      </c>
      <c r="E175" s="80">
        <v>33943</v>
      </c>
      <c r="F175" s="134">
        <v>35725</v>
      </c>
      <c r="G175" s="147"/>
      <c r="H175" s="80"/>
      <c r="I175" s="134"/>
      <c r="J175" s="147"/>
      <c r="K175" s="80"/>
      <c r="L175" s="134"/>
      <c r="M175" s="147">
        <v>14000</v>
      </c>
      <c r="N175" s="80">
        <v>13000</v>
      </c>
      <c r="O175" s="134">
        <v>10000</v>
      </c>
      <c r="P175" s="147"/>
      <c r="Q175" s="80"/>
      <c r="R175" s="134"/>
      <c r="S175" s="147"/>
      <c r="T175" s="80"/>
      <c r="U175" s="134"/>
      <c r="V175" s="147"/>
      <c r="W175" s="80"/>
      <c r="X175" s="134"/>
      <c r="Y175" s="147"/>
      <c r="Z175" s="80"/>
      <c r="AA175" s="134"/>
      <c r="AB175" s="147"/>
      <c r="AC175" s="80"/>
      <c r="AD175" s="134"/>
      <c r="AE175" s="147"/>
      <c r="AF175" s="80"/>
      <c r="AG175" s="134"/>
      <c r="AI175" s="147">
        <f t="shared" si="64"/>
        <v>46253</v>
      </c>
      <c r="AJ175" s="80">
        <f t="shared" si="64"/>
        <v>46943</v>
      </c>
      <c r="AK175" s="134">
        <f t="shared" si="64"/>
        <v>45725</v>
      </c>
    </row>
    <row r="176" spans="1:37" ht="15" customHeight="1" x14ac:dyDescent="0.2">
      <c r="A176" s="20" t="str">
        <f>[6]Settings!U175</f>
        <v>B</v>
      </c>
      <c r="B176" s="19" t="str">
        <f>[6]Settings!V175</f>
        <v>KZN276</v>
      </c>
      <c r="C176" s="229" t="str">
        <f>[6]Settings!W175</f>
        <v xml:space="preserve"> Big Five Hlabisa</v>
      </c>
      <c r="D176" s="147">
        <v>21664</v>
      </c>
      <c r="E176" s="80">
        <v>22697</v>
      </c>
      <c r="F176" s="134">
        <v>23788</v>
      </c>
      <c r="G176" s="147"/>
      <c r="H176" s="80"/>
      <c r="I176" s="134"/>
      <c r="J176" s="147"/>
      <c r="K176" s="80"/>
      <c r="L176" s="134"/>
      <c r="M176" s="147">
        <v>14000</v>
      </c>
      <c r="N176" s="80">
        <v>14000</v>
      </c>
      <c r="O176" s="134">
        <v>18000</v>
      </c>
      <c r="P176" s="147"/>
      <c r="Q176" s="80"/>
      <c r="R176" s="134"/>
      <c r="S176" s="147"/>
      <c r="T176" s="80"/>
      <c r="U176" s="134"/>
      <c r="V176" s="147"/>
      <c r="W176" s="80"/>
      <c r="X176" s="134"/>
      <c r="Y176" s="147"/>
      <c r="Z176" s="80"/>
      <c r="AA176" s="134"/>
      <c r="AB176" s="147"/>
      <c r="AC176" s="80"/>
      <c r="AD176" s="134"/>
      <c r="AE176" s="147"/>
      <c r="AF176" s="80"/>
      <c r="AG176" s="134"/>
      <c r="AI176" s="147">
        <f t="shared" si="64"/>
        <v>35664</v>
      </c>
      <c r="AJ176" s="80">
        <f t="shared" si="64"/>
        <v>36697</v>
      </c>
      <c r="AK176" s="134">
        <f t="shared" si="64"/>
        <v>41788</v>
      </c>
    </row>
    <row r="177" spans="1:37" ht="15" customHeight="1" x14ac:dyDescent="0.2">
      <c r="A177" s="20" t="str">
        <f>[6]Settings!U176</f>
        <v>C</v>
      </c>
      <c r="B177" s="19" t="str">
        <f>[6]Settings!V176</f>
        <v>DC27</v>
      </c>
      <c r="C177" s="229" t="str">
        <f>[6]Settings!W176</f>
        <v xml:space="preserve"> uMkhanyakude District Municipality</v>
      </c>
      <c r="D177" s="147">
        <v>218910</v>
      </c>
      <c r="E177" s="80">
        <v>232169</v>
      </c>
      <c r="F177" s="134">
        <v>246163</v>
      </c>
      <c r="G177" s="147"/>
      <c r="H177" s="80"/>
      <c r="I177" s="134"/>
      <c r="J177" s="147">
        <v>50000</v>
      </c>
      <c r="K177" s="80">
        <v>65000</v>
      </c>
      <c r="L177" s="134">
        <v>80000</v>
      </c>
      <c r="M177" s="147"/>
      <c r="N177" s="80"/>
      <c r="O177" s="134"/>
      <c r="P177" s="147">
        <v>2619</v>
      </c>
      <c r="Q177" s="80">
        <v>2713</v>
      </c>
      <c r="R177" s="134">
        <v>2867</v>
      </c>
      <c r="S177" s="147"/>
      <c r="T177" s="80"/>
      <c r="U177" s="134"/>
      <c r="V177" s="147"/>
      <c r="W177" s="80"/>
      <c r="X177" s="134"/>
      <c r="Y177" s="147"/>
      <c r="Z177" s="80"/>
      <c r="AA177" s="134"/>
      <c r="AB177" s="147"/>
      <c r="AC177" s="80"/>
      <c r="AD177" s="134"/>
      <c r="AE177" s="147"/>
      <c r="AF177" s="80"/>
      <c r="AG177" s="134"/>
      <c r="AI177" s="147">
        <f t="shared" si="64"/>
        <v>271529</v>
      </c>
      <c r="AJ177" s="80">
        <f t="shared" si="64"/>
        <v>299882</v>
      </c>
      <c r="AK177" s="134">
        <f t="shared" si="64"/>
        <v>329030</v>
      </c>
    </row>
    <row r="178" spans="1:37" s="66" customFormat="1" ht="15" customHeight="1" x14ac:dyDescent="0.2">
      <c r="A178" s="22" t="str">
        <f>[6]Settings!U177</f>
        <v>Total: uMkhanyakude Municipalities</v>
      </c>
      <c r="B178" s="23"/>
      <c r="C178" s="24"/>
      <c r="D178" s="193">
        <f>SUM(D173:D177)</f>
        <v>346311</v>
      </c>
      <c r="E178" s="102">
        <f t="shared" ref="E178:R178" si="65">SUM(E173:E177)</f>
        <v>366228</v>
      </c>
      <c r="F178" s="203">
        <f t="shared" si="65"/>
        <v>387248</v>
      </c>
      <c r="G178" s="193">
        <f t="shared" si="65"/>
        <v>0</v>
      </c>
      <c r="H178" s="102">
        <f t="shared" si="65"/>
        <v>0</v>
      </c>
      <c r="I178" s="203">
        <f t="shared" si="65"/>
        <v>0</v>
      </c>
      <c r="J178" s="193">
        <f t="shared" si="65"/>
        <v>50000</v>
      </c>
      <c r="K178" s="102">
        <f t="shared" si="65"/>
        <v>65000</v>
      </c>
      <c r="L178" s="203">
        <f t="shared" si="65"/>
        <v>80000</v>
      </c>
      <c r="M178" s="193">
        <f t="shared" si="65"/>
        <v>68000</v>
      </c>
      <c r="N178" s="102">
        <f t="shared" si="65"/>
        <v>67000</v>
      </c>
      <c r="O178" s="203">
        <f t="shared" si="65"/>
        <v>68000</v>
      </c>
      <c r="P178" s="203">
        <f t="shared" si="65"/>
        <v>2619</v>
      </c>
      <c r="Q178" s="102">
        <f t="shared" si="65"/>
        <v>2713</v>
      </c>
      <c r="R178" s="203">
        <f t="shared" si="65"/>
        <v>2867</v>
      </c>
      <c r="S178" s="193">
        <f>SUM(S173:S177)</f>
        <v>0</v>
      </c>
      <c r="T178" s="102">
        <f t="shared" ref="T178:AK178" si="66">SUM(T173:T177)</f>
        <v>0</v>
      </c>
      <c r="U178" s="203">
        <f t="shared" si="66"/>
        <v>0</v>
      </c>
      <c r="V178" s="193">
        <f t="shared" si="66"/>
        <v>0</v>
      </c>
      <c r="W178" s="102">
        <f t="shared" si="66"/>
        <v>0</v>
      </c>
      <c r="X178" s="203">
        <f t="shared" si="66"/>
        <v>0</v>
      </c>
      <c r="Y178" s="193">
        <f t="shared" si="66"/>
        <v>0</v>
      </c>
      <c r="Z178" s="102">
        <f t="shared" si="66"/>
        <v>0</v>
      </c>
      <c r="AA178" s="203">
        <f t="shared" si="66"/>
        <v>0</v>
      </c>
      <c r="AB178" s="193">
        <f t="shared" si="66"/>
        <v>0</v>
      </c>
      <c r="AC178" s="102">
        <f t="shared" si="66"/>
        <v>0</v>
      </c>
      <c r="AD178" s="203">
        <f t="shared" si="66"/>
        <v>0</v>
      </c>
      <c r="AE178" s="193">
        <f t="shared" si="66"/>
        <v>0</v>
      </c>
      <c r="AF178" s="102">
        <f t="shared" si="66"/>
        <v>0</v>
      </c>
      <c r="AG178" s="203">
        <f t="shared" si="66"/>
        <v>0</v>
      </c>
      <c r="AH178" s="121">
        <f t="shared" si="66"/>
        <v>0</v>
      </c>
      <c r="AI178" s="193">
        <f t="shared" si="66"/>
        <v>466930</v>
      </c>
      <c r="AJ178" s="102">
        <f t="shared" si="66"/>
        <v>500941</v>
      </c>
      <c r="AK178" s="203">
        <f t="shared" si="66"/>
        <v>538115</v>
      </c>
    </row>
    <row r="179" spans="1:37" ht="15" customHeight="1" x14ac:dyDescent="0.2">
      <c r="A179" s="254">
        <f>[6]Settings!U178</f>
        <v>0</v>
      </c>
      <c r="B179" s="243">
        <f>[6]Settings!V178</f>
        <v>0</v>
      </c>
      <c r="C179" s="244">
        <f>[6]Settings!W178</f>
        <v>0</v>
      </c>
      <c r="D179" s="1"/>
      <c r="E179" s="2"/>
      <c r="F179" s="3"/>
      <c r="G179" s="1"/>
      <c r="H179" s="2"/>
      <c r="I179" s="3"/>
      <c r="J179" s="1"/>
      <c r="K179" s="2"/>
      <c r="L179" s="3"/>
      <c r="M179" s="1"/>
      <c r="N179" s="2"/>
      <c r="O179" s="3"/>
      <c r="P179" s="1"/>
      <c r="Q179" s="2"/>
      <c r="R179" s="3"/>
      <c r="S179" s="1"/>
      <c r="T179" s="2"/>
      <c r="U179" s="3"/>
      <c r="V179" s="1"/>
      <c r="W179" s="2"/>
      <c r="X179" s="3"/>
      <c r="Y179" s="1"/>
      <c r="Z179" s="2"/>
      <c r="AA179" s="3"/>
      <c r="AB179" s="1"/>
      <c r="AC179" s="2"/>
      <c r="AD179" s="3"/>
      <c r="AE179" s="1"/>
      <c r="AF179" s="2"/>
      <c r="AG179" s="3"/>
      <c r="AI179" s="147">
        <f t="shared" ref="AI179:AK185" si="67">D179+G179+J179+M179+P179+S179+V179+Y179+AB179+AE179</f>
        <v>0</v>
      </c>
      <c r="AJ179" s="80">
        <f t="shared" si="67"/>
        <v>0</v>
      </c>
      <c r="AK179" s="134">
        <f t="shared" si="67"/>
        <v>0</v>
      </c>
    </row>
    <row r="180" spans="1:37" ht="15" customHeight="1" x14ac:dyDescent="0.2">
      <c r="A180" s="20" t="str">
        <f>[6]Settings!U179</f>
        <v>B</v>
      </c>
      <c r="B180" s="19" t="str">
        <f>[6]Settings!V179</f>
        <v>KZN281</v>
      </c>
      <c r="C180" s="229" t="str">
        <f>[6]Settings!W179</f>
        <v xml:space="preserve"> uMfolozi</v>
      </c>
      <c r="D180" s="147">
        <v>26623</v>
      </c>
      <c r="E180" s="80">
        <v>27964</v>
      </c>
      <c r="F180" s="134">
        <v>29378</v>
      </c>
      <c r="G180" s="147"/>
      <c r="H180" s="80"/>
      <c r="I180" s="134"/>
      <c r="J180" s="147"/>
      <c r="K180" s="80"/>
      <c r="L180" s="134"/>
      <c r="M180" s="147">
        <v>13000</v>
      </c>
      <c r="N180" s="80">
        <v>10000</v>
      </c>
      <c r="O180" s="134">
        <v>16000</v>
      </c>
      <c r="P180" s="147"/>
      <c r="Q180" s="80"/>
      <c r="R180" s="134"/>
      <c r="S180" s="147"/>
      <c r="T180" s="80"/>
      <c r="U180" s="134"/>
      <c r="V180" s="147"/>
      <c r="W180" s="80"/>
      <c r="X180" s="134"/>
      <c r="Y180" s="147"/>
      <c r="Z180" s="80"/>
      <c r="AA180" s="134"/>
      <c r="AB180" s="147"/>
      <c r="AC180" s="80"/>
      <c r="AD180" s="134"/>
      <c r="AE180" s="147"/>
      <c r="AF180" s="80"/>
      <c r="AG180" s="134"/>
      <c r="AI180" s="147">
        <f t="shared" si="67"/>
        <v>39623</v>
      </c>
      <c r="AJ180" s="80">
        <f t="shared" si="67"/>
        <v>37964</v>
      </c>
      <c r="AK180" s="134">
        <f t="shared" si="67"/>
        <v>45378</v>
      </c>
    </row>
    <row r="181" spans="1:37" ht="15" customHeight="1" x14ac:dyDescent="0.2">
      <c r="A181" s="20" t="str">
        <f>[6]Settings!U180</f>
        <v>B</v>
      </c>
      <c r="B181" s="19" t="str">
        <f>[6]Settings!V180</f>
        <v>KZN282</v>
      </c>
      <c r="C181" s="229" t="str">
        <f>[6]Settings!W180</f>
        <v xml:space="preserve"> uMhlathuze</v>
      </c>
      <c r="D181" s="147">
        <v>108742</v>
      </c>
      <c r="E181" s="80">
        <v>115173</v>
      </c>
      <c r="F181" s="134">
        <v>121960</v>
      </c>
      <c r="G181" s="147"/>
      <c r="H181" s="80"/>
      <c r="I181" s="134"/>
      <c r="J181" s="147">
        <v>34000</v>
      </c>
      <c r="K181" s="80">
        <v>46000</v>
      </c>
      <c r="L181" s="134">
        <v>40000</v>
      </c>
      <c r="M181" s="147">
        <v>10000</v>
      </c>
      <c r="N181" s="80">
        <v>10000</v>
      </c>
      <c r="O181" s="134">
        <v>40000</v>
      </c>
      <c r="P181" s="147"/>
      <c r="Q181" s="80"/>
      <c r="R181" s="134"/>
      <c r="S181" s="147"/>
      <c r="T181" s="80"/>
      <c r="U181" s="134"/>
      <c r="V181" s="147"/>
      <c r="W181" s="80"/>
      <c r="X181" s="134"/>
      <c r="Y181" s="147"/>
      <c r="Z181" s="80"/>
      <c r="AA181" s="134"/>
      <c r="AB181" s="147"/>
      <c r="AC181" s="80"/>
      <c r="AD181" s="134"/>
      <c r="AE181" s="147"/>
      <c r="AF181" s="80"/>
      <c r="AG181" s="134"/>
      <c r="AI181" s="147">
        <f t="shared" si="67"/>
        <v>152742</v>
      </c>
      <c r="AJ181" s="80">
        <f t="shared" si="67"/>
        <v>171173</v>
      </c>
      <c r="AK181" s="134">
        <f t="shared" si="67"/>
        <v>201960</v>
      </c>
    </row>
    <row r="182" spans="1:37" ht="15" customHeight="1" x14ac:dyDescent="0.2">
      <c r="A182" s="20" t="str">
        <f>[6]Settings!U181</f>
        <v>B</v>
      </c>
      <c r="B182" s="19" t="str">
        <f>[6]Settings!V181</f>
        <v>KZN284</v>
      </c>
      <c r="C182" s="229" t="str">
        <f>[6]Settings!W181</f>
        <v xml:space="preserve"> uMlalazi</v>
      </c>
      <c r="D182" s="147">
        <v>41045</v>
      </c>
      <c r="E182" s="80">
        <v>43280</v>
      </c>
      <c r="F182" s="134">
        <v>45638</v>
      </c>
      <c r="G182" s="147"/>
      <c r="H182" s="80"/>
      <c r="I182" s="134"/>
      <c r="J182" s="147"/>
      <c r="K182" s="80"/>
      <c r="L182" s="134"/>
      <c r="M182" s="147">
        <v>8000</v>
      </c>
      <c r="N182" s="80">
        <v>8000</v>
      </c>
      <c r="O182" s="134">
        <v>15000</v>
      </c>
      <c r="P182" s="147"/>
      <c r="Q182" s="80"/>
      <c r="R182" s="134"/>
      <c r="S182" s="147"/>
      <c r="T182" s="80"/>
      <c r="U182" s="134"/>
      <c r="V182" s="147"/>
      <c r="W182" s="80"/>
      <c r="X182" s="134"/>
      <c r="Y182" s="147"/>
      <c r="Z182" s="80"/>
      <c r="AA182" s="134"/>
      <c r="AB182" s="147"/>
      <c r="AC182" s="80"/>
      <c r="AD182" s="134"/>
      <c r="AE182" s="147"/>
      <c r="AF182" s="80"/>
      <c r="AG182" s="134"/>
      <c r="AI182" s="147">
        <f t="shared" si="67"/>
        <v>49045</v>
      </c>
      <c r="AJ182" s="80">
        <f t="shared" si="67"/>
        <v>51280</v>
      </c>
      <c r="AK182" s="134">
        <f t="shared" si="67"/>
        <v>60638</v>
      </c>
    </row>
    <row r="183" spans="1:37" ht="15" customHeight="1" x14ac:dyDescent="0.2">
      <c r="A183" s="20" t="str">
        <f>[6]Settings!U182</f>
        <v>B</v>
      </c>
      <c r="B183" s="19" t="str">
        <f>[6]Settings!V182</f>
        <v>KZN285</v>
      </c>
      <c r="C183" s="229" t="str">
        <f>[6]Settings!W182</f>
        <v xml:space="preserve"> Mthonjaneni</v>
      </c>
      <c r="D183" s="147">
        <v>18278</v>
      </c>
      <c r="E183" s="80">
        <v>19102</v>
      </c>
      <c r="F183" s="134">
        <v>19970</v>
      </c>
      <c r="G183" s="147"/>
      <c r="H183" s="80"/>
      <c r="I183" s="134"/>
      <c r="J183" s="147"/>
      <c r="K183" s="80"/>
      <c r="L183" s="134"/>
      <c r="M183" s="147">
        <v>8000</v>
      </c>
      <c r="N183" s="80">
        <v>8000</v>
      </c>
      <c r="O183" s="134">
        <v>15000</v>
      </c>
      <c r="P183" s="147"/>
      <c r="Q183" s="80"/>
      <c r="R183" s="134"/>
      <c r="S183" s="147"/>
      <c r="T183" s="80"/>
      <c r="U183" s="134"/>
      <c r="V183" s="147"/>
      <c r="W183" s="80"/>
      <c r="X183" s="134"/>
      <c r="Y183" s="147"/>
      <c r="Z183" s="80"/>
      <c r="AA183" s="134"/>
      <c r="AB183" s="147"/>
      <c r="AC183" s="80"/>
      <c r="AD183" s="134"/>
      <c r="AE183" s="147"/>
      <c r="AF183" s="80"/>
      <c r="AG183" s="134"/>
      <c r="AI183" s="147">
        <f t="shared" si="67"/>
        <v>26278</v>
      </c>
      <c r="AJ183" s="80">
        <f t="shared" si="67"/>
        <v>27102</v>
      </c>
      <c r="AK183" s="134">
        <f t="shared" si="67"/>
        <v>34970</v>
      </c>
    </row>
    <row r="184" spans="1:37" ht="15" customHeight="1" x14ac:dyDescent="0.2">
      <c r="A184" s="20" t="str">
        <f>[6]Settings!U183</f>
        <v>B</v>
      </c>
      <c r="B184" s="19" t="str">
        <f>[6]Settings!V183</f>
        <v>KZN286</v>
      </c>
      <c r="C184" s="229" t="str">
        <f>[6]Settings!W183</f>
        <v xml:space="preserve"> Nkandla</v>
      </c>
      <c r="D184" s="147">
        <v>23170</v>
      </c>
      <c r="E184" s="80">
        <v>24296</v>
      </c>
      <c r="F184" s="134">
        <v>25485</v>
      </c>
      <c r="G184" s="147"/>
      <c r="H184" s="80"/>
      <c r="I184" s="134"/>
      <c r="J184" s="147"/>
      <c r="K184" s="80"/>
      <c r="L184" s="134"/>
      <c r="M184" s="147"/>
      <c r="N184" s="80">
        <v>15000</v>
      </c>
      <c r="O184" s="134">
        <v>15000</v>
      </c>
      <c r="P184" s="147"/>
      <c r="Q184" s="80"/>
      <c r="R184" s="134"/>
      <c r="S184" s="147"/>
      <c r="T184" s="80"/>
      <c r="U184" s="134"/>
      <c r="V184" s="147"/>
      <c r="W184" s="80"/>
      <c r="X184" s="134"/>
      <c r="Y184" s="147"/>
      <c r="Z184" s="80"/>
      <c r="AA184" s="134"/>
      <c r="AB184" s="147"/>
      <c r="AC184" s="80"/>
      <c r="AD184" s="134"/>
      <c r="AE184" s="147"/>
      <c r="AF184" s="80"/>
      <c r="AG184" s="134"/>
      <c r="AI184" s="147">
        <f t="shared" si="67"/>
        <v>23170</v>
      </c>
      <c r="AJ184" s="80">
        <f t="shared" si="67"/>
        <v>39296</v>
      </c>
      <c r="AK184" s="134">
        <f t="shared" si="67"/>
        <v>40485</v>
      </c>
    </row>
    <row r="185" spans="1:37" ht="15" customHeight="1" x14ac:dyDescent="0.2">
      <c r="A185" s="20" t="str">
        <f>[6]Settings!U184</f>
        <v>C</v>
      </c>
      <c r="B185" s="19" t="str">
        <f>[6]Settings!V184</f>
        <v>DC28</v>
      </c>
      <c r="C185" s="229" t="str">
        <f>[6]Settings!W184</f>
        <v xml:space="preserve"> King Cetshwayo District Municipality</v>
      </c>
      <c r="D185" s="147">
        <v>173938</v>
      </c>
      <c r="E185" s="80">
        <v>184410</v>
      </c>
      <c r="F185" s="134">
        <v>195462</v>
      </c>
      <c r="G185" s="147">
        <v>66410</v>
      </c>
      <c r="H185" s="80">
        <v>104830</v>
      </c>
      <c r="I185" s="134">
        <v>90000</v>
      </c>
      <c r="J185" s="147">
        <v>110000</v>
      </c>
      <c r="K185" s="80">
        <v>73000</v>
      </c>
      <c r="L185" s="134">
        <v>93000</v>
      </c>
      <c r="M185" s="147"/>
      <c r="N185" s="80"/>
      <c r="O185" s="134"/>
      <c r="P185" s="147">
        <v>2523</v>
      </c>
      <c r="Q185" s="80">
        <v>2616</v>
      </c>
      <c r="R185" s="134">
        <v>2766</v>
      </c>
      <c r="S185" s="147"/>
      <c r="T185" s="80"/>
      <c r="U185" s="134"/>
      <c r="V185" s="147"/>
      <c r="W185" s="80"/>
      <c r="X185" s="134"/>
      <c r="Y185" s="147"/>
      <c r="Z185" s="80"/>
      <c r="AA185" s="134"/>
      <c r="AB185" s="147"/>
      <c r="AC185" s="80"/>
      <c r="AD185" s="134"/>
      <c r="AE185" s="147"/>
      <c r="AF185" s="80"/>
      <c r="AG185" s="134"/>
      <c r="AI185" s="147">
        <f t="shared" si="67"/>
        <v>352871</v>
      </c>
      <c r="AJ185" s="80">
        <f t="shared" si="67"/>
        <v>364856</v>
      </c>
      <c r="AK185" s="134">
        <f t="shared" si="67"/>
        <v>381228</v>
      </c>
    </row>
    <row r="186" spans="1:37" s="66" customFormat="1" ht="15" customHeight="1" x14ac:dyDescent="0.2">
      <c r="A186" s="22" t="str">
        <f>[6]Settings!U185</f>
        <v>Total: King Cetshwayo Municipalities</v>
      </c>
      <c r="B186" s="23"/>
      <c r="C186" s="24"/>
      <c r="D186" s="193">
        <f>SUM(D180:D185)</f>
        <v>391796</v>
      </c>
      <c r="E186" s="102">
        <f t="shared" ref="E186:R186" si="68">SUM(E180:E185)</f>
        <v>414225</v>
      </c>
      <c r="F186" s="203">
        <f t="shared" si="68"/>
        <v>437893</v>
      </c>
      <c r="G186" s="193">
        <f t="shared" si="68"/>
        <v>66410</v>
      </c>
      <c r="H186" s="102">
        <f t="shared" si="68"/>
        <v>104830</v>
      </c>
      <c r="I186" s="203">
        <f t="shared" si="68"/>
        <v>90000</v>
      </c>
      <c r="J186" s="193">
        <f t="shared" si="68"/>
        <v>144000</v>
      </c>
      <c r="K186" s="102">
        <f t="shared" si="68"/>
        <v>119000</v>
      </c>
      <c r="L186" s="203">
        <f t="shared" si="68"/>
        <v>133000</v>
      </c>
      <c r="M186" s="193">
        <f t="shared" si="68"/>
        <v>39000</v>
      </c>
      <c r="N186" s="102">
        <f t="shared" si="68"/>
        <v>51000</v>
      </c>
      <c r="O186" s="203">
        <f t="shared" si="68"/>
        <v>101000</v>
      </c>
      <c r="P186" s="203">
        <f t="shared" si="68"/>
        <v>2523</v>
      </c>
      <c r="Q186" s="102">
        <f t="shared" si="68"/>
        <v>2616</v>
      </c>
      <c r="R186" s="203">
        <f t="shared" si="68"/>
        <v>2766</v>
      </c>
      <c r="S186" s="193">
        <f>SUM(S180:S185)</f>
        <v>0</v>
      </c>
      <c r="T186" s="102">
        <f t="shared" ref="T186:AK186" si="69">SUM(T180:T185)</f>
        <v>0</v>
      </c>
      <c r="U186" s="203">
        <f t="shared" si="69"/>
        <v>0</v>
      </c>
      <c r="V186" s="193">
        <f t="shared" si="69"/>
        <v>0</v>
      </c>
      <c r="W186" s="102">
        <f t="shared" si="69"/>
        <v>0</v>
      </c>
      <c r="X186" s="203">
        <f t="shared" si="69"/>
        <v>0</v>
      </c>
      <c r="Y186" s="193">
        <f t="shared" si="69"/>
        <v>0</v>
      </c>
      <c r="Z186" s="102">
        <f t="shared" si="69"/>
        <v>0</v>
      </c>
      <c r="AA186" s="203">
        <f t="shared" si="69"/>
        <v>0</v>
      </c>
      <c r="AB186" s="193">
        <f t="shared" si="69"/>
        <v>0</v>
      </c>
      <c r="AC186" s="102">
        <f t="shared" si="69"/>
        <v>0</v>
      </c>
      <c r="AD186" s="203">
        <f t="shared" si="69"/>
        <v>0</v>
      </c>
      <c r="AE186" s="193">
        <f t="shared" si="69"/>
        <v>0</v>
      </c>
      <c r="AF186" s="102">
        <f t="shared" si="69"/>
        <v>0</v>
      </c>
      <c r="AG186" s="203">
        <f t="shared" si="69"/>
        <v>0</v>
      </c>
      <c r="AH186" s="121">
        <f t="shared" si="69"/>
        <v>0</v>
      </c>
      <c r="AI186" s="193">
        <f t="shared" si="69"/>
        <v>643729</v>
      </c>
      <c r="AJ186" s="102">
        <f t="shared" si="69"/>
        <v>691671</v>
      </c>
      <c r="AK186" s="203">
        <f t="shared" si="69"/>
        <v>764659</v>
      </c>
    </row>
    <row r="187" spans="1:37" ht="15" customHeight="1" x14ac:dyDescent="0.2">
      <c r="A187" s="254">
        <f>[6]Settings!U186</f>
        <v>0</v>
      </c>
      <c r="B187" s="243">
        <f>[6]Settings!V186</f>
        <v>0</v>
      </c>
      <c r="C187" s="244">
        <f>[6]Settings!W186</f>
        <v>0</v>
      </c>
      <c r="D187" s="1"/>
      <c r="E187" s="2"/>
      <c r="F187" s="3"/>
      <c r="G187" s="1"/>
      <c r="H187" s="2"/>
      <c r="I187" s="3"/>
      <c r="J187" s="1"/>
      <c r="K187" s="2"/>
      <c r="L187" s="3"/>
      <c r="M187" s="1"/>
      <c r="N187" s="2"/>
      <c r="O187" s="3"/>
      <c r="P187" s="1"/>
      <c r="Q187" s="2"/>
      <c r="R187" s="3"/>
      <c r="S187" s="1"/>
      <c r="T187" s="2"/>
      <c r="U187" s="3"/>
      <c r="V187" s="1"/>
      <c r="W187" s="2"/>
      <c r="X187" s="3"/>
      <c r="Y187" s="1"/>
      <c r="Z187" s="2"/>
      <c r="AA187" s="3"/>
      <c r="AB187" s="1"/>
      <c r="AC187" s="2"/>
      <c r="AD187" s="3"/>
      <c r="AE187" s="1"/>
      <c r="AF187" s="2"/>
      <c r="AG187" s="3"/>
      <c r="AI187" s="147">
        <f t="shared" ref="AI187:AK192" si="70">D187+G187+J187+M187+P187+S187+V187+Y187+AB187+AE187</f>
        <v>0</v>
      </c>
      <c r="AJ187" s="80">
        <f t="shared" si="70"/>
        <v>0</v>
      </c>
      <c r="AK187" s="134">
        <f t="shared" si="70"/>
        <v>0</v>
      </c>
    </row>
    <row r="188" spans="1:37" ht="15" customHeight="1" x14ac:dyDescent="0.2">
      <c r="A188" s="20" t="str">
        <f>[6]Settings!U187</f>
        <v>B</v>
      </c>
      <c r="B188" s="19" t="str">
        <f>[6]Settings!V187</f>
        <v>KZN291</v>
      </c>
      <c r="C188" s="229" t="str">
        <f>[6]Settings!W187</f>
        <v xml:space="preserve"> Mandeni</v>
      </c>
      <c r="D188" s="147">
        <v>35940</v>
      </c>
      <c r="E188" s="80">
        <v>37858</v>
      </c>
      <c r="F188" s="134">
        <v>39882</v>
      </c>
      <c r="G188" s="147"/>
      <c r="H188" s="80"/>
      <c r="I188" s="134"/>
      <c r="J188" s="147"/>
      <c r="K188" s="80"/>
      <c r="L188" s="134"/>
      <c r="M188" s="147">
        <v>10000</v>
      </c>
      <c r="N188" s="80">
        <v>15000</v>
      </c>
      <c r="O188" s="134">
        <v>18000</v>
      </c>
      <c r="P188" s="147"/>
      <c r="Q188" s="80"/>
      <c r="R188" s="134"/>
      <c r="S188" s="147"/>
      <c r="T188" s="80"/>
      <c r="U188" s="134"/>
      <c r="V188" s="147"/>
      <c r="W188" s="80"/>
      <c r="X188" s="134"/>
      <c r="Y188" s="147">
        <v>11178</v>
      </c>
      <c r="Z188" s="80"/>
      <c r="AA188" s="134"/>
      <c r="AB188" s="147"/>
      <c r="AC188" s="80"/>
      <c r="AD188" s="134"/>
      <c r="AE188" s="147"/>
      <c r="AF188" s="80"/>
      <c r="AG188" s="134"/>
      <c r="AI188" s="147">
        <f t="shared" si="70"/>
        <v>57118</v>
      </c>
      <c r="AJ188" s="80">
        <f t="shared" si="70"/>
        <v>52858</v>
      </c>
      <c r="AK188" s="134">
        <f t="shared" si="70"/>
        <v>57882</v>
      </c>
    </row>
    <row r="189" spans="1:37" ht="15" customHeight="1" x14ac:dyDescent="0.2">
      <c r="A189" s="20" t="str">
        <f>[6]Settings!U188</f>
        <v>B</v>
      </c>
      <c r="B189" s="19" t="str">
        <f>[6]Settings!V188</f>
        <v>KZN292</v>
      </c>
      <c r="C189" s="229" t="str">
        <f>[6]Settings!W188</f>
        <v xml:space="preserve"> KwaDukuza</v>
      </c>
      <c r="D189" s="147">
        <v>52562</v>
      </c>
      <c r="E189" s="80">
        <v>55510</v>
      </c>
      <c r="F189" s="134">
        <v>58622</v>
      </c>
      <c r="G189" s="147"/>
      <c r="H189" s="80"/>
      <c r="I189" s="134"/>
      <c r="J189" s="147"/>
      <c r="K189" s="80"/>
      <c r="L189" s="134"/>
      <c r="M189" s="147">
        <v>10000</v>
      </c>
      <c r="N189" s="80">
        <v>18000</v>
      </c>
      <c r="O189" s="134">
        <v>30000</v>
      </c>
      <c r="P189" s="147"/>
      <c r="Q189" s="80"/>
      <c r="R189" s="134"/>
      <c r="S189" s="147"/>
      <c r="T189" s="80"/>
      <c r="U189" s="134"/>
      <c r="V189" s="147"/>
      <c r="W189" s="80"/>
      <c r="X189" s="134"/>
      <c r="Y189" s="147"/>
      <c r="Z189" s="80"/>
      <c r="AA189" s="134"/>
      <c r="AB189" s="147"/>
      <c r="AC189" s="80"/>
      <c r="AD189" s="134"/>
      <c r="AE189" s="147"/>
      <c r="AF189" s="80"/>
      <c r="AG189" s="134"/>
      <c r="AI189" s="147">
        <f t="shared" si="70"/>
        <v>62562</v>
      </c>
      <c r="AJ189" s="80">
        <f t="shared" si="70"/>
        <v>73510</v>
      </c>
      <c r="AK189" s="134">
        <f t="shared" si="70"/>
        <v>88622</v>
      </c>
    </row>
    <row r="190" spans="1:37" ht="15" customHeight="1" x14ac:dyDescent="0.2">
      <c r="A190" s="20" t="str">
        <f>[6]Settings!U189</f>
        <v>B</v>
      </c>
      <c r="B190" s="19" t="str">
        <f>[6]Settings!V189</f>
        <v>KZN293</v>
      </c>
      <c r="C190" s="229" t="str">
        <f>[6]Settings!W189</f>
        <v xml:space="preserve"> Ndwedwe</v>
      </c>
      <c r="D190" s="147">
        <v>41275</v>
      </c>
      <c r="E190" s="80">
        <v>31842</v>
      </c>
      <c r="F190" s="134">
        <v>33496</v>
      </c>
      <c r="G190" s="147"/>
      <c r="H190" s="80"/>
      <c r="I190" s="134"/>
      <c r="J190" s="147"/>
      <c r="K190" s="80"/>
      <c r="L190" s="134"/>
      <c r="M190" s="147">
        <v>14000</v>
      </c>
      <c r="N190" s="80">
        <v>9000</v>
      </c>
      <c r="O190" s="134">
        <v>10176</v>
      </c>
      <c r="P190" s="147"/>
      <c r="Q190" s="80"/>
      <c r="R190" s="134"/>
      <c r="S190" s="147"/>
      <c r="T190" s="80"/>
      <c r="U190" s="134"/>
      <c r="V190" s="147"/>
      <c r="W190" s="80"/>
      <c r="X190" s="134"/>
      <c r="Y190" s="147"/>
      <c r="Z190" s="80"/>
      <c r="AA190" s="134"/>
      <c r="AB190" s="147"/>
      <c r="AC190" s="80"/>
      <c r="AD190" s="134"/>
      <c r="AE190" s="147"/>
      <c r="AF190" s="80"/>
      <c r="AG190" s="134"/>
      <c r="AI190" s="147">
        <f t="shared" si="70"/>
        <v>55275</v>
      </c>
      <c r="AJ190" s="80">
        <f t="shared" si="70"/>
        <v>40842</v>
      </c>
      <c r="AK190" s="134">
        <f t="shared" si="70"/>
        <v>43672</v>
      </c>
    </row>
    <row r="191" spans="1:37" ht="15" customHeight="1" x14ac:dyDescent="0.2">
      <c r="A191" s="20" t="str">
        <f>[6]Settings!U190</f>
        <v>B</v>
      </c>
      <c r="B191" s="19" t="str">
        <f>[6]Settings!V190</f>
        <v>KZN294</v>
      </c>
      <c r="C191" s="229" t="str">
        <f>[6]Settings!W190</f>
        <v xml:space="preserve"> Maphumulo</v>
      </c>
      <c r="D191" s="147">
        <v>22646</v>
      </c>
      <c r="E191" s="80">
        <v>23740</v>
      </c>
      <c r="F191" s="134">
        <v>24894</v>
      </c>
      <c r="G191" s="147"/>
      <c r="H191" s="80"/>
      <c r="I191" s="134"/>
      <c r="J191" s="147"/>
      <c r="K191" s="80"/>
      <c r="L191" s="134"/>
      <c r="M191" s="147">
        <v>15000</v>
      </c>
      <c r="N191" s="80">
        <v>10000</v>
      </c>
      <c r="O191" s="134">
        <v>10000</v>
      </c>
      <c r="P191" s="147"/>
      <c r="Q191" s="80"/>
      <c r="R191" s="134"/>
      <c r="S191" s="147"/>
      <c r="T191" s="80"/>
      <c r="U191" s="134"/>
      <c r="V191" s="147"/>
      <c r="W191" s="80"/>
      <c r="X191" s="134"/>
      <c r="Y191" s="147"/>
      <c r="Z191" s="80"/>
      <c r="AA191" s="134"/>
      <c r="AB191" s="147"/>
      <c r="AC191" s="80"/>
      <c r="AD191" s="134"/>
      <c r="AE191" s="147"/>
      <c r="AF191" s="80"/>
      <c r="AG191" s="134"/>
      <c r="AI191" s="147">
        <f t="shared" si="70"/>
        <v>37646</v>
      </c>
      <c r="AJ191" s="80">
        <f t="shared" si="70"/>
        <v>33740</v>
      </c>
      <c r="AK191" s="134">
        <f t="shared" si="70"/>
        <v>34894</v>
      </c>
    </row>
    <row r="192" spans="1:37" ht="15" customHeight="1" x14ac:dyDescent="0.2">
      <c r="A192" s="20" t="str">
        <f>[6]Settings!U191</f>
        <v>C</v>
      </c>
      <c r="B192" s="19" t="str">
        <f>[6]Settings!V191</f>
        <v>DC29</v>
      </c>
      <c r="C192" s="229" t="str">
        <f>[6]Settings!W191</f>
        <v xml:space="preserve"> iLembe District Municipality</v>
      </c>
      <c r="D192" s="147">
        <v>196126</v>
      </c>
      <c r="E192" s="80">
        <v>207973</v>
      </c>
      <c r="F192" s="134">
        <v>220477</v>
      </c>
      <c r="G192" s="147">
        <v>145000</v>
      </c>
      <c r="H192" s="80">
        <v>90000</v>
      </c>
      <c r="I192" s="134">
        <v>65000</v>
      </c>
      <c r="J192" s="147">
        <v>62500</v>
      </c>
      <c r="K192" s="80">
        <v>99500</v>
      </c>
      <c r="L192" s="134">
        <v>107105</v>
      </c>
      <c r="M192" s="147"/>
      <c r="N192" s="80"/>
      <c r="O192" s="134"/>
      <c r="P192" s="147">
        <v>2266</v>
      </c>
      <c r="Q192" s="80">
        <v>2739</v>
      </c>
      <c r="R192" s="134">
        <v>2894</v>
      </c>
      <c r="S192" s="147"/>
      <c r="T192" s="80"/>
      <c r="U192" s="134"/>
      <c r="V192" s="147"/>
      <c r="W192" s="80"/>
      <c r="X192" s="134"/>
      <c r="Y192" s="147"/>
      <c r="Z192" s="80"/>
      <c r="AA192" s="134"/>
      <c r="AB192" s="147"/>
      <c r="AC192" s="80"/>
      <c r="AD192" s="134"/>
      <c r="AE192" s="147"/>
      <c r="AF192" s="80"/>
      <c r="AG192" s="134"/>
      <c r="AI192" s="147">
        <f t="shared" si="70"/>
        <v>405892</v>
      </c>
      <c r="AJ192" s="80">
        <f t="shared" si="70"/>
        <v>400212</v>
      </c>
      <c r="AK192" s="134">
        <f t="shared" si="70"/>
        <v>395476</v>
      </c>
    </row>
    <row r="193" spans="1:37" s="66" customFormat="1" ht="15" customHeight="1" x14ac:dyDescent="0.2">
      <c r="A193" s="22" t="str">
        <f>[6]Settings!U192</f>
        <v>Total: iLembe Municipalities</v>
      </c>
      <c r="B193" s="23"/>
      <c r="C193" s="24"/>
      <c r="D193" s="193">
        <f>SUM(D188:D192)</f>
        <v>348549</v>
      </c>
      <c r="E193" s="102">
        <f t="shared" ref="E193:R193" si="71">SUM(E188:E192)</f>
        <v>356923</v>
      </c>
      <c r="F193" s="203">
        <f t="shared" si="71"/>
        <v>377371</v>
      </c>
      <c r="G193" s="193">
        <f t="shared" si="71"/>
        <v>145000</v>
      </c>
      <c r="H193" s="102">
        <f t="shared" si="71"/>
        <v>90000</v>
      </c>
      <c r="I193" s="203">
        <f t="shared" si="71"/>
        <v>65000</v>
      </c>
      <c r="J193" s="193">
        <f t="shared" si="71"/>
        <v>62500</v>
      </c>
      <c r="K193" s="102">
        <f t="shared" si="71"/>
        <v>99500</v>
      </c>
      <c r="L193" s="203">
        <f t="shared" si="71"/>
        <v>107105</v>
      </c>
      <c r="M193" s="193">
        <f t="shared" si="71"/>
        <v>49000</v>
      </c>
      <c r="N193" s="102">
        <f t="shared" si="71"/>
        <v>52000</v>
      </c>
      <c r="O193" s="203">
        <f t="shared" si="71"/>
        <v>68176</v>
      </c>
      <c r="P193" s="203">
        <f t="shared" si="71"/>
        <v>2266</v>
      </c>
      <c r="Q193" s="102">
        <f t="shared" si="71"/>
        <v>2739</v>
      </c>
      <c r="R193" s="203">
        <f t="shared" si="71"/>
        <v>2894</v>
      </c>
      <c r="S193" s="193">
        <f>SUM(S188:S192)</f>
        <v>0</v>
      </c>
      <c r="T193" s="102">
        <f t="shared" ref="T193:AK193" si="72">SUM(T188:T192)</f>
        <v>0</v>
      </c>
      <c r="U193" s="203">
        <f t="shared" si="72"/>
        <v>0</v>
      </c>
      <c r="V193" s="193">
        <f t="shared" si="72"/>
        <v>0</v>
      </c>
      <c r="W193" s="102">
        <f t="shared" si="72"/>
        <v>0</v>
      </c>
      <c r="X193" s="203">
        <f t="shared" si="72"/>
        <v>0</v>
      </c>
      <c r="Y193" s="193">
        <f t="shared" si="72"/>
        <v>11178</v>
      </c>
      <c r="Z193" s="102">
        <f t="shared" si="72"/>
        <v>0</v>
      </c>
      <c r="AA193" s="203">
        <f t="shared" si="72"/>
        <v>0</v>
      </c>
      <c r="AB193" s="193">
        <f t="shared" si="72"/>
        <v>0</v>
      </c>
      <c r="AC193" s="102">
        <f t="shared" si="72"/>
        <v>0</v>
      </c>
      <c r="AD193" s="203">
        <f t="shared" si="72"/>
        <v>0</v>
      </c>
      <c r="AE193" s="193">
        <f t="shared" si="72"/>
        <v>0</v>
      </c>
      <c r="AF193" s="102">
        <f t="shared" si="72"/>
        <v>0</v>
      </c>
      <c r="AG193" s="203">
        <f t="shared" si="72"/>
        <v>0</v>
      </c>
      <c r="AH193" s="121">
        <f t="shared" si="72"/>
        <v>0</v>
      </c>
      <c r="AI193" s="193">
        <f t="shared" si="72"/>
        <v>618493</v>
      </c>
      <c r="AJ193" s="102">
        <f t="shared" si="72"/>
        <v>601162</v>
      </c>
      <c r="AK193" s="203">
        <f t="shared" si="72"/>
        <v>620546</v>
      </c>
    </row>
    <row r="194" spans="1:37" ht="15" customHeight="1" x14ac:dyDescent="0.2">
      <c r="A194" s="254">
        <f>[6]Settings!U193</f>
        <v>0</v>
      </c>
      <c r="B194" s="243">
        <f>[6]Settings!V193</f>
        <v>0</v>
      </c>
      <c r="C194" s="244">
        <f>[6]Settings!W193</f>
        <v>0</v>
      </c>
      <c r="D194" s="1"/>
      <c r="E194" s="2"/>
      <c r="F194" s="3"/>
      <c r="G194" s="1"/>
      <c r="H194" s="2"/>
      <c r="I194" s="3"/>
      <c r="J194" s="1"/>
      <c r="K194" s="2"/>
      <c r="L194" s="3"/>
      <c r="M194" s="1"/>
      <c r="N194" s="2"/>
      <c r="O194" s="3"/>
      <c r="P194" s="1"/>
      <c r="Q194" s="2"/>
      <c r="R194" s="3"/>
      <c r="S194" s="1"/>
      <c r="T194" s="2"/>
      <c r="U194" s="3"/>
      <c r="V194" s="1"/>
      <c r="W194" s="2"/>
      <c r="X194" s="3"/>
      <c r="Y194" s="1"/>
      <c r="Z194" s="2"/>
      <c r="AA194" s="3"/>
      <c r="AB194" s="1"/>
      <c r="AC194" s="2"/>
      <c r="AD194" s="3"/>
      <c r="AE194" s="1"/>
      <c r="AF194" s="2"/>
      <c r="AG194" s="3"/>
      <c r="AI194" s="147">
        <f t="shared" ref="AI194:AK199" si="73">D194+G194+J194+M194+P194+S194+V194+Y194+AB194+AE194</f>
        <v>0</v>
      </c>
      <c r="AJ194" s="80">
        <f t="shared" si="73"/>
        <v>0</v>
      </c>
      <c r="AK194" s="134">
        <f t="shared" si="73"/>
        <v>0</v>
      </c>
    </row>
    <row r="195" spans="1:37" ht="15" customHeight="1" x14ac:dyDescent="0.2">
      <c r="A195" s="20" t="str">
        <f>[6]Settings!U194</f>
        <v>B</v>
      </c>
      <c r="B195" s="19" t="str">
        <f>[6]Settings!V194</f>
        <v>KZN433</v>
      </c>
      <c r="C195" s="229" t="str">
        <f>[6]Settings!W194</f>
        <v xml:space="preserve"> Greater Kokstad</v>
      </c>
      <c r="D195" s="147">
        <v>17550</v>
      </c>
      <c r="E195" s="80">
        <v>18328</v>
      </c>
      <c r="F195" s="134">
        <v>19149</v>
      </c>
      <c r="G195" s="147"/>
      <c r="H195" s="80"/>
      <c r="I195" s="134"/>
      <c r="J195" s="147"/>
      <c r="K195" s="80"/>
      <c r="L195" s="134"/>
      <c r="M195" s="147">
        <v>10000</v>
      </c>
      <c r="N195" s="80">
        <v>30000</v>
      </c>
      <c r="O195" s="134">
        <v>45000</v>
      </c>
      <c r="P195" s="147"/>
      <c r="Q195" s="80"/>
      <c r="R195" s="134"/>
      <c r="S195" s="147"/>
      <c r="T195" s="80"/>
      <c r="U195" s="134"/>
      <c r="V195" s="147"/>
      <c r="W195" s="80"/>
      <c r="X195" s="134"/>
      <c r="Y195" s="147"/>
      <c r="Z195" s="80"/>
      <c r="AA195" s="134"/>
      <c r="AB195" s="147"/>
      <c r="AC195" s="80"/>
      <c r="AD195" s="134"/>
      <c r="AE195" s="147"/>
      <c r="AF195" s="80"/>
      <c r="AG195" s="134"/>
      <c r="AI195" s="147">
        <f t="shared" si="73"/>
        <v>27550</v>
      </c>
      <c r="AJ195" s="80">
        <f t="shared" si="73"/>
        <v>48328</v>
      </c>
      <c r="AK195" s="134">
        <f t="shared" si="73"/>
        <v>64149</v>
      </c>
    </row>
    <row r="196" spans="1:37" ht="15" customHeight="1" x14ac:dyDescent="0.2">
      <c r="A196" s="20" t="str">
        <f>[6]Settings!U195</f>
        <v>B</v>
      </c>
      <c r="B196" s="19" t="str">
        <f>[6]Settings!V195</f>
        <v>KZN434</v>
      </c>
      <c r="C196" s="229" t="str">
        <f>[6]Settings!W195</f>
        <v xml:space="preserve"> uBuhlebezwe</v>
      </c>
      <c r="D196" s="147">
        <v>27330</v>
      </c>
      <c r="E196" s="80">
        <v>28714</v>
      </c>
      <c r="F196" s="134">
        <v>30175</v>
      </c>
      <c r="G196" s="147"/>
      <c r="H196" s="80"/>
      <c r="I196" s="134"/>
      <c r="J196" s="147"/>
      <c r="K196" s="80"/>
      <c r="L196" s="134"/>
      <c r="M196" s="147">
        <v>20000</v>
      </c>
      <c r="N196" s="80">
        <v>20000</v>
      </c>
      <c r="O196" s="134">
        <v>25000</v>
      </c>
      <c r="P196" s="147"/>
      <c r="Q196" s="80"/>
      <c r="R196" s="134"/>
      <c r="S196" s="147"/>
      <c r="T196" s="80"/>
      <c r="U196" s="134"/>
      <c r="V196" s="147"/>
      <c r="W196" s="80"/>
      <c r="X196" s="134"/>
      <c r="Y196" s="147"/>
      <c r="Z196" s="80"/>
      <c r="AA196" s="134"/>
      <c r="AB196" s="147"/>
      <c r="AC196" s="80"/>
      <c r="AD196" s="134"/>
      <c r="AE196" s="147"/>
      <c r="AF196" s="80"/>
      <c r="AG196" s="134"/>
      <c r="AI196" s="147">
        <f t="shared" si="73"/>
        <v>47330</v>
      </c>
      <c r="AJ196" s="80">
        <f t="shared" si="73"/>
        <v>48714</v>
      </c>
      <c r="AK196" s="134">
        <f t="shared" si="73"/>
        <v>55175</v>
      </c>
    </row>
    <row r="197" spans="1:37" ht="15" customHeight="1" x14ac:dyDescent="0.2">
      <c r="A197" s="20" t="str">
        <f>[6]Settings!U196</f>
        <v>B</v>
      </c>
      <c r="B197" s="19" t="str">
        <f>[6]Settings!V196</f>
        <v>KZN435</v>
      </c>
      <c r="C197" s="229" t="str">
        <f>[6]Settings!W196</f>
        <v xml:space="preserve"> uMzimkhulu</v>
      </c>
      <c r="D197" s="147">
        <v>44095</v>
      </c>
      <c r="E197" s="80">
        <v>46519</v>
      </c>
      <c r="F197" s="134">
        <v>49076</v>
      </c>
      <c r="G197" s="147"/>
      <c r="H197" s="80"/>
      <c r="I197" s="134"/>
      <c r="J197" s="147"/>
      <c r="K197" s="80"/>
      <c r="L197" s="134"/>
      <c r="M197" s="147">
        <v>15000</v>
      </c>
      <c r="N197" s="80">
        <v>22000</v>
      </c>
      <c r="O197" s="134">
        <v>25000</v>
      </c>
      <c r="P197" s="147"/>
      <c r="Q197" s="80"/>
      <c r="R197" s="134"/>
      <c r="S197" s="147"/>
      <c r="T197" s="80"/>
      <c r="U197" s="134"/>
      <c r="V197" s="147"/>
      <c r="W197" s="80"/>
      <c r="X197" s="134"/>
      <c r="Y197" s="147"/>
      <c r="Z197" s="80"/>
      <c r="AA197" s="134"/>
      <c r="AB197" s="147"/>
      <c r="AC197" s="80"/>
      <c r="AD197" s="134"/>
      <c r="AE197" s="147"/>
      <c r="AF197" s="80"/>
      <c r="AG197" s="134"/>
      <c r="AI197" s="147">
        <f t="shared" si="73"/>
        <v>59095</v>
      </c>
      <c r="AJ197" s="80">
        <f t="shared" si="73"/>
        <v>68519</v>
      </c>
      <c r="AK197" s="134">
        <f t="shared" si="73"/>
        <v>74076</v>
      </c>
    </row>
    <row r="198" spans="1:37" ht="15" customHeight="1" x14ac:dyDescent="0.2">
      <c r="A198" s="20" t="str">
        <f>[6]Settings!U197</f>
        <v>B</v>
      </c>
      <c r="B198" s="19" t="str">
        <f>[6]Settings!V197</f>
        <v>KZN436</v>
      </c>
      <c r="C198" s="229" t="str">
        <f>[6]Settings!W197</f>
        <v xml:space="preserve"> Dr Nkosazana Dlamini Zuma</v>
      </c>
      <c r="D198" s="147">
        <v>27566</v>
      </c>
      <c r="E198" s="80">
        <v>28965</v>
      </c>
      <c r="F198" s="134">
        <v>30441</v>
      </c>
      <c r="G198" s="147"/>
      <c r="H198" s="80"/>
      <c r="I198" s="134"/>
      <c r="J198" s="147"/>
      <c r="K198" s="80"/>
      <c r="L198" s="134"/>
      <c r="M198" s="147">
        <v>14000</v>
      </c>
      <c r="N198" s="80">
        <v>10000</v>
      </c>
      <c r="O198" s="134">
        <v>20000</v>
      </c>
      <c r="P198" s="147"/>
      <c r="Q198" s="80"/>
      <c r="R198" s="134"/>
      <c r="S198" s="147"/>
      <c r="T198" s="80"/>
      <c r="U198" s="134"/>
      <c r="V198" s="147"/>
      <c r="W198" s="80"/>
      <c r="X198" s="134"/>
      <c r="Y198" s="147"/>
      <c r="Z198" s="80"/>
      <c r="AA198" s="134"/>
      <c r="AB198" s="147"/>
      <c r="AC198" s="80"/>
      <c r="AD198" s="134"/>
      <c r="AE198" s="147"/>
      <c r="AF198" s="80"/>
      <c r="AG198" s="134"/>
      <c r="AI198" s="147">
        <f t="shared" si="73"/>
        <v>41566</v>
      </c>
      <c r="AJ198" s="80">
        <f t="shared" si="73"/>
        <v>38965</v>
      </c>
      <c r="AK198" s="134">
        <f t="shared" si="73"/>
        <v>50441</v>
      </c>
    </row>
    <row r="199" spans="1:37" ht="15" customHeight="1" x14ac:dyDescent="0.2">
      <c r="A199" s="20" t="str">
        <f>[6]Settings!U198</f>
        <v>C</v>
      </c>
      <c r="B199" s="19" t="str">
        <f>[6]Settings!V198</f>
        <v>DC43</v>
      </c>
      <c r="C199" s="229" t="str">
        <f>[6]Settings!W198</f>
        <v xml:space="preserve"> Harry Gwala District Municipality</v>
      </c>
      <c r="D199" s="147">
        <v>204545</v>
      </c>
      <c r="E199" s="80">
        <v>216915</v>
      </c>
      <c r="F199" s="134">
        <v>229969</v>
      </c>
      <c r="G199" s="147">
        <v>90000</v>
      </c>
      <c r="H199" s="80">
        <v>100000</v>
      </c>
      <c r="I199" s="134">
        <v>97923</v>
      </c>
      <c r="J199" s="147">
        <v>98000</v>
      </c>
      <c r="K199" s="80">
        <v>108400</v>
      </c>
      <c r="L199" s="134">
        <v>98000</v>
      </c>
      <c r="M199" s="147"/>
      <c r="N199" s="80"/>
      <c r="O199" s="134"/>
      <c r="P199" s="147">
        <v>2221</v>
      </c>
      <c r="Q199" s="80">
        <v>2310</v>
      </c>
      <c r="R199" s="134">
        <v>2439</v>
      </c>
      <c r="S199" s="147"/>
      <c r="T199" s="80"/>
      <c r="U199" s="134"/>
      <c r="V199" s="147"/>
      <c r="W199" s="80"/>
      <c r="X199" s="134"/>
      <c r="Y199" s="147"/>
      <c r="Z199" s="80"/>
      <c r="AA199" s="134"/>
      <c r="AB199" s="147"/>
      <c r="AC199" s="80"/>
      <c r="AD199" s="134"/>
      <c r="AE199" s="147"/>
      <c r="AF199" s="80"/>
      <c r="AG199" s="134"/>
      <c r="AI199" s="147">
        <f t="shared" si="73"/>
        <v>394766</v>
      </c>
      <c r="AJ199" s="80">
        <f t="shared" si="73"/>
        <v>427625</v>
      </c>
      <c r="AK199" s="134">
        <f t="shared" si="73"/>
        <v>428331</v>
      </c>
    </row>
    <row r="200" spans="1:37" s="66" customFormat="1" ht="15" customHeight="1" x14ac:dyDescent="0.2">
      <c r="A200" s="22" t="str">
        <f>[6]Settings!U199</f>
        <v>Total: Harry Gwala Municipalities</v>
      </c>
      <c r="B200" s="23"/>
      <c r="C200" s="24"/>
      <c r="D200" s="193">
        <f>SUM(D195:D199)</f>
        <v>321086</v>
      </c>
      <c r="E200" s="102">
        <f t="shared" ref="E200:R200" si="74">SUM(E195:E199)</f>
        <v>339441</v>
      </c>
      <c r="F200" s="203">
        <f t="shared" si="74"/>
        <v>358810</v>
      </c>
      <c r="G200" s="193">
        <f t="shared" si="74"/>
        <v>90000</v>
      </c>
      <c r="H200" s="102">
        <f t="shared" si="74"/>
        <v>100000</v>
      </c>
      <c r="I200" s="203">
        <f t="shared" si="74"/>
        <v>97923</v>
      </c>
      <c r="J200" s="193">
        <f t="shared" si="74"/>
        <v>98000</v>
      </c>
      <c r="K200" s="102">
        <f t="shared" si="74"/>
        <v>108400</v>
      </c>
      <c r="L200" s="203">
        <f t="shared" si="74"/>
        <v>98000</v>
      </c>
      <c r="M200" s="193">
        <f t="shared" si="74"/>
        <v>59000</v>
      </c>
      <c r="N200" s="102">
        <f t="shared" si="74"/>
        <v>82000</v>
      </c>
      <c r="O200" s="203">
        <f t="shared" si="74"/>
        <v>115000</v>
      </c>
      <c r="P200" s="203">
        <f t="shared" si="74"/>
        <v>2221</v>
      </c>
      <c r="Q200" s="102">
        <f t="shared" si="74"/>
        <v>2310</v>
      </c>
      <c r="R200" s="203">
        <f t="shared" si="74"/>
        <v>2439</v>
      </c>
      <c r="S200" s="193">
        <f>SUM(S195:S199)</f>
        <v>0</v>
      </c>
      <c r="T200" s="102">
        <f t="shared" ref="T200:AK200" si="75">SUM(T195:T199)</f>
        <v>0</v>
      </c>
      <c r="U200" s="203">
        <f t="shared" si="75"/>
        <v>0</v>
      </c>
      <c r="V200" s="193">
        <f t="shared" si="75"/>
        <v>0</v>
      </c>
      <c r="W200" s="102">
        <f t="shared" si="75"/>
        <v>0</v>
      </c>
      <c r="X200" s="203">
        <f t="shared" si="75"/>
        <v>0</v>
      </c>
      <c r="Y200" s="193">
        <f t="shared" si="75"/>
        <v>0</v>
      </c>
      <c r="Z200" s="102">
        <f t="shared" si="75"/>
        <v>0</v>
      </c>
      <c r="AA200" s="203">
        <f t="shared" si="75"/>
        <v>0</v>
      </c>
      <c r="AB200" s="193">
        <f t="shared" si="75"/>
        <v>0</v>
      </c>
      <c r="AC200" s="102">
        <f t="shared" si="75"/>
        <v>0</v>
      </c>
      <c r="AD200" s="203">
        <f t="shared" si="75"/>
        <v>0</v>
      </c>
      <c r="AE200" s="193">
        <f t="shared" si="75"/>
        <v>0</v>
      </c>
      <c r="AF200" s="102">
        <f t="shared" si="75"/>
        <v>0</v>
      </c>
      <c r="AG200" s="203">
        <f t="shared" si="75"/>
        <v>0</v>
      </c>
      <c r="AH200" s="121">
        <f t="shared" si="75"/>
        <v>0</v>
      </c>
      <c r="AI200" s="193">
        <f t="shared" si="75"/>
        <v>570307</v>
      </c>
      <c r="AJ200" s="102">
        <f t="shared" si="75"/>
        <v>632151</v>
      </c>
      <c r="AK200" s="203">
        <f t="shared" si="75"/>
        <v>672172</v>
      </c>
    </row>
    <row r="201" spans="1:37" ht="15" customHeight="1" x14ac:dyDescent="0.2">
      <c r="A201" s="254">
        <f>[6]Settings!U200</f>
        <v>0</v>
      </c>
      <c r="B201" s="243">
        <f>[6]Settings!V200</f>
        <v>0</v>
      </c>
      <c r="C201" s="244">
        <f>[6]Settings!W200</f>
        <v>0</v>
      </c>
      <c r="D201" s="1"/>
      <c r="E201" s="2"/>
      <c r="F201" s="3"/>
      <c r="G201" s="1"/>
      <c r="H201" s="2"/>
      <c r="I201" s="3"/>
      <c r="J201" s="1"/>
      <c r="K201" s="2"/>
      <c r="L201" s="3"/>
      <c r="M201" s="1"/>
      <c r="N201" s="2"/>
      <c r="O201" s="3"/>
      <c r="P201" s="1"/>
      <c r="Q201" s="2"/>
      <c r="R201" s="3"/>
      <c r="S201" s="1"/>
      <c r="T201" s="2"/>
      <c r="U201" s="3"/>
      <c r="V201" s="1"/>
      <c r="W201" s="2"/>
      <c r="X201" s="3"/>
      <c r="Y201" s="1"/>
      <c r="Z201" s="2"/>
      <c r="AA201" s="3"/>
      <c r="AB201" s="1"/>
      <c r="AC201" s="2"/>
      <c r="AD201" s="3"/>
      <c r="AE201" s="1"/>
      <c r="AF201" s="2"/>
      <c r="AG201" s="3"/>
      <c r="AI201" s="147">
        <f t="shared" ref="AI201:AK202" si="76">D201+G201+J201+M201+P201+S201+V201+Y201+AB201+AE201</f>
        <v>0</v>
      </c>
      <c r="AJ201" s="80">
        <f t="shared" si="76"/>
        <v>0</v>
      </c>
      <c r="AK201" s="134">
        <f t="shared" si="76"/>
        <v>0</v>
      </c>
    </row>
    <row r="202" spans="1:37" ht="15" customHeight="1" x14ac:dyDescent="0.2">
      <c r="A202" s="254">
        <f>[6]Settings!U201</f>
        <v>0</v>
      </c>
      <c r="B202" s="243">
        <f>[6]Settings!V201</f>
        <v>0</v>
      </c>
      <c r="C202" s="244">
        <f>[6]Settings!W201</f>
        <v>0</v>
      </c>
      <c r="D202" s="1"/>
      <c r="E202" s="2"/>
      <c r="F202" s="3"/>
      <c r="G202" s="1"/>
      <c r="H202" s="2"/>
      <c r="I202" s="3"/>
      <c r="J202" s="1"/>
      <c r="K202" s="2"/>
      <c r="L202" s="3"/>
      <c r="M202" s="1"/>
      <c r="N202" s="2"/>
      <c r="O202" s="3"/>
      <c r="P202" s="1"/>
      <c r="Q202" s="2"/>
      <c r="R202" s="3"/>
      <c r="S202" s="1"/>
      <c r="T202" s="2"/>
      <c r="U202" s="3"/>
      <c r="V202" s="1"/>
      <c r="W202" s="2"/>
      <c r="X202" s="3"/>
      <c r="Y202" s="1"/>
      <c r="Z202" s="2"/>
      <c r="AA202" s="3"/>
      <c r="AB202" s="1"/>
      <c r="AC202" s="2"/>
      <c r="AD202" s="3"/>
      <c r="AE202" s="1"/>
      <c r="AF202" s="2"/>
      <c r="AG202" s="3"/>
      <c r="AI202" s="147">
        <f t="shared" si="76"/>
        <v>0</v>
      </c>
      <c r="AJ202" s="80">
        <f t="shared" si="76"/>
        <v>0</v>
      </c>
      <c r="AK202" s="134">
        <f t="shared" si="76"/>
        <v>0</v>
      </c>
    </row>
    <row r="203" spans="1:37" s="66" customFormat="1" ht="15" customHeight="1" x14ac:dyDescent="0.2">
      <c r="A203" s="22" t="str">
        <f>[6]Settings!U202</f>
        <v>Total: KwaZulu-Natal  Municipalities</v>
      </c>
      <c r="B203" s="23"/>
      <c r="C203" s="24"/>
      <c r="D203" s="193">
        <f>D127+D134+D144+D150+D157+D163+D171+D178+D186+D193+D200</f>
        <v>3444092</v>
      </c>
      <c r="E203" s="102">
        <f t="shared" ref="E203:R203" si="77">E127+E134+E144+E150+E157+E163+E171+E178+E186+E193+E200</f>
        <v>3594430</v>
      </c>
      <c r="F203" s="203">
        <f t="shared" si="77"/>
        <v>3799525</v>
      </c>
      <c r="G203" s="193">
        <f t="shared" si="77"/>
        <v>605395</v>
      </c>
      <c r="H203" s="102">
        <f t="shared" si="77"/>
        <v>609713</v>
      </c>
      <c r="I203" s="203">
        <f t="shared" si="77"/>
        <v>392923</v>
      </c>
      <c r="J203" s="193">
        <f t="shared" si="77"/>
        <v>890000</v>
      </c>
      <c r="K203" s="102">
        <f t="shared" si="77"/>
        <v>1064600</v>
      </c>
      <c r="L203" s="203">
        <f t="shared" si="77"/>
        <v>1125105</v>
      </c>
      <c r="M203" s="193">
        <f t="shared" si="77"/>
        <v>540000</v>
      </c>
      <c r="N203" s="102">
        <f t="shared" si="77"/>
        <v>554929</v>
      </c>
      <c r="O203" s="203">
        <f t="shared" si="77"/>
        <v>676176</v>
      </c>
      <c r="P203" s="203">
        <f t="shared" si="77"/>
        <v>24130</v>
      </c>
      <c r="Q203" s="102">
        <f t="shared" si="77"/>
        <v>25817</v>
      </c>
      <c r="R203" s="203">
        <f t="shared" si="77"/>
        <v>27283</v>
      </c>
      <c r="S203" s="193">
        <f>S127+S134+S144+S150+S157+S163+S171+S178+S186+S193+S200</f>
        <v>1980109</v>
      </c>
      <c r="T203" s="102">
        <f t="shared" ref="T203:AK203" si="78">T127+T134+T144+T150+T157+T163+T171+T178+T186+T193+T200</f>
        <v>2079946</v>
      </c>
      <c r="U203" s="203">
        <f t="shared" si="78"/>
        <v>2197311</v>
      </c>
      <c r="V203" s="193">
        <f t="shared" si="78"/>
        <v>1127163.6116407053</v>
      </c>
      <c r="W203" s="102">
        <f t="shared" si="78"/>
        <v>972778.24341396277</v>
      </c>
      <c r="X203" s="203">
        <f t="shared" si="78"/>
        <v>1028871.9426809724</v>
      </c>
      <c r="Y203" s="193">
        <f t="shared" si="78"/>
        <v>151178</v>
      </c>
      <c r="Z203" s="102">
        <f t="shared" si="78"/>
        <v>120000</v>
      </c>
      <c r="AA203" s="203">
        <f t="shared" si="78"/>
        <v>120000</v>
      </c>
      <c r="AB203" s="193">
        <f t="shared" si="78"/>
        <v>39111</v>
      </c>
      <c r="AC203" s="102">
        <f t="shared" si="78"/>
        <v>52224</v>
      </c>
      <c r="AD203" s="203">
        <f t="shared" si="78"/>
        <v>55148</v>
      </c>
      <c r="AE203" s="193">
        <f t="shared" si="78"/>
        <v>0</v>
      </c>
      <c r="AF203" s="102">
        <f t="shared" si="78"/>
        <v>0</v>
      </c>
      <c r="AG203" s="203">
        <f t="shared" si="78"/>
        <v>0</v>
      </c>
      <c r="AH203" s="121">
        <f t="shared" si="78"/>
        <v>0</v>
      </c>
      <c r="AI203" s="193">
        <f t="shared" si="78"/>
        <v>8801178.6116407067</v>
      </c>
      <c r="AJ203" s="102">
        <f t="shared" si="78"/>
        <v>9074437.2434139624</v>
      </c>
      <c r="AK203" s="203">
        <f t="shared" si="78"/>
        <v>9422342.9426809717</v>
      </c>
    </row>
    <row r="204" spans="1:37" ht="15" customHeight="1" x14ac:dyDescent="0.2">
      <c r="A204" s="254">
        <f>[6]Settings!U203</f>
        <v>0</v>
      </c>
      <c r="B204" s="243">
        <f>[6]Settings!V203</f>
        <v>0</v>
      </c>
      <c r="C204" s="244">
        <f>[6]Settings!W203</f>
        <v>0</v>
      </c>
      <c r="D204" s="6"/>
      <c r="E204" s="7"/>
      <c r="F204" s="8"/>
      <c r="G204" s="6"/>
      <c r="H204" s="7"/>
      <c r="I204" s="8"/>
      <c r="J204" s="6"/>
      <c r="K204" s="7"/>
      <c r="L204" s="8"/>
      <c r="M204" s="6"/>
      <c r="N204" s="7"/>
      <c r="O204" s="8"/>
      <c r="P204" s="6"/>
      <c r="Q204" s="7"/>
      <c r="R204" s="8"/>
      <c r="S204" s="6"/>
      <c r="T204" s="7"/>
      <c r="U204" s="8"/>
      <c r="V204" s="6"/>
      <c r="W204" s="7"/>
      <c r="X204" s="8"/>
      <c r="Y204" s="6"/>
      <c r="Z204" s="7"/>
      <c r="AA204" s="8"/>
      <c r="AB204" s="6"/>
      <c r="AC204" s="7"/>
      <c r="AD204" s="8"/>
      <c r="AE204" s="6"/>
      <c r="AF204" s="7"/>
      <c r="AG204" s="8"/>
      <c r="AI204" s="147">
        <f t="shared" ref="AI204:AK212" si="79">D204+G204+J204+M204+P204+S204+V204+Y204+AB204+AE204</f>
        <v>0</v>
      </c>
      <c r="AJ204" s="80">
        <f t="shared" si="79"/>
        <v>0</v>
      </c>
      <c r="AK204" s="134">
        <f t="shared" si="79"/>
        <v>0</v>
      </c>
    </row>
    <row r="205" spans="1:37" ht="15" customHeight="1" x14ac:dyDescent="0.2">
      <c r="A205" s="257" t="str">
        <f>[6]Settings!U204</f>
        <v>LIMPOPO</v>
      </c>
      <c r="B205" s="19"/>
      <c r="C205" s="229"/>
      <c r="D205" s="1"/>
      <c r="E205" s="2"/>
      <c r="F205" s="3"/>
      <c r="G205" s="1"/>
      <c r="H205" s="2"/>
      <c r="I205" s="3"/>
      <c r="J205" s="1"/>
      <c r="K205" s="2"/>
      <c r="L205" s="3"/>
      <c r="M205" s="1"/>
      <c r="N205" s="2"/>
      <c r="O205" s="3"/>
      <c r="P205" s="1"/>
      <c r="Q205" s="2"/>
      <c r="R205" s="3"/>
      <c r="S205" s="1"/>
      <c r="T205" s="2"/>
      <c r="U205" s="3"/>
      <c r="V205" s="1"/>
      <c r="W205" s="2"/>
      <c r="X205" s="3"/>
      <c r="Y205" s="1"/>
      <c r="Z205" s="2"/>
      <c r="AA205" s="3"/>
      <c r="AB205" s="1"/>
      <c r="AC205" s="2"/>
      <c r="AD205" s="3"/>
      <c r="AE205" s="1"/>
      <c r="AF205" s="2"/>
      <c r="AG205" s="3"/>
      <c r="AI205" s="147">
        <f t="shared" si="79"/>
        <v>0</v>
      </c>
      <c r="AJ205" s="80">
        <f t="shared" si="79"/>
        <v>0</v>
      </c>
      <c r="AK205" s="134">
        <f t="shared" si="79"/>
        <v>0</v>
      </c>
    </row>
    <row r="206" spans="1:37" ht="15" customHeight="1" x14ac:dyDescent="0.2">
      <c r="A206" s="254">
        <f>[6]Settings!U205</f>
        <v>0</v>
      </c>
      <c r="B206" s="243">
        <f>[6]Settings!V205</f>
        <v>0</v>
      </c>
      <c r="C206" s="244">
        <f>[6]Settings!W205</f>
        <v>0</v>
      </c>
      <c r="D206" s="1"/>
      <c r="E206" s="2"/>
      <c r="F206" s="3"/>
      <c r="G206" s="1"/>
      <c r="H206" s="2"/>
      <c r="I206" s="3"/>
      <c r="J206" s="1"/>
      <c r="K206" s="2"/>
      <c r="L206" s="3"/>
      <c r="M206" s="1"/>
      <c r="N206" s="2"/>
      <c r="O206" s="3"/>
      <c r="P206" s="1"/>
      <c r="Q206" s="2"/>
      <c r="R206" s="3"/>
      <c r="S206" s="1"/>
      <c r="T206" s="2"/>
      <c r="U206" s="3"/>
      <c r="V206" s="1"/>
      <c r="W206" s="2"/>
      <c r="X206" s="3"/>
      <c r="Y206" s="1"/>
      <c r="Z206" s="2"/>
      <c r="AA206" s="3"/>
      <c r="AB206" s="1"/>
      <c r="AC206" s="2"/>
      <c r="AD206" s="3"/>
      <c r="AE206" s="1"/>
      <c r="AF206" s="2"/>
      <c r="AG206" s="3"/>
      <c r="AI206" s="147">
        <f t="shared" si="79"/>
        <v>0</v>
      </c>
      <c r="AJ206" s="80">
        <f t="shared" si="79"/>
        <v>0</v>
      </c>
      <c r="AK206" s="134">
        <f t="shared" si="79"/>
        <v>0</v>
      </c>
    </row>
    <row r="207" spans="1:37" ht="15" customHeight="1" x14ac:dyDescent="0.2">
      <c r="A207" s="20" t="str">
        <f>[6]Settings!U206</f>
        <v>B</v>
      </c>
      <c r="B207" s="19" t="str">
        <f>[6]Settings!V206</f>
        <v>LIM331</v>
      </c>
      <c r="C207" s="229" t="str">
        <f>[6]Settings!W206</f>
        <v xml:space="preserve"> Greater Giyani</v>
      </c>
      <c r="D207" s="147">
        <v>61736</v>
      </c>
      <c r="E207" s="80">
        <v>65253</v>
      </c>
      <c r="F207" s="134">
        <v>68964</v>
      </c>
      <c r="G207" s="147"/>
      <c r="H207" s="80"/>
      <c r="I207" s="134"/>
      <c r="J207" s="147"/>
      <c r="K207" s="80"/>
      <c r="L207" s="134"/>
      <c r="M207" s="147">
        <v>20000</v>
      </c>
      <c r="N207" s="80">
        <v>10000</v>
      </c>
      <c r="O207" s="134">
        <v>10000</v>
      </c>
      <c r="P207" s="147"/>
      <c r="Q207" s="80"/>
      <c r="R207" s="134"/>
      <c r="S207" s="147"/>
      <c r="T207" s="80"/>
      <c r="U207" s="134"/>
      <c r="V207" s="147"/>
      <c r="W207" s="80"/>
      <c r="X207" s="134"/>
      <c r="Y207" s="147"/>
      <c r="Z207" s="80"/>
      <c r="AA207" s="134"/>
      <c r="AB207" s="147"/>
      <c r="AC207" s="80"/>
      <c r="AD207" s="134"/>
      <c r="AE207" s="147"/>
      <c r="AF207" s="80"/>
      <c r="AG207" s="134"/>
      <c r="AI207" s="147">
        <f t="shared" si="79"/>
        <v>81736</v>
      </c>
      <c r="AJ207" s="80">
        <f t="shared" si="79"/>
        <v>75253</v>
      </c>
      <c r="AK207" s="134">
        <f t="shared" si="79"/>
        <v>78964</v>
      </c>
    </row>
    <row r="208" spans="1:37" ht="15" customHeight="1" x14ac:dyDescent="0.2">
      <c r="A208" s="20" t="str">
        <f>[6]Settings!U207</f>
        <v>B</v>
      </c>
      <c r="B208" s="19" t="str">
        <f>[6]Settings!V207</f>
        <v>LIM332</v>
      </c>
      <c r="C208" s="229" t="str">
        <f>[6]Settings!W207</f>
        <v xml:space="preserve"> Greater Letaba</v>
      </c>
      <c r="D208" s="147">
        <v>61162</v>
      </c>
      <c r="E208" s="80">
        <v>61920</v>
      </c>
      <c r="F208" s="134">
        <v>65427</v>
      </c>
      <c r="G208" s="147"/>
      <c r="H208" s="80"/>
      <c r="I208" s="134"/>
      <c r="J208" s="147"/>
      <c r="K208" s="80"/>
      <c r="L208" s="134"/>
      <c r="M208" s="147">
        <v>0</v>
      </c>
      <c r="N208" s="80"/>
      <c r="O208" s="134"/>
      <c r="P208" s="147"/>
      <c r="Q208" s="80"/>
      <c r="R208" s="134"/>
      <c r="S208" s="147"/>
      <c r="T208" s="80"/>
      <c r="U208" s="134"/>
      <c r="V208" s="147"/>
      <c r="W208" s="80"/>
      <c r="X208" s="134"/>
      <c r="Y208" s="147"/>
      <c r="Z208" s="80"/>
      <c r="AA208" s="134"/>
      <c r="AB208" s="147"/>
      <c r="AC208" s="80"/>
      <c r="AD208" s="134"/>
      <c r="AE208" s="147"/>
      <c r="AF208" s="80"/>
      <c r="AG208" s="134"/>
      <c r="AI208" s="147">
        <f t="shared" si="79"/>
        <v>61162</v>
      </c>
      <c r="AJ208" s="80">
        <f t="shared" si="79"/>
        <v>61920</v>
      </c>
      <c r="AK208" s="134">
        <f t="shared" si="79"/>
        <v>65427</v>
      </c>
    </row>
    <row r="209" spans="1:37" ht="15" customHeight="1" x14ac:dyDescent="0.2">
      <c r="A209" s="20" t="str">
        <f>[6]Settings!U208</f>
        <v>B</v>
      </c>
      <c r="B209" s="19" t="str">
        <f>[6]Settings!V208</f>
        <v>LIM333</v>
      </c>
      <c r="C209" s="229" t="str">
        <f>[6]Settings!W208</f>
        <v xml:space="preserve"> Greater Tzaneen</v>
      </c>
      <c r="D209" s="147">
        <v>95942</v>
      </c>
      <c r="E209" s="80">
        <v>101580</v>
      </c>
      <c r="F209" s="134">
        <v>107529</v>
      </c>
      <c r="G209" s="147"/>
      <c r="H209" s="80"/>
      <c r="I209" s="134"/>
      <c r="J209" s="147"/>
      <c r="K209" s="80"/>
      <c r="L209" s="134"/>
      <c r="M209" s="147">
        <v>25000</v>
      </c>
      <c r="N209" s="80">
        <v>15000</v>
      </c>
      <c r="O209" s="134">
        <v>20000</v>
      </c>
      <c r="P209" s="147"/>
      <c r="Q209" s="80"/>
      <c r="R209" s="134"/>
      <c r="S209" s="147"/>
      <c r="T209" s="80"/>
      <c r="U209" s="134"/>
      <c r="V209" s="147"/>
      <c r="W209" s="80"/>
      <c r="X209" s="134"/>
      <c r="Y209" s="147"/>
      <c r="Z209" s="80"/>
      <c r="AA209" s="134"/>
      <c r="AB209" s="147"/>
      <c r="AC209" s="80"/>
      <c r="AD209" s="134"/>
      <c r="AE209" s="147"/>
      <c r="AF209" s="80"/>
      <c r="AG209" s="134"/>
      <c r="AI209" s="147">
        <f t="shared" si="79"/>
        <v>120942</v>
      </c>
      <c r="AJ209" s="80">
        <f t="shared" si="79"/>
        <v>116580</v>
      </c>
      <c r="AK209" s="134">
        <f t="shared" si="79"/>
        <v>127529</v>
      </c>
    </row>
    <row r="210" spans="1:37" ht="15" customHeight="1" x14ac:dyDescent="0.2">
      <c r="A210" s="20" t="str">
        <f>[6]Settings!U209</f>
        <v>B</v>
      </c>
      <c r="B210" s="19" t="str">
        <f>[6]Settings!V209</f>
        <v>LIM334</v>
      </c>
      <c r="C210" s="229" t="str">
        <f>[6]Settings!W209</f>
        <v xml:space="preserve"> Ba-Phalaborwa</v>
      </c>
      <c r="D210" s="147">
        <v>39619</v>
      </c>
      <c r="E210" s="80">
        <v>34242</v>
      </c>
      <c r="F210" s="134">
        <v>36043</v>
      </c>
      <c r="G210" s="147"/>
      <c r="H210" s="80"/>
      <c r="I210" s="134"/>
      <c r="J210" s="147"/>
      <c r="K210" s="80"/>
      <c r="L210" s="134"/>
      <c r="M210" s="147">
        <v>9000</v>
      </c>
      <c r="N210" s="80">
        <v>3000</v>
      </c>
      <c r="O210" s="134">
        <v>19000</v>
      </c>
      <c r="P210" s="147"/>
      <c r="Q210" s="80"/>
      <c r="R210" s="134"/>
      <c r="S210" s="147"/>
      <c r="T210" s="80"/>
      <c r="U210" s="134"/>
      <c r="V210" s="147"/>
      <c r="W210" s="80"/>
      <c r="X210" s="134"/>
      <c r="Y210" s="147"/>
      <c r="Z210" s="80"/>
      <c r="AA210" s="134"/>
      <c r="AB210" s="147"/>
      <c r="AC210" s="80"/>
      <c r="AD210" s="134"/>
      <c r="AE210" s="147"/>
      <c r="AF210" s="80"/>
      <c r="AG210" s="134"/>
      <c r="AI210" s="147">
        <f t="shared" si="79"/>
        <v>48619</v>
      </c>
      <c r="AJ210" s="80">
        <f t="shared" si="79"/>
        <v>37242</v>
      </c>
      <c r="AK210" s="134">
        <f t="shared" si="79"/>
        <v>55043</v>
      </c>
    </row>
    <row r="211" spans="1:37" ht="15" customHeight="1" x14ac:dyDescent="0.2">
      <c r="A211" s="20" t="str">
        <f>[6]Settings!U210</f>
        <v>B</v>
      </c>
      <c r="B211" s="19" t="str">
        <f>[6]Settings!V210</f>
        <v>LIM335</v>
      </c>
      <c r="C211" s="229" t="str">
        <f>[6]Settings!W210</f>
        <v xml:space="preserve"> Maruleng</v>
      </c>
      <c r="D211" s="147">
        <v>27223</v>
      </c>
      <c r="E211" s="80">
        <v>28600</v>
      </c>
      <c r="F211" s="134">
        <v>30054</v>
      </c>
      <c r="G211" s="147"/>
      <c r="H211" s="80"/>
      <c r="I211" s="134"/>
      <c r="J211" s="147"/>
      <c r="K211" s="80"/>
      <c r="L211" s="134"/>
      <c r="M211" s="147">
        <v>0</v>
      </c>
      <c r="N211" s="80"/>
      <c r="O211" s="134"/>
      <c r="P211" s="147"/>
      <c r="Q211" s="80"/>
      <c r="R211" s="134"/>
      <c r="S211" s="147"/>
      <c r="T211" s="80"/>
      <c r="U211" s="134"/>
      <c r="V211" s="147"/>
      <c r="W211" s="80"/>
      <c r="X211" s="134"/>
      <c r="Y211" s="147"/>
      <c r="Z211" s="80"/>
      <c r="AA211" s="134"/>
      <c r="AB211" s="147"/>
      <c r="AC211" s="80"/>
      <c r="AD211" s="134"/>
      <c r="AE211" s="147"/>
      <c r="AF211" s="80"/>
      <c r="AG211" s="134"/>
      <c r="AI211" s="147">
        <f t="shared" si="79"/>
        <v>27223</v>
      </c>
      <c r="AJ211" s="80">
        <f t="shared" si="79"/>
        <v>28600</v>
      </c>
      <c r="AK211" s="134">
        <f t="shared" si="79"/>
        <v>30054</v>
      </c>
    </row>
    <row r="212" spans="1:37" ht="15" customHeight="1" x14ac:dyDescent="0.2">
      <c r="A212" s="20" t="str">
        <f>[6]Settings!U211</f>
        <v>C</v>
      </c>
      <c r="B212" s="19" t="str">
        <f>[6]Settings!V211</f>
        <v>DC33</v>
      </c>
      <c r="C212" s="229" t="str">
        <f>[6]Settings!W211</f>
        <v xml:space="preserve"> Mopani District Municipality</v>
      </c>
      <c r="D212" s="147">
        <v>462748</v>
      </c>
      <c r="E212" s="80">
        <v>491124</v>
      </c>
      <c r="F212" s="134">
        <v>521069</v>
      </c>
      <c r="G212" s="147"/>
      <c r="H212" s="80"/>
      <c r="I212" s="134"/>
      <c r="J212" s="147">
        <v>95000</v>
      </c>
      <c r="K212" s="80">
        <v>107000</v>
      </c>
      <c r="L212" s="134">
        <v>110000</v>
      </c>
      <c r="M212" s="147"/>
      <c r="N212" s="80"/>
      <c r="O212" s="134"/>
      <c r="P212" s="147">
        <v>2202</v>
      </c>
      <c r="Q212" s="80">
        <v>2330</v>
      </c>
      <c r="R212" s="134">
        <v>2464</v>
      </c>
      <c r="S212" s="147"/>
      <c r="T212" s="80"/>
      <c r="U212" s="134"/>
      <c r="V212" s="147"/>
      <c r="W212" s="80"/>
      <c r="X212" s="134"/>
      <c r="Y212" s="147"/>
      <c r="Z212" s="80"/>
      <c r="AA212" s="134"/>
      <c r="AB212" s="147"/>
      <c r="AC212" s="80"/>
      <c r="AD212" s="134"/>
      <c r="AE212" s="147"/>
      <c r="AF212" s="80"/>
      <c r="AG212" s="134"/>
      <c r="AI212" s="147">
        <f t="shared" si="79"/>
        <v>559950</v>
      </c>
      <c r="AJ212" s="80">
        <f t="shared" si="79"/>
        <v>600454</v>
      </c>
      <c r="AK212" s="134">
        <f t="shared" si="79"/>
        <v>633533</v>
      </c>
    </row>
    <row r="213" spans="1:37" s="66" customFormat="1" ht="15" customHeight="1" x14ac:dyDescent="0.2">
      <c r="A213" s="22" t="str">
        <f>[6]Settings!U212</f>
        <v>Total: Mopani Municipalities</v>
      </c>
      <c r="B213" s="23"/>
      <c r="C213" s="24"/>
      <c r="D213" s="193">
        <f>SUM(D207:D212)</f>
        <v>748430</v>
      </c>
      <c r="E213" s="193">
        <f t="shared" ref="E213:R213" si="80">SUM(E207:E212)</f>
        <v>782719</v>
      </c>
      <c r="F213" s="193">
        <f t="shared" si="80"/>
        <v>829086</v>
      </c>
      <c r="G213" s="193">
        <f t="shared" si="80"/>
        <v>0</v>
      </c>
      <c r="H213" s="193">
        <f t="shared" si="80"/>
        <v>0</v>
      </c>
      <c r="I213" s="193">
        <f t="shared" si="80"/>
        <v>0</v>
      </c>
      <c r="J213" s="193">
        <f t="shared" si="80"/>
        <v>95000</v>
      </c>
      <c r="K213" s="102">
        <f t="shared" si="80"/>
        <v>107000</v>
      </c>
      <c r="L213" s="203">
        <f t="shared" si="80"/>
        <v>110000</v>
      </c>
      <c r="M213" s="193">
        <f t="shared" si="80"/>
        <v>54000</v>
      </c>
      <c r="N213" s="102">
        <f t="shared" si="80"/>
        <v>28000</v>
      </c>
      <c r="O213" s="203">
        <f t="shared" si="80"/>
        <v>49000</v>
      </c>
      <c r="P213" s="203">
        <f t="shared" si="80"/>
        <v>2202</v>
      </c>
      <c r="Q213" s="102">
        <f t="shared" si="80"/>
        <v>2330</v>
      </c>
      <c r="R213" s="203">
        <f t="shared" si="80"/>
        <v>2464</v>
      </c>
      <c r="S213" s="193">
        <f>SUM(S207:S212)</f>
        <v>0</v>
      </c>
      <c r="T213" s="102">
        <f t="shared" ref="T213:AK213" si="81">SUM(T207:T212)</f>
        <v>0</v>
      </c>
      <c r="U213" s="203">
        <f t="shared" si="81"/>
        <v>0</v>
      </c>
      <c r="V213" s="193">
        <f t="shared" si="81"/>
        <v>0</v>
      </c>
      <c r="W213" s="102">
        <f t="shared" si="81"/>
        <v>0</v>
      </c>
      <c r="X213" s="203">
        <f t="shared" si="81"/>
        <v>0</v>
      </c>
      <c r="Y213" s="193">
        <f t="shared" si="81"/>
        <v>0</v>
      </c>
      <c r="Z213" s="102">
        <f t="shared" si="81"/>
        <v>0</v>
      </c>
      <c r="AA213" s="203">
        <f t="shared" si="81"/>
        <v>0</v>
      </c>
      <c r="AB213" s="193">
        <f t="shared" si="81"/>
        <v>0</v>
      </c>
      <c r="AC213" s="102">
        <f t="shared" si="81"/>
        <v>0</v>
      </c>
      <c r="AD213" s="203">
        <f t="shared" si="81"/>
        <v>0</v>
      </c>
      <c r="AE213" s="193">
        <f t="shared" si="81"/>
        <v>0</v>
      </c>
      <c r="AF213" s="102">
        <f t="shared" si="81"/>
        <v>0</v>
      </c>
      <c r="AG213" s="203">
        <f t="shared" si="81"/>
        <v>0</v>
      </c>
      <c r="AH213" s="121">
        <f t="shared" si="81"/>
        <v>0</v>
      </c>
      <c r="AI213" s="193">
        <f t="shared" si="81"/>
        <v>899632</v>
      </c>
      <c r="AJ213" s="102">
        <f t="shared" si="81"/>
        <v>920049</v>
      </c>
      <c r="AK213" s="203">
        <f t="shared" si="81"/>
        <v>990550</v>
      </c>
    </row>
    <row r="214" spans="1:37" ht="15" customHeight="1" x14ac:dyDescent="0.2">
      <c r="A214" s="254">
        <f>[6]Settings!U213</f>
        <v>0</v>
      </c>
      <c r="B214" s="243">
        <f>[6]Settings!V213</f>
        <v>0</v>
      </c>
      <c r="C214" s="244">
        <f>[6]Settings!W213</f>
        <v>0</v>
      </c>
      <c r="D214" s="1"/>
      <c r="E214" s="2"/>
      <c r="F214" s="3"/>
      <c r="G214" s="1"/>
      <c r="H214" s="2"/>
      <c r="I214" s="3"/>
      <c r="J214" s="1"/>
      <c r="K214" s="2"/>
      <c r="L214" s="3"/>
      <c r="M214" s="1"/>
      <c r="N214" s="2"/>
      <c r="O214" s="3"/>
      <c r="P214" s="1"/>
      <c r="Q214" s="2"/>
      <c r="R214" s="3"/>
      <c r="S214" s="1"/>
      <c r="T214" s="2"/>
      <c r="U214" s="3"/>
      <c r="V214" s="1"/>
      <c r="W214" s="2"/>
      <c r="X214" s="3"/>
      <c r="Y214" s="1"/>
      <c r="Z214" s="2"/>
      <c r="AA214" s="3"/>
      <c r="AB214" s="1"/>
      <c r="AC214" s="2"/>
      <c r="AD214" s="3"/>
      <c r="AE214" s="1"/>
      <c r="AF214" s="2"/>
      <c r="AG214" s="3"/>
      <c r="AI214" s="147">
        <f t="shared" ref="AI214:AK219" si="82">D214+G214+J214+M214+P214+S214+V214+Y214+AB214+AE214</f>
        <v>0</v>
      </c>
      <c r="AJ214" s="80">
        <f t="shared" si="82"/>
        <v>0</v>
      </c>
      <c r="AK214" s="134">
        <f t="shared" si="82"/>
        <v>0</v>
      </c>
    </row>
    <row r="215" spans="1:37" ht="15" customHeight="1" x14ac:dyDescent="0.2">
      <c r="A215" s="20" t="str">
        <f>[6]Settings!U214</f>
        <v>B</v>
      </c>
      <c r="B215" s="19" t="str">
        <f>[6]Settings!V214</f>
        <v>LIM341</v>
      </c>
      <c r="C215" s="229" t="str">
        <f>[6]Settings!W214</f>
        <v>LIM341</v>
      </c>
      <c r="D215" s="147">
        <v>29468</v>
      </c>
      <c r="E215" s="80">
        <v>30984</v>
      </c>
      <c r="F215" s="134">
        <v>32585</v>
      </c>
      <c r="G215" s="147"/>
      <c r="H215" s="80"/>
      <c r="I215" s="134"/>
      <c r="J215" s="147"/>
      <c r="K215" s="80"/>
      <c r="L215" s="134"/>
      <c r="M215" s="147">
        <v>18000</v>
      </c>
      <c r="N215" s="80">
        <v>10000</v>
      </c>
      <c r="O215" s="134">
        <v>20000</v>
      </c>
      <c r="P215" s="147"/>
      <c r="Q215" s="80"/>
      <c r="R215" s="134"/>
      <c r="S215" s="147"/>
      <c r="T215" s="80"/>
      <c r="U215" s="134"/>
      <c r="V215" s="147"/>
      <c r="W215" s="80"/>
      <c r="X215" s="134"/>
      <c r="Y215" s="147"/>
      <c r="Z215" s="80"/>
      <c r="AA215" s="134"/>
      <c r="AB215" s="147"/>
      <c r="AC215" s="80"/>
      <c r="AD215" s="134"/>
      <c r="AE215" s="147"/>
      <c r="AF215" s="80"/>
      <c r="AG215" s="134"/>
      <c r="AI215" s="147">
        <f t="shared" si="82"/>
        <v>47468</v>
      </c>
      <c r="AJ215" s="80">
        <f t="shared" si="82"/>
        <v>40984</v>
      </c>
      <c r="AK215" s="134">
        <f t="shared" si="82"/>
        <v>52585</v>
      </c>
    </row>
    <row r="216" spans="1:37" ht="15" customHeight="1" x14ac:dyDescent="0.2">
      <c r="A216" s="20" t="str">
        <f>[6]Settings!U215</f>
        <v>B</v>
      </c>
      <c r="B216" s="19" t="str">
        <f>[6]Settings!V215</f>
        <v>LIM343</v>
      </c>
      <c r="C216" s="229" t="str">
        <f>[6]Settings!W215</f>
        <v>LIM343</v>
      </c>
      <c r="D216" s="147">
        <v>101159</v>
      </c>
      <c r="E216" s="80">
        <v>107119</v>
      </c>
      <c r="F216" s="134">
        <v>113410</v>
      </c>
      <c r="G216" s="147"/>
      <c r="H216" s="80"/>
      <c r="I216" s="134"/>
      <c r="J216" s="147"/>
      <c r="K216" s="80"/>
      <c r="L216" s="134"/>
      <c r="M216" s="147">
        <v>40000</v>
      </c>
      <c r="N216" s="80">
        <v>35000</v>
      </c>
      <c r="O216" s="134">
        <v>40000</v>
      </c>
      <c r="P216" s="147"/>
      <c r="Q216" s="80"/>
      <c r="R216" s="134"/>
      <c r="S216" s="147"/>
      <c r="T216" s="80"/>
      <c r="U216" s="134"/>
      <c r="V216" s="147"/>
      <c r="W216" s="80"/>
      <c r="X216" s="134"/>
      <c r="Y216" s="147"/>
      <c r="Z216" s="80"/>
      <c r="AA216" s="134"/>
      <c r="AB216" s="147"/>
      <c r="AC216" s="80"/>
      <c r="AD216" s="134"/>
      <c r="AE216" s="147"/>
      <c r="AF216" s="80"/>
      <c r="AG216" s="134"/>
      <c r="AI216" s="147">
        <f t="shared" si="82"/>
        <v>141159</v>
      </c>
      <c r="AJ216" s="80">
        <f t="shared" si="82"/>
        <v>142119</v>
      </c>
      <c r="AK216" s="134">
        <f t="shared" si="82"/>
        <v>153410</v>
      </c>
    </row>
    <row r="217" spans="1:37" ht="15" customHeight="1" x14ac:dyDescent="0.2">
      <c r="A217" s="20" t="str">
        <f>[6]Settings!U216</f>
        <v>B</v>
      </c>
      <c r="B217" s="19" t="str">
        <f>[6]Settings!V216</f>
        <v>LIM344</v>
      </c>
      <c r="C217" s="229" t="str">
        <f>[6]Settings!W216</f>
        <v>Makhado</v>
      </c>
      <c r="D217" s="147">
        <v>91169</v>
      </c>
      <c r="E217" s="80">
        <v>96510</v>
      </c>
      <c r="F217" s="134">
        <v>102147</v>
      </c>
      <c r="G217" s="147"/>
      <c r="H217" s="80"/>
      <c r="I217" s="134"/>
      <c r="J217" s="147"/>
      <c r="K217" s="80"/>
      <c r="L217" s="134"/>
      <c r="M217" s="147">
        <v>25000</v>
      </c>
      <c r="N217" s="80">
        <v>25000</v>
      </c>
      <c r="O217" s="134">
        <v>45000</v>
      </c>
      <c r="P217" s="147"/>
      <c r="Q217" s="80"/>
      <c r="R217" s="134"/>
      <c r="S217" s="147"/>
      <c r="T217" s="80"/>
      <c r="U217" s="134"/>
      <c r="V217" s="147"/>
      <c r="W217" s="80"/>
      <c r="X217" s="134"/>
      <c r="Y217" s="147"/>
      <c r="Z217" s="80"/>
      <c r="AA217" s="134"/>
      <c r="AB217" s="147"/>
      <c r="AC217" s="80"/>
      <c r="AD217" s="134"/>
      <c r="AE217" s="147"/>
      <c r="AF217" s="80"/>
      <c r="AG217" s="134"/>
      <c r="AI217" s="147">
        <f t="shared" si="82"/>
        <v>116169</v>
      </c>
      <c r="AJ217" s="80">
        <f t="shared" si="82"/>
        <v>121510</v>
      </c>
      <c r="AK217" s="134">
        <f t="shared" si="82"/>
        <v>147147</v>
      </c>
    </row>
    <row r="218" spans="1:37" ht="15" customHeight="1" x14ac:dyDescent="0.2">
      <c r="A218" s="20" t="str">
        <f>[6]Settings!U217</f>
        <v>B</v>
      </c>
      <c r="B218" s="19" t="str">
        <f>[6]Settings!V217</f>
        <v>LIM345</v>
      </c>
      <c r="C218" s="229" t="str">
        <f>[6]Settings!W217</f>
        <v>LIM 345</v>
      </c>
      <c r="D218" s="147">
        <v>83480</v>
      </c>
      <c r="E218" s="80">
        <v>88345</v>
      </c>
      <c r="F218" s="134">
        <v>93479</v>
      </c>
      <c r="G218" s="147"/>
      <c r="H218" s="80"/>
      <c r="I218" s="134"/>
      <c r="J218" s="147"/>
      <c r="K218" s="80"/>
      <c r="L218" s="134"/>
      <c r="M218" s="147">
        <v>18000</v>
      </c>
      <c r="N218" s="80">
        <v>7000</v>
      </c>
      <c r="O218" s="134">
        <v>13000</v>
      </c>
      <c r="P218" s="147"/>
      <c r="Q218" s="80"/>
      <c r="R218" s="134"/>
      <c r="S218" s="147"/>
      <c r="T218" s="80"/>
      <c r="U218" s="134"/>
      <c r="V218" s="147"/>
      <c r="W218" s="80"/>
      <c r="X218" s="134"/>
      <c r="Y218" s="147"/>
      <c r="Z218" s="80"/>
      <c r="AA218" s="134"/>
      <c r="AB218" s="147"/>
      <c r="AC218" s="80"/>
      <c r="AD218" s="134"/>
      <c r="AE218" s="147"/>
      <c r="AF218" s="80"/>
      <c r="AG218" s="134"/>
      <c r="AI218" s="147">
        <f t="shared" si="82"/>
        <v>101480</v>
      </c>
      <c r="AJ218" s="80">
        <f t="shared" si="82"/>
        <v>95345</v>
      </c>
      <c r="AK218" s="134">
        <f t="shared" si="82"/>
        <v>106479</v>
      </c>
    </row>
    <row r="219" spans="1:37" ht="15" customHeight="1" x14ac:dyDescent="0.2">
      <c r="A219" s="20" t="str">
        <f>[6]Settings!U218</f>
        <v>C</v>
      </c>
      <c r="B219" s="19" t="str">
        <f>[6]Settings!V218</f>
        <v>DC34</v>
      </c>
      <c r="C219" s="229" t="str">
        <f>[6]Settings!W218</f>
        <v>Vhembe District Municipality</v>
      </c>
      <c r="D219" s="147">
        <v>524360</v>
      </c>
      <c r="E219" s="80">
        <v>556554</v>
      </c>
      <c r="F219" s="134">
        <v>590530</v>
      </c>
      <c r="G219" s="147"/>
      <c r="H219" s="80"/>
      <c r="I219" s="134"/>
      <c r="J219" s="147">
        <v>32478</v>
      </c>
      <c r="K219" s="80">
        <v>45000</v>
      </c>
      <c r="L219" s="134">
        <v>50000</v>
      </c>
      <c r="M219" s="147"/>
      <c r="N219" s="80"/>
      <c r="O219" s="134"/>
      <c r="P219" s="147">
        <v>2244</v>
      </c>
      <c r="Q219" s="80">
        <v>2336</v>
      </c>
      <c r="R219" s="134">
        <v>2469</v>
      </c>
      <c r="S219" s="147"/>
      <c r="T219" s="80"/>
      <c r="U219" s="134"/>
      <c r="V219" s="147"/>
      <c r="W219" s="80"/>
      <c r="X219" s="134"/>
      <c r="Y219" s="147"/>
      <c r="Z219" s="80"/>
      <c r="AA219" s="134"/>
      <c r="AB219" s="147"/>
      <c r="AC219" s="80"/>
      <c r="AD219" s="134"/>
      <c r="AE219" s="147"/>
      <c r="AF219" s="80"/>
      <c r="AG219" s="134"/>
      <c r="AI219" s="147">
        <f t="shared" si="82"/>
        <v>559082</v>
      </c>
      <c r="AJ219" s="80">
        <f t="shared" si="82"/>
        <v>603890</v>
      </c>
      <c r="AK219" s="134">
        <f t="shared" si="82"/>
        <v>642999</v>
      </c>
    </row>
    <row r="220" spans="1:37" s="66" customFormat="1" ht="15" customHeight="1" x14ac:dyDescent="0.2">
      <c r="A220" s="22" t="str">
        <f>[6]Settings!U219</f>
        <v>Total: Vhembe Municipalities</v>
      </c>
      <c r="B220" s="23"/>
      <c r="C220" s="24"/>
      <c r="D220" s="193">
        <f>SUM(D215:D219)</f>
        <v>829636</v>
      </c>
      <c r="E220" s="102">
        <f t="shared" ref="E220:R220" si="83">SUM(E215:E219)</f>
        <v>879512</v>
      </c>
      <c r="F220" s="203">
        <f t="shared" si="83"/>
        <v>932151</v>
      </c>
      <c r="G220" s="193">
        <f t="shared" si="83"/>
        <v>0</v>
      </c>
      <c r="H220" s="102">
        <f t="shared" si="83"/>
        <v>0</v>
      </c>
      <c r="I220" s="203">
        <f t="shared" si="83"/>
        <v>0</v>
      </c>
      <c r="J220" s="193">
        <f t="shared" si="83"/>
        <v>32478</v>
      </c>
      <c r="K220" s="102">
        <f t="shared" si="83"/>
        <v>45000</v>
      </c>
      <c r="L220" s="203">
        <f t="shared" si="83"/>
        <v>50000</v>
      </c>
      <c r="M220" s="193">
        <f t="shared" si="83"/>
        <v>101000</v>
      </c>
      <c r="N220" s="102">
        <f t="shared" si="83"/>
        <v>77000</v>
      </c>
      <c r="O220" s="203">
        <f t="shared" si="83"/>
        <v>118000</v>
      </c>
      <c r="P220" s="203">
        <f t="shared" si="83"/>
        <v>2244</v>
      </c>
      <c r="Q220" s="102">
        <f t="shared" si="83"/>
        <v>2336</v>
      </c>
      <c r="R220" s="203">
        <f t="shared" si="83"/>
        <v>2469</v>
      </c>
      <c r="S220" s="193">
        <f>SUM(S215:S219)</f>
        <v>0</v>
      </c>
      <c r="T220" s="102">
        <f t="shared" ref="T220:AK220" si="84">SUM(T215:T219)</f>
        <v>0</v>
      </c>
      <c r="U220" s="203">
        <f t="shared" si="84"/>
        <v>0</v>
      </c>
      <c r="V220" s="193">
        <f t="shared" si="84"/>
        <v>0</v>
      </c>
      <c r="W220" s="102">
        <f t="shared" si="84"/>
        <v>0</v>
      </c>
      <c r="X220" s="203">
        <f t="shared" si="84"/>
        <v>0</v>
      </c>
      <c r="Y220" s="193">
        <f t="shared" si="84"/>
        <v>0</v>
      </c>
      <c r="Z220" s="102">
        <f t="shared" si="84"/>
        <v>0</v>
      </c>
      <c r="AA220" s="203">
        <f t="shared" si="84"/>
        <v>0</v>
      </c>
      <c r="AB220" s="193">
        <f t="shared" si="84"/>
        <v>0</v>
      </c>
      <c r="AC220" s="102">
        <f t="shared" si="84"/>
        <v>0</v>
      </c>
      <c r="AD220" s="203">
        <f t="shared" si="84"/>
        <v>0</v>
      </c>
      <c r="AE220" s="193">
        <f t="shared" si="84"/>
        <v>0</v>
      </c>
      <c r="AF220" s="102">
        <f t="shared" si="84"/>
        <v>0</v>
      </c>
      <c r="AG220" s="203">
        <f t="shared" si="84"/>
        <v>0</v>
      </c>
      <c r="AH220" s="121">
        <f t="shared" si="84"/>
        <v>0</v>
      </c>
      <c r="AI220" s="193">
        <f t="shared" si="84"/>
        <v>965358</v>
      </c>
      <c r="AJ220" s="102">
        <f t="shared" si="84"/>
        <v>1003848</v>
      </c>
      <c r="AK220" s="203">
        <f t="shared" si="84"/>
        <v>1102620</v>
      </c>
    </row>
    <row r="221" spans="1:37" ht="15" customHeight="1" x14ac:dyDescent="0.2">
      <c r="A221" s="254">
        <f>[6]Settings!U220</f>
        <v>0</v>
      </c>
      <c r="B221" s="243">
        <f>[6]Settings!V220</f>
        <v>0</v>
      </c>
      <c r="C221" s="244">
        <f>[6]Settings!W220</f>
        <v>0</v>
      </c>
      <c r="D221" s="1"/>
      <c r="E221" s="2"/>
      <c r="F221" s="3"/>
      <c r="G221" s="1"/>
      <c r="H221" s="2"/>
      <c r="I221" s="3"/>
      <c r="J221" s="1"/>
      <c r="K221" s="2"/>
      <c r="L221" s="3"/>
      <c r="M221" s="1"/>
      <c r="N221" s="2"/>
      <c r="O221" s="3"/>
      <c r="P221" s="1"/>
      <c r="Q221" s="2"/>
      <c r="R221" s="3"/>
      <c r="S221" s="1"/>
      <c r="T221" s="2"/>
      <c r="U221" s="3"/>
      <c r="V221" s="1"/>
      <c r="W221" s="2"/>
      <c r="X221" s="3"/>
      <c r="Y221" s="1"/>
      <c r="Z221" s="2"/>
      <c r="AA221" s="3"/>
      <c r="AB221" s="1"/>
      <c r="AC221" s="2"/>
      <c r="AD221" s="3"/>
      <c r="AE221" s="1"/>
      <c r="AF221" s="2"/>
      <c r="AG221" s="3"/>
      <c r="AI221" s="147">
        <f t="shared" ref="AI221:AK226" si="85">D221+G221+J221+M221+P221+S221+V221+Y221+AB221+AE221</f>
        <v>0</v>
      </c>
      <c r="AJ221" s="80">
        <f t="shared" si="85"/>
        <v>0</v>
      </c>
      <c r="AK221" s="134">
        <f t="shared" si="85"/>
        <v>0</v>
      </c>
    </row>
    <row r="222" spans="1:37" ht="15" customHeight="1" x14ac:dyDescent="0.2">
      <c r="A222" s="20" t="str">
        <f>[6]Settings!U221</f>
        <v>B</v>
      </c>
      <c r="B222" s="19" t="str">
        <f>[6]Settings!V221</f>
        <v>LIM351</v>
      </c>
      <c r="C222" s="229" t="str">
        <f>[6]Settings!W221</f>
        <v xml:space="preserve">Blouberg </v>
      </c>
      <c r="D222" s="147">
        <v>45090</v>
      </c>
      <c r="E222" s="80">
        <v>47575</v>
      </c>
      <c r="F222" s="134">
        <v>50198</v>
      </c>
      <c r="G222" s="147"/>
      <c r="H222" s="80"/>
      <c r="I222" s="134"/>
      <c r="J222" s="147"/>
      <c r="K222" s="80"/>
      <c r="L222" s="134"/>
      <c r="M222" s="147">
        <v>7000</v>
      </c>
      <c r="N222" s="80">
        <v>7000</v>
      </c>
      <c r="O222" s="134">
        <v>7000</v>
      </c>
      <c r="P222" s="147"/>
      <c r="Q222" s="80"/>
      <c r="R222" s="134"/>
      <c r="S222" s="147"/>
      <c r="T222" s="80"/>
      <c r="U222" s="134"/>
      <c r="V222" s="147"/>
      <c r="W222" s="80"/>
      <c r="X222" s="134"/>
      <c r="Y222" s="147"/>
      <c r="Z222" s="80"/>
      <c r="AA222" s="134"/>
      <c r="AB222" s="147"/>
      <c r="AC222" s="80"/>
      <c r="AD222" s="134"/>
      <c r="AE222" s="147"/>
      <c r="AF222" s="80"/>
      <c r="AG222" s="134"/>
      <c r="AI222" s="147">
        <f t="shared" si="85"/>
        <v>52090</v>
      </c>
      <c r="AJ222" s="80">
        <f t="shared" si="85"/>
        <v>54575</v>
      </c>
      <c r="AK222" s="134">
        <f t="shared" si="85"/>
        <v>57198</v>
      </c>
    </row>
    <row r="223" spans="1:37" ht="15" customHeight="1" x14ac:dyDescent="0.2">
      <c r="A223" s="20" t="str">
        <f>[6]Settings!U222</f>
        <v>B</v>
      </c>
      <c r="B223" s="19" t="str">
        <f>[6]Settings!V222</f>
        <v>LIM353</v>
      </c>
      <c r="C223" s="229" t="str">
        <f>[6]Settings!W222</f>
        <v>Molemole</v>
      </c>
      <c r="D223" s="147">
        <v>35718</v>
      </c>
      <c r="E223" s="80">
        <v>37622</v>
      </c>
      <c r="F223" s="134">
        <v>39632</v>
      </c>
      <c r="G223" s="147"/>
      <c r="H223" s="80"/>
      <c r="I223" s="134"/>
      <c r="J223" s="147"/>
      <c r="K223" s="80"/>
      <c r="L223" s="134"/>
      <c r="M223" s="147"/>
      <c r="N223" s="80">
        <v>4000</v>
      </c>
      <c r="O223" s="134">
        <v>3000</v>
      </c>
      <c r="P223" s="147"/>
      <c r="Q223" s="80"/>
      <c r="R223" s="134"/>
      <c r="S223" s="147"/>
      <c r="T223" s="80"/>
      <c r="U223" s="134"/>
      <c r="V223" s="147"/>
      <c r="W223" s="80"/>
      <c r="X223" s="134"/>
      <c r="Y223" s="147"/>
      <c r="Z223" s="80"/>
      <c r="AA223" s="134"/>
      <c r="AB223" s="147"/>
      <c r="AC223" s="80"/>
      <c r="AD223" s="134"/>
      <c r="AE223" s="147"/>
      <c r="AF223" s="80"/>
      <c r="AG223" s="134"/>
      <c r="AI223" s="147">
        <f t="shared" si="85"/>
        <v>35718</v>
      </c>
      <c r="AJ223" s="80">
        <f t="shared" si="85"/>
        <v>41622</v>
      </c>
      <c r="AK223" s="134">
        <f t="shared" si="85"/>
        <v>42632</v>
      </c>
    </row>
    <row r="224" spans="1:37" ht="15" customHeight="1" x14ac:dyDescent="0.2">
      <c r="A224" s="20" t="str">
        <f>[6]Settings!U223</f>
        <v>B</v>
      </c>
      <c r="B224" s="19" t="str">
        <f>[6]Settings!V223</f>
        <v>LIM354</v>
      </c>
      <c r="C224" s="229" t="str">
        <f>[6]Settings!W223</f>
        <v xml:space="preserve">Polokwane </v>
      </c>
      <c r="D224" s="147">
        <v>352178</v>
      </c>
      <c r="E224" s="80">
        <v>365454</v>
      </c>
      <c r="F224" s="134">
        <v>387658</v>
      </c>
      <c r="G224" s="147">
        <v>209676</v>
      </c>
      <c r="H224" s="80">
        <v>286924</v>
      </c>
      <c r="I224" s="134">
        <v>646180</v>
      </c>
      <c r="J224" s="147"/>
      <c r="K224" s="80">
        <v>95000</v>
      </c>
      <c r="L224" s="134">
        <v>110000</v>
      </c>
      <c r="M224" s="147">
        <v>40000</v>
      </c>
      <c r="N224" s="80">
        <v>40000</v>
      </c>
      <c r="O224" s="134">
        <v>40000</v>
      </c>
      <c r="P224" s="147"/>
      <c r="Q224" s="80"/>
      <c r="R224" s="134"/>
      <c r="S224" s="147"/>
      <c r="T224" s="80"/>
      <c r="U224" s="134"/>
      <c r="V224" s="147">
        <v>216733.95696383921</v>
      </c>
      <c r="W224" s="80">
        <v>98035.308452625017</v>
      </c>
      <c r="X224" s="134">
        <v>103688.3574873061</v>
      </c>
      <c r="Y224" s="147">
        <v>26000</v>
      </c>
      <c r="Z224" s="80">
        <v>35000</v>
      </c>
      <c r="AA224" s="134">
        <v>39212</v>
      </c>
      <c r="AB224" s="147"/>
      <c r="AC224" s="80"/>
      <c r="AD224" s="134"/>
      <c r="AE224" s="147"/>
      <c r="AF224" s="80"/>
      <c r="AG224" s="134"/>
      <c r="AI224" s="147">
        <f t="shared" si="85"/>
        <v>844587.95696383924</v>
      </c>
      <c r="AJ224" s="80">
        <f t="shared" si="85"/>
        <v>920413.30845262506</v>
      </c>
      <c r="AK224" s="134">
        <f t="shared" si="85"/>
        <v>1326738.357487306</v>
      </c>
    </row>
    <row r="225" spans="1:37" ht="15" customHeight="1" x14ac:dyDescent="0.2">
      <c r="A225" s="20" t="str">
        <f>[6]Settings!U224</f>
        <v>B</v>
      </c>
      <c r="B225" s="19" t="str">
        <f>[6]Settings!V224</f>
        <v>LIM355</v>
      </c>
      <c r="C225" s="229" t="str">
        <f>[6]Settings!W224</f>
        <v>Lepele-Nkumpi</v>
      </c>
      <c r="D225" s="147">
        <v>60134</v>
      </c>
      <c r="E225" s="80">
        <v>58096</v>
      </c>
      <c r="F225" s="134">
        <v>61367</v>
      </c>
      <c r="G225" s="147"/>
      <c r="H225" s="80"/>
      <c r="I225" s="134"/>
      <c r="J225" s="147"/>
      <c r="K225" s="80"/>
      <c r="L225" s="134"/>
      <c r="M225" s="147"/>
      <c r="N225" s="80"/>
      <c r="O225" s="134"/>
      <c r="P225" s="147"/>
      <c r="Q225" s="80"/>
      <c r="R225" s="134"/>
      <c r="S225" s="147"/>
      <c r="T225" s="80"/>
      <c r="U225" s="134"/>
      <c r="V225" s="147"/>
      <c r="W225" s="80"/>
      <c r="X225" s="134"/>
      <c r="Y225" s="147"/>
      <c r="Z225" s="80"/>
      <c r="AA225" s="134"/>
      <c r="AB225" s="147"/>
      <c r="AC225" s="80"/>
      <c r="AD225" s="134"/>
      <c r="AE225" s="147"/>
      <c r="AF225" s="80"/>
      <c r="AG225" s="134"/>
      <c r="AI225" s="147">
        <f t="shared" si="85"/>
        <v>60134</v>
      </c>
      <c r="AJ225" s="80">
        <f t="shared" si="85"/>
        <v>58096</v>
      </c>
      <c r="AK225" s="134">
        <f t="shared" si="85"/>
        <v>61367</v>
      </c>
    </row>
    <row r="226" spans="1:37" ht="15" customHeight="1" x14ac:dyDescent="0.2">
      <c r="A226" s="20" t="str">
        <f>[6]Settings!U225</f>
        <v>C</v>
      </c>
      <c r="B226" s="19" t="str">
        <f>[6]Settings!V225</f>
        <v>DC35</v>
      </c>
      <c r="C226" s="229" t="str">
        <f>[6]Settings!W225</f>
        <v>Capricorn District Municipality</v>
      </c>
      <c r="D226" s="147">
        <v>235037</v>
      </c>
      <c r="E226" s="80">
        <v>249296</v>
      </c>
      <c r="F226" s="134">
        <v>264345</v>
      </c>
      <c r="G226" s="147"/>
      <c r="H226" s="80"/>
      <c r="I226" s="134"/>
      <c r="J226" s="147">
        <v>90000</v>
      </c>
      <c r="K226" s="80">
        <v>78000</v>
      </c>
      <c r="L226" s="134">
        <v>105000</v>
      </c>
      <c r="M226" s="147"/>
      <c r="N226" s="80"/>
      <c r="O226" s="134"/>
      <c r="P226" s="147">
        <v>2417</v>
      </c>
      <c r="Q226" s="80">
        <v>2512</v>
      </c>
      <c r="R226" s="134">
        <v>2659</v>
      </c>
      <c r="S226" s="147"/>
      <c r="T226" s="80"/>
      <c r="U226" s="134"/>
      <c r="V226" s="147"/>
      <c r="W226" s="80"/>
      <c r="X226" s="134"/>
      <c r="Y226" s="147"/>
      <c r="Z226" s="80"/>
      <c r="AA226" s="134"/>
      <c r="AB226" s="147"/>
      <c r="AC226" s="80"/>
      <c r="AD226" s="134"/>
      <c r="AE226" s="147"/>
      <c r="AF226" s="80"/>
      <c r="AG226" s="134"/>
      <c r="AI226" s="147">
        <f t="shared" si="85"/>
        <v>327454</v>
      </c>
      <c r="AJ226" s="80">
        <f t="shared" si="85"/>
        <v>329808</v>
      </c>
      <c r="AK226" s="134">
        <f t="shared" si="85"/>
        <v>372004</v>
      </c>
    </row>
    <row r="227" spans="1:37" s="66" customFormat="1" ht="15" customHeight="1" x14ac:dyDescent="0.2">
      <c r="A227" s="22" t="str">
        <f>[6]Settings!U226</f>
        <v>Total: Capricorn Municipalities</v>
      </c>
      <c r="B227" s="23"/>
      <c r="C227" s="24"/>
      <c r="D227" s="193">
        <f>SUM(D222:D226)</f>
        <v>728157</v>
      </c>
      <c r="E227" s="102">
        <f t="shared" ref="E227:R227" si="86">SUM(E222:E226)</f>
        <v>758043</v>
      </c>
      <c r="F227" s="203">
        <f t="shared" si="86"/>
        <v>803200</v>
      </c>
      <c r="G227" s="193">
        <f>SUM(G222:G225)</f>
        <v>209676</v>
      </c>
      <c r="H227" s="102">
        <f>SUM(H222:H225)</f>
        <v>286924</v>
      </c>
      <c r="I227" s="203">
        <f>SUM(I222:I225)</f>
        <v>646180</v>
      </c>
      <c r="J227" s="193">
        <f t="shared" si="86"/>
        <v>90000</v>
      </c>
      <c r="K227" s="102">
        <f t="shared" si="86"/>
        <v>173000</v>
      </c>
      <c r="L227" s="203">
        <f t="shared" si="86"/>
        <v>215000</v>
      </c>
      <c r="M227" s="193">
        <f t="shared" si="86"/>
        <v>47000</v>
      </c>
      <c r="N227" s="102">
        <f t="shared" si="86"/>
        <v>51000</v>
      </c>
      <c r="O227" s="203">
        <f t="shared" si="86"/>
        <v>50000</v>
      </c>
      <c r="P227" s="203">
        <f t="shared" si="86"/>
        <v>2417</v>
      </c>
      <c r="Q227" s="102">
        <f t="shared" si="86"/>
        <v>2512</v>
      </c>
      <c r="R227" s="203">
        <f t="shared" si="86"/>
        <v>2659</v>
      </c>
      <c r="S227" s="193">
        <f>SUM(S222:S226)</f>
        <v>0</v>
      </c>
      <c r="T227" s="102">
        <f t="shared" ref="T227:AK227" si="87">SUM(T222:T226)</f>
        <v>0</v>
      </c>
      <c r="U227" s="203">
        <f t="shared" si="87"/>
        <v>0</v>
      </c>
      <c r="V227" s="193">
        <f t="shared" si="87"/>
        <v>216733.95696383921</v>
      </c>
      <c r="W227" s="102">
        <f t="shared" si="87"/>
        <v>98035.308452625017</v>
      </c>
      <c r="X227" s="203">
        <f t="shared" si="87"/>
        <v>103688.3574873061</v>
      </c>
      <c r="Y227" s="193">
        <f t="shared" si="87"/>
        <v>26000</v>
      </c>
      <c r="Z227" s="102">
        <f t="shared" si="87"/>
        <v>35000</v>
      </c>
      <c r="AA227" s="203">
        <f t="shared" si="87"/>
        <v>39212</v>
      </c>
      <c r="AB227" s="193">
        <f t="shared" si="87"/>
        <v>0</v>
      </c>
      <c r="AC227" s="102">
        <f t="shared" si="87"/>
        <v>0</v>
      </c>
      <c r="AD227" s="203">
        <f t="shared" si="87"/>
        <v>0</v>
      </c>
      <c r="AE227" s="193">
        <f t="shared" si="87"/>
        <v>0</v>
      </c>
      <c r="AF227" s="102">
        <f t="shared" si="87"/>
        <v>0</v>
      </c>
      <c r="AG227" s="203">
        <f t="shared" si="87"/>
        <v>0</v>
      </c>
      <c r="AH227" s="121">
        <f t="shared" si="87"/>
        <v>0</v>
      </c>
      <c r="AI227" s="193">
        <f t="shared" si="87"/>
        <v>1319983.9569638392</v>
      </c>
      <c r="AJ227" s="102">
        <f t="shared" si="87"/>
        <v>1404514.3084526251</v>
      </c>
      <c r="AK227" s="203">
        <f t="shared" si="87"/>
        <v>1859939.357487306</v>
      </c>
    </row>
    <row r="228" spans="1:37" ht="15" customHeight="1" x14ac:dyDescent="0.2">
      <c r="A228" s="254">
        <f>[6]Settings!U227</f>
        <v>0</v>
      </c>
      <c r="B228" s="243">
        <f>[6]Settings!V227</f>
        <v>0</v>
      </c>
      <c r="C228" s="244">
        <f>[6]Settings!W227</f>
        <v>0</v>
      </c>
      <c r="D228" s="1"/>
      <c r="E228" s="2"/>
      <c r="F228" s="3"/>
      <c r="G228" s="1"/>
      <c r="H228" s="2"/>
      <c r="I228" s="3"/>
      <c r="J228" s="1"/>
      <c r="K228" s="2"/>
      <c r="L228" s="3"/>
      <c r="M228" s="1"/>
      <c r="N228" s="2"/>
      <c r="O228" s="3"/>
      <c r="P228" s="1"/>
      <c r="Q228" s="2"/>
      <c r="R228" s="3"/>
      <c r="S228" s="1"/>
      <c r="T228" s="2"/>
      <c r="U228" s="3"/>
      <c r="V228" s="1"/>
      <c r="W228" s="2"/>
      <c r="X228" s="3"/>
      <c r="Y228" s="1"/>
      <c r="Z228" s="2"/>
      <c r="AA228" s="3"/>
      <c r="AB228" s="1"/>
      <c r="AC228" s="2"/>
      <c r="AD228" s="3"/>
      <c r="AE228" s="1"/>
      <c r="AF228" s="2"/>
      <c r="AG228" s="3"/>
      <c r="AI228" s="147">
        <f t="shared" ref="AI228:AK234" si="88">D228+G228+J228+M228+P228+S228+V228+Y228+AB228+AE228</f>
        <v>0</v>
      </c>
      <c r="AJ228" s="80">
        <f t="shared" si="88"/>
        <v>0</v>
      </c>
      <c r="AK228" s="134">
        <f t="shared" si="88"/>
        <v>0</v>
      </c>
    </row>
    <row r="229" spans="1:37" ht="15" customHeight="1" x14ac:dyDescent="0.2">
      <c r="A229" s="20" t="str">
        <f>[6]Settings!U228</f>
        <v>B</v>
      </c>
      <c r="B229" s="19" t="str">
        <f>[6]Settings!V228</f>
        <v>LIM361</v>
      </c>
      <c r="C229" s="229" t="str">
        <f>[6]Settings!W228</f>
        <v xml:space="preserve"> Thabazimbi</v>
      </c>
      <c r="D229" s="147">
        <v>33759</v>
      </c>
      <c r="E229" s="80">
        <v>35542</v>
      </c>
      <c r="F229" s="134">
        <v>37423</v>
      </c>
      <c r="G229" s="147"/>
      <c r="H229" s="80"/>
      <c r="I229" s="134"/>
      <c r="J229" s="147"/>
      <c r="K229" s="80"/>
      <c r="L229" s="134"/>
      <c r="M229" s="147"/>
      <c r="N229" s="80"/>
      <c r="O229" s="134"/>
      <c r="P229" s="147"/>
      <c r="Q229" s="80"/>
      <c r="R229" s="134"/>
      <c r="S229" s="147"/>
      <c r="T229" s="80"/>
      <c r="U229" s="134"/>
      <c r="V229" s="147"/>
      <c r="W229" s="80"/>
      <c r="X229" s="134"/>
      <c r="Y229" s="147"/>
      <c r="Z229" s="80"/>
      <c r="AA229" s="134"/>
      <c r="AB229" s="147"/>
      <c r="AC229" s="80"/>
      <c r="AD229" s="134"/>
      <c r="AE229" s="147"/>
      <c r="AF229" s="80"/>
      <c r="AG229" s="134"/>
      <c r="AI229" s="147">
        <f t="shared" si="88"/>
        <v>33759</v>
      </c>
      <c r="AJ229" s="80">
        <f t="shared" si="88"/>
        <v>35542</v>
      </c>
      <c r="AK229" s="134">
        <f t="shared" si="88"/>
        <v>37423</v>
      </c>
    </row>
    <row r="230" spans="1:37" ht="15" customHeight="1" x14ac:dyDescent="0.2">
      <c r="A230" s="20" t="str">
        <f>[6]Settings!U229</f>
        <v>B</v>
      </c>
      <c r="B230" s="19" t="str">
        <f>[6]Settings!V229</f>
        <v>LIM362</v>
      </c>
      <c r="C230" s="229" t="str">
        <f>[6]Settings!W229</f>
        <v xml:space="preserve"> Lephalale</v>
      </c>
      <c r="D230" s="147">
        <v>44370</v>
      </c>
      <c r="E230" s="80">
        <v>46810</v>
      </c>
      <c r="F230" s="134">
        <v>49386</v>
      </c>
      <c r="G230" s="147"/>
      <c r="H230" s="80"/>
      <c r="I230" s="134"/>
      <c r="J230" s="147">
        <v>50000</v>
      </c>
      <c r="K230" s="80">
        <v>35000</v>
      </c>
      <c r="L230" s="134">
        <v>40000</v>
      </c>
      <c r="M230" s="147">
        <v>12000</v>
      </c>
      <c r="N230" s="80">
        <v>5000</v>
      </c>
      <c r="O230" s="134">
        <v>35000</v>
      </c>
      <c r="P230" s="147"/>
      <c r="Q230" s="80"/>
      <c r="R230" s="134"/>
      <c r="S230" s="147"/>
      <c r="T230" s="80"/>
      <c r="U230" s="134"/>
      <c r="V230" s="147"/>
      <c r="W230" s="80"/>
      <c r="X230" s="134"/>
      <c r="Y230" s="147"/>
      <c r="Z230" s="80"/>
      <c r="AA230" s="134"/>
      <c r="AB230" s="147"/>
      <c r="AC230" s="80"/>
      <c r="AD230" s="134"/>
      <c r="AE230" s="147"/>
      <c r="AF230" s="80"/>
      <c r="AG230" s="134"/>
      <c r="AI230" s="147">
        <f t="shared" si="88"/>
        <v>106370</v>
      </c>
      <c r="AJ230" s="80">
        <f t="shared" si="88"/>
        <v>86810</v>
      </c>
      <c r="AK230" s="134">
        <f t="shared" si="88"/>
        <v>124386</v>
      </c>
    </row>
    <row r="231" spans="1:37" ht="15" customHeight="1" x14ac:dyDescent="0.2">
      <c r="A231" s="20" t="str">
        <f>[6]Settings!U230</f>
        <v>B</v>
      </c>
      <c r="B231" s="19" t="str">
        <f>[6]Settings!V230</f>
        <v>LIM366</v>
      </c>
      <c r="C231" s="229" t="str">
        <f>[6]Settings!W230</f>
        <v xml:space="preserve"> Bela-Bela</v>
      </c>
      <c r="D231" s="147">
        <v>26304</v>
      </c>
      <c r="E231" s="80">
        <v>27625</v>
      </c>
      <c r="F231" s="134">
        <v>29019</v>
      </c>
      <c r="G231" s="147"/>
      <c r="H231" s="80"/>
      <c r="I231" s="134"/>
      <c r="J231" s="147">
        <v>35000</v>
      </c>
      <c r="K231" s="80">
        <v>40000</v>
      </c>
      <c r="L231" s="134">
        <v>45000</v>
      </c>
      <c r="M231" s="147">
        <v>25000</v>
      </c>
      <c r="N231" s="80">
        <v>20000</v>
      </c>
      <c r="O231" s="134">
        <v>35000</v>
      </c>
      <c r="P231" s="147"/>
      <c r="Q231" s="80"/>
      <c r="R231" s="134"/>
      <c r="S231" s="147"/>
      <c r="T231" s="80"/>
      <c r="U231" s="134"/>
      <c r="V231" s="147"/>
      <c r="W231" s="80"/>
      <c r="X231" s="134"/>
      <c r="Y231" s="147"/>
      <c r="Z231" s="80"/>
      <c r="AA231" s="134"/>
      <c r="AB231" s="147"/>
      <c r="AC231" s="80"/>
      <c r="AD231" s="134"/>
      <c r="AE231" s="147"/>
      <c r="AF231" s="80"/>
      <c r="AG231" s="134"/>
      <c r="AI231" s="147">
        <f t="shared" si="88"/>
        <v>86304</v>
      </c>
      <c r="AJ231" s="80">
        <f t="shared" si="88"/>
        <v>87625</v>
      </c>
      <c r="AK231" s="134">
        <f t="shared" si="88"/>
        <v>109019</v>
      </c>
    </row>
    <row r="232" spans="1:37" ht="15" customHeight="1" x14ac:dyDescent="0.2">
      <c r="A232" s="20" t="str">
        <f>[6]Settings!U231</f>
        <v>B</v>
      </c>
      <c r="B232" s="19" t="str">
        <f>[6]Settings!V231</f>
        <v>LIM367</v>
      </c>
      <c r="C232" s="229" t="str">
        <f>[6]Settings!W231</f>
        <v xml:space="preserve"> Mogalakwena</v>
      </c>
      <c r="D232" s="147">
        <v>159266</v>
      </c>
      <c r="E232" s="80">
        <v>168829</v>
      </c>
      <c r="F232" s="134">
        <v>178921</v>
      </c>
      <c r="G232" s="147"/>
      <c r="H232" s="80"/>
      <c r="I232" s="134"/>
      <c r="J232" s="147">
        <v>50000</v>
      </c>
      <c r="K232" s="80">
        <v>60000</v>
      </c>
      <c r="L232" s="134">
        <v>70000</v>
      </c>
      <c r="M232" s="147">
        <v>13000</v>
      </c>
      <c r="N232" s="80">
        <v>15000</v>
      </c>
      <c r="O232" s="134">
        <v>15000</v>
      </c>
      <c r="P232" s="147"/>
      <c r="Q232" s="80"/>
      <c r="R232" s="134"/>
      <c r="S232" s="147"/>
      <c r="T232" s="80"/>
      <c r="U232" s="134"/>
      <c r="V232" s="147"/>
      <c r="W232" s="80"/>
      <c r="X232" s="134"/>
      <c r="Y232" s="147"/>
      <c r="Z232" s="80"/>
      <c r="AA232" s="134"/>
      <c r="AB232" s="147"/>
      <c r="AC232" s="80"/>
      <c r="AD232" s="134"/>
      <c r="AE232" s="147"/>
      <c r="AF232" s="80"/>
      <c r="AG232" s="134"/>
      <c r="AI232" s="147">
        <f t="shared" si="88"/>
        <v>222266</v>
      </c>
      <c r="AJ232" s="80">
        <f t="shared" si="88"/>
        <v>243829</v>
      </c>
      <c r="AK232" s="134">
        <f t="shared" si="88"/>
        <v>263921</v>
      </c>
    </row>
    <row r="233" spans="1:37" ht="15" customHeight="1" x14ac:dyDescent="0.2">
      <c r="A233" s="20" t="str">
        <f>[6]Settings!U232</f>
        <v>B</v>
      </c>
      <c r="B233" s="19" t="str">
        <f>[6]Settings!V232</f>
        <v>LIM368</v>
      </c>
      <c r="C233" s="229" t="str">
        <f>[6]Settings!W232</f>
        <v xml:space="preserve"> LIM 368</v>
      </c>
      <c r="D233" s="147">
        <v>39190</v>
      </c>
      <c r="E233" s="80">
        <v>41309</v>
      </c>
      <c r="F233" s="134">
        <v>43546</v>
      </c>
      <c r="G233" s="147"/>
      <c r="H233" s="80"/>
      <c r="I233" s="134"/>
      <c r="J233" s="147">
        <v>80000</v>
      </c>
      <c r="K233" s="80">
        <v>80000</v>
      </c>
      <c r="L233" s="134">
        <v>90000</v>
      </c>
      <c r="M233" s="147">
        <v>8000</v>
      </c>
      <c r="N233" s="80">
        <v>5000</v>
      </c>
      <c r="O233" s="134">
        <v>10000</v>
      </c>
      <c r="P233" s="147"/>
      <c r="Q233" s="80"/>
      <c r="R233" s="134"/>
      <c r="S233" s="147"/>
      <c r="T233" s="80"/>
      <c r="U233" s="134"/>
      <c r="V233" s="147"/>
      <c r="W233" s="80"/>
      <c r="X233" s="134"/>
      <c r="Y233" s="147"/>
      <c r="Z233" s="80"/>
      <c r="AA233" s="134"/>
      <c r="AB233" s="147"/>
      <c r="AC233" s="80"/>
      <c r="AD233" s="134"/>
      <c r="AE233" s="147"/>
      <c r="AF233" s="80"/>
      <c r="AG233" s="134"/>
      <c r="AI233" s="147">
        <f t="shared" si="88"/>
        <v>127190</v>
      </c>
      <c r="AJ233" s="80">
        <f t="shared" si="88"/>
        <v>126309</v>
      </c>
      <c r="AK233" s="134">
        <f t="shared" si="88"/>
        <v>143546</v>
      </c>
    </row>
    <row r="234" spans="1:37" ht="15" customHeight="1" x14ac:dyDescent="0.2">
      <c r="A234" s="20" t="str">
        <f>[6]Settings!U233</f>
        <v>C</v>
      </c>
      <c r="B234" s="19" t="str">
        <f>[6]Settings!V233</f>
        <v>DC36</v>
      </c>
      <c r="C234" s="229" t="str">
        <f>[6]Settings!W233</f>
        <v xml:space="preserve"> Waterberg District Municipality</v>
      </c>
      <c r="D234" s="147"/>
      <c r="E234" s="80"/>
      <c r="F234" s="134"/>
      <c r="G234" s="147"/>
      <c r="H234" s="80"/>
      <c r="I234" s="134"/>
      <c r="J234" s="147"/>
      <c r="K234" s="80"/>
      <c r="L234" s="134"/>
      <c r="M234" s="147"/>
      <c r="N234" s="80"/>
      <c r="O234" s="134"/>
      <c r="P234" s="147">
        <v>2129</v>
      </c>
      <c r="Q234" s="80">
        <v>2231</v>
      </c>
      <c r="R234" s="134">
        <v>2358</v>
      </c>
      <c r="S234" s="147"/>
      <c r="T234" s="80"/>
      <c r="U234" s="134"/>
      <c r="V234" s="147"/>
      <c r="W234" s="80"/>
      <c r="X234" s="134"/>
      <c r="Y234" s="147"/>
      <c r="Z234" s="80"/>
      <c r="AA234" s="134"/>
      <c r="AB234" s="147"/>
      <c r="AC234" s="80"/>
      <c r="AD234" s="134"/>
      <c r="AE234" s="147"/>
      <c r="AF234" s="80"/>
      <c r="AG234" s="134"/>
      <c r="AI234" s="147">
        <f t="shared" si="88"/>
        <v>2129</v>
      </c>
      <c r="AJ234" s="80">
        <f t="shared" si="88"/>
        <v>2231</v>
      </c>
      <c r="AK234" s="134">
        <f t="shared" si="88"/>
        <v>2358</v>
      </c>
    </row>
    <row r="235" spans="1:37" s="66" customFormat="1" ht="15" customHeight="1" x14ac:dyDescent="0.2">
      <c r="A235" s="22" t="str">
        <f>[6]Settings!U234</f>
        <v>Total: Waterberg Municipalities</v>
      </c>
      <c r="B235" s="23"/>
      <c r="C235" s="24"/>
      <c r="D235" s="193">
        <f>SUM(D229:D234)</f>
        <v>302889</v>
      </c>
      <c r="E235" s="102">
        <f t="shared" ref="E235:R235" si="89">SUM(E229:E234)</f>
        <v>320115</v>
      </c>
      <c r="F235" s="203">
        <f t="shared" si="89"/>
        <v>338295</v>
      </c>
      <c r="G235" s="193">
        <f t="shared" si="89"/>
        <v>0</v>
      </c>
      <c r="H235" s="102">
        <f t="shared" si="89"/>
        <v>0</v>
      </c>
      <c r="I235" s="203">
        <f t="shared" si="89"/>
        <v>0</v>
      </c>
      <c r="J235" s="193">
        <f t="shared" si="89"/>
        <v>215000</v>
      </c>
      <c r="K235" s="102">
        <f t="shared" si="89"/>
        <v>215000</v>
      </c>
      <c r="L235" s="203">
        <f t="shared" si="89"/>
        <v>245000</v>
      </c>
      <c r="M235" s="193">
        <f t="shared" si="89"/>
        <v>58000</v>
      </c>
      <c r="N235" s="102">
        <f t="shared" si="89"/>
        <v>45000</v>
      </c>
      <c r="O235" s="203">
        <f t="shared" si="89"/>
        <v>95000</v>
      </c>
      <c r="P235" s="203">
        <f t="shared" si="89"/>
        <v>2129</v>
      </c>
      <c r="Q235" s="102">
        <f t="shared" si="89"/>
        <v>2231</v>
      </c>
      <c r="R235" s="203">
        <f t="shared" si="89"/>
        <v>2358</v>
      </c>
      <c r="S235" s="193">
        <f>SUM(S229:S234)</f>
        <v>0</v>
      </c>
      <c r="T235" s="102">
        <f t="shared" ref="T235:AK235" si="90">SUM(T229:T234)</f>
        <v>0</v>
      </c>
      <c r="U235" s="203">
        <f t="shared" si="90"/>
        <v>0</v>
      </c>
      <c r="V235" s="193">
        <f t="shared" si="90"/>
        <v>0</v>
      </c>
      <c r="W235" s="102">
        <f t="shared" si="90"/>
        <v>0</v>
      </c>
      <c r="X235" s="203">
        <f t="shared" si="90"/>
        <v>0</v>
      </c>
      <c r="Y235" s="193">
        <f t="shared" si="90"/>
        <v>0</v>
      </c>
      <c r="Z235" s="102">
        <f t="shared" si="90"/>
        <v>0</v>
      </c>
      <c r="AA235" s="203">
        <f t="shared" si="90"/>
        <v>0</v>
      </c>
      <c r="AB235" s="193">
        <f t="shared" si="90"/>
        <v>0</v>
      </c>
      <c r="AC235" s="102">
        <f t="shared" si="90"/>
        <v>0</v>
      </c>
      <c r="AD235" s="203">
        <f t="shared" si="90"/>
        <v>0</v>
      </c>
      <c r="AE235" s="193">
        <f t="shared" si="90"/>
        <v>0</v>
      </c>
      <c r="AF235" s="102">
        <f t="shared" si="90"/>
        <v>0</v>
      </c>
      <c r="AG235" s="203">
        <f t="shared" si="90"/>
        <v>0</v>
      </c>
      <c r="AH235" s="121">
        <f t="shared" si="90"/>
        <v>0</v>
      </c>
      <c r="AI235" s="193">
        <f t="shared" si="90"/>
        <v>578018</v>
      </c>
      <c r="AJ235" s="102">
        <f t="shared" si="90"/>
        <v>582346</v>
      </c>
      <c r="AK235" s="203">
        <f t="shared" si="90"/>
        <v>680653</v>
      </c>
    </row>
    <row r="236" spans="1:37" ht="15" customHeight="1" x14ac:dyDescent="0.2">
      <c r="A236" s="254">
        <f>[6]Settings!U235</f>
        <v>0</v>
      </c>
      <c r="B236" s="243">
        <f>[6]Settings!V235</f>
        <v>0</v>
      </c>
      <c r="C236" s="244">
        <f>[6]Settings!W235</f>
        <v>0</v>
      </c>
      <c r="D236" s="1"/>
      <c r="E236" s="2"/>
      <c r="F236" s="3"/>
      <c r="G236" s="1"/>
      <c r="H236" s="2"/>
      <c r="I236" s="3"/>
      <c r="J236" s="1"/>
      <c r="K236" s="2"/>
      <c r="L236" s="3"/>
      <c r="M236" s="1"/>
      <c r="N236" s="2"/>
      <c r="O236" s="3"/>
      <c r="P236" s="1"/>
      <c r="Q236" s="2"/>
      <c r="R236" s="3"/>
      <c r="S236" s="1"/>
      <c r="T236" s="2"/>
      <c r="U236" s="3"/>
      <c r="V236" s="1"/>
      <c r="W236" s="2"/>
      <c r="X236" s="3"/>
      <c r="Y236" s="1"/>
      <c r="Z236" s="2"/>
      <c r="AA236" s="3"/>
      <c r="AB236" s="1"/>
      <c r="AC236" s="2"/>
      <c r="AD236" s="3"/>
      <c r="AE236" s="1"/>
      <c r="AF236" s="2"/>
      <c r="AG236" s="3"/>
      <c r="AI236" s="147">
        <f t="shared" ref="AI236:AK241" si="91">D236+G236+J236+M236+P236+S236+V236+Y236+AB236+AE236</f>
        <v>0</v>
      </c>
      <c r="AJ236" s="80">
        <f t="shared" si="91"/>
        <v>0</v>
      </c>
      <c r="AK236" s="134">
        <f t="shared" si="91"/>
        <v>0</v>
      </c>
    </row>
    <row r="237" spans="1:37" ht="15" customHeight="1" x14ac:dyDescent="0.2">
      <c r="A237" s="20" t="str">
        <f>[6]Settings!U236</f>
        <v>B</v>
      </c>
      <c r="B237" s="19" t="str">
        <f>[6]Settings!V236</f>
        <v>LIM471</v>
      </c>
      <c r="C237" s="229" t="str">
        <f>[6]Settings!W236</f>
        <v xml:space="preserve"> Ephraim Mogale</v>
      </c>
      <c r="D237" s="147">
        <v>44810</v>
      </c>
      <c r="E237" s="80">
        <v>35775</v>
      </c>
      <c r="F237" s="134">
        <v>37670</v>
      </c>
      <c r="G237" s="147"/>
      <c r="H237" s="80"/>
      <c r="I237" s="134"/>
      <c r="J237" s="147"/>
      <c r="K237" s="80"/>
      <c r="L237" s="134"/>
      <c r="M237" s="147"/>
      <c r="N237" s="80"/>
      <c r="O237" s="134"/>
      <c r="P237" s="147"/>
      <c r="Q237" s="80"/>
      <c r="R237" s="134"/>
      <c r="S237" s="147"/>
      <c r="T237" s="80"/>
      <c r="U237" s="134"/>
      <c r="V237" s="147"/>
      <c r="W237" s="80"/>
      <c r="X237" s="134"/>
      <c r="Y237" s="147"/>
      <c r="Z237" s="80"/>
      <c r="AA237" s="134"/>
      <c r="AB237" s="147"/>
      <c r="AC237" s="80"/>
      <c r="AD237" s="134"/>
      <c r="AE237" s="147"/>
      <c r="AF237" s="80"/>
      <c r="AG237" s="134"/>
      <c r="AI237" s="147">
        <f t="shared" si="91"/>
        <v>44810</v>
      </c>
      <c r="AJ237" s="80">
        <f t="shared" si="91"/>
        <v>35775</v>
      </c>
      <c r="AK237" s="134">
        <f t="shared" si="91"/>
        <v>37670</v>
      </c>
    </row>
    <row r="238" spans="1:37" ht="15" customHeight="1" x14ac:dyDescent="0.2">
      <c r="A238" s="20" t="str">
        <f>[6]Settings!U237</f>
        <v>B</v>
      </c>
      <c r="B238" s="19" t="str">
        <f>[6]Settings!V237</f>
        <v>LIM472</v>
      </c>
      <c r="C238" s="229" t="str">
        <f>[6]Settings!W237</f>
        <v xml:space="preserve"> Elias Motsoaledi</v>
      </c>
      <c r="D238" s="147">
        <v>55860</v>
      </c>
      <c r="E238" s="80">
        <v>59013</v>
      </c>
      <c r="F238" s="134">
        <v>62340</v>
      </c>
      <c r="G238" s="147"/>
      <c r="H238" s="80"/>
      <c r="I238" s="134"/>
      <c r="J238" s="147"/>
      <c r="K238" s="80"/>
      <c r="L238" s="134"/>
      <c r="M238" s="147">
        <v>15000</v>
      </c>
      <c r="N238" s="80">
        <v>10000</v>
      </c>
      <c r="O238" s="134">
        <v>24000</v>
      </c>
      <c r="P238" s="147"/>
      <c r="Q238" s="80"/>
      <c r="R238" s="134"/>
      <c r="S238" s="147"/>
      <c r="T238" s="80"/>
      <c r="U238" s="134"/>
      <c r="V238" s="147"/>
      <c r="W238" s="80"/>
      <c r="X238" s="134"/>
      <c r="Y238" s="147"/>
      <c r="Z238" s="80"/>
      <c r="AA238" s="134"/>
      <c r="AB238" s="147"/>
      <c r="AC238" s="80"/>
      <c r="AD238" s="134"/>
      <c r="AE238" s="147"/>
      <c r="AF238" s="80"/>
      <c r="AG238" s="134"/>
      <c r="AI238" s="147">
        <f t="shared" si="91"/>
        <v>70860</v>
      </c>
      <c r="AJ238" s="80">
        <f t="shared" si="91"/>
        <v>69013</v>
      </c>
      <c r="AK238" s="134">
        <f t="shared" si="91"/>
        <v>86340</v>
      </c>
    </row>
    <row r="239" spans="1:37" ht="15" customHeight="1" x14ac:dyDescent="0.2">
      <c r="A239" s="20" t="str">
        <f>[6]Settings!U238</f>
        <v>B</v>
      </c>
      <c r="B239" s="19" t="str">
        <f>[6]Settings!V238</f>
        <v>LIM473</v>
      </c>
      <c r="C239" s="229" t="str">
        <f>[6]Settings!W238</f>
        <v xml:space="preserve"> Makhuduthamaga</v>
      </c>
      <c r="D239" s="147">
        <v>63196</v>
      </c>
      <c r="E239" s="80">
        <v>66804</v>
      </c>
      <c r="F239" s="134">
        <v>70611</v>
      </c>
      <c r="G239" s="147"/>
      <c r="H239" s="80"/>
      <c r="I239" s="134"/>
      <c r="J239" s="147"/>
      <c r="K239" s="80"/>
      <c r="L239" s="134"/>
      <c r="M239" s="147">
        <v>13000</v>
      </c>
      <c r="N239" s="80"/>
      <c r="O239" s="134"/>
      <c r="P239" s="147"/>
      <c r="Q239" s="80"/>
      <c r="R239" s="134"/>
      <c r="S239" s="147"/>
      <c r="T239" s="80"/>
      <c r="U239" s="134"/>
      <c r="V239" s="147"/>
      <c r="W239" s="80"/>
      <c r="X239" s="134"/>
      <c r="Y239" s="147"/>
      <c r="Z239" s="80"/>
      <c r="AA239" s="134"/>
      <c r="AB239" s="147"/>
      <c r="AC239" s="80"/>
      <c r="AD239" s="134"/>
      <c r="AE239" s="147"/>
      <c r="AF239" s="80"/>
      <c r="AG239" s="134"/>
      <c r="AI239" s="147">
        <f t="shared" si="91"/>
        <v>76196</v>
      </c>
      <c r="AJ239" s="80">
        <f t="shared" si="91"/>
        <v>66804</v>
      </c>
      <c r="AK239" s="134">
        <f t="shared" si="91"/>
        <v>70611</v>
      </c>
    </row>
    <row r="240" spans="1:37" ht="15" customHeight="1" x14ac:dyDescent="0.2">
      <c r="A240" s="20" t="str">
        <f>[6]Settings!U239</f>
        <v>B</v>
      </c>
      <c r="B240" s="19" t="str">
        <f>[6]Settings!V239</f>
        <v>LIM476</v>
      </c>
      <c r="C240" s="229" t="str">
        <f>[6]Settings!W239</f>
        <v xml:space="preserve"> LIM 476</v>
      </c>
      <c r="D240" s="147">
        <v>85863</v>
      </c>
      <c r="E240" s="80">
        <v>90875</v>
      </c>
      <c r="F240" s="134">
        <v>96165</v>
      </c>
      <c r="G240" s="147"/>
      <c r="H240" s="80"/>
      <c r="I240" s="134"/>
      <c r="J240" s="147"/>
      <c r="K240" s="80"/>
      <c r="L240" s="134"/>
      <c r="M240" s="147">
        <v>10000</v>
      </c>
      <c r="N240" s="80">
        <v>50000</v>
      </c>
      <c r="O240" s="134">
        <v>40000</v>
      </c>
      <c r="P240" s="147"/>
      <c r="Q240" s="80"/>
      <c r="R240" s="134"/>
      <c r="S240" s="147"/>
      <c r="T240" s="80"/>
      <c r="U240" s="134"/>
      <c r="V240" s="147"/>
      <c r="W240" s="80"/>
      <c r="X240" s="134"/>
      <c r="Y240" s="147"/>
      <c r="Z240" s="80"/>
      <c r="AA240" s="134"/>
      <c r="AB240" s="147"/>
      <c r="AC240" s="80"/>
      <c r="AD240" s="134"/>
      <c r="AE240" s="147"/>
      <c r="AF240" s="80"/>
      <c r="AG240" s="134"/>
      <c r="AI240" s="147">
        <f t="shared" si="91"/>
        <v>95863</v>
      </c>
      <c r="AJ240" s="80">
        <f t="shared" si="91"/>
        <v>140875</v>
      </c>
      <c r="AK240" s="134">
        <f t="shared" si="91"/>
        <v>136165</v>
      </c>
    </row>
    <row r="241" spans="1:37" ht="15" customHeight="1" x14ac:dyDescent="0.2">
      <c r="A241" s="20" t="str">
        <f>[6]Settings!U240</f>
        <v>C</v>
      </c>
      <c r="B241" s="19" t="str">
        <f>[6]Settings!V240</f>
        <v>DC47</v>
      </c>
      <c r="C241" s="229" t="str">
        <f>[6]Settings!W240</f>
        <v xml:space="preserve"> Sekhukhune District Municipality</v>
      </c>
      <c r="D241" s="147">
        <v>484042</v>
      </c>
      <c r="E241" s="80">
        <v>513737</v>
      </c>
      <c r="F241" s="134">
        <v>545076</v>
      </c>
      <c r="G241" s="147"/>
      <c r="H241" s="80"/>
      <c r="I241" s="134"/>
      <c r="J241" s="147">
        <v>95000</v>
      </c>
      <c r="K241" s="80">
        <v>65000</v>
      </c>
      <c r="L241" s="134">
        <v>70000</v>
      </c>
      <c r="M241" s="147"/>
      <c r="N241" s="80"/>
      <c r="O241" s="134"/>
      <c r="P241" s="147">
        <v>2286</v>
      </c>
      <c r="Q241" s="80">
        <v>2409</v>
      </c>
      <c r="R241" s="134">
        <v>2556</v>
      </c>
      <c r="S241" s="147"/>
      <c r="T241" s="80"/>
      <c r="U241" s="134"/>
      <c r="V241" s="147"/>
      <c r="W241" s="80"/>
      <c r="X241" s="134"/>
      <c r="Y241" s="147"/>
      <c r="Z241" s="80"/>
      <c r="AA241" s="134"/>
      <c r="AB241" s="147"/>
      <c r="AC241" s="80"/>
      <c r="AD241" s="134"/>
      <c r="AE241" s="147"/>
      <c r="AF241" s="80"/>
      <c r="AG241" s="134"/>
      <c r="AI241" s="147">
        <f t="shared" si="91"/>
        <v>581328</v>
      </c>
      <c r="AJ241" s="80">
        <f t="shared" si="91"/>
        <v>581146</v>
      </c>
      <c r="AK241" s="134">
        <f t="shared" si="91"/>
        <v>617632</v>
      </c>
    </row>
    <row r="242" spans="1:37" s="66" customFormat="1" ht="15" customHeight="1" x14ac:dyDescent="0.2">
      <c r="A242" s="22" t="str">
        <f>[6]Settings!U241</f>
        <v>Total: Sekhukhune Municipalities</v>
      </c>
      <c r="B242" s="23"/>
      <c r="C242" s="24"/>
      <c r="D242" s="193">
        <f>SUM(D237:D241)</f>
        <v>733771</v>
      </c>
      <c r="E242" s="102">
        <f t="shared" ref="E242:R242" si="92">SUM(E237:E241)</f>
        <v>766204</v>
      </c>
      <c r="F242" s="203">
        <f t="shared" si="92"/>
        <v>811862</v>
      </c>
      <c r="G242" s="193">
        <f t="shared" si="92"/>
        <v>0</v>
      </c>
      <c r="H242" s="102">
        <f t="shared" si="92"/>
        <v>0</v>
      </c>
      <c r="I242" s="203">
        <f t="shared" si="92"/>
        <v>0</v>
      </c>
      <c r="J242" s="193">
        <f t="shared" si="92"/>
        <v>95000</v>
      </c>
      <c r="K242" s="102">
        <f t="shared" si="92"/>
        <v>65000</v>
      </c>
      <c r="L242" s="203">
        <f t="shared" si="92"/>
        <v>70000</v>
      </c>
      <c r="M242" s="193">
        <f t="shared" si="92"/>
        <v>38000</v>
      </c>
      <c r="N242" s="102">
        <f t="shared" si="92"/>
        <v>60000</v>
      </c>
      <c r="O242" s="203">
        <f t="shared" si="92"/>
        <v>64000</v>
      </c>
      <c r="P242" s="203">
        <f t="shared" si="92"/>
        <v>2286</v>
      </c>
      <c r="Q242" s="102">
        <f t="shared" si="92"/>
        <v>2409</v>
      </c>
      <c r="R242" s="203">
        <f t="shared" si="92"/>
        <v>2556</v>
      </c>
      <c r="S242" s="193">
        <f>SUM(S237:S241)</f>
        <v>0</v>
      </c>
      <c r="T242" s="102">
        <f t="shared" ref="T242:AK242" si="93">SUM(T237:T241)</f>
        <v>0</v>
      </c>
      <c r="U242" s="203">
        <f t="shared" si="93"/>
        <v>0</v>
      </c>
      <c r="V242" s="193">
        <f t="shared" si="93"/>
        <v>0</v>
      </c>
      <c r="W242" s="102">
        <f t="shared" si="93"/>
        <v>0</v>
      </c>
      <c r="X242" s="203">
        <f t="shared" si="93"/>
        <v>0</v>
      </c>
      <c r="Y242" s="193">
        <f t="shared" si="93"/>
        <v>0</v>
      </c>
      <c r="Z242" s="102">
        <f t="shared" si="93"/>
        <v>0</v>
      </c>
      <c r="AA242" s="203">
        <f t="shared" si="93"/>
        <v>0</v>
      </c>
      <c r="AB242" s="193">
        <f t="shared" si="93"/>
        <v>0</v>
      </c>
      <c r="AC242" s="102">
        <f t="shared" si="93"/>
        <v>0</v>
      </c>
      <c r="AD242" s="203">
        <f t="shared" si="93"/>
        <v>0</v>
      </c>
      <c r="AE242" s="193">
        <f t="shared" si="93"/>
        <v>0</v>
      </c>
      <c r="AF242" s="102">
        <f t="shared" si="93"/>
        <v>0</v>
      </c>
      <c r="AG242" s="203">
        <f t="shared" si="93"/>
        <v>0</v>
      </c>
      <c r="AH242" s="121">
        <f t="shared" si="93"/>
        <v>0</v>
      </c>
      <c r="AI242" s="193">
        <f t="shared" si="93"/>
        <v>869057</v>
      </c>
      <c r="AJ242" s="102">
        <f t="shared" si="93"/>
        <v>893613</v>
      </c>
      <c r="AK242" s="203">
        <f t="shared" si="93"/>
        <v>948418</v>
      </c>
    </row>
    <row r="243" spans="1:37" ht="15" customHeight="1" x14ac:dyDescent="0.2">
      <c r="A243" s="254">
        <f>[6]Settings!U242</f>
        <v>0</v>
      </c>
      <c r="B243" s="243">
        <f>[6]Settings!V242</f>
        <v>0</v>
      </c>
      <c r="C243" s="244">
        <f>[6]Settings!W242</f>
        <v>0</v>
      </c>
      <c r="D243" s="1"/>
      <c r="E243" s="2"/>
      <c r="F243" s="3"/>
      <c r="G243" s="1"/>
      <c r="H243" s="2"/>
      <c r="I243" s="3"/>
      <c r="J243" s="1"/>
      <c r="K243" s="2"/>
      <c r="L243" s="3"/>
      <c r="M243" s="1"/>
      <c r="N243" s="2"/>
      <c r="O243" s="3"/>
      <c r="P243" s="1"/>
      <c r="Q243" s="2"/>
      <c r="R243" s="3"/>
      <c r="S243" s="1"/>
      <c r="T243" s="2"/>
      <c r="U243" s="3"/>
      <c r="V243" s="1"/>
      <c r="W243" s="2"/>
      <c r="X243" s="3"/>
      <c r="Y243" s="1"/>
      <c r="Z243" s="2"/>
      <c r="AA243" s="3"/>
      <c r="AB243" s="1"/>
      <c r="AC243" s="2"/>
      <c r="AD243" s="3"/>
      <c r="AE243" s="1"/>
      <c r="AF243" s="2"/>
      <c r="AG243" s="3"/>
      <c r="AI243" s="147">
        <f t="shared" ref="AI243:AK244" si="94">D243+G243+J243+M243+P243+S243+V243+Y243+AB243+AE243</f>
        <v>0</v>
      </c>
      <c r="AJ243" s="80">
        <f t="shared" si="94"/>
        <v>0</v>
      </c>
      <c r="AK243" s="134">
        <f t="shared" si="94"/>
        <v>0</v>
      </c>
    </row>
    <row r="244" spans="1:37" ht="15" customHeight="1" x14ac:dyDescent="0.2">
      <c r="A244" s="254">
        <f>[6]Settings!U243</f>
        <v>0</v>
      </c>
      <c r="B244" s="243">
        <f>[6]Settings!V243</f>
        <v>0</v>
      </c>
      <c r="C244" s="244">
        <f>[6]Settings!W243</f>
        <v>0</v>
      </c>
      <c r="D244" s="1"/>
      <c r="E244" s="2"/>
      <c r="F244" s="3"/>
      <c r="G244" s="1"/>
      <c r="H244" s="2"/>
      <c r="I244" s="3"/>
      <c r="J244" s="1"/>
      <c r="K244" s="2"/>
      <c r="L244" s="3"/>
      <c r="M244" s="1"/>
      <c r="N244" s="2"/>
      <c r="O244" s="3"/>
      <c r="P244" s="1"/>
      <c r="Q244" s="2"/>
      <c r="R244" s="3"/>
      <c r="S244" s="1"/>
      <c r="T244" s="2"/>
      <c r="U244" s="3"/>
      <c r="V244" s="1"/>
      <c r="W244" s="2"/>
      <c r="X244" s="3"/>
      <c r="Y244" s="1"/>
      <c r="Z244" s="2"/>
      <c r="AA244" s="3"/>
      <c r="AB244" s="1"/>
      <c r="AC244" s="2"/>
      <c r="AD244" s="3"/>
      <c r="AE244" s="1"/>
      <c r="AF244" s="2"/>
      <c r="AG244" s="3"/>
      <c r="AI244" s="147">
        <f t="shared" si="94"/>
        <v>0</v>
      </c>
      <c r="AJ244" s="80">
        <f t="shared" si="94"/>
        <v>0</v>
      </c>
      <c r="AK244" s="134">
        <f t="shared" si="94"/>
        <v>0</v>
      </c>
    </row>
    <row r="245" spans="1:37" s="66" customFormat="1" ht="15" customHeight="1" x14ac:dyDescent="0.2">
      <c r="A245" s="22" t="str">
        <f>[6]Settings!U244</f>
        <v>Total: Limpopo Municipalities</v>
      </c>
      <c r="B245" s="23"/>
      <c r="C245" s="24"/>
      <c r="D245" s="193">
        <f>SUM(D213+D220+D227+D235+D242)</f>
        <v>3342883</v>
      </c>
      <c r="E245" s="102">
        <f t="shared" ref="E245:R245" si="95">SUM(E213+E220+E227+E235+E242)</f>
        <v>3506593</v>
      </c>
      <c r="F245" s="203">
        <f t="shared" si="95"/>
        <v>3714594</v>
      </c>
      <c r="G245" s="193">
        <f t="shared" si="95"/>
        <v>209676</v>
      </c>
      <c r="H245" s="102">
        <f t="shared" si="95"/>
        <v>286924</v>
      </c>
      <c r="I245" s="203">
        <f t="shared" si="95"/>
        <v>646180</v>
      </c>
      <c r="J245" s="193">
        <f t="shared" si="95"/>
        <v>527478</v>
      </c>
      <c r="K245" s="102">
        <f t="shared" si="95"/>
        <v>605000</v>
      </c>
      <c r="L245" s="203">
        <f t="shared" si="95"/>
        <v>690000</v>
      </c>
      <c r="M245" s="193">
        <f t="shared" si="95"/>
        <v>298000</v>
      </c>
      <c r="N245" s="102">
        <f t="shared" si="95"/>
        <v>261000</v>
      </c>
      <c r="O245" s="203">
        <f t="shared" si="95"/>
        <v>376000</v>
      </c>
      <c r="P245" s="203">
        <f t="shared" si="95"/>
        <v>11278</v>
      </c>
      <c r="Q245" s="102">
        <f t="shared" si="95"/>
        <v>11818</v>
      </c>
      <c r="R245" s="203">
        <f t="shared" si="95"/>
        <v>12506</v>
      </c>
      <c r="S245" s="193">
        <f>S213+S220+S227+S235+S242</f>
        <v>0</v>
      </c>
      <c r="T245" s="102">
        <f t="shared" ref="T245:AK245" si="96">T213+T220+T227+T235+T242</f>
        <v>0</v>
      </c>
      <c r="U245" s="203">
        <f t="shared" si="96"/>
        <v>0</v>
      </c>
      <c r="V245" s="193">
        <f t="shared" si="96"/>
        <v>216733.95696383921</v>
      </c>
      <c r="W245" s="102">
        <f t="shared" si="96"/>
        <v>98035.308452625017</v>
      </c>
      <c r="X245" s="203">
        <f t="shared" si="96"/>
        <v>103688.3574873061</v>
      </c>
      <c r="Y245" s="193">
        <f t="shared" si="96"/>
        <v>26000</v>
      </c>
      <c r="Z245" s="102">
        <f t="shared" si="96"/>
        <v>35000</v>
      </c>
      <c r="AA245" s="203">
        <f t="shared" si="96"/>
        <v>39212</v>
      </c>
      <c r="AB245" s="193">
        <f t="shared" si="96"/>
        <v>0</v>
      </c>
      <c r="AC245" s="102">
        <f t="shared" si="96"/>
        <v>0</v>
      </c>
      <c r="AD245" s="203">
        <f t="shared" si="96"/>
        <v>0</v>
      </c>
      <c r="AE245" s="193">
        <f t="shared" si="96"/>
        <v>0</v>
      </c>
      <c r="AF245" s="102">
        <f t="shared" si="96"/>
        <v>0</v>
      </c>
      <c r="AG245" s="203">
        <f t="shared" si="96"/>
        <v>0</v>
      </c>
      <c r="AH245" s="121">
        <f t="shared" si="96"/>
        <v>0</v>
      </c>
      <c r="AI245" s="193">
        <f t="shared" si="96"/>
        <v>4632048.956963839</v>
      </c>
      <c r="AJ245" s="102">
        <f t="shared" si="96"/>
        <v>4804370.3084526248</v>
      </c>
      <c r="AK245" s="203">
        <f t="shared" si="96"/>
        <v>5582180.357487306</v>
      </c>
    </row>
    <row r="246" spans="1:37" ht="15" customHeight="1" x14ac:dyDescent="0.2">
      <c r="A246" s="254">
        <f>[6]Settings!U245</f>
        <v>0</v>
      </c>
      <c r="B246" s="243">
        <f>[6]Settings!V245</f>
        <v>0</v>
      </c>
      <c r="C246" s="244">
        <f>[6]Settings!W245</f>
        <v>0</v>
      </c>
      <c r="D246" s="6"/>
      <c r="E246" s="7"/>
      <c r="F246" s="8"/>
      <c r="G246" s="6"/>
      <c r="H246" s="7"/>
      <c r="I246" s="8"/>
      <c r="J246" s="6"/>
      <c r="K246" s="7"/>
      <c r="L246" s="8"/>
      <c r="M246" s="6"/>
      <c r="N246" s="7"/>
      <c r="O246" s="8"/>
      <c r="P246" s="6"/>
      <c r="Q246" s="7"/>
      <c r="R246" s="8"/>
      <c r="S246" s="6"/>
      <c r="T246" s="7"/>
      <c r="U246" s="8"/>
      <c r="V246" s="6"/>
      <c r="W246" s="7"/>
      <c r="X246" s="8"/>
      <c r="Y246" s="6"/>
      <c r="Z246" s="7"/>
      <c r="AA246" s="8"/>
      <c r="AB246" s="6"/>
      <c r="AC246" s="7"/>
      <c r="AD246" s="8"/>
      <c r="AE246" s="6"/>
      <c r="AF246" s="7"/>
      <c r="AG246" s="8"/>
      <c r="AI246" s="147">
        <f t="shared" ref="AI246:AK256" si="97">D246+G246+J246+M246+P246+S246+V246+Y246+AB246+AE246</f>
        <v>0</v>
      </c>
      <c r="AJ246" s="80">
        <f t="shared" si="97"/>
        <v>0</v>
      </c>
      <c r="AK246" s="134">
        <f t="shared" si="97"/>
        <v>0</v>
      </c>
    </row>
    <row r="247" spans="1:37" ht="15" customHeight="1" x14ac:dyDescent="0.2">
      <c r="A247" s="257" t="str">
        <f>[6]Settings!U246</f>
        <v>MPUMALANGA</v>
      </c>
      <c r="B247" s="19"/>
      <c r="C247" s="229"/>
      <c r="D247" s="1"/>
      <c r="E247" s="2"/>
      <c r="F247" s="3"/>
      <c r="G247" s="1"/>
      <c r="H247" s="2"/>
      <c r="I247" s="3"/>
      <c r="J247" s="1"/>
      <c r="K247" s="2"/>
      <c r="L247" s="3"/>
      <c r="M247" s="1"/>
      <c r="N247" s="2"/>
      <c r="O247" s="3"/>
      <c r="P247" s="1"/>
      <c r="Q247" s="2"/>
      <c r="R247" s="3"/>
      <c r="S247" s="1"/>
      <c r="T247" s="2"/>
      <c r="U247" s="3"/>
      <c r="V247" s="1"/>
      <c r="W247" s="2"/>
      <c r="X247" s="3"/>
      <c r="Y247" s="1"/>
      <c r="Z247" s="2"/>
      <c r="AA247" s="3"/>
      <c r="AB247" s="1"/>
      <c r="AC247" s="2"/>
      <c r="AD247" s="3"/>
      <c r="AE247" s="1"/>
      <c r="AF247" s="2"/>
      <c r="AG247" s="3"/>
      <c r="AI247" s="147">
        <f t="shared" si="97"/>
        <v>0</v>
      </c>
      <c r="AJ247" s="80">
        <f t="shared" si="97"/>
        <v>0</v>
      </c>
      <c r="AK247" s="134">
        <f t="shared" si="97"/>
        <v>0</v>
      </c>
    </row>
    <row r="248" spans="1:37" ht="15" customHeight="1" x14ac:dyDescent="0.2">
      <c r="A248" s="254">
        <f>[6]Settings!U247</f>
        <v>0</v>
      </c>
      <c r="B248" s="243">
        <f>[6]Settings!V247</f>
        <v>0</v>
      </c>
      <c r="C248" s="244">
        <f>[6]Settings!W247</f>
        <v>0</v>
      </c>
      <c r="D248" s="1"/>
      <c r="E248" s="2"/>
      <c r="F248" s="3"/>
      <c r="G248" s="1"/>
      <c r="H248" s="2"/>
      <c r="I248" s="3"/>
      <c r="J248" s="1"/>
      <c r="K248" s="2"/>
      <c r="L248" s="3"/>
      <c r="M248" s="1"/>
      <c r="N248" s="2"/>
      <c r="O248" s="3"/>
      <c r="P248" s="1"/>
      <c r="Q248" s="2"/>
      <c r="R248" s="3"/>
      <c r="S248" s="1"/>
      <c r="T248" s="2"/>
      <c r="U248" s="3"/>
      <c r="V248" s="1"/>
      <c r="W248" s="2"/>
      <c r="X248" s="3"/>
      <c r="Y248" s="1"/>
      <c r="Z248" s="2"/>
      <c r="AA248" s="3"/>
      <c r="AB248" s="1"/>
      <c r="AC248" s="2"/>
      <c r="AD248" s="3"/>
      <c r="AE248" s="1"/>
      <c r="AF248" s="2"/>
      <c r="AG248" s="3"/>
      <c r="AI248" s="147">
        <f t="shared" si="97"/>
        <v>0</v>
      </c>
      <c r="AJ248" s="80">
        <f t="shared" si="97"/>
        <v>0</v>
      </c>
      <c r="AK248" s="134">
        <f t="shared" si="97"/>
        <v>0</v>
      </c>
    </row>
    <row r="249" spans="1:37" ht="15" customHeight="1" x14ac:dyDescent="0.2">
      <c r="A249" s="20" t="str">
        <f>[6]Settings!U248</f>
        <v>B</v>
      </c>
      <c r="B249" s="19" t="s">
        <v>1285</v>
      </c>
      <c r="C249" s="229" t="str">
        <f>[6]Settings!W248</f>
        <v>Albert Luthuli</v>
      </c>
      <c r="D249" s="147">
        <v>88616</v>
      </c>
      <c r="E249" s="80">
        <v>93799</v>
      </c>
      <c r="F249" s="134">
        <v>99269</v>
      </c>
      <c r="G249" s="147"/>
      <c r="H249" s="80"/>
      <c r="I249" s="134"/>
      <c r="J249" s="147">
        <v>35000</v>
      </c>
      <c r="K249" s="80">
        <v>20000</v>
      </c>
      <c r="L249" s="134">
        <v>25000</v>
      </c>
      <c r="M249" s="147">
        <v>7000</v>
      </c>
      <c r="N249" s="80">
        <v>10000</v>
      </c>
      <c r="O249" s="134">
        <v>20000</v>
      </c>
      <c r="P249" s="147"/>
      <c r="Q249" s="80"/>
      <c r="R249" s="134"/>
      <c r="S249" s="147"/>
      <c r="T249" s="80"/>
      <c r="U249" s="134"/>
      <c r="V249" s="147"/>
      <c r="W249" s="80"/>
      <c r="X249" s="134"/>
      <c r="Y249" s="147"/>
      <c r="Z249" s="80"/>
      <c r="AA249" s="134"/>
      <c r="AB249" s="147"/>
      <c r="AC249" s="80"/>
      <c r="AD249" s="134"/>
      <c r="AE249" s="147"/>
      <c r="AF249" s="80"/>
      <c r="AG249" s="134"/>
      <c r="AI249" s="147">
        <f t="shared" si="97"/>
        <v>130616</v>
      </c>
      <c r="AJ249" s="80">
        <f t="shared" si="97"/>
        <v>123799</v>
      </c>
      <c r="AK249" s="134">
        <f t="shared" si="97"/>
        <v>144269</v>
      </c>
    </row>
    <row r="250" spans="1:37" ht="15" customHeight="1" x14ac:dyDescent="0.2">
      <c r="A250" s="20" t="str">
        <f>[6]Settings!U249</f>
        <v>B</v>
      </c>
      <c r="B250" s="19" t="s">
        <v>1286</v>
      </c>
      <c r="C250" s="229" t="str">
        <f>[6]Settings!W249</f>
        <v>Msukaligwa</v>
      </c>
      <c r="D250" s="147">
        <v>53608</v>
      </c>
      <c r="E250" s="80">
        <v>56621</v>
      </c>
      <c r="F250" s="134">
        <v>59801</v>
      </c>
      <c r="G250" s="147"/>
      <c r="H250" s="80"/>
      <c r="I250" s="134"/>
      <c r="J250" s="147"/>
      <c r="K250" s="80"/>
      <c r="L250" s="134"/>
      <c r="M250" s="147">
        <v>21000</v>
      </c>
      <c r="N250" s="80">
        <v>17000</v>
      </c>
      <c r="O250" s="134">
        <v>30000</v>
      </c>
      <c r="P250" s="147"/>
      <c r="Q250" s="80"/>
      <c r="R250" s="134"/>
      <c r="S250" s="147"/>
      <c r="T250" s="80"/>
      <c r="U250" s="134"/>
      <c r="V250" s="147"/>
      <c r="W250" s="80"/>
      <c r="X250" s="134"/>
      <c r="Y250" s="147"/>
      <c r="Z250" s="80"/>
      <c r="AA250" s="134"/>
      <c r="AB250" s="147"/>
      <c r="AC250" s="80"/>
      <c r="AD250" s="134"/>
      <c r="AE250" s="147"/>
      <c r="AF250" s="80"/>
      <c r="AG250" s="134"/>
      <c r="AI250" s="147">
        <f t="shared" si="97"/>
        <v>74608</v>
      </c>
      <c r="AJ250" s="80">
        <f t="shared" si="97"/>
        <v>73621</v>
      </c>
      <c r="AK250" s="134">
        <f t="shared" si="97"/>
        <v>89801</v>
      </c>
    </row>
    <row r="251" spans="1:37" ht="15" customHeight="1" x14ac:dyDescent="0.2">
      <c r="A251" s="20" t="str">
        <f>[6]Settings!U250</f>
        <v>B</v>
      </c>
      <c r="B251" s="19" t="s">
        <v>1287</v>
      </c>
      <c r="C251" s="229" t="str">
        <f>[6]Settings!W250</f>
        <v>Mkhondo</v>
      </c>
      <c r="D251" s="147">
        <v>82215</v>
      </c>
      <c r="E251" s="80">
        <v>84347</v>
      </c>
      <c r="F251" s="134">
        <v>89235</v>
      </c>
      <c r="G251" s="147"/>
      <c r="H251" s="80"/>
      <c r="I251" s="134"/>
      <c r="J251" s="147">
        <v>35000</v>
      </c>
      <c r="K251" s="80">
        <v>15000</v>
      </c>
      <c r="L251" s="134">
        <v>25000</v>
      </c>
      <c r="M251" s="147">
        <v>10000</v>
      </c>
      <c r="N251" s="80">
        <v>11000</v>
      </c>
      <c r="O251" s="134">
        <v>15000</v>
      </c>
      <c r="P251" s="147"/>
      <c r="Q251" s="80"/>
      <c r="R251" s="134"/>
      <c r="S251" s="147"/>
      <c r="T251" s="80"/>
      <c r="U251" s="134"/>
      <c r="V251" s="147"/>
      <c r="W251" s="80"/>
      <c r="X251" s="134"/>
      <c r="Y251" s="147"/>
      <c r="Z251" s="80"/>
      <c r="AA251" s="134"/>
      <c r="AB251" s="147"/>
      <c r="AC251" s="80"/>
      <c r="AD251" s="134"/>
      <c r="AE251" s="147"/>
      <c r="AF251" s="80"/>
      <c r="AG251" s="134"/>
      <c r="AI251" s="147">
        <f t="shared" si="97"/>
        <v>127215</v>
      </c>
      <c r="AJ251" s="80">
        <f t="shared" si="97"/>
        <v>110347</v>
      </c>
      <c r="AK251" s="134">
        <f t="shared" si="97"/>
        <v>129235</v>
      </c>
    </row>
    <row r="252" spans="1:37" ht="15" customHeight="1" x14ac:dyDescent="0.2">
      <c r="A252" s="20" t="str">
        <f>[6]Settings!U251</f>
        <v>B</v>
      </c>
      <c r="B252" s="19" t="s">
        <v>1288</v>
      </c>
      <c r="C252" s="229" t="str">
        <f>[6]Settings!W251</f>
        <v>Pixley Ka Seme</v>
      </c>
      <c r="D252" s="147">
        <v>29327</v>
      </c>
      <c r="E252" s="80">
        <v>28180</v>
      </c>
      <c r="F252" s="134">
        <v>29608</v>
      </c>
      <c r="G252" s="147"/>
      <c r="H252" s="80"/>
      <c r="I252" s="134"/>
      <c r="J252" s="147"/>
      <c r="K252" s="80"/>
      <c r="L252" s="134"/>
      <c r="M252" s="147">
        <v>17000</v>
      </c>
      <c r="N252" s="80">
        <v>10000</v>
      </c>
      <c r="O252" s="134">
        <v>8000</v>
      </c>
      <c r="P252" s="147"/>
      <c r="Q252" s="80"/>
      <c r="R252" s="134"/>
      <c r="S252" s="147"/>
      <c r="T252" s="80"/>
      <c r="U252" s="134"/>
      <c r="V252" s="147"/>
      <c r="W252" s="80"/>
      <c r="X252" s="134"/>
      <c r="Y252" s="147"/>
      <c r="Z252" s="80"/>
      <c r="AA252" s="134"/>
      <c r="AB252" s="147"/>
      <c r="AC252" s="80"/>
      <c r="AD252" s="134"/>
      <c r="AE252" s="147"/>
      <c r="AF252" s="80"/>
      <c r="AG252" s="134"/>
      <c r="AI252" s="147">
        <f t="shared" si="97"/>
        <v>46327</v>
      </c>
      <c r="AJ252" s="80">
        <f t="shared" si="97"/>
        <v>38180</v>
      </c>
      <c r="AK252" s="134">
        <f t="shared" si="97"/>
        <v>37608</v>
      </c>
    </row>
    <row r="253" spans="1:37" ht="15" customHeight="1" x14ac:dyDescent="0.2">
      <c r="A253" s="20" t="str">
        <f>[6]Settings!U252</f>
        <v>B</v>
      </c>
      <c r="B253" s="19" t="s">
        <v>1289</v>
      </c>
      <c r="C253" s="229" t="str">
        <f>[6]Settings!W252</f>
        <v>Lekwa</v>
      </c>
      <c r="D253" s="147">
        <v>29293</v>
      </c>
      <c r="E253" s="80">
        <v>30799</v>
      </c>
      <c r="F253" s="134">
        <v>32388</v>
      </c>
      <c r="G253" s="147"/>
      <c r="H253" s="80"/>
      <c r="I253" s="134"/>
      <c r="J253" s="147">
        <v>30000</v>
      </c>
      <c r="K253" s="80">
        <v>20000</v>
      </c>
      <c r="L253" s="134">
        <v>30000</v>
      </c>
      <c r="M253" s="147">
        <v>8000</v>
      </c>
      <c r="N253" s="80">
        <v>10000</v>
      </c>
      <c r="O253" s="134">
        <v>8000</v>
      </c>
      <c r="P253" s="147"/>
      <c r="Q253" s="80"/>
      <c r="R253" s="134"/>
      <c r="S253" s="147"/>
      <c r="T253" s="80"/>
      <c r="U253" s="134"/>
      <c r="V253" s="147"/>
      <c r="W253" s="80"/>
      <c r="X253" s="134"/>
      <c r="Y253" s="147"/>
      <c r="Z253" s="80"/>
      <c r="AA253" s="134"/>
      <c r="AB253" s="147"/>
      <c r="AC253" s="80"/>
      <c r="AD253" s="134"/>
      <c r="AE253" s="147"/>
      <c r="AF253" s="80"/>
      <c r="AG253" s="134"/>
      <c r="AI253" s="147">
        <f t="shared" si="97"/>
        <v>67293</v>
      </c>
      <c r="AJ253" s="80">
        <f t="shared" si="97"/>
        <v>60799</v>
      </c>
      <c r="AK253" s="134">
        <f t="shared" si="97"/>
        <v>70388</v>
      </c>
    </row>
    <row r="254" spans="1:37" ht="15" customHeight="1" x14ac:dyDescent="0.2">
      <c r="A254" s="20" t="str">
        <f>[6]Settings!U253</f>
        <v>B</v>
      </c>
      <c r="B254" s="19" t="s">
        <v>1290</v>
      </c>
      <c r="C254" s="229" t="str">
        <f>[6]Settings!W253</f>
        <v>Dipaleseng</v>
      </c>
      <c r="D254" s="147">
        <v>19076</v>
      </c>
      <c r="E254" s="80">
        <v>19949</v>
      </c>
      <c r="F254" s="134">
        <v>20870</v>
      </c>
      <c r="G254" s="147"/>
      <c r="H254" s="80"/>
      <c r="I254" s="134"/>
      <c r="J254" s="147"/>
      <c r="K254" s="80"/>
      <c r="L254" s="134"/>
      <c r="M254" s="147">
        <v>17000</v>
      </c>
      <c r="N254" s="80">
        <v>15000</v>
      </c>
      <c r="O254" s="134">
        <v>12000</v>
      </c>
      <c r="P254" s="147"/>
      <c r="Q254" s="80"/>
      <c r="R254" s="134"/>
      <c r="S254" s="147"/>
      <c r="T254" s="80"/>
      <c r="U254" s="134"/>
      <c r="V254" s="147"/>
      <c r="W254" s="80"/>
      <c r="X254" s="134"/>
      <c r="Y254" s="147"/>
      <c r="Z254" s="80"/>
      <c r="AA254" s="134"/>
      <c r="AB254" s="147"/>
      <c r="AC254" s="80"/>
      <c r="AD254" s="134"/>
      <c r="AE254" s="147"/>
      <c r="AF254" s="80"/>
      <c r="AG254" s="134"/>
      <c r="AI254" s="147">
        <f t="shared" si="97"/>
        <v>36076</v>
      </c>
      <c r="AJ254" s="80">
        <f t="shared" si="97"/>
        <v>34949</v>
      </c>
      <c r="AK254" s="134">
        <f t="shared" si="97"/>
        <v>32870</v>
      </c>
    </row>
    <row r="255" spans="1:37" ht="15" customHeight="1" x14ac:dyDescent="0.2">
      <c r="A255" s="20" t="str">
        <f>[6]Settings!U254</f>
        <v>B</v>
      </c>
      <c r="B255" s="19" t="s">
        <v>1291</v>
      </c>
      <c r="C255" s="229" t="str">
        <f>[6]Settings!W254</f>
        <v>Govan Mbeki</v>
      </c>
      <c r="D255" s="147">
        <v>58796</v>
      </c>
      <c r="E255" s="80">
        <v>62131</v>
      </c>
      <c r="F255" s="134">
        <v>65650</v>
      </c>
      <c r="G255" s="147"/>
      <c r="H255" s="80"/>
      <c r="I255" s="134"/>
      <c r="J255" s="147"/>
      <c r="K255" s="80"/>
      <c r="L255" s="134"/>
      <c r="M255" s="147">
        <v>14000</v>
      </c>
      <c r="N255" s="80">
        <v>12000</v>
      </c>
      <c r="O255" s="134">
        <v>25000</v>
      </c>
      <c r="P255" s="147"/>
      <c r="Q255" s="80"/>
      <c r="R255" s="134"/>
      <c r="S255" s="147"/>
      <c r="T255" s="80"/>
      <c r="U255" s="134"/>
      <c r="V255" s="147"/>
      <c r="W255" s="80"/>
      <c r="X255" s="134"/>
      <c r="Y255" s="147"/>
      <c r="Z255" s="80"/>
      <c r="AA255" s="134"/>
      <c r="AB255" s="147"/>
      <c r="AC255" s="80"/>
      <c r="AD255" s="134"/>
      <c r="AE255" s="147"/>
      <c r="AF255" s="80"/>
      <c r="AG255" s="134"/>
      <c r="AI255" s="147">
        <f t="shared" si="97"/>
        <v>72796</v>
      </c>
      <c r="AJ255" s="80">
        <f t="shared" si="97"/>
        <v>74131</v>
      </c>
      <c r="AK255" s="134">
        <f t="shared" si="97"/>
        <v>90650</v>
      </c>
    </row>
    <row r="256" spans="1:37" ht="15" customHeight="1" x14ac:dyDescent="0.2">
      <c r="A256" s="20" t="str">
        <f>[6]Settings!U255</f>
        <v>C</v>
      </c>
      <c r="B256" s="19" t="s">
        <v>106</v>
      </c>
      <c r="C256" s="229" t="str">
        <f>[6]Settings!W255</f>
        <v>Gert Sibande District Municipality</v>
      </c>
      <c r="D256" s="147"/>
      <c r="E256" s="80"/>
      <c r="F256" s="134"/>
      <c r="G256" s="147">
        <v>119518</v>
      </c>
      <c r="H256" s="80">
        <v>183621</v>
      </c>
      <c r="I256" s="134">
        <v>359347</v>
      </c>
      <c r="J256" s="147"/>
      <c r="K256" s="80"/>
      <c r="L256" s="134"/>
      <c r="M256" s="147"/>
      <c r="N256" s="80"/>
      <c r="O256" s="134"/>
      <c r="P256" s="147">
        <v>2309</v>
      </c>
      <c r="Q256" s="80">
        <v>2413</v>
      </c>
      <c r="R256" s="134">
        <v>2548</v>
      </c>
      <c r="S256" s="147"/>
      <c r="T256" s="80"/>
      <c r="U256" s="134"/>
      <c r="V256" s="147"/>
      <c r="W256" s="80"/>
      <c r="X256" s="134"/>
      <c r="Y256" s="147"/>
      <c r="Z256" s="80"/>
      <c r="AA256" s="134"/>
      <c r="AB256" s="147"/>
      <c r="AC256" s="80"/>
      <c r="AD256" s="134"/>
      <c r="AE256" s="147"/>
      <c r="AF256" s="80"/>
      <c r="AG256" s="134"/>
      <c r="AI256" s="147">
        <f t="shared" si="97"/>
        <v>121827</v>
      </c>
      <c r="AJ256" s="80">
        <f t="shared" si="97"/>
        <v>186034</v>
      </c>
      <c r="AK256" s="134">
        <f t="shared" si="97"/>
        <v>361895</v>
      </c>
    </row>
    <row r="257" spans="1:37" s="66" customFormat="1" ht="15" customHeight="1" x14ac:dyDescent="0.2">
      <c r="A257" s="22" t="str">
        <f>[6]Settings!U256</f>
        <v>Total: Gert Sibande Municipalities</v>
      </c>
      <c r="B257" s="23"/>
      <c r="C257" s="24"/>
      <c r="D257" s="193">
        <f>SUM(D249:D256)</f>
        <v>360931</v>
      </c>
      <c r="E257" s="102">
        <f t="shared" ref="E257:R257" si="98">SUM(E249:E256)</f>
        <v>375826</v>
      </c>
      <c r="F257" s="203">
        <f t="shared" si="98"/>
        <v>396821</v>
      </c>
      <c r="G257" s="193">
        <f t="shared" si="98"/>
        <v>119518</v>
      </c>
      <c r="H257" s="102">
        <f t="shared" si="98"/>
        <v>183621</v>
      </c>
      <c r="I257" s="203">
        <f t="shared" si="98"/>
        <v>359347</v>
      </c>
      <c r="J257" s="193">
        <f t="shared" si="98"/>
        <v>100000</v>
      </c>
      <c r="K257" s="102">
        <f t="shared" si="98"/>
        <v>55000</v>
      </c>
      <c r="L257" s="203">
        <f t="shared" si="98"/>
        <v>80000</v>
      </c>
      <c r="M257" s="193">
        <f t="shared" si="98"/>
        <v>94000</v>
      </c>
      <c r="N257" s="102">
        <f t="shared" si="98"/>
        <v>85000</v>
      </c>
      <c r="O257" s="203">
        <f t="shared" si="98"/>
        <v>118000</v>
      </c>
      <c r="P257" s="203">
        <f t="shared" si="98"/>
        <v>2309</v>
      </c>
      <c r="Q257" s="102">
        <f t="shared" si="98"/>
        <v>2413</v>
      </c>
      <c r="R257" s="203">
        <f t="shared" si="98"/>
        <v>2548</v>
      </c>
      <c r="S257" s="193">
        <f>SUM(S249:S256)</f>
        <v>0</v>
      </c>
      <c r="T257" s="102">
        <f t="shared" ref="T257:AK257" si="99">SUM(T249:T256)</f>
        <v>0</v>
      </c>
      <c r="U257" s="203">
        <f t="shared" si="99"/>
        <v>0</v>
      </c>
      <c r="V257" s="193">
        <f t="shared" si="99"/>
        <v>0</v>
      </c>
      <c r="W257" s="102">
        <f t="shared" si="99"/>
        <v>0</v>
      </c>
      <c r="X257" s="203">
        <f t="shared" si="99"/>
        <v>0</v>
      </c>
      <c r="Y257" s="193">
        <f t="shared" si="99"/>
        <v>0</v>
      </c>
      <c r="Z257" s="102">
        <f t="shared" si="99"/>
        <v>0</v>
      </c>
      <c r="AA257" s="203">
        <f t="shared" si="99"/>
        <v>0</v>
      </c>
      <c r="AB257" s="193">
        <f t="shared" si="99"/>
        <v>0</v>
      </c>
      <c r="AC257" s="102">
        <f t="shared" si="99"/>
        <v>0</v>
      </c>
      <c r="AD257" s="203">
        <f t="shared" si="99"/>
        <v>0</v>
      </c>
      <c r="AE257" s="193">
        <f t="shared" si="99"/>
        <v>0</v>
      </c>
      <c r="AF257" s="102">
        <f t="shared" si="99"/>
        <v>0</v>
      </c>
      <c r="AG257" s="203">
        <f t="shared" si="99"/>
        <v>0</v>
      </c>
      <c r="AH257" s="121">
        <f t="shared" si="99"/>
        <v>0</v>
      </c>
      <c r="AI257" s="193">
        <f t="shared" si="99"/>
        <v>676758</v>
      </c>
      <c r="AJ257" s="102">
        <f t="shared" si="99"/>
        <v>701860</v>
      </c>
      <c r="AK257" s="203">
        <f t="shared" si="99"/>
        <v>956716</v>
      </c>
    </row>
    <row r="258" spans="1:37" ht="15" customHeight="1" x14ac:dyDescent="0.2">
      <c r="A258" s="254">
        <f>[6]Settings!U257</f>
        <v>0</v>
      </c>
      <c r="B258" s="243">
        <f>[6]Settings!V257</f>
        <v>0</v>
      </c>
      <c r="C258" s="244">
        <f>[6]Settings!W257</f>
        <v>0</v>
      </c>
      <c r="D258" s="1"/>
      <c r="E258" s="2"/>
      <c r="F258" s="3"/>
      <c r="G258" s="1"/>
      <c r="H258" s="2"/>
      <c r="I258" s="3"/>
      <c r="J258" s="1"/>
      <c r="K258" s="2"/>
      <c r="L258" s="3"/>
      <c r="M258" s="1"/>
      <c r="N258" s="2"/>
      <c r="O258" s="3"/>
      <c r="P258" s="1"/>
      <c r="Q258" s="2"/>
      <c r="R258" s="3"/>
      <c r="S258" s="1"/>
      <c r="T258" s="2"/>
      <c r="U258" s="3"/>
      <c r="V258" s="1"/>
      <c r="W258" s="2"/>
      <c r="X258" s="3"/>
      <c r="Y258" s="1"/>
      <c r="Z258" s="2"/>
      <c r="AA258" s="3"/>
      <c r="AB258" s="1"/>
      <c r="AC258" s="2"/>
      <c r="AD258" s="3"/>
      <c r="AE258" s="1"/>
      <c r="AF258" s="2"/>
      <c r="AG258" s="3"/>
      <c r="AI258" s="147">
        <f t="shared" ref="AI258:AK265" si="100">D258+G258+J258+M258+P258+S258+V258+Y258+AB258+AE258</f>
        <v>0</v>
      </c>
      <c r="AJ258" s="80">
        <f t="shared" si="100"/>
        <v>0</v>
      </c>
      <c r="AK258" s="134">
        <f t="shared" si="100"/>
        <v>0</v>
      </c>
    </row>
    <row r="259" spans="1:37" ht="15" customHeight="1" x14ac:dyDescent="0.2">
      <c r="A259" s="20" t="str">
        <f>[6]Settings!U258</f>
        <v>B</v>
      </c>
      <c r="B259" s="19" t="str">
        <f>[6]Settings!V258</f>
        <v>MP311</v>
      </c>
      <c r="C259" s="229" t="str">
        <f>[6]Settings!W258</f>
        <v>Victor Khanye</v>
      </c>
      <c r="D259" s="147">
        <v>25286</v>
      </c>
      <c r="E259" s="80">
        <v>26544</v>
      </c>
      <c r="F259" s="134">
        <v>27871</v>
      </c>
      <c r="G259" s="147"/>
      <c r="H259" s="80"/>
      <c r="I259" s="134"/>
      <c r="J259" s="147"/>
      <c r="K259" s="80"/>
      <c r="L259" s="134"/>
      <c r="M259" s="147"/>
      <c r="N259" s="80">
        <v>5000</v>
      </c>
      <c r="O259" s="134">
        <v>13000</v>
      </c>
      <c r="P259" s="147"/>
      <c r="Q259" s="80"/>
      <c r="R259" s="134"/>
      <c r="S259" s="147"/>
      <c r="T259" s="80"/>
      <c r="U259" s="134"/>
      <c r="V259" s="147"/>
      <c r="W259" s="80"/>
      <c r="X259" s="134"/>
      <c r="Y259" s="147"/>
      <c r="Z259" s="80"/>
      <c r="AA259" s="134"/>
      <c r="AB259" s="147"/>
      <c r="AC259" s="80"/>
      <c r="AD259" s="134"/>
      <c r="AE259" s="147"/>
      <c r="AF259" s="80"/>
      <c r="AG259" s="134"/>
      <c r="AI259" s="147">
        <f t="shared" si="100"/>
        <v>25286</v>
      </c>
      <c r="AJ259" s="80">
        <f t="shared" si="100"/>
        <v>31544</v>
      </c>
      <c r="AK259" s="134">
        <f t="shared" si="100"/>
        <v>40871</v>
      </c>
    </row>
    <row r="260" spans="1:37" ht="15" customHeight="1" x14ac:dyDescent="0.2">
      <c r="A260" s="20" t="str">
        <f>[6]Settings!U259</f>
        <v>B</v>
      </c>
      <c r="B260" s="19" t="str">
        <f>[6]Settings!V259</f>
        <v>MP312</v>
      </c>
      <c r="C260" s="229" t="str">
        <f>[6]Settings!W259</f>
        <v>Emalahleni</v>
      </c>
      <c r="D260" s="147">
        <v>122139</v>
      </c>
      <c r="E260" s="80">
        <v>129400</v>
      </c>
      <c r="F260" s="134">
        <v>137063</v>
      </c>
      <c r="G260" s="147"/>
      <c r="H260" s="80"/>
      <c r="I260" s="134"/>
      <c r="J260" s="147"/>
      <c r="K260" s="80"/>
      <c r="L260" s="134"/>
      <c r="M260" s="147">
        <v>45000</v>
      </c>
      <c r="N260" s="80">
        <v>40000</v>
      </c>
      <c r="O260" s="134">
        <v>30780</v>
      </c>
      <c r="P260" s="147"/>
      <c r="Q260" s="80"/>
      <c r="R260" s="134"/>
      <c r="S260" s="147"/>
      <c r="T260" s="80"/>
      <c r="U260" s="134"/>
      <c r="V260" s="147"/>
      <c r="W260" s="80"/>
      <c r="X260" s="134"/>
      <c r="Y260" s="147">
        <v>25000</v>
      </c>
      <c r="Z260" s="80">
        <v>35000</v>
      </c>
      <c r="AA260" s="134">
        <v>35000</v>
      </c>
      <c r="AB260" s="147"/>
      <c r="AC260" s="80"/>
      <c r="AD260" s="134"/>
      <c r="AE260" s="147"/>
      <c r="AF260" s="80"/>
      <c r="AG260" s="134"/>
      <c r="AI260" s="147">
        <f t="shared" si="100"/>
        <v>192139</v>
      </c>
      <c r="AJ260" s="80">
        <f t="shared" si="100"/>
        <v>204400</v>
      </c>
      <c r="AK260" s="134">
        <f t="shared" si="100"/>
        <v>202843</v>
      </c>
    </row>
    <row r="261" spans="1:37" ht="15" customHeight="1" x14ac:dyDescent="0.2">
      <c r="A261" s="20" t="str">
        <f>[6]Settings!U260</f>
        <v>B</v>
      </c>
      <c r="B261" s="19" t="str">
        <f>[6]Settings!V260</f>
        <v>MP313</v>
      </c>
      <c r="C261" s="229" t="str">
        <f>[6]Settings!W260</f>
        <v>Steve Tshwete</v>
      </c>
      <c r="D261" s="147">
        <v>50557</v>
      </c>
      <c r="E261" s="80">
        <v>53381</v>
      </c>
      <c r="F261" s="134">
        <v>56362</v>
      </c>
      <c r="G261" s="147"/>
      <c r="H261" s="80"/>
      <c r="I261" s="134"/>
      <c r="J261" s="147"/>
      <c r="K261" s="80"/>
      <c r="L261" s="134"/>
      <c r="M261" s="147"/>
      <c r="N261" s="80">
        <v>8000</v>
      </c>
      <c r="O261" s="134">
        <v>23000</v>
      </c>
      <c r="P261" s="147"/>
      <c r="Q261" s="80"/>
      <c r="R261" s="134"/>
      <c r="S261" s="147"/>
      <c r="T261" s="80"/>
      <c r="U261" s="134"/>
      <c r="V261" s="147"/>
      <c r="W261" s="80"/>
      <c r="X261" s="134"/>
      <c r="Y261" s="147"/>
      <c r="Z261" s="80"/>
      <c r="AA261" s="134"/>
      <c r="AB261" s="147"/>
      <c r="AC261" s="80"/>
      <c r="AD261" s="134"/>
      <c r="AE261" s="147"/>
      <c r="AF261" s="80"/>
      <c r="AG261" s="134"/>
      <c r="AI261" s="147">
        <f t="shared" si="100"/>
        <v>50557</v>
      </c>
      <c r="AJ261" s="80">
        <f t="shared" si="100"/>
        <v>61381</v>
      </c>
      <c r="AK261" s="134">
        <f t="shared" si="100"/>
        <v>79362</v>
      </c>
    </row>
    <row r="262" spans="1:37" ht="15" customHeight="1" x14ac:dyDescent="0.2">
      <c r="A262" s="20" t="str">
        <f>[6]Settings!U261</f>
        <v>B</v>
      </c>
      <c r="B262" s="19" t="str">
        <f>[6]Settings!V261</f>
        <v>MP314</v>
      </c>
      <c r="C262" s="229" t="str">
        <f>[6]Settings!W261</f>
        <v>Emakhazeni</v>
      </c>
      <c r="D262" s="147">
        <v>18484</v>
      </c>
      <c r="E262" s="80">
        <v>19320</v>
      </c>
      <c r="F262" s="134">
        <v>20202</v>
      </c>
      <c r="G262" s="147"/>
      <c r="H262" s="80"/>
      <c r="I262" s="134"/>
      <c r="J262" s="147">
        <v>30000</v>
      </c>
      <c r="K262" s="80">
        <v>15000</v>
      </c>
      <c r="L262" s="134">
        <v>20000</v>
      </c>
      <c r="M262" s="147">
        <v>7000</v>
      </c>
      <c r="N262" s="80">
        <v>6989</v>
      </c>
      <c r="O262" s="134">
        <v>8000</v>
      </c>
      <c r="P262" s="147"/>
      <c r="Q262" s="80"/>
      <c r="R262" s="134"/>
      <c r="S262" s="147"/>
      <c r="T262" s="80"/>
      <c r="U262" s="134"/>
      <c r="V262" s="147"/>
      <c r="W262" s="80"/>
      <c r="X262" s="134"/>
      <c r="Y262" s="147"/>
      <c r="Z262" s="80"/>
      <c r="AA262" s="134"/>
      <c r="AB262" s="147"/>
      <c r="AC262" s="80"/>
      <c r="AD262" s="134"/>
      <c r="AE262" s="147"/>
      <c r="AF262" s="80"/>
      <c r="AG262" s="134"/>
      <c r="AI262" s="147">
        <f t="shared" si="100"/>
        <v>55484</v>
      </c>
      <c r="AJ262" s="80">
        <f t="shared" si="100"/>
        <v>41309</v>
      </c>
      <c r="AK262" s="134">
        <f t="shared" si="100"/>
        <v>48202</v>
      </c>
    </row>
    <row r="263" spans="1:37" ht="15" customHeight="1" x14ac:dyDescent="0.2">
      <c r="A263" s="20" t="str">
        <f>[6]Settings!U262</f>
        <v>B</v>
      </c>
      <c r="B263" s="19" t="str">
        <f>[6]Settings!V262</f>
        <v>MP315</v>
      </c>
      <c r="C263" s="229" t="str">
        <f>[6]Settings!W262</f>
        <v>Thembisile Hani</v>
      </c>
      <c r="D263" s="147">
        <v>131562</v>
      </c>
      <c r="E263" s="80">
        <v>133137</v>
      </c>
      <c r="F263" s="134">
        <v>141030</v>
      </c>
      <c r="G263" s="147"/>
      <c r="H263" s="80"/>
      <c r="I263" s="134"/>
      <c r="J263" s="147">
        <v>45000</v>
      </c>
      <c r="K263" s="80">
        <v>45000</v>
      </c>
      <c r="L263" s="134">
        <v>50000</v>
      </c>
      <c r="M263" s="147"/>
      <c r="N263" s="80">
        <v>2000</v>
      </c>
      <c r="O263" s="134">
        <v>2000</v>
      </c>
      <c r="P263" s="147"/>
      <c r="Q263" s="80"/>
      <c r="R263" s="134"/>
      <c r="S263" s="147"/>
      <c r="T263" s="80"/>
      <c r="U263" s="134"/>
      <c r="V263" s="147"/>
      <c r="W263" s="80"/>
      <c r="X263" s="134"/>
      <c r="Y263" s="147"/>
      <c r="Z263" s="80"/>
      <c r="AA263" s="134"/>
      <c r="AB263" s="147"/>
      <c r="AC263" s="80"/>
      <c r="AD263" s="134"/>
      <c r="AE263" s="147"/>
      <c r="AF263" s="80"/>
      <c r="AG263" s="134"/>
      <c r="AI263" s="147">
        <f t="shared" si="100"/>
        <v>176562</v>
      </c>
      <c r="AJ263" s="80">
        <f t="shared" si="100"/>
        <v>180137</v>
      </c>
      <c r="AK263" s="134">
        <f t="shared" si="100"/>
        <v>193030</v>
      </c>
    </row>
    <row r="264" spans="1:37" ht="15" customHeight="1" x14ac:dyDescent="0.2">
      <c r="A264" s="20" t="str">
        <f>[6]Settings!U263</f>
        <v>B</v>
      </c>
      <c r="B264" s="19" t="str">
        <f>[6]Settings!V263</f>
        <v>MP316</v>
      </c>
      <c r="C264" s="229" t="str">
        <f>[6]Settings!W263</f>
        <v>Dr JS Moroka</v>
      </c>
      <c r="D264" s="147">
        <v>127371</v>
      </c>
      <c r="E264" s="80">
        <v>134957</v>
      </c>
      <c r="F264" s="134">
        <v>142962</v>
      </c>
      <c r="G264" s="147"/>
      <c r="H264" s="80"/>
      <c r="I264" s="134"/>
      <c r="J264" s="147">
        <v>5000</v>
      </c>
      <c r="K264" s="80">
        <v>10000</v>
      </c>
      <c r="L264" s="134">
        <v>10000</v>
      </c>
      <c r="M264" s="147"/>
      <c r="N264" s="80">
        <v>3000</v>
      </c>
      <c r="O264" s="134">
        <v>3000</v>
      </c>
      <c r="P264" s="147"/>
      <c r="Q264" s="80"/>
      <c r="R264" s="134"/>
      <c r="S264" s="147"/>
      <c r="T264" s="80"/>
      <c r="U264" s="134"/>
      <c r="V264" s="147"/>
      <c r="W264" s="80"/>
      <c r="X264" s="134"/>
      <c r="Y264" s="147"/>
      <c r="Z264" s="80"/>
      <c r="AA264" s="134"/>
      <c r="AB264" s="147"/>
      <c r="AC264" s="80"/>
      <c r="AD264" s="134"/>
      <c r="AE264" s="147"/>
      <c r="AF264" s="80"/>
      <c r="AG264" s="134"/>
      <c r="AI264" s="147">
        <f t="shared" si="100"/>
        <v>132371</v>
      </c>
      <c r="AJ264" s="80">
        <f t="shared" si="100"/>
        <v>147957</v>
      </c>
      <c r="AK264" s="134">
        <f t="shared" si="100"/>
        <v>155962</v>
      </c>
    </row>
    <row r="265" spans="1:37" ht="15" customHeight="1" x14ac:dyDescent="0.2">
      <c r="A265" s="20" t="str">
        <f>[6]Settings!U264</f>
        <v>C</v>
      </c>
      <c r="B265" s="19" t="str">
        <f>[6]Settings!V264</f>
        <v>DC31</v>
      </c>
      <c r="C265" s="229" t="str">
        <f>[6]Settings!W264</f>
        <v>Nkangala District Municipality</v>
      </c>
      <c r="D265" s="147">
        <v>0</v>
      </c>
      <c r="E265" s="80"/>
      <c r="F265" s="134">
        <v>0</v>
      </c>
      <c r="G265" s="147"/>
      <c r="H265" s="80"/>
      <c r="I265" s="134"/>
      <c r="J265" s="147"/>
      <c r="K265" s="80"/>
      <c r="L265" s="134"/>
      <c r="M265" s="147"/>
      <c r="N265" s="80"/>
      <c r="O265" s="134"/>
      <c r="P265" s="147">
        <v>2175</v>
      </c>
      <c r="Q265" s="80">
        <v>2280</v>
      </c>
      <c r="R265" s="134">
        <v>2408</v>
      </c>
      <c r="S265" s="147"/>
      <c r="T265" s="80"/>
      <c r="U265" s="134"/>
      <c r="V265" s="147"/>
      <c r="W265" s="80"/>
      <c r="X265" s="134"/>
      <c r="Y265" s="147"/>
      <c r="Z265" s="80"/>
      <c r="AA265" s="134"/>
      <c r="AB265" s="147"/>
      <c r="AC265" s="80"/>
      <c r="AD265" s="134"/>
      <c r="AE265" s="147"/>
      <c r="AF265" s="80"/>
      <c r="AG265" s="134"/>
      <c r="AI265" s="147">
        <f t="shared" si="100"/>
        <v>2175</v>
      </c>
      <c r="AJ265" s="80">
        <f t="shared" si="100"/>
        <v>2280</v>
      </c>
      <c r="AK265" s="134">
        <f t="shared" si="100"/>
        <v>2408</v>
      </c>
    </row>
    <row r="266" spans="1:37" s="66" customFormat="1" ht="15" customHeight="1" x14ac:dyDescent="0.2">
      <c r="A266" s="22" t="str">
        <f>[6]Settings!U265</f>
        <v>Total: Nkangala Municipalities</v>
      </c>
      <c r="B266" s="23"/>
      <c r="C266" s="24"/>
      <c r="D266" s="193">
        <f>SUM(D259:D265)</f>
        <v>475399</v>
      </c>
      <c r="E266" s="102">
        <f t="shared" ref="E266:R266" si="101">SUM(E259:E265)</f>
        <v>496739</v>
      </c>
      <c r="F266" s="203">
        <f t="shared" si="101"/>
        <v>525490</v>
      </c>
      <c r="G266" s="193">
        <f t="shared" si="101"/>
        <v>0</v>
      </c>
      <c r="H266" s="102">
        <f t="shared" si="101"/>
        <v>0</v>
      </c>
      <c r="I266" s="203">
        <f t="shared" si="101"/>
        <v>0</v>
      </c>
      <c r="J266" s="193">
        <f t="shared" si="101"/>
        <v>80000</v>
      </c>
      <c r="K266" s="102">
        <f t="shared" si="101"/>
        <v>70000</v>
      </c>
      <c r="L266" s="203">
        <f t="shared" si="101"/>
        <v>80000</v>
      </c>
      <c r="M266" s="193">
        <f t="shared" si="101"/>
        <v>52000</v>
      </c>
      <c r="N266" s="102">
        <f t="shared" si="101"/>
        <v>64989</v>
      </c>
      <c r="O266" s="203">
        <f t="shared" si="101"/>
        <v>79780</v>
      </c>
      <c r="P266" s="203">
        <f t="shared" si="101"/>
        <v>2175</v>
      </c>
      <c r="Q266" s="102">
        <f t="shared" si="101"/>
        <v>2280</v>
      </c>
      <c r="R266" s="203">
        <f t="shared" si="101"/>
        <v>2408</v>
      </c>
      <c r="S266" s="193">
        <f>SUM(S259:S265)</f>
        <v>0</v>
      </c>
      <c r="T266" s="102">
        <f t="shared" ref="T266:AK266" si="102">SUM(T259:T265)</f>
        <v>0</v>
      </c>
      <c r="U266" s="203">
        <f t="shared" si="102"/>
        <v>0</v>
      </c>
      <c r="V266" s="193">
        <f t="shared" si="102"/>
        <v>0</v>
      </c>
      <c r="W266" s="102">
        <f t="shared" si="102"/>
        <v>0</v>
      </c>
      <c r="X266" s="203">
        <f t="shared" si="102"/>
        <v>0</v>
      </c>
      <c r="Y266" s="193">
        <f t="shared" si="102"/>
        <v>25000</v>
      </c>
      <c r="Z266" s="102">
        <f t="shared" si="102"/>
        <v>35000</v>
      </c>
      <c r="AA266" s="203">
        <f t="shared" si="102"/>
        <v>35000</v>
      </c>
      <c r="AB266" s="193">
        <f t="shared" si="102"/>
        <v>0</v>
      </c>
      <c r="AC266" s="102">
        <f t="shared" si="102"/>
        <v>0</v>
      </c>
      <c r="AD266" s="203">
        <f t="shared" si="102"/>
        <v>0</v>
      </c>
      <c r="AE266" s="193">
        <f t="shared" si="102"/>
        <v>0</v>
      </c>
      <c r="AF266" s="102">
        <f t="shared" si="102"/>
        <v>0</v>
      </c>
      <c r="AG266" s="203">
        <f t="shared" si="102"/>
        <v>0</v>
      </c>
      <c r="AH266" s="121">
        <f t="shared" si="102"/>
        <v>0</v>
      </c>
      <c r="AI266" s="193">
        <f t="shared" si="102"/>
        <v>634574</v>
      </c>
      <c r="AJ266" s="102">
        <f t="shared" si="102"/>
        <v>669008</v>
      </c>
      <c r="AK266" s="203">
        <f t="shared" si="102"/>
        <v>722678</v>
      </c>
    </row>
    <row r="267" spans="1:37" ht="15" customHeight="1" x14ac:dyDescent="0.2">
      <c r="A267" s="254">
        <f>[6]Settings!U266</f>
        <v>0</v>
      </c>
      <c r="B267" s="243">
        <f>[6]Settings!V266</f>
        <v>0</v>
      </c>
      <c r="C267" s="244">
        <f>[6]Settings!W266</f>
        <v>0</v>
      </c>
      <c r="D267" s="1"/>
      <c r="E267" s="2"/>
      <c r="F267" s="3"/>
      <c r="G267" s="1"/>
      <c r="H267" s="2"/>
      <c r="I267" s="3"/>
      <c r="J267" s="1"/>
      <c r="K267" s="2"/>
      <c r="L267" s="3"/>
      <c r="M267" s="1"/>
      <c r="N267" s="2"/>
      <c r="O267" s="3"/>
      <c r="P267" s="1"/>
      <c r="Q267" s="2"/>
      <c r="R267" s="3"/>
      <c r="S267" s="1"/>
      <c r="T267" s="2"/>
      <c r="U267" s="3"/>
      <c r="V267" s="1"/>
      <c r="W267" s="2"/>
      <c r="X267" s="3"/>
      <c r="Y267" s="1"/>
      <c r="Z267" s="2"/>
      <c r="AA267" s="3"/>
      <c r="AB267" s="1"/>
      <c r="AC267" s="2"/>
      <c r="AD267" s="3"/>
      <c r="AE267" s="1"/>
      <c r="AF267" s="2"/>
      <c r="AG267" s="3"/>
      <c r="AI267" s="147">
        <f t="shared" ref="AI267:AK272" si="103">D267+G267+J267+M267+P267+S267+V267+Y267+AB267+AE267</f>
        <v>0</v>
      </c>
      <c r="AJ267" s="80">
        <f t="shared" si="103"/>
        <v>0</v>
      </c>
      <c r="AK267" s="134">
        <f t="shared" si="103"/>
        <v>0</v>
      </c>
    </row>
    <row r="268" spans="1:37" ht="15" customHeight="1" x14ac:dyDescent="0.2">
      <c r="A268" s="20" t="str">
        <f>[6]Settings!U267</f>
        <v>B</v>
      </c>
      <c r="B268" s="19" t="str">
        <f>[6]Settings!V267</f>
        <v>MP321</v>
      </c>
      <c r="C268" s="229" t="str">
        <f>[6]Settings!W267</f>
        <v>Thaba Chweu</v>
      </c>
      <c r="D268" s="147">
        <v>48179</v>
      </c>
      <c r="E268" s="80">
        <v>50856</v>
      </c>
      <c r="F268" s="134">
        <v>53681</v>
      </c>
      <c r="G268" s="147"/>
      <c r="H268" s="80"/>
      <c r="I268" s="134"/>
      <c r="J268" s="147">
        <v>45000</v>
      </c>
      <c r="K268" s="80">
        <v>40000</v>
      </c>
      <c r="L268" s="134">
        <v>45000</v>
      </c>
      <c r="M268" s="147">
        <v>13000</v>
      </c>
      <c r="N268" s="80">
        <v>5000</v>
      </c>
      <c r="O268" s="134">
        <v>20000</v>
      </c>
      <c r="P268" s="147"/>
      <c r="Q268" s="80"/>
      <c r="R268" s="134"/>
      <c r="S268" s="147"/>
      <c r="T268" s="80"/>
      <c r="U268" s="134"/>
      <c r="V268" s="147"/>
      <c r="W268" s="80"/>
      <c r="X268" s="134"/>
      <c r="Y268" s="147"/>
      <c r="Z268" s="80"/>
      <c r="AA268" s="134"/>
      <c r="AB268" s="147"/>
      <c r="AC268" s="80"/>
      <c r="AD268" s="134"/>
      <c r="AE268" s="147"/>
      <c r="AF268" s="80"/>
      <c r="AG268" s="134"/>
      <c r="AI268" s="147">
        <f t="shared" si="103"/>
        <v>106179</v>
      </c>
      <c r="AJ268" s="80">
        <f t="shared" si="103"/>
        <v>95856</v>
      </c>
      <c r="AK268" s="134">
        <f t="shared" si="103"/>
        <v>118681</v>
      </c>
    </row>
    <row r="269" spans="1:37" ht="15" customHeight="1" x14ac:dyDescent="0.2">
      <c r="A269" s="20" t="str">
        <f>[6]Settings!U268</f>
        <v>B</v>
      </c>
      <c r="B269" s="19" t="str">
        <f>[6]Settings!V268</f>
        <v>MP324</v>
      </c>
      <c r="C269" s="229" t="str">
        <f>[6]Settings!W268</f>
        <v>Nkomazi</v>
      </c>
      <c r="D269" s="147">
        <v>233857</v>
      </c>
      <c r="E269" s="80">
        <v>243101</v>
      </c>
      <c r="F269" s="134">
        <v>257768</v>
      </c>
      <c r="G269" s="147"/>
      <c r="H269" s="80"/>
      <c r="I269" s="134"/>
      <c r="J269" s="147">
        <v>40000</v>
      </c>
      <c r="K269" s="80">
        <v>40000</v>
      </c>
      <c r="L269" s="134">
        <v>45000</v>
      </c>
      <c r="M269" s="147">
        <v>5000</v>
      </c>
      <c r="N269" s="80">
        <v>5000</v>
      </c>
      <c r="O269" s="134">
        <v>20000</v>
      </c>
      <c r="P269" s="147"/>
      <c r="Q269" s="80"/>
      <c r="R269" s="134"/>
      <c r="S269" s="147"/>
      <c r="T269" s="80"/>
      <c r="U269" s="134"/>
      <c r="V269" s="147"/>
      <c r="W269" s="80"/>
      <c r="X269" s="134"/>
      <c r="Y269" s="147"/>
      <c r="Z269" s="80"/>
      <c r="AA269" s="134"/>
      <c r="AB269" s="147"/>
      <c r="AC269" s="80"/>
      <c r="AD269" s="134"/>
      <c r="AE269" s="147"/>
      <c r="AF269" s="80"/>
      <c r="AG269" s="134"/>
      <c r="AI269" s="147">
        <f t="shared" si="103"/>
        <v>278857</v>
      </c>
      <c r="AJ269" s="80">
        <f t="shared" si="103"/>
        <v>288101</v>
      </c>
      <c r="AK269" s="134">
        <f t="shared" si="103"/>
        <v>322768</v>
      </c>
    </row>
    <row r="270" spans="1:37" ht="15" customHeight="1" x14ac:dyDescent="0.2">
      <c r="A270" s="20" t="str">
        <f>[6]Settings!U269</f>
        <v>B</v>
      </c>
      <c r="B270" s="19" t="str">
        <f>[6]Settings!V269</f>
        <v>MP325</v>
      </c>
      <c r="C270" s="229" t="str">
        <f>[6]Settings!W269</f>
        <v>Bushbuckridge</v>
      </c>
      <c r="D270" s="147">
        <v>394080</v>
      </c>
      <c r="E270" s="80">
        <v>404290</v>
      </c>
      <c r="F270" s="134">
        <v>428887</v>
      </c>
      <c r="G270" s="147">
        <v>3000</v>
      </c>
      <c r="H270" s="80"/>
      <c r="I270" s="134"/>
      <c r="J270" s="147">
        <v>110000</v>
      </c>
      <c r="K270" s="80">
        <v>55000</v>
      </c>
      <c r="L270" s="134">
        <v>64000</v>
      </c>
      <c r="M270" s="147">
        <v>5000</v>
      </c>
      <c r="N270" s="80">
        <v>6000</v>
      </c>
      <c r="O270" s="134">
        <v>16000</v>
      </c>
      <c r="P270" s="147"/>
      <c r="Q270" s="80"/>
      <c r="R270" s="134"/>
      <c r="S270" s="147"/>
      <c r="T270" s="80"/>
      <c r="U270" s="134"/>
      <c r="V270" s="147"/>
      <c r="W270" s="80"/>
      <c r="X270" s="134"/>
      <c r="Y270" s="147"/>
      <c r="Z270" s="80"/>
      <c r="AA270" s="134"/>
      <c r="AB270" s="147"/>
      <c r="AC270" s="80"/>
      <c r="AD270" s="134"/>
      <c r="AE270" s="147"/>
      <c r="AF270" s="80"/>
      <c r="AG270" s="134"/>
      <c r="AI270" s="147">
        <f t="shared" si="103"/>
        <v>512080</v>
      </c>
      <c r="AJ270" s="80">
        <f t="shared" si="103"/>
        <v>465290</v>
      </c>
      <c r="AK270" s="134">
        <f t="shared" si="103"/>
        <v>508887</v>
      </c>
    </row>
    <row r="271" spans="1:37" ht="15" customHeight="1" x14ac:dyDescent="0.2">
      <c r="A271" s="20" t="str">
        <f>[6]Settings!U270</f>
        <v>B</v>
      </c>
      <c r="B271" s="19" t="str">
        <f>[6]Settings!V270</f>
        <v>MP326</v>
      </c>
      <c r="C271" s="229" t="str">
        <f>[6]Settings!W270</f>
        <v>City of Mbombela</v>
      </c>
      <c r="D271" s="147">
        <v>339939</v>
      </c>
      <c r="E271" s="80">
        <v>360701</v>
      </c>
      <c r="F271" s="134">
        <v>382612</v>
      </c>
      <c r="G271" s="147"/>
      <c r="H271" s="80"/>
      <c r="I271" s="134"/>
      <c r="J271" s="147">
        <v>40000</v>
      </c>
      <c r="K271" s="80">
        <v>40000</v>
      </c>
      <c r="L271" s="134">
        <v>45000</v>
      </c>
      <c r="M271" s="147">
        <v>31000</v>
      </c>
      <c r="N271" s="80">
        <v>30000</v>
      </c>
      <c r="O271" s="134">
        <v>50000</v>
      </c>
      <c r="P271" s="147"/>
      <c r="Q271" s="80"/>
      <c r="R271" s="134"/>
      <c r="S271" s="147"/>
      <c r="T271" s="80"/>
      <c r="U271" s="134"/>
      <c r="V271" s="147">
        <v>211672.60723603563</v>
      </c>
      <c r="W271" s="80">
        <v>120412.2679336772</v>
      </c>
      <c r="X271" s="134">
        <v>127355.64849472452</v>
      </c>
      <c r="Y271" s="147">
        <v>40000</v>
      </c>
      <c r="Z271" s="80">
        <v>60000</v>
      </c>
      <c r="AA271" s="134">
        <v>60000</v>
      </c>
      <c r="AB271" s="147"/>
      <c r="AC271" s="80"/>
      <c r="AD271" s="134"/>
      <c r="AE271" s="147"/>
      <c r="AF271" s="80"/>
      <c r="AG271" s="134"/>
      <c r="AI271" s="147">
        <f t="shared" si="103"/>
        <v>662611.60723603563</v>
      </c>
      <c r="AJ271" s="80">
        <f t="shared" si="103"/>
        <v>611113.26793367718</v>
      </c>
      <c r="AK271" s="134">
        <f t="shared" si="103"/>
        <v>664967.64849472453</v>
      </c>
    </row>
    <row r="272" spans="1:37" ht="15" customHeight="1" x14ac:dyDescent="0.2">
      <c r="A272" s="20" t="str">
        <f>[6]Settings!U271</f>
        <v>C</v>
      </c>
      <c r="B272" s="19" t="str">
        <f>[6]Settings!V271</f>
        <v>DC32</v>
      </c>
      <c r="C272" s="229" t="str">
        <f>[6]Settings!W271</f>
        <v>Ehlanzeni District Municipality</v>
      </c>
      <c r="D272" s="147"/>
      <c r="E272" s="80"/>
      <c r="F272" s="134"/>
      <c r="G272" s="147"/>
      <c r="H272" s="80"/>
      <c r="I272" s="134"/>
      <c r="J272" s="147"/>
      <c r="K272" s="80"/>
      <c r="L272" s="134"/>
      <c r="M272" s="147"/>
      <c r="N272" s="80"/>
      <c r="O272" s="134"/>
      <c r="P272" s="147">
        <v>2347</v>
      </c>
      <c r="Q272" s="80">
        <v>2475</v>
      </c>
      <c r="R272" s="134">
        <v>2614</v>
      </c>
      <c r="S272" s="147"/>
      <c r="T272" s="80"/>
      <c r="U272" s="134"/>
      <c r="V272" s="147"/>
      <c r="W272" s="80"/>
      <c r="X272" s="134"/>
      <c r="Y272" s="147"/>
      <c r="Z272" s="80"/>
      <c r="AA272" s="134"/>
      <c r="AB272" s="147"/>
      <c r="AC272" s="80"/>
      <c r="AD272" s="134"/>
      <c r="AE272" s="147"/>
      <c r="AF272" s="80"/>
      <c r="AG272" s="134"/>
      <c r="AI272" s="147">
        <f t="shared" si="103"/>
        <v>2347</v>
      </c>
      <c r="AJ272" s="80">
        <f t="shared" si="103"/>
        <v>2475</v>
      </c>
      <c r="AK272" s="134">
        <f t="shared" si="103"/>
        <v>2614</v>
      </c>
    </row>
    <row r="273" spans="1:37" s="66" customFormat="1" ht="15" customHeight="1" x14ac:dyDescent="0.2">
      <c r="A273" s="22" t="str">
        <f>[6]Settings!U272</f>
        <v>Total: Ehlanzeni Municipalities</v>
      </c>
      <c r="B273" s="23"/>
      <c r="C273" s="24"/>
      <c r="D273" s="193">
        <f>SUM(D268:D272)</f>
        <v>1016055</v>
      </c>
      <c r="E273" s="102">
        <f t="shared" ref="E273:R273" si="104">SUM(E268:E272)</f>
        <v>1058948</v>
      </c>
      <c r="F273" s="203">
        <f t="shared" si="104"/>
        <v>1122948</v>
      </c>
      <c r="G273" s="193">
        <f t="shared" si="104"/>
        <v>3000</v>
      </c>
      <c r="H273" s="102">
        <f t="shared" si="104"/>
        <v>0</v>
      </c>
      <c r="I273" s="203">
        <f t="shared" si="104"/>
        <v>0</v>
      </c>
      <c r="J273" s="193">
        <f t="shared" si="104"/>
        <v>235000</v>
      </c>
      <c r="K273" s="102">
        <f t="shared" si="104"/>
        <v>175000</v>
      </c>
      <c r="L273" s="203">
        <f t="shared" si="104"/>
        <v>199000</v>
      </c>
      <c r="M273" s="193">
        <f t="shared" si="104"/>
        <v>54000</v>
      </c>
      <c r="N273" s="102">
        <f t="shared" si="104"/>
        <v>46000</v>
      </c>
      <c r="O273" s="203">
        <f t="shared" si="104"/>
        <v>106000</v>
      </c>
      <c r="P273" s="203">
        <f t="shared" si="104"/>
        <v>2347</v>
      </c>
      <c r="Q273" s="102">
        <f t="shared" si="104"/>
        <v>2475</v>
      </c>
      <c r="R273" s="203">
        <f t="shared" si="104"/>
        <v>2614</v>
      </c>
      <c r="S273" s="193">
        <f>SUM(S268:S272)</f>
        <v>0</v>
      </c>
      <c r="T273" s="102">
        <f t="shared" ref="T273:AK273" si="105">SUM(T268:T272)</f>
        <v>0</v>
      </c>
      <c r="U273" s="203">
        <f t="shared" si="105"/>
        <v>0</v>
      </c>
      <c r="V273" s="193">
        <f t="shared" si="105"/>
        <v>211672.60723603563</v>
      </c>
      <c r="W273" s="102">
        <f t="shared" si="105"/>
        <v>120412.2679336772</v>
      </c>
      <c r="X273" s="203">
        <f t="shared" si="105"/>
        <v>127355.64849472452</v>
      </c>
      <c r="Y273" s="193">
        <f t="shared" si="105"/>
        <v>40000</v>
      </c>
      <c r="Z273" s="102">
        <f t="shared" si="105"/>
        <v>60000</v>
      </c>
      <c r="AA273" s="203">
        <f t="shared" si="105"/>
        <v>60000</v>
      </c>
      <c r="AB273" s="193">
        <f t="shared" si="105"/>
        <v>0</v>
      </c>
      <c r="AC273" s="102">
        <f t="shared" si="105"/>
        <v>0</v>
      </c>
      <c r="AD273" s="203">
        <f t="shared" si="105"/>
        <v>0</v>
      </c>
      <c r="AE273" s="193">
        <f t="shared" si="105"/>
        <v>0</v>
      </c>
      <c r="AF273" s="102">
        <f t="shared" si="105"/>
        <v>0</v>
      </c>
      <c r="AG273" s="203">
        <f t="shared" si="105"/>
        <v>0</v>
      </c>
      <c r="AH273" s="121">
        <f t="shared" si="105"/>
        <v>0</v>
      </c>
      <c r="AI273" s="193">
        <f t="shared" si="105"/>
        <v>1562074.6072360356</v>
      </c>
      <c r="AJ273" s="102">
        <f t="shared" si="105"/>
        <v>1462835.2679336772</v>
      </c>
      <c r="AK273" s="203">
        <f t="shared" si="105"/>
        <v>1617917.6484947246</v>
      </c>
    </row>
    <row r="274" spans="1:37" ht="15" customHeight="1" x14ac:dyDescent="0.2">
      <c r="A274" s="254">
        <f>[6]Settings!U273</f>
        <v>0</v>
      </c>
      <c r="B274" s="243">
        <f>[6]Settings!V273</f>
        <v>0</v>
      </c>
      <c r="C274" s="244">
        <f>[6]Settings!W273</f>
        <v>0</v>
      </c>
      <c r="D274" s="1"/>
      <c r="E274" s="2"/>
      <c r="F274" s="3"/>
      <c r="G274" s="1"/>
      <c r="H274" s="2"/>
      <c r="I274" s="3"/>
      <c r="J274" s="1"/>
      <c r="K274" s="2"/>
      <c r="L274" s="3"/>
      <c r="M274" s="1"/>
      <c r="N274" s="2"/>
      <c r="O274" s="3"/>
      <c r="P274" s="1"/>
      <c r="Q274" s="2"/>
      <c r="R274" s="3"/>
      <c r="S274" s="1"/>
      <c r="T274" s="2"/>
      <c r="U274" s="3"/>
      <c r="V274" s="1"/>
      <c r="W274" s="2"/>
      <c r="X274" s="3"/>
      <c r="Y274" s="1"/>
      <c r="Z274" s="2"/>
      <c r="AA274" s="3"/>
      <c r="AB274" s="1"/>
      <c r="AC274" s="2"/>
      <c r="AD274" s="3"/>
      <c r="AE274" s="1"/>
      <c r="AF274" s="2"/>
      <c r="AG274" s="3"/>
      <c r="AI274" s="147">
        <f t="shared" ref="AI274:AK275" si="106">D274+G274+J274+M274+P274+S274+V274+Y274+AB274+AE274</f>
        <v>0</v>
      </c>
      <c r="AJ274" s="80">
        <f t="shared" si="106"/>
        <v>0</v>
      </c>
      <c r="AK274" s="134">
        <f t="shared" si="106"/>
        <v>0</v>
      </c>
    </row>
    <row r="275" spans="1:37" ht="15" customHeight="1" x14ac:dyDescent="0.2">
      <c r="A275" s="254">
        <f>[6]Settings!U274</f>
        <v>0</v>
      </c>
      <c r="B275" s="243">
        <f>[6]Settings!V274</f>
        <v>0</v>
      </c>
      <c r="C275" s="244">
        <f>[6]Settings!W274</f>
        <v>0</v>
      </c>
      <c r="D275" s="196"/>
      <c r="E275" s="79"/>
      <c r="F275" s="206"/>
      <c r="G275" s="196"/>
      <c r="H275" s="79"/>
      <c r="I275" s="206"/>
      <c r="J275" s="196"/>
      <c r="K275" s="79"/>
      <c r="L275" s="206"/>
      <c r="M275" s="196"/>
      <c r="N275" s="79"/>
      <c r="O275" s="206"/>
      <c r="P275" s="196"/>
      <c r="Q275" s="79"/>
      <c r="R275" s="206"/>
      <c r="S275" s="196"/>
      <c r="T275" s="79"/>
      <c r="U275" s="206"/>
      <c r="V275" s="196"/>
      <c r="W275" s="79"/>
      <c r="X275" s="206"/>
      <c r="Y275" s="196"/>
      <c r="Z275" s="79"/>
      <c r="AA275" s="206"/>
      <c r="AB275" s="196"/>
      <c r="AC275" s="79"/>
      <c r="AD275" s="206"/>
      <c r="AE275" s="196"/>
      <c r="AF275" s="79"/>
      <c r="AG275" s="206"/>
      <c r="AI275" s="147">
        <f t="shared" si="106"/>
        <v>0</v>
      </c>
      <c r="AJ275" s="80">
        <f t="shared" si="106"/>
        <v>0</v>
      </c>
      <c r="AK275" s="134">
        <f t="shared" si="106"/>
        <v>0</v>
      </c>
    </row>
    <row r="276" spans="1:37" s="66" customFormat="1" ht="15" customHeight="1" x14ac:dyDescent="0.2">
      <c r="A276" s="22" t="str">
        <f>[6]Settings!U275</f>
        <v>Total: Mpumalanga Municipalities</v>
      </c>
      <c r="B276" s="23"/>
      <c r="C276" s="24"/>
      <c r="D276" s="193">
        <f>SUM(D257+D266+D273)</f>
        <v>1852385</v>
      </c>
      <c r="E276" s="102">
        <f t="shared" ref="E276:R276" si="107">SUM(E257+E266+E273)</f>
        <v>1931513</v>
      </c>
      <c r="F276" s="203">
        <f t="shared" si="107"/>
        <v>2045259</v>
      </c>
      <c r="G276" s="193">
        <f t="shared" si="107"/>
        <v>122518</v>
      </c>
      <c r="H276" s="102">
        <f t="shared" si="107"/>
        <v>183621</v>
      </c>
      <c r="I276" s="203">
        <f t="shared" si="107"/>
        <v>359347</v>
      </c>
      <c r="J276" s="193">
        <f t="shared" si="107"/>
        <v>415000</v>
      </c>
      <c r="K276" s="102">
        <f t="shared" si="107"/>
        <v>300000</v>
      </c>
      <c r="L276" s="203">
        <f t="shared" si="107"/>
        <v>359000</v>
      </c>
      <c r="M276" s="193">
        <f t="shared" si="107"/>
        <v>200000</v>
      </c>
      <c r="N276" s="102">
        <f t="shared" si="107"/>
        <v>195989</v>
      </c>
      <c r="O276" s="203">
        <f t="shared" si="107"/>
        <v>303780</v>
      </c>
      <c r="P276" s="203">
        <f t="shared" si="107"/>
        <v>6831</v>
      </c>
      <c r="Q276" s="102">
        <f t="shared" si="107"/>
        <v>7168</v>
      </c>
      <c r="R276" s="203">
        <f t="shared" si="107"/>
        <v>7570</v>
      </c>
      <c r="S276" s="193">
        <f>S257+S266+S273</f>
        <v>0</v>
      </c>
      <c r="T276" s="102">
        <f t="shared" ref="T276:AK276" si="108">T257+T266+T273</f>
        <v>0</v>
      </c>
      <c r="U276" s="203">
        <f t="shared" si="108"/>
        <v>0</v>
      </c>
      <c r="V276" s="193">
        <f t="shared" si="108"/>
        <v>211672.60723603563</v>
      </c>
      <c r="W276" s="102">
        <f t="shared" si="108"/>
        <v>120412.2679336772</v>
      </c>
      <c r="X276" s="203">
        <f t="shared" si="108"/>
        <v>127355.64849472452</v>
      </c>
      <c r="Y276" s="193">
        <f t="shared" si="108"/>
        <v>65000</v>
      </c>
      <c r="Z276" s="102">
        <f t="shared" si="108"/>
        <v>95000</v>
      </c>
      <c r="AA276" s="203">
        <f t="shared" si="108"/>
        <v>95000</v>
      </c>
      <c r="AB276" s="193">
        <f t="shared" si="108"/>
        <v>0</v>
      </c>
      <c r="AC276" s="102">
        <f t="shared" si="108"/>
        <v>0</v>
      </c>
      <c r="AD276" s="203">
        <f t="shared" si="108"/>
        <v>0</v>
      </c>
      <c r="AE276" s="193">
        <f t="shared" si="108"/>
        <v>0</v>
      </c>
      <c r="AF276" s="102">
        <f t="shared" si="108"/>
        <v>0</v>
      </c>
      <c r="AG276" s="203">
        <f t="shared" si="108"/>
        <v>0</v>
      </c>
      <c r="AH276" s="121">
        <f t="shared" si="108"/>
        <v>0</v>
      </c>
      <c r="AI276" s="193">
        <f t="shared" si="108"/>
        <v>2873406.6072360356</v>
      </c>
      <c r="AJ276" s="102">
        <f t="shared" si="108"/>
        <v>2833703.267933677</v>
      </c>
      <c r="AK276" s="203">
        <f t="shared" si="108"/>
        <v>3297311.6484947246</v>
      </c>
    </row>
    <row r="277" spans="1:37" ht="15" customHeight="1" x14ac:dyDescent="0.2">
      <c r="A277" s="254">
        <f>[6]Settings!U276</f>
        <v>0</v>
      </c>
      <c r="B277" s="243">
        <f>[6]Settings!V276</f>
        <v>0</v>
      </c>
      <c r="C277" s="244">
        <f>[6]Settings!W276</f>
        <v>0</v>
      </c>
      <c r="D277" s="6"/>
      <c r="E277" s="7"/>
      <c r="F277" s="8"/>
      <c r="G277" s="6"/>
      <c r="H277" s="7"/>
      <c r="I277" s="8"/>
      <c r="J277" s="6"/>
      <c r="K277" s="7"/>
      <c r="L277" s="8"/>
      <c r="M277" s="6"/>
      <c r="N277" s="7"/>
      <c r="O277" s="8"/>
      <c r="P277" s="6"/>
      <c r="Q277" s="7"/>
      <c r="R277" s="8"/>
      <c r="S277" s="6"/>
      <c r="T277" s="7"/>
      <c r="U277" s="8"/>
      <c r="V277" s="6"/>
      <c r="W277" s="7"/>
      <c r="X277" s="8"/>
      <c r="Y277" s="6"/>
      <c r="Z277" s="7"/>
      <c r="AA277" s="8"/>
      <c r="AB277" s="6"/>
      <c r="AC277" s="7"/>
      <c r="AD277" s="8"/>
      <c r="AE277" s="6"/>
      <c r="AF277" s="7"/>
      <c r="AG277" s="8"/>
      <c r="AI277" s="147">
        <f t="shared" ref="AI277:AK286" si="109">D277+G277+J277+M277+P277+S277+V277+Y277+AB277+AE277</f>
        <v>0</v>
      </c>
      <c r="AJ277" s="80">
        <f t="shared" si="109"/>
        <v>0</v>
      </c>
      <c r="AK277" s="134">
        <f t="shared" si="109"/>
        <v>0</v>
      </c>
    </row>
    <row r="278" spans="1:37" ht="15" customHeight="1" x14ac:dyDescent="0.2">
      <c r="A278" s="257" t="str">
        <f>[6]Settings!U277</f>
        <v>NORTHERN CAPE</v>
      </c>
      <c r="B278" s="19"/>
      <c r="C278" s="229"/>
      <c r="D278" s="1"/>
      <c r="E278" s="2"/>
      <c r="F278" s="3"/>
      <c r="G278" s="1"/>
      <c r="H278" s="2"/>
      <c r="I278" s="3"/>
      <c r="J278" s="1"/>
      <c r="K278" s="2"/>
      <c r="L278" s="3"/>
      <c r="M278" s="1"/>
      <c r="N278" s="2"/>
      <c r="O278" s="3"/>
      <c r="P278" s="1"/>
      <c r="Q278" s="2"/>
      <c r="R278" s="3"/>
      <c r="S278" s="1"/>
      <c r="T278" s="2"/>
      <c r="U278" s="3"/>
      <c r="V278" s="1"/>
      <c r="W278" s="2"/>
      <c r="X278" s="3"/>
      <c r="Y278" s="1"/>
      <c r="Z278" s="2"/>
      <c r="AA278" s="3"/>
      <c r="AB278" s="1"/>
      <c r="AC278" s="2"/>
      <c r="AD278" s="3"/>
      <c r="AE278" s="1"/>
      <c r="AF278" s="2"/>
      <c r="AG278" s="3"/>
      <c r="AI278" s="147">
        <f t="shared" si="109"/>
        <v>0</v>
      </c>
      <c r="AJ278" s="80">
        <f t="shared" si="109"/>
        <v>0</v>
      </c>
      <c r="AK278" s="134">
        <f t="shared" si="109"/>
        <v>0</v>
      </c>
    </row>
    <row r="279" spans="1:37" ht="15" customHeight="1" x14ac:dyDescent="0.2">
      <c r="A279" s="254">
        <f>[6]Settings!U278</f>
        <v>0</v>
      </c>
      <c r="B279" s="243">
        <f>[6]Settings!V278</f>
        <v>0</v>
      </c>
      <c r="C279" s="244">
        <f>[6]Settings!W278</f>
        <v>0</v>
      </c>
      <c r="D279" s="1"/>
      <c r="E279" s="2"/>
      <c r="F279" s="3"/>
      <c r="G279" s="1"/>
      <c r="H279" s="2"/>
      <c r="I279" s="3"/>
      <c r="J279" s="1"/>
      <c r="K279" s="2"/>
      <c r="L279" s="3"/>
      <c r="M279" s="1"/>
      <c r="N279" s="2"/>
      <c r="O279" s="3"/>
      <c r="P279" s="1"/>
      <c r="Q279" s="2"/>
      <c r="R279" s="3"/>
      <c r="S279" s="1"/>
      <c r="T279" s="2"/>
      <c r="U279" s="3"/>
      <c r="V279" s="1"/>
      <c r="W279" s="2"/>
      <c r="X279" s="3"/>
      <c r="Y279" s="1"/>
      <c r="Z279" s="2"/>
      <c r="AA279" s="3"/>
      <c r="AB279" s="1"/>
      <c r="AC279" s="2"/>
      <c r="AD279" s="3"/>
      <c r="AE279" s="1"/>
      <c r="AF279" s="2"/>
      <c r="AG279" s="3"/>
      <c r="AI279" s="147">
        <f t="shared" si="109"/>
        <v>0</v>
      </c>
      <c r="AJ279" s="80">
        <f t="shared" si="109"/>
        <v>0</v>
      </c>
      <c r="AK279" s="134">
        <f t="shared" si="109"/>
        <v>0</v>
      </c>
    </row>
    <row r="280" spans="1:37" ht="15" customHeight="1" x14ac:dyDescent="0.2">
      <c r="A280" s="20" t="str">
        <f>[6]Settings!U279</f>
        <v>B</v>
      </c>
      <c r="B280" s="19" t="s">
        <v>131</v>
      </c>
      <c r="C280" s="229" t="str">
        <f>[6]Settings!W279</f>
        <v xml:space="preserve"> Richtersveld</v>
      </c>
      <c r="D280" s="147">
        <v>7382</v>
      </c>
      <c r="E280" s="80">
        <v>7529</v>
      </c>
      <c r="F280" s="134">
        <v>7685</v>
      </c>
      <c r="G280" s="147"/>
      <c r="H280" s="80"/>
      <c r="I280" s="134"/>
      <c r="J280" s="147">
        <v>6000</v>
      </c>
      <c r="K280" s="80"/>
      <c r="L280" s="134"/>
      <c r="M280" s="147">
        <v>7000</v>
      </c>
      <c r="N280" s="80">
        <v>18000</v>
      </c>
      <c r="O280" s="134">
        <v>23844</v>
      </c>
      <c r="P280" s="147"/>
      <c r="Q280" s="80"/>
      <c r="R280" s="134"/>
      <c r="S280" s="147"/>
      <c r="T280" s="80"/>
      <c r="U280" s="134"/>
      <c r="V280" s="147"/>
      <c r="W280" s="80"/>
      <c r="X280" s="134"/>
      <c r="Y280" s="147"/>
      <c r="Z280" s="80"/>
      <c r="AA280" s="134"/>
      <c r="AB280" s="147"/>
      <c r="AC280" s="80"/>
      <c r="AD280" s="134"/>
      <c r="AE280" s="147"/>
      <c r="AF280" s="80"/>
      <c r="AG280" s="134"/>
      <c r="AI280" s="147">
        <f t="shared" si="109"/>
        <v>20382</v>
      </c>
      <c r="AJ280" s="80">
        <f t="shared" si="109"/>
        <v>25529</v>
      </c>
      <c r="AK280" s="134">
        <f t="shared" si="109"/>
        <v>31529</v>
      </c>
    </row>
    <row r="281" spans="1:37" ht="15" customHeight="1" x14ac:dyDescent="0.2">
      <c r="A281" s="20" t="str">
        <f>[6]Settings!U280</f>
        <v>B</v>
      </c>
      <c r="B281" s="19" t="s">
        <v>1292</v>
      </c>
      <c r="C281" s="229" t="str">
        <f>[6]Settings!W280</f>
        <v xml:space="preserve"> Nama Khoi</v>
      </c>
      <c r="D281" s="147">
        <v>14774</v>
      </c>
      <c r="E281" s="80">
        <v>15380</v>
      </c>
      <c r="F281" s="134">
        <v>16019</v>
      </c>
      <c r="G281" s="147"/>
      <c r="H281" s="80"/>
      <c r="I281" s="134"/>
      <c r="J281" s="147">
        <v>5000</v>
      </c>
      <c r="K281" s="80"/>
      <c r="L281" s="134"/>
      <c r="M281" s="147">
        <v>5000</v>
      </c>
      <c r="N281" s="80">
        <v>3000</v>
      </c>
      <c r="O281" s="134">
        <v>35926</v>
      </c>
      <c r="P281" s="147"/>
      <c r="Q281" s="80"/>
      <c r="R281" s="134"/>
      <c r="S281" s="147"/>
      <c r="T281" s="80"/>
      <c r="U281" s="134"/>
      <c r="V281" s="147"/>
      <c r="W281" s="80"/>
      <c r="X281" s="134"/>
      <c r="Y281" s="147"/>
      <c r="Z281" s="80"/>
      <c r="AA281" s="134"/>
      <c r="AB281" s="147"/>
      <c r="AC281" s="80"/>
      <c r="AD281" s="134"/>
      <c r="AE281" s="147"/>
      <c r="AF281" s="80"/>
      <c r="AG281" s="134"/>
      <c r="AI281" s="147">
        <f t="shared" si="109"/>
        <v>24774</v>
      </c>
      <c r="AJ281" s="80">
        <f t="shared" si="109"/>
        <v>18380</v>
      </c>
      <c r="AK281" s="134">
        <f t="shared" si="109"/>
        <v>51945</v>
      </c>
    </row>
    <row r="282" spans="1:37" ht="15" customHeight="1" x14ac:dyDescent="0.2">
      <c r="A282" s="20" t="str">
        <f>[6]Settings!U281</f>
        <v>B</v>
      </c>
      <c r="B282" s="19" t="s">
        <v>1293</v>
      </c>
      <c r="C282" s="229" t="str">
        <f>[6]Settings!W281</f>
        <v xml:space="preserve"> Kamiesberg</v>
      </c>
      <c r="D282" s="147">
        <v>7601</v>
      </c>
      <c r="E282" s="80">
        <v>7762</v>
      </c>
      <c r="F282" s="134">
        <v>7932</v>
      </c>
      <c r="G282" s="147"/>
      <c r="H282" s="80"/>
      <c r="I282" s="134"/>
      <c r="J282" s="147">
        <v>4000</v>
      </c>
      <c r="K282" s="80"/>
      <c r="L282" s="134"/>
      <c r="M282" s="147"/>
      <c r="N282" s="80"/>
      <c r="O282" s="134">
        <v>1000</v>
      </c>
      <c r="P282" s="147"/>
      <c r="Q282" s="80"/>
      <c r="R282" s="134"/>
      <c r="S282" s="147"/>
      <c r="T282" s="80"/>
      <c r="U282" s="134"/>
      <c r="V282" s="147"/>
      <c r="W282" s="80"/>
      <c r="X282" s="134"/>
      <c r="Y282" s="147"/>
      <c r="Z282" s="80"/>
      <c r="AA282" s="134"/>
      <c r="AB282" s="147"/>
      <c r="AC282" s="80"/>
      <c r="AD282" s="134"/>
      <c r="AE282" s="147"/>
      <c r="AF282" s="80"/>
      <c r="AG282" s="134"/>
      <c r="AI282" s="147">
        <f t="shared" si="109"/>
        <v>11601</v>
      </c>
      <c r="AJ282" s="80">
        <f t="shared" si="109"/>
        <v>7762</v>
      </c>
      <c r="AK282" s="134">
        <f t="shared" si="109"/>
        <v>8932</v>
      </c>
    </row>
    <row r="283" spans="1:37" ht="15" customHeight="1" x14ac:dyDescent="0.2">
      <c r="A283" s="20" t="str">
        <f>[6]Settings!U282</f>
        <v>B</v>
      </c>
      <c r="B283" s="19" t="s">
        <v>132</v>
      </c>
      <c r="C283" s="229" t="str">
        <f>[6]Settings!W282</f>
        <v xml:space="preserve"> Hantam</v>
      </c>
      <c r="D283" s="147">
        <v>16716</v>
      </c>
      <c r="E283" s="80">
        <v>10150</v>
      </c>
      <c r="F283" s="134">
        <v>10467</v>
      </c>
      <c r="G283" s="147">
        <v>50426</v>
      </c>
      <c r="H283" s="80">
        <v>47247</v>
      </c>
      <c r="I283" s="134">
        <v>9509</v>
      </c>
      <c r="J283" s="147">
        <v>4000</v>
      </c>
      <c r="K283" s="80"/>
      <c r="L283" s="134"/>
      <c r="M283" s="147">
        <v>1000</v>
      </c>
      <c r="N283" s="80">
        <v>2000</v>
      </c>
      <c r="O283" s="134">
        <v>1000</v>
      </c>
      <c r="P283" s="147"/>
      <c r="Q283" s="80"/>
      <c r="R283" s="134"/>
      <c r="S283" s="147"/>
      <c r="T283" s="80"/>
      <c r="U283" s="134"/>
      <c r="V283" s="147"/>
      <c r="W283" s="80"/>
      <c r="X283" s="134"/>
      <c r="Y283" s="147"/>
      <c r="Z283" s="80"/>
      <c r="AA283" s="134"/>
      <c r="AB283" s="147"/>
      <c r="AC283" s="80"/>
      <c r="AD283" s="134"/>
      <c r="AE283" s="147"/>
      <c r="AF283" s="80"/>
      <c r="AG283" s="134"/>
      <c r="AI283" s="147">
        <f t="shared" si="109"/>
        <v>72142</v>
      </c>
      <c r="AJ283" s="80">
        <f t="shared" si="109"/>
        <v>59397</v>
      </c>
      <c r="AK283" s="134">
        <f t="shared" si="109"/>
        <v>20976</v>
      </c>
    </row>
    <row r="284" spans="1:37" ht="15" customHeight="1" x14ac:dyDescent="0.2">
      <c r="A284" s="20" t="str">
        <f>[6]Settings!U283</f>
        <v>B</v>
      </c>
      <c r="B284" s="19" t="s">
        <v>133</v>
      </c>
      <c r="C284" s="229" t="str">
        <f>[6]Settings!W283</f>
        <v xml:space="preserve"> Karoo Hoogland</v>
      </c>
      <c r="D284" s="147">
        <v>8145</v>
      </c>
      <c r="E284" s="80">
        <v>8340</v>
      </c>
      <c r="F284" s="134">
        <v>8546</v>
      </c>
      <c r="G284" s="147"/>
      <c r="H284" s="80">
        <v>30000</v>
      </c>
      <c r="I284" s="134">
        <v>27000</v>
      </c>
      <c r="J284" s="147">
        <v>4000</v>
      </c>
      <c r="K284" s="80"/>
      <c r="L284" s="134"/>
      <c r="M284" s="147">
        <v>1000</v>
      </c>
      <c r="N284" s="80"/>
      <c r="O284" s="134"/>
      <c r="P284" s="147"/>
      <c r="Q284" s="80"/>
      <c r="R284" s="134"/>
      <c r="S284" s="147"/>
      <c r="T284" s="80"/>
      <c r="U284" s="134"/>
      <c r="V284" s="147"/>
      <c r="W284" s="80"/>
      <c r="X284" s="134"/>
      <c r="Y284" s="147"/>
      <c r="Z284" s="80"/>
      <c r="AA284" s="134"/>
      <c r="AB284" s="147"/>
      <c r="AC284" s="80"/>
      <c r="AD284" s="134"/>
      <c r="AE284" s="147"/>
      <c r="AF284" s="80"/>
      <c r="AG284" s="134"/>
      <c r="AI284" s="147">
        <f t="shared" si="109"/>
        <v>13145</v>
      </c>
      <c r="AJ284" s="80">
        <f t="shared" si="109"/>
        <v>38340</v>
      </c>
      <c r="AK284" s="134">
        <f t="shared" si="109"/>
        <v>35546</v>
      </c>
    </row>
    <row r="285" spans="1:37" ht="15" customHeight="1" x14ac:dyDescent="0.2">
      <c r="A285" s="20" t="str">
        <f>[6]Settings!U284</f>
        <v>B</v>
      </c>
      <c r="B285" s="19" t="s">
        <v>1294</v>
      </c>
      <c r="C285" s="229" t="str">
        <f>[6]Settings!W284</f>
        <v xml:space="preserve"> Khâi-Ma</v>
      </c>
      <c r="D285" s="147">
        <v>7825</v>
      </c>
      <c r="E285" s="80">
        <v>8000</v>
      </c>
      <c r="F285" s="134">
        <v>8185</v>
      </c>
      <c r="G285" s="147"/>
      <c r="H285" s="80"/>
      <c r="I285" s="134"/>
      <c r="J285" s="147">
        <v>5000</v>
      </c>
      <c r="K285" s="80"/>
      <c r="L285" s="134"/>
      <c r="M285" s="147">
        <v>1000</v>
      </c>
      <c r="N285" s="80">
        <v>2000</v>
      </c>
      <c r="O285" s="134">
        <v>1000</v>
      </c>
      <c r="P285" s="147"/>
      <c r="Q285" s="80"/>
      <c r="R285" s="134"/>
      <c r="S285" s="147"/>
      <c r="T285" s="80"/>
      <c r="U285" s="134"/>
      <c r="V285" s="147"/>
      <c r="W285" s="80"/>
      <c r="X285" s="134"/>
      <c r="Y285" s="147"/>
      <c r="Z285" s="80"/>
      <c r="AA285" s="134"/>
      <c r="AB285" s="147"/>
      <c r="AC285" s="80"/>
      <c r="AD285" s="134"/>
      <c r="AE285" s="147"/>
      <c r="AF285" s="80"/>
      <c r="AG285" s="134"/>
      <c r="AI285" s="147">
        <f t="shared" si="109"/>
        <v>13825</v>
      </c>
      <c r="AJ285" s="80">
        <f t="shared" si="109"/>
        <v>10000</v>
      </c>
      <c r="AK285" s="134">
        <f t="shared" si="109"/>
        <v>9185</v>
      </c>
    </row>
    <row r="286" spans="1:37" ht="15" customHeight="1" x14ac:dyDescent="0.2">
      <c r="A286" s="20" t="str">
        <f>[6]Settings!U285</f>
        <v>C</v>
      </c>
      <c r="B286" s="19" t="s">
        <v>134</v>
      </c>
      <c r="C286" s="229" t="str">
        <f>[6]Settings!W285</f>
        <v xml:space="preserve"> Namakwa District Municipality</v>
      </c>
      <c r="D286" s="147">
        <v>0</v>
      </c>
      <c r="E286" s="80"/>
      <c r="F286" s="134">
        <v>0</v>
      </c>
      <c r="G286" s="147"/>
      <c r="H286" s="80"/>
      <c r="I286" s="134"/>
      <c r="J286" s="147"/>
      <c r="K286" s="80"/>
      <c r="L286" s="134"/>
      <c r="M286" s="147"/>
      <c r="N286" s="80"/>
      <c r="O286" s="134"/>
      <c r="P286" s="147">
        <v>2898</v>
      </c>
      <c r="Q286" s="80">
        <v>3018</v>
      </c>
      <c r="R286" s="134">
        <v>3187</v>
      </c>
      <c r="S286" s="147"/>
      <c r="T286" s="80"/>
      <c r="U286" s="134"/>
      <c r="V286" s="147"/>
      <c r="W286" s="80"/>
      <c r="X286" s="134"/>
      <c r="Y286" s="147"/>
      <c r="Z286" s="80"/>
      <c r="AA286" s="134"/>
      <c r="AB286" s="147"/>
      <c r="AC286" s="80"/>
      <c r="AD286" s="134"/>
      <c r="AE286" s="147"/>
      <c r="AF286" s="80"/>
      <c r="AG286" s="134"/>
      <c r="AI286" s="147">
        <f t="shared" si="109"/>
        <v>2898</v>
      </c>
      <c r="AJ286" s="80">
        <f t="shared" si="109"/>
        <v>3018</v>
      </c>
      <c r="AK286" s="134">
        <f t="shared" si="109"/>
        <v>3187</v>
      </c>
    </row>
    <row r="287" spans="1:37" s="66" customFormat="1" ht="15" customHeight="1" x14ac:dyDescent="0.2">
      <c r="A287" s="22" t="str">
        <f>[6]Settings!U286</f>
        <v>Total: Namakwa Municipalities</v>
      </c>
      <c r="B287" s="23"/>
      <c r="C287" s="24"/>
      <c r="D287" s="193">
        <f>SUM(D280:D286)</f>
        <v>62443</v>
      </c>
      <c r="E287" s="102">
        <f t="shared" ref="E287:R287" si="110">SUM(E280:E286)</f>
        <v>57161</v>
      </c>
      <c r="F287" s="203">
        <f t="shared" si="110"/>
        <v>58834</v>
      </c>
      <c r="G287" s="193">
        <f t="shared" si="110"/>
        <v>50426</v>
      </c>
      <c r="H287" s="102">
        <f t="shared" si="110"/>
        <v>77247</v>
      </c>
      <c r="I287" s="203">
        <f t="shared" si="110"/>
        <v>36509</v>
      </c>
      <c r="J287" s="193">
        <f t="shared" si="110"/>
        <v>28000</v>
      </c>
      <c r="K287" s="102">
        <f t="shared" si="110"/>
        <v>0</v>
      </c>
      <c r="L287" s="203">
        <f t="shared" si="110"/>
        <v>0</v>
      </c>
      <c r="M287" s="193">
        <f t="shared" si="110"/>
        <v>15000</v>
      </c>
      <c r="N287" s="102">
        <f t="shared" si="110"/>
        <v>25000</v>
      </c>
      <c r="O287" s="203">
        <f t="shared" si="110"/>
        <v>62770</v>
      </c>
      <c r="P287" s="203">
        <f t="shared" si="110"/>
        <v>2898</v>
      </c>
      <c r="Q287" s="102">
        <f t="shared" si="110"/>
        <v>3018</v>
      </c>
      <c r="R287" s="203">
        <f t="shared" si="110"/>
        <v>3187</v>
      </c>
      <c r="S287" s="193">
        <f>SUM(S280:S286)</f>
        <v>0</v>
      </c>
      <c r="T287" s="102">
        <f t="shared" ref="T287:AK287" si="111">SUM(T280:T286)</f>
        <v>0</v>
      </c>
      <c r="U287" s="203">
        <f t="shared" si="111"/>
        <v>0</v>
      </c>
      <c r="V287" s="193">
        <f t="shared" si="111"/>
        <v>0</v>
      </c>
      <c r="W287" s="102">
        <f t="shared" si="111"/>
        <v>0</v>
      </c>
      <c r="X287" s="203">
        <f t="shared" si="111"/>
        <v>0</v>
      </c>
      <c r="Y287" s="193">
        <f t="shared" si="111"/>
        <v>0</v>
      </c>
      <c r="Z287" s="102">
        <f t="shared" si="111"/>
        <v>0</v>
      </c>
      <c r="AA287" s="203">
        <f t="shared" si="111"/>
        <v>0</v>
      </c>
      <c r="AB287" s="193">
        <f t="shared" si="111"/>
        <v>0</v>
      </c>
      <c r="AC287" s="102">
        <f t="shared" si="111"/>
        <v>0</v>
      </c>
      <c r="AD287" s="203">
        <f t="shared" si="111"/>
        <v>0</v>
      </c>
      <c r="AE287" s="193">
        <f t="shared" si="111"/>
        <v>0</v>
      </c>
      <c r="AF287" s="102">
        <f t="shared" si="111"/>
        <v>0</v>
      </c>
      <c r="AG287" s="203">
        <f t="shared" si="111"/>
        <v>0</v>
      </c>
      <c r="AH287" s="121">
        <f t="shared" si="111"/>
        <v>0</v>
      </c>
      <c r="AI287" s="193">
        <f t="shared" si="111"/>
        <v>158767</v>
      </c>
      <c r="AJ287" s="102">
        <f t="shared" si="111"/>
        <v>162426</v>
      </c>
      <c r="AK287" s="203">
        <f t="shared" si="111"/>
        <v>161300</v>
      </c>
    </row>
    <row r="288" spans="1:37" ht="15" customHeight="1" x14ac:dyDescent="0.2">
      <c r="A288" s="254">
        <f>[6]Settings!U287</f>
        <v>0</v>
      </c>
      <c r="B288" s="243">
        <f>[6]Settings!V287</f>
        <v>0</v>
      </c>
      <c r="C288" s="244">
        <f>[6]Settings!W287</f>
        <v>0</v>
      </c>
      <c r="D288" s="1"/>
      <c r="E288" s="2"/>
      <c r="F288" s="3"/>
      <c r="G288" s="1"/>
      <c r="H288" s="2"/>
      <c r="I288" s="3"/>
      <c r="J288" s="1"/>
      <c r="K288" s="2"/>
      <c r="L288" s="3"/>
      <c r="M288" s="1"/>
      <c r="N288" s="2"/>
      <c r="O288" s="3"/>
      <c r="P288" s="1"/>
      <c r="Q288" s="2"/>
      <c r="R288" s="3"/>
      <c r="S288" s="1"/>
      <c r="T288" s="2"/>
      <c r="U288" s="3"/>
      <c r="V288" s="1"/>
      <c r="W288" s="2"/>
      <c r="X288" s="3"/>
      <c r="Y288" s="1"/>
      <c r="Z288" s="2"/>
      <c r="AA288" s="3"/>
      <c r="AB288" s="1"/>
      <c r="AC288" s="2"/>
      <c r="AD288" s="3"/>
      <c r="AE288" s="1"/>
      <c r="AF288" s="2"/>
      <c r="AG288" s="3"/>
      <c r="AI288" s="147">
        <f t="shared" ref="AI288:AK297" si="112">D288+G288+J288+M288+P288+S288+V288+Y288+AB288+AE288</f>
        <v>0</v>
      </c>
      <c r="AJ288" s="80">
        <f t="shared" si="112"/>
        <v>0</v>
      </c>
      <c r="AK288" s="134">
        <f t="shared" si="112"/>
        <v>0</v>
      </c>
    </row>
    <row r="289" spans="1:37" ht="15" customHeight="1" x14ac:dyDescent="0.2">
      <c r="A289" s="20" t="str">
        <f>[6]Settings!U288</f>
        <v>B</v>
      </c>
      <c r="B289" s="19" t="s">
        <v>1295</v>
      </c>
      <c r="C289" s="229" t="str">
        <f>[6]Settings!W288</f>
        <v xml:space="preserve"> Ubuntu</v>
      </c>
      <c r="D289" s="147">
        <v>10063</v>
      </c>
      <c r="E289" s="80">
        <v>10377</v>
      </c>
      <c r="F289" s="134">
        <v>10709</v>
      </c>
      <c r="G289" s="147"/>
      <c r="H289" s="80"/>
      <c r="I289" s="134"/>
      <c r="J289" s="147">
        <v>4000</v>
      </c>
      <c r="K289" s="80"/>
      <c r="L289" s="134"/>
      <c r="M289" s="147">
        <v>1000</v>
      </c>
      <c r="N289" s="80">
        <v>3000</v>
      </c>
      <c r="O289" s="134">
        <v>1500</v>
      </c>
      <c r="P289" s="147"/>
      <c r="Q289" s="80"/>
      <c r="R289" s="134"/>
      <c r="S289" s="147"/>
      <c r="T289" s="80"/>
      <c r="U289" s="134"/>
      <c r="V289" s="147"/>
      <c r="W289" s="80"/>
      <c r="X289" s="134"/>
      <c r="Y289" s="147"/>
      <c r="Z289" s="80"/>
      <c r="AA289" s="134"/>
      <c r="AB289" s="147"/>
      <c r="AC289" s="80"/>
      <c r="AD289" s="134"/>
      <c r="AE289" s="147"/>
      <c r="AF289" s="80"/>
      <c r="AG289" s="134"/>
      <c r="AI289" s="147">
        <f t="shared" si="112"/>
        <v>15063</v>
      </c>
      <c r="AJ289" s="80">
        <f t="shared" si="112"/>
        <v>13377</v>
      </c>
      <c r="AK289" s="134">
        <f t="shared" si="112"/>
        <v>12209</v>
      </c>
    </row>
    <row r="290" spans="1:37" ht="15" customHeight="1" x14ac:dyDescent="0.2">
      <c r="A290" s="20" t="str">
        <f>[6]Settings!U289</f>
        <v>B</v>
      </c>
      <c r="B290" s="19" t="s">
        <v>1296</v>
      </c>
      <c r="C290" s="229" t="str">
        <f>[6]Settings!W289</f>
        <v xml:space="preserve"> Umsobomvu</v>
      </c>
      <c r="D290" s="147">
        <v>11612</v>
      </c>
      <c r="E290" s="80">
        <v>12021</v>
      </c>
      <c r="F290" s="134">
        <v>12454</v>
      </c>
      <c r="G290" s="147"/>
      <c r="H290" s="80"/>
      <c r="I290" s="134"/>
      <c r="J290" s="147">
        <v>4000</v>
      </c>
      <c r="K290" s="80"/>
      <c r="L290" s="134"/>
      <c r="M290" s="147">
        <v>2000</v>
      </c>
      <c r="N290" s="80">
        <v>5000</v>
      </c>
      <c r="O290" s="134">
        <v>1500</v>
      </c>
      <c r="P290" s="147"/>
      <c r="Q290" s="80"/>
      <c r="R290" s="134"/>
      <c r="S290" s="147"/>
      <c r="T290" s="80"/>
      <c r="U290" s="134"/>
      <c r="V290" s="147"/>
      <c r="W290" s="80"/>
      <c r="X290" s="134"/>
      <c r="Y290" s="147"/>
      <c r="Z290" s="80"/>
      <c r="AA290" s="134"/>
      <c r="AB290" s="147"/>
      <c r="AC290" s="80"/>
      <c r="AD290" s="134"/>
      <c r="AE290" s="147"/>
      <c r="AF290" s="80"/>
      <c r="AG290" s="134"/>
      <c r="AI290" s="147">
        <f t="shared" si="112"/>
        <v>17612</v>
      </c>
      <c r="AJ290" s="80">
        <f t="shared" si="112"/>
        <v>17021</v>
      </c>
      <c r="AK290" s="134">
        <f t="shared" si="112"/>
        <v>13954</v>
      </c>
    </row>
    <row r="291" spans="1:37" ht="15" customHeight="1" x14ac:dyDescent="0.2">
      <c r="A291" s="20" t="str">
        <f>[6]Settings!U290</f>
        <v>B</v>
      </c>
      <c r="B291" s="19" t="s">
        <v>136</v>
      </c>
      <c r="C291" s="229" t="str">
        <f>[6]Settings!W290</f>
        <v xml:space="preserve"> Emthanjeni</v>
      </c>
      <c r="D291" s="147">
        <v>12292</v>
      </c>
      <c r="E291" s="80">
        <v>12744</v>
      </c>
      <c r="F291" s="134">
        <v>13221</v>
      </c>
      <c r="G291" s="147"/>
      <c r="H291" s="80">
        <v>30000</v>
      </c>
      <c r="I291" s="134">
        <v>4757</v>
      </c>
      <c r="J291" s="147">
        <v>14000</v>
      </c>
      <c r="K291" s="80"/>
      <c r="L291" s="134"/>
      <c r="M291" s="147">
        <v>6000</v>
      </c>
      <c r="N291" s="80">
        <v>2000</v>
      </c>
      <c r="O291" s="134">
        <v>1000</v>
      </c>
      <c r="P291" s="147"/>
      <c r="Q291" s="80"/>
      <c r="R291" s="134"/>
      <c r="S291" s="147"/>
      <c r="T291" s="80"/>
      <c r="U291" s="134"/>
      <c r="V291" s="147"/>
      <c r="W291" s="80"/>
      <c r="X291" s="134"/>
      <c r="Y291" s="147"/>
      <c r="Z291" s="80"/>
      <c r="AA291" s="134"/>
      <c r="AB291" s="147"/>
      <c r="AC291" s="80"/>
      <c r="AD291" s="134"/>
      <c r="AE291" s="147"/>
      <c r="AF291" s="80"/>
      <c r="AG291" s="134"/>
      <c r="AI291" s="147">
        <f t="shared" si="112"/>
        <v>32292</v>
      </c>
      <c r="AJ291" s="80">
        <f t="shared" si="112"/>
        <v>44744</v>
      </c>
      <c r="AK291" s="134">
        <f t="shared" si="112"/>
        <v>18978</v>
      </c>
    </row>
    <row r="292" spans="1:37" ht="15" customHeight="1" x14ac:dyDescent="0.2">
      <c r="A292" s="20" t="str">
        <f>[6]Settings!U291</f>
        <v>B</v>
      </c>
      <c r="B292" s="19" t="s">
        <v>137</v>
      </c>
      <c r="C292" s="229" t="str">
        <f>[6]Settings!W291</f>
        <v xml:space="preserve"> Kareeberg</v>
      </c>
      <c r="D292" s="147">
        <v>8095</v>
      </c>
      <c r="E292" s="80">
        <v>8287</v>
      </c>
      <c r="F292" s="134">
        <v>8490</v>
      </c>
      <c r="G292" s="147">
        <v>30000</v>
      </c>
      <c r="H292" s="80">
        <v>46824</v>
      </c>
      <c r="I292" s="134"/>
      <c r="J292" s="147">
        <v>4000</v>
      </c>
      <c r="K292" s="80"/>
      <c r="L292" s="134"/>
      <c r="M292" s="147">
        <v>1000</v>
      </c>
      <c r="N292" s="80"/>
      <c r="O292" s="134"/>
      <c r="P292" s="147"/>
      <c r="Q292" s="80"/>
      <c r="R292" s="134"/>
      <c r="S292" s="147"/>
      <c r="T292" s="80"/>
      <c r="U292" s="134"/>
      <c r="V292" s="147"/>
      <c r="W292" s="80"/>
      <c r="X292" s="134"/>
      <c r="Y292" s="147"/>
      <c r="Z292" s="80"/>
      <c r="AA292" s="134"/>
      <c r="AB292" s="147"/>
      <c r="AC292" s="80"/>
      <c r="AD292" s="134"/>
      <c r="AE292" s="147"/>
      <c r="AF292" s="80"/>
      <c r="AG292" s="134"/>
      <c r="AI292" s="147">
        <f t="shared" si="112"/>
        <v>43095</v>
      </c>
      <c r="AJ292" s="80">
        <f t="shared" si="112"/>
        <v>55111</v>
      </c>
      <c r="AK292" s="134">
        <f t="shared" si="112"/>
        <v>8490</v>
      </c>
    </row>
    <row r="293" spans="1:37" ht="15" customHeight="1" x14ac:dyDescent="0.2">
      <c r="A293" s="20" t="str">
        <f>[6]Settings!U292</f>
        <v>B</v>
      </c>
      <c r="B293" s="19" t="s">
        <v>1297</v>
      </c>
      <c r="C293" s="229" t="str">
        <f>[6]Settings!W292</f>
        <v xml:space="preserve"> Renosterberg</v>
      </c>
      <c r="D293" s="147">
        <v>7527</v>
      </c>
      <c r="E293" s="80">
        <v>7683</v>
      </c>
      <c r="F293" s="134">
        <v>7849</v>
      </c>
      <c r="G293" s="147"/>
      <c r="H293" s="80"/>
      <c r="I293" s="134"/>
      <c r="J293" s="147">
        <v>10000</v>
      </c>
      <c r="K293" s="80"/>
      <c r="L293" s="134"/>
      <c r="M293" s="147">
        <v>3000</v>
      </c>
      <c r="N293" s="80">
        <v>21000</v>
      </c>
      <c r="O293" s="134">
        <v>23000</v>
      </c>
      <c r="P293" s="147"/>
      <c r="Q293" s="80"/>
      <c r="R293" s="134"/>
      <c r="S293" s="147"/>
      <c r="T293" s="80"/>
      <c r="U293" s="134"/>
      <c r="V293" s="147"/>
      <c r="W293" s="80"/>
      <c r="X293" s="134"/>
      <c r="Y293" s="147"/>
      <c r="Z293" s="80"/>
      <c r="AA293" s="134"/>
      <c r="AB293" s="147"/>
      <c r="AC293" s="80"/>
      <c r="AD293" s="134"/>
      <c r="AE293" s="147"/>
      <c r="AF293" s="80"/>
      <c r="AG293" s="134"/>
      <c r="AI293" s="147">
        <f t="shared" si="112"/>
        <v>20527</v>
      </c>
      <c r="AJ293" s="80">
        <f t="shared" si="112"/>
        <v>28683</v>
      </c>
      <c r="AK293" s="134">
        <f t="shared" si="112"/>
        <v>30849</v>
      </c>
    </row>
    <row r="294" spans="1:37" ht="15" customHeight="1" x14ac:dyDescent="0.2">
      <c r="A294" s="20" t="str">
        <f>[6]Settings!U293</f>
        <v>B</v>
      </c>
      <c r="B294" s="19" t="s">
        <v>1298</v>
      </c>
      <c r="C294" s="229" t="str">
        <f>[6]Settings!W293</f>
        <v xml:space="preserve"> Thembelihle</v>
      </c>
      <c r="D294" s="147">
        <v>9533</v>
      </c>
      <c r="E294" s="80">
        <v>9814</v>
      </c>
      <c r="F294" s="134">
        <v>10110</v>
      </c>
      <c r="G294" s="147"/>
      <c r="H294" s="80"/>
      <c r="I294" s="134"/>
      <c r="J294" s="147">
        <v>4000</v>
      </c>
      <c r="K294" s="80"/>
      <c r="L294" s="134"/>
      <c r="M294" s="147">
        <v>1000</v>
      </c>
      <c r="N294" s="80"/>
      <c r="O294" s="134"/>
      <c r="P294" s="147"/>
      <c r="Q294" s="80"/>
      <c r="R294" s="134"/>
      <c r="S294" s="147"/>
      <c r="T294" s="80"/>
      <c r="U294" s="134"/>
      <c r="V294" s="147"/>
      <c r="W294" s="80"/>
      <c r="X294" s="134"/>
      <c r="Y294" s="147"/>
      <c r="Z294" s="80"/>
      <c r="AA294" s="134"/>
      <c r="AB294" s="147"/>
      <c r="AC294" s="80"/>
      <c r="AD294" s="134"/>
      <c r="AE294" s="147"/>
      <c r="AF294" s="80"/>
      <c r="AG294" s="134"/>
      <c r="AI294" s="147">
        <f t="shared" si="112"/>
        <v>14533</v>
      </c>
      <c r="AJ294" s="80">
        <f t="shared" si="112"/>
        <v>9814</v>
      </c>
      <c r="AK294" s="134">
        <f t="shared" si="112"/>
        <v>10110</v>
      </c>
    </row>
    <row r="295" spans="1:37" ht="15" customHeight="1" x14ac:dyDescent="0.2">
      <c r="A295" s="20" t="str">
        <f>[6]Settings!U294</f>
        <v>B</v>
      </c>
      <c r="B295" s="19" t="s">
        <v>138</v>
      </c>
      <c r="C295" s="229" t="str">
        <f>[6]Settings!W294</f>
        <v xml:space="preserve"> Siyathemba</v>
      </c>
      <c r="D295" s="147">
        <v>9920</v>
      </c>
      <c r="E295" s="80">
        <v>10225</v>
      </c>
      <c r="F295" s="134">
        <v>10547</v>
      </c>
      <c r="G295" s="147"/>
      <c r="H295" s="80"/>
      <c r="I295" s="134"/>
      <c r="J295" s="147"/>
      <c r="K295" s="80"/>
      <c r="L295" s="134"/>
      <c r="M295" s="147"/>
      <c r="N295" s="80"/>
      <c r="O295" s="134">
        <v>500</v>
      </c>
      <c r="P295" s="147"/>
      <c r="Q295" s="80"/>
      <c r="R295" s="134"/>
      <c r="S295" s="147"/>
      <c r="T295" s="80"/>
      <c r="U295" s="134"/>
      <c r="V295" s="147"/>
      <c r="W295" s="80"/>
      <c r="X295" s="134"/>
      <c r="Y295" s="147"/>
      <c r="Z295" s="80"/>
      <c r="AA295" s="134"/>
      <c r="AB295" s="147"/>
      <c r="AC295" s="80"/>
      <c r="AD295" s="134"/>
      <c r="AE295" s="147"/>
      <c r="AF295" s="80"/>
      <c r="AG295" s="134"/>
      <c r="AI295" s="147">
        <f t="shared" si="112"/>
        <v>9920</v>
      </c>
      <c r="AJ295" s="80">
        <f t="shared" si="112"/>
        <v>10225</v>
      </c>
      <c r="AK295" s="134">
        <f t="shared" si="112"/>
        <v>11047</v>
      </c>
    </row>
    <row r="296" spans="1:37" ht="15" customHeight="1" x14ac:dyDescent="0.2">
      <c r="A296" s="20" t="str">
        <f>[6]Settings!U295</f>
        <v>B</v>
      </c>
      <c r="B296" s="19" t="s">
        <v>139</v>
      </c>
      <c r="C296" s="229" t="str">
        <f>[6]Settings!W295</f>
        <v xml:space="preserve"> Siyancuma</v>
      </c>
      <c r="D296" s="147">
        <v>23693</v>
      </c>
      <c r="E296" s="80">
        <v>17559</v>
      </c>
      <c r="F296" s="134">
        <v>18333</v>
      </c>
      <c r="G296" s="147"/>
      <c r="H296" s="80"/>
      <c r="I296" s="134"/>
      <c r="J296" s="147">
        <v>10000</v>
      </c>
      <c r="K296" s="80"/>
      <c r="L296" s="134"/>
      <c r="M296" s="147">
        <v>3000</v>
      </c>
      <c r="N296" s="80">
        <v>2000</v>
      </c>
      <c r="O296" s="134">
        <v>1000</v>
      </c>
      <c r="P296" s="147"/>
      <c r="Q296" s="80"/>
      <c r="R296" s="134"/>
      <c r="S296" s="147"/>
      <c r="T296" s="80"/>
      <c r="U296" s="134"/>
      <c r="V296" s="147"/>
      <c r="W296" s="80"/>
      <c r="X296" s="134"/>
      <c r="Y296" s="147"/>
      <c r="Z296" s="80"/>
      <c r="AA296" s="134"/>
      <c r="AB296" s="147"/>
      <c r="AC296" s="80"/>
      <c r="AD296" s="134"/>
      <c r="AE296" s="147"/>
      <c r="AF296" s="80"/>
      <c r="AG296" s="134"/>
      <c r="AI296" s="147">
        <f t="shared" si="112"/>
        <v>36693</v>
      </c>
      <c r="AJ296" s="80">
        <f t="shared" si="112"/>
        <v>19559</v>
      </c>
      <c r="AK296" s="134">
        <f t="shared" si="112"/>
        <v>19333</v>
      </c>
    </row>
    <row r="297" spans="1:37" ht="15" customHeight="1" x14ac:dyDescent="0.2">
      <c r="A297" s="20" t="str">
        <f>[6]Settings!U296</f>
        <v>C</v>
      </c>
      <c r="B297" s="19" t="s">
        <v>140</v>
      </c>
      <c r="C297" s="229" t="str">
        <f>[6]Settings!W296</f>
        <v xml:space="preserve"> Pixley Ka Seme District Municipality</v>
      </c>
      <c r="D297" s="147"/>
      <c r="E297" s="80"/>
      <c r="F297" s="134"/>
      <c r="G297" s="147"/>
      <c r="H297" s="80"/>
      <c r="I297" s="134"/>
      <c r="J297" s="147"/>
      <c r="K297" s="80"/>
      <c r="L297" s="134"/>
      <c r="M297" s="147"/>
      <c r="N297" s="80"/>
      <c r="O297" s="134"/>
      <c r="P297" s="147">
        <v>3003</v>
      </c>
      <c r="Q297" s="80">
        <v>3173</v>
      </c>
      <c r="R297" s="134">
        <v>3356</v>
      </c>
      <c r="S297" s="147"/>
      <c r="T297" s="80"/>
      <c r="U297" s="134"/>
      <c r="V297" s="147"/>
      <c r="W297" s="80"/>
      <c r="X297" s="134"/>
      <c r="Y297" s="147"/>
      <c r="Z297" s="80"/>
      <c r="AA297" s="134"/>
      <c r="AB297" s="147"/>
      <c r="AC297" s="80"/>
      <c r="AD297" s="134"/>
      <c r="AE297" s="147"/>
      <c r="AF297" s="80"/>
      <c r="AG297" s="134"/>
      <c r="AI297" s="147">
        <f t="shared" si="112"/>
        <v>3003</v>
      </c>
      <c r="AJ297" s="80">
        <f t="shared" si="112"/>
        <v>3173</v>
      </c>
      <c r="AK297" s="134">
        <f t="shared" si="112"/>
        <v>3356</v>
      </c>
    </row>
    <row r="298" spans="1:37" s="66" customFormat="1" ht="15" customHeight="1" x14ac:dyDescent="0.2">
      <c r="A298" s="22" t="str">
        <f>[6]Settings!U297</f>
        <v>Total: Pixley Ka Seme Municipalities</v>
      </c>
      <c r="B298" s="23"/>
      <c r="C298" s="24"/>
      <c r="D298" s="193">
        <f>SUM(D289:D297)</f>
        <v>92735</v>
      </c>
      <c r="E298" s="102">
        <f t="shared" ref="E298:R298" si="113">SUM(E289:E297)</f>
        <v>88710</v>
      </c>
      <c r="F298" s="203">
        <f t="shared" si="113"/>
        <v>91713</v>
      </c>
      <c r="G298" s="193">
        <f t="shared" si="113"/>
        <v>30000</v>
      </c>
      <c r="H298" s="102">
        <f t="shared" si="113"/>
        <v>76824</v>
      </c>
      <c r="I298" s="203">
        <f t="shared" si="113"/>
        <v>4757</v>
      </c>
      <c r="J298" s="193">
        <f t="shared" si="113"/>
        <v>50000</v>
      </c>
      <c r="K298" s="102">
        <f t="shared" si="113"/>
        <v>0</v>
      </c>
      <c r="L298" s="203">
        <f t="shared" si="113"/>
        <v>0</v>
      </c>
      <c r="M298" s="193">
        <f t="shared" si="113"/>
        <v>17000</v>
      </c>
      <c r="N298" s="102">
        <f t="shared" si="113"/>
        <v>33000</v>
      </c>
      <c r="O298" s="203">
        <f t="shared" si="113"/>
        <v>28500</v>
      </c>
      <c r="P298" s="203">
        <f t="shared" si="113"/>
        <v>3003</v>
      </c>
      <c r="Q298" s="102">
        <f t="shared" si="113"/>
        <v>3173</v>
      </c>
      <c r="R298" s="203">
        <f t="shared" si="113"/>
        <v>3356</v>
      </c>
      <c r="S298" s="193">
        <f>SUM(S289:S297)</f>
        <v>0</v>
      </c>
      <c r="T298" s="102">
        <f t="shared" ref="T298:AK298" si="114">SUM(T289:T297)</f>
        <v>0</v>
      </c>
      <c r="U298" s="203">
        <f t="shared" si="114"/>
        <v>0</v>
      </c>
      <c r="V298" s="193">
        <f t="shared" si="114"/>
        <v>0</v>
      </c>
      <c r="W298" s="102">
        <f t="shared" si="114"/>
        <v>0</v>
      </c>
      <c r="X298" s="203">
        <f t="shared" si="114"/>
        <v>0</v>
      </c>
      <c r="Y298" s="193">
        <f t="shared" si="114"/>
        <v>0</v>
      </c>
      <c r="Z298" s="102">
        <f t="shared" si="114"/>
        <v>0</v>
      </c>
      <c r="AA298" s="203">
        <f t="shared" si="114"/>
        <v>0</v>
      </c>
      <c r="AB298" s="193">
        <f t="shared" si="114"/>
        <v>0</v>
      </c>
      <c r="AC298" s="102">
        <f t="shared" si="114"/>
        <v>0</v>
      </c>
      <c r="AD298" s="203">
        <f t="shared" si="114"/>
        <v>0</v>
      </c>
      <c r="AE298" s="193">
        <f t="shared" si="114"/>
        <v>0</v>
      </c>
      <c r="AF298" s="102">
        <f t="shared" si="114"/>
        <v>0</v>
      </c>
      <c r="AG298" s="203">
        <f t="shared" si="114"/>
        <v>0</v>
      </c>
      <c r="AH298" s="121">
        <f t="shared" si="114"/>
        <v>0</v>
      </c>
      <c r="AI298" s="193">
        <f t="shared" si="114"/>
        <v>192738</v>
      </c>
      <c r="AJ298" s="102">
        <f t="shared" si="114"/>
        <v>201707</v>
      </c>
      <c r="AK298" s="203">
        <f t="shared" si="114"/>
        <v>128326</v>
      </c>
    </row>
    <row r="299" spans="1:37" ht="15" customHeight="1" x14ac:dyDescent="0.2">
      <c r="A299" s="254">
        <f>[6]Settings!U298</f>
        <v>0</v>
      </c>
      <c r="B299" s="243">
        <f>[6]Settings!V298</f>
        <v>0</v>
      </c>
      <c r="C299" s="244">
        <f>[6]Settings!W298</f>
        <v>0</v>
      </c>
      <c r="D299" s="1"/>
      <c r="E299" s="2"/>
      <c r="F299" s="3"/>
      <c r="G299" s="1"/>
      <c r="H299" s="2"/>
      <c r="I299" s="3"/>
      <c r="J299" s="1"/>
      <c r="K299" s="2"/>
      <c r="L299" s="3"/>
      <c r="M299" s="1"/>
      <c r="N299" s="2"/>
      <c r="O299" s="3"/>
      <c r="P299" s="1"/>
      <c r="Q299" s="2"/>
      <c r="R299" s="3"/>
      <c r="S299" s="1"/>
      <c r="T299" s="2"/>
      <c r="U299" s="3"/>
      <c r="V299" s="1"/>
      <c r="W299" s="2"/>
      <c r="X299" s="3"/>
      <c r="Y299" s="1"/>
      <c r="Z299" s="2"/>
      <c r="AA299" s="3"/>
      <c r="AB299" s="1"/>
      <c r="AC299" s="2"/>
      <c r="AD299" s="3"/>
      <c r="AE299" s="1"/>
      <c r="AF299" s="2"/>
      <c r="AG299" s="3"/>
      <c r="AI299" s="147">
        <f t="shared" ref="AI299:AK305" si="115">D299+G299+J299+M299+P299+S299+V299+Y299+AB299+AE299</f>
        <v>0</v>
      </c>
      <c r="AJ299" s="80">
        <f t="shared" si="115"/>
        <v>0</v>
      </c>
      <c r="AK299" s="134">
        <f t="shared" si="115"/>
        <v>0</v>
      </c>
    </row>
    <row r="300" spans="1:37" ht="15" customHeight="1" x14ac:dyDescent="0.2">
      <c r="A300" s="20" t="str">
        <f>[6]Settings!U299</f>
        <v>B</v>
      </c>
      <c r="B300" s="19" t="s">
        <v>141</v>
      </c>
      <c r="C300" s="229" t="str">
        <f>[6]Settings!W299</f>
        <v xml:space="preserve"> !Kai !Garib</v>
      </c>
      <c r="D300" s="147">
        <v>22744</v>
      </c>
      <c r="E300" s="80">
        <v>23844</v>
      </c>
      <c r="F300" s="134">
        <v>25004</v>
      </c>
      <c r="G300" s="147"/>
      <c r="H300" s="80"/>
      <c r="I300" s="134"/>
      <c r="J300" s="147">
        <v>10000</v>
      </c>
      <c r="K300" s="80"/>
      <c r="L300" s="134"/>
      <c r="M300" s="147">
        <v>3000</v>
      </c>
      <c r="N300" s="80">
        <v>2000</v>
      </c>
      <c r="O300" s="134">
        <v>30000</v>
      </c>
      <c r="P300" s="147"/>
      <c r="Q300" s="80"/>
      <c r="R300" s="134"/>
      <c r="S300" s="147"/>
      <c r="T300" s="80"/>
      <c r="U300" s="134"/>
      <c r="V300" s="147"/>
      <c r="W300" s="80"/>
      <c r="X300" s="134"/>
      <c r="Y300" s="147"/>
      <c r="Z300" s="80"/>
      <c r="AA300" s="134"/>
      <c r="AB300" s="147"/>
      <c r="AC300" s="80"/>
      <c r="AD300" s="134"/>
      <c r="AE300" s="147"/>
      <c r="AF300" s="80"/>
      <c r="AG300" s="134"/>
      <c r="AI300" s="147">
        <f t="shared" si="115"/>
        <v>35744</v>
      </c>
      <c r="AJ300" s="80">
        <f t="shared" si="115"/>
        <v>25844</v>
      </c>
      <c r="AK300" s="134">
        <f t="shared" si="115"/>
        <v>55004</v>
      </c>
    </row>
    <row r="301" spans="1:37" ht="15" customHeight="1" x14ac:dyDescent="0.2">
      <c r="A301" s="20" t="str">
        <f>[6]Settings!U300</f>
        <v>B</v>
      </c>
      <c r="B301" s="19" t="s">
        <v>1299</v>
      </c>
      <c r="C301" s="229" t="str">
        <f>[6]Settings!W300</f>
        <v xml:space="preserve"> !Kheis</v>
      </c>
      <c r="D301" s="147">
        <v>10798</v>
      </c>
      <c r="E301" s="80">
        <v>11158</v>
      </c>
      <c r="F301" s="134">
        <v>11537</v>
      </c>
      <c r="G301" s="147"/>
      <c r="H301" s="80"/>
      <c r="I301" s="134"/>
      <c r="J301" s="147">
        <v>7500</v>
      </c>
      <c r="K301" s="80"/>
      <c r="L301" s="134"/>
      <c r="M301" s="147"/>
      <c r="N301" s="80"/>
      <c r="O301" s="134">
        <v>8000</v>
      </c>
      <c r="P301" s="147"/>
      <c r="Q301" s="80"/>
      <c r="R301" s="134"/>
      <c r="S301" s="147"/>
      <c r="T301" s="80"/>
      <c r="U301" s="134"/>
      <c r="V301" s="147"/>
      <c r="W301" s="80"/>
      <c r="X301" s="134"/>
      <c r="Y301" s="147"/>
      <c r="Z301" s="80"/>
      <c r="AA301" s="134"/>
      <c r="AB301" s="147"/>
      <c r="AC301" s="80"/>
      <c r="AD301" s="134"/>
      <c r="AE301" s="147"/>
      <c r="AF301" s="80"/>
      <c r="AG301" s="134"/>
      <c r="AI301" s="147">
        <f t="shared" si="115"/>
        <v>18298</v>
      </c>
      <c r="AJ301" s="80">
        <f t="shared" si="115"/>
        <v>11158</v>
      </c>
      <c r="AK301" s="134">
        <f t="shared" si="115"/>
        <v>19537</v>
      </c>
    </row>
    <row r="302" spans="1:37" ht="15" customHeight="1" x14ac:dyDescent="0.2">
      <c r="A302" s="20" t="str">
        <f>[6]Settings!U301</f>
        <v>B</v>
      </c>
      <c r="B302" s="19" t="s">
        <v>1300</v>
      </c>
      <c r="C302" s="229" t="str">
        <f>[6]Settings!W301</f>
        <v xml:space="preserve"> Tsantsabane</v>
      </c>
      <c r="D302" s="147">
        <v>15740</v>
      </c>
      <c r="E302" s="80">
        <v>16406</v>
      </c>
      <c r="F302" s="134">
        <v>17109</v>
      </c>
      <c r="G302" s="147"/>
      <c r="H302" s="80"/>
      <c r="I302" s="134"/>
      <c r="J302" s="147">
        <v>4000</v>
      </c>
      <c r="K302" s="80"/>
      <c r="L302" s="134"/>
      <c r="M302" s="147"/>
      <c r="N302" s="80">
        <v>5000</v>
      </c>
      <c r="O302" s="134">
        <v>10000</v>
      </c>
      <c r="P302" s="147"/>
      <c r="Q302" s="80"/>
      <c r="R302" s="134"/>
      <c r="S302" s="147"/>
      <c r="T302" s="80"/>
      <c r="U302" s="134"/>
      <c r="V302" s="147"/>
      <c r="W302" s="80"/>
      <c r="X302" s="134"/>
      <c r="Y302" s="147"/>
      <c r="Z302" s="80"/>
      <c r="AA302" s="134"/>
      <c r="AB302" s="147"/>
      <c r="AC302" s="80"/>
      <c r="AD302" s="134"/>
      <c r="AE302" s="147"/>
      <c r="AF302" s="80"/>
      <c r="AG302" s="134"/>
      <c r="AI302" s="147">
        <f t="shared" si="115"/>
        <v>19740</v>
      </c>
      <c r="AJ302" s="80">
        <f t="shared" si="115"/>
        <v>21406</v>
      </c>
      <c r="AK302" s="134">
        <f t="shared" si="115"/>
        <v>27109</v>
      </c>
    </row>
    <row r="303" spans="1:37" ht="15" customHeight="1" x14ac:dyDescent="0.2">
      <c r="A303" s="20" t="str">
        <f>[6]Settings!U302</f>
        <v>B</v>
      </c>
      <c r="B303" s="19" t="s">
        <v>142</v>
      </c>
      <c r="C303" s="229" t="str">
        <f>[6]Settings!W302</f>
        <v xml:space="preserve"> Kgatelopele</v>
      </c>
      <c r="D303" s="147">
        <v>8099</v>
      </c>
      <c r="E303" s="80">
        <v>8291</v>
      </c>
      <c r="F303" s="134">
        <v>8494</v>
      </c>
      <c r="G303" s="147"/>
      <c r="H303" s="80"/>
      <c r="I303" s="134">
        <v>12644</v>
      </c>
      <c r="J303" s="147">
        <v>4000</v>
      </c>
      <c r="K303" s="80"/>
      <c r="L303" s="134"/>
      <c r="M303" s="147"/>
      <c r="N303" s="80">
        <v>2000</v>
      </c>
      <c r="O303" s="134">
        <v>2500</v>
      </c>
      <c r="P303" s="147"/>
      <c r="Q303" s="80"/>
      <c r="R303" s="134"/>
      <c r="S303" s="147"/>
      <c r="T303" s="80"/>
      <c r="U303" s="134"/>
      <c r="V303" s="147"/>
      <c r="W303" s="80"/>
      <c r="X303" s="134"/>
      <c r="Y303" s="147"/>
      <c r="Z303" s="80"/>
      <c r="AA303" s="134"/>
      <c r="AB303" s="147"/>
      <c r="AC303" s="80"/>
      <c r="AD303" s="134"/>
      <c r="AE303" s="147"/>
      <c r="AF303" s="80"/>
      <c r="AG303" s="134"/>
      <c r="AI303" s="147">
        <f t="shared" si="115"/>
        <v>12099</v>
      </c>
      <c r="AJ303" s="80">
        <f t="shared" si="115"/>
        <v>10291</v>
      </c>
      <c r="AK303" s="134">
        <f t="shared" si="115"/>
        <v>23638</v>
      </c>
    </row>
    <row r="304" spans="1:37" ht="15" customHeight="1" x14ac:dyDescent="0.2">
      <c r="A304" s="20" t="str">
        <f>[6]Settings!U303</f>
        <v>B</v>
      </c>
      <c r="B304" s="19" t="s">
        <v>522</v>
      </c>
      <c r="C304" s="229" t="str">
        <f>[6]Settings!W303</f>
        <v xml:space="preserve"> Dawid Kruiper</v>
      </c>
      <c r="D304" s="147">
        <v>25468</v>
      </c>
      <c r="E304" s="80">
        <v>26737</v>
      </c>
      <c r="F304" s="134">
        <v>28076</v>
      </c>
      <c r="G304" s="147"/>
      <c r="H304" s="80"/>
      <c r="I304" s="134"/>
      <c r="J304" s="147">
        <v>7000</v>
      </c>
      <c r="K304" s="80"/>
      <c r="L304" s="134"/>
      <c r="M304" s="147">
        <v>17000</v>
      </c>
      <c r="N304" s="80">
        <v>1000</v>
      </c>
      <c r="O304" s="134">
        <v>52000</v>
      </c>
      <c r="P304" s="147"/>
      <c r="Q304" s="80"/>
      <c r="R304" s="134"/>
      <c r="S304" s="147"/>
      <c r="T304" s="80"/>
      <c r="U304" s="134"/>
      <c r="V304" s="147"/>
      <c r="W304" s="80"/>
      <c r="X304" s="134"/>
      <c r="Y304" s="147"/>
      <c r="Z304" s="80"/>
      <c r="AA304" s="134"/>
      <c r="AB304" s="147"/>
      <c r="AC304" s="80"/>
      <c r="AD304" s="134"/>
      <c r="AE304" s="147"/>
      <c r="AF304" s="80"/>
      <c r="AG304" s="134"/>
      <c r="AI304" s="147">
        <f t="shared" si="115"/>
        <v>49468</v>
      </c>
      <c r="AJ304" s="80">
        <f t="shared" si="115"/>
        <v>27737</v>
      </c>
      <c r="AK304" s="134">
        <f t="shared" si="115"/>
        <v>80076</v>
      </c>
    </row>
    <row r="305" spans="1:37" ht="15" customHeight="1" x14ac:dyDescent="0.2">
      <c r="A305" s="20" t="str">
        <f>[6]Settings!U304</f>
        <v>C</v>
      </c>
      <c r="B305" s="19" t="s">
        <v>143</v>
      </c>
      <c r="C305" s="229" t="str">
        <f>[6]Settings!W304</f>
        <v xml:space="preserve"> Siyanda District Municipality</v>
      </c>
      <c r="D305" s="147">
        <v>0</v>
      </c>
      <c r="E305" s="80"/>
      <c r="F305" s="134">
        <v>0</v>
      </c>
      <c r="G305" s="147"/>
      <c r="H305" s="80"/>
      <c r="I305" s="134"/>
      <c r="J305" s="147"/>
      <c r="K305" s="80"/>
      <c r="L305" s="134"/>
      <c r="M305" s="147"/>
      <c r="N305" s="80"/>
      <c r="O305" s="134"/>
      <c r="P305" s="147">
        <v>2860</v>
      </c>
      <c r="Q305" s="80">
        <v>3001</v>
      </c>
      <c r="R305" s="134">
        <v>3169</v>
      </c>
      <c r="S305" s="147"/>
      <c r="T305" s="80"/>
      <c r="U305" s="134"/>
      <c r="V305" s="147"/>
      <c r="W305" s="80"/>
      <c r="X305" s="134"/>
      <c r="Y305" s="147"/>
      <c r="Z305" s="80"/>
      <c r="AA305" s="134"/>
      <c r="AB305" s="147"/>
      <c r="AC305" s="80"/>
      <c r="AD305" s="134"/>
      <c r="AE305" s="147"/>
      <c r="AF305" s="80"/>
      <c r="AG305" s="134"/>
      <c r="AI305" s="147">
        <f t="shared" si="115"/>
        <v>2860</v>
      </c>
      <c r="AJ305" s="80">
        <f t="shared" si="115"/>
        <v>3001</v>
      </c>
      <c r="AK305" s="134">
        <f t="shared" si="115"/>
        <v>3169</v>
      </c>
    </row>
    <row r="306" spans="1:37" s="66" customFormat="1" ht="15" customHeight="1" x14ac:dyDescent="0.2">
      <c r="A306" s="22" t="str">
        <f>[6]Settings!U305</f>
        <v>Total: Siyanda Municipalities</v>
      </c>
      <c r="B306" s="23"/>
      <c r="C306" s="24"/>
      <c r="D306" s="193">
        <f>SUM(D300:D305)</f>
        <v>82849</v>
      </c>
      <c r="E306" s="102">
        <f t="shared" ref="E306:R306" si="116">SUM(E300:E305)</f>
        <v>86436</v>
      </c>
      <c r="F306" s="203">
        <f t="shared" si="116"/>
        <v>90220</v>
      </c>
      <c r="G306" s="193">
        <f t="shared" si="116"/>
        <v>0</v>
      </c>
      <c r="H306" s="102">
        <f t="shared" si="116"/>
        <v>0</v>
      </c>
      <c r="I306" s="203">
        <f t="shared" si="116"/>
        <v>12644</v>
      </c>
      <c r="J306" s="193">
        <f t="shared" si="116"/>
        <v>32500</v>
      </c>
      <c r="K306" s="102">
        <f t="shared" si="116"/>
        <v>0</v>
      </c>
      <c r="L306" s="203">
        <f t="shared" si="116"/>
        <v>0</v>
      </c>
      <c r="M306" s="193">
        <f t="shared" si="116"/>
        <v>20000</v>
      </c>
      <c r="N306" s="102">
        <f t="shared" si="116"/>
        <v>10000</v>
      </c>
      <c r="O306" s="203">
        <f t="shared" si="116"/>
        <v>102500</v>
      </c>
      <c r="P306" s="203">
        <f t="shared" si="116"/>
        <v>2860</v>
      </c>
      <c r="Q306" s="102">
        <f t="shared" si="116"/>
        <v>3001</v>
      </c>
      <c r="R306" s="203">
        <f t="shared" si="116"/>
        <v>3169</v>
      </c>
      <c r="S306" s="193">
        <f>SUM(S300:S305)</f>
        <v>0</v>
      </c>
      <c r="T306" s="102">
        <f t="shared" ref="T306:AK306" si="117">SUM(T300:T305)</f>
        <v>0</v>
      </c>
      <c r="U306" s="203">
        <f t="shared" si="117"/>
        <v>0</v>
      </c>
      <c r="V306" s="193">
        <f t="shared" si="117"/>
        <v>0</v>
      </c>
      <c r="W306" s="102">
        <f t="shared" si="117"/>
        <v>0</v>
      </c>
      <c r="X306" s="203">
        <f t="shared" si="117"/>
        <v>0</v>
      </c>
      <c r="Y306" s="193">
        <f t="shared" si="117"/>
        <v>0</v>
      </c>
      <c r="Z306" s="102">
        <f t="shared" si="117"/>
        <v>0</v>
      </c>
      <c r="AA306" s="203">
        <f t="shared" si="117"/>
        <v>0</v>
      </c>
      <c r="AB306" s="193">
        <f t="shared" si="117"/>
        <v>0</v>
      </c>
      <c r="AC306" s="102">
        <f t="shared" si="117"/>
        <v>0</v>
      </c>
      <c r="AD306" s="203">
        <f t="shared" si="117"/>
        <v>0</v>
      </c>
      <c r="AE306" s="193">
        <f t="shared" si="117"/>
        <v>0</v>
      </c>
      <c r="AF306" s="102">
        <f t="shared" si="117"/>
        <v>0</v>
      </c>
      <c r="AG306" s="203">
        <f t="shared" si="117"/>
        <v>0</v>
      </c>
      <c r="AH306" s="121">
        <f t="shared" si="117"/>
        <v>0</v>
      </c>
      <c r="AI306" s="193">
        <f t="shared" si="117"/>
        <v>138209</v>
      </c>
      <c r="AJ306" s="102">
        <f t="shared" si="117"/>
        <v>99437</v>
      </c>
      <c r="AK306" s="203">
        <f t="shared" si="117"/>
        <v>208533</v>
      </c>
    </row>
    <row r="307" spans="1:37" ht="15" customHeight="1" x14ac:dyDescent="0.2">
      <c r="A307" s="254">
        <f>[6]Settings!U306</f>
        <v>0</v>
      </c>
      <c r="B307" s="243">
        <f>[6]Settings!V306</f>
        <v>0</v>
      </c>
      <c r="C307" s="244">
        <f>[6]Settings!W306</f>
        <v>0</v>
      </c>
      <c r="D307" s="1"/>
      <c r="E307" s="2"/>
      <c r="F307" s="3"/>
      <c r="G307" s="1"/>
      <c r="H307" s="2"/>
      <c r="I307" s="3"/>
      <c r="J307" s="1"/>
      <c r="K307" s="2"/>
      <c r="L307" s="3"/>
      <c r="M307" s="1"/>
      <c r="N307" s="2"/>
      <c r="O307" s="3"/>
      <c r="P307" s="1"/>
      <c r="Q307" s="2"/>
      <c r="R307" s="3"/>
      <c r="S307" s="1"/>
      <c r="T307" s="2"/>
      <c r="U307" s="3"/>
      <c r="V307" s="1"/>
      <c r="W307" s="2"/>
      <c r="X307" s="3"/>
      <c r="Y307" s="1"/>
      <c r="Z307" s="2"/>
      <c r="AA307" s="3"/>
      <c r="AB307" s="1"/>
      <c r="AC307" s="2"/>
      <c r="AD307" s="3"/>
      <c r="AE307" s="1"/>
      <c r="AF307" s="2"/>
      <c r="AG307" s="3"/>
      <c r="AI307" s="147">
        <f t="shared" ref="AI307:AK312" si="118">D307+G307+J307+M307+P307+S307+V307+Y307+AB307+AE307</f>
        <v>0</v>
      </c>
      <c r="AJ307" s="80">
        <f t="shared" si="118"/>
        <v>0</v>
      </c>
      <c r="AK307" s="134">
        <f t="shared" si="118"/>
        <v>0</v>
      </c>
    </row>
    <row r="308" spans="1:37" ht="15" customHeight="1" x14ac:dyDescent="0.2">
      <c r="A308" s="20" t="str">
        <f>[6]Settings!U307</f>
        <v>B</v>
      </c>
      <c r="B308" s="19" t="s">
        <v>145</v>
      </c>
      <c r="C308" s="229" t="str">
        <f>[6]Settings!W307</f>
        <v xml:space="preserve"> Sol Plaatjie</v>
      </c>
      <c r="D308" s="147">
        <v>57503</v>
      </c>
      <c r="E308" s="80">
        <v>53465</v>
      </c>
      <c r="F308" s="134">
        <v>56451</v>
      </c>
      <c r="G308" s="147">
        <v>20000</v>
      </c>
      <c r="H308" s="80">
        <v>10551</v>
      </c>
      <c r="I308" s="134"/>
      <c r="J308" s="147">
        <v>25000</v>
      </c>
      <c r="K308" s="80"/>
      <c r="L308" s="134"/>
      <c r="M308" s="147">
        <v>31000</v>
      </c>
      <c r="N308" s="80">
        <v>7989</v>
      </c>
      <c r="O308" s="134">
        <v>50354</v>
      </c>
      <c r="P308" s="147"/>
      <c r="Q308" s="80"/>
      <c r="R308" s="134"/>
      <c r="S308" s="147"/>
      <c r="T308" s="80"/>
      <c r="U308" s="134"/>
      <c r="V308" s="147"/>
      <c r="W308" s="80"/>
      <c r="X308" s="134"/>
      <c r="Y308" s="147">
        <v>27500</v>
      </c>
      <c r="Z308" s="80">
        <v>20000</v>
      </c>
      <c r="AA308" s="134">
        <v>20000</v>
      </c>
      <c r="AB308" s="147"/>
      <c r="AC308" s="80"/>
      <c r="AD308" s="134"/>
      <c r="AE308" s="147"/>
      <c r="AF308" s="80"/>
      <c r="AG308" s="134"/>
      <c r="AI308" s="147">
        <f t="shared" si="118"/>
        <v>161003</v>
      </c>
      <c r="AJ308" s="80">
        <f t="shared" si="118"/>
        <v>92005</v>
      </c>
      <c r="AK308" s="134">
        <f t="shared" si="118"/>
        <v>126805</v>
      </c>
    </row>
    <row r="309" spans="1:37" ht="15" customHeight="1" x14ac:dyDescent="0.2">
      <c r="A309" s="20" t="str">
        <f>[6]Settings!U308</f>
        <v>B</v>
      </c>
      <c r="B309" s="19" t="s">
        <v>146</v>
      </c>
      <c r="C309" s="229" t="str">
        <f>[6]Settings!W308</f>
        <v xml:space="preserve"> Dikgatlong</v>
      </c>
      <c r="D309" s="147">
        <v>19800</v>
      </c>
      <c r="E309" s="80">
        <v>20718</v>
      </c>
      <c r="F309" s="134">
        <v>21686</v>
      </c>
      <c r="G309" s="147"/>
      <c r="H309" s="80"/>
      <c r="I309" s="134"/>
      <c r="J309" s="147"/>
      <c r="K309" s="80"/>
      <c r="L309" s="134"/>
      <c r="M309" s="147">
        <v>3000</v>
      </c>
      <c r="N309" s="80">
        <v>2000</v>
      </c>
      <c r="O309" s="134">
        <v>1600</v>
      </c>
      <c r="P309" s="147"/>
      <c r="Q309" s="80"/>
      <c r="R309" s="134"/>
      <c r="S309" s="147"/>
      <c r="T309" s="80"/>
      <c r="U309" s="134"/>
      <c r="V309" s="147"/>
      <c r="W309" s="80"/>
      <c r="X309" s="134"/>
      <c r="Y309" s="147"/>
      <c r="Z309" s="80"/>
      <c r="AA309" s="134"/>
      <c r="AB309" s="147"/>
      <c r="AC309" s="80"/>
      <c r="AD309" s="134"/>
      <c r="AE309" s="147"/>
      <c r="AF309" s="80"/>
      <c r="AG309" s="134"/>
      <c r="AI309" s="147">
        <f t="shared" si="118"/>
        <v>22800</v>
      </c>
      <c r="AJ309" s="80">
        <f t="shared" si="118"/>
        <v>22718</v>
      </c>
      <c r="AK309" s="134">
        <f t="shared" si="118"/>
        <v>23286</v>
      </c>
    </row>
    <row r="310" spans="1:37" ht="15" customHeight="1" x14ac:dyDescent="0.2">
      <c r="A310" s="20" t="str">
        <f>[6]Settings!U309</f>
        <v>B</v>
      </c>
      <c r="B310" s="19" t="s">
        <v>147</v>
      </c>
      <c r="C310" s="229" t="str">
        <f>[6]Settings!W309</f>
        <v xml:space="preserve"> Magareng</v>
      </c>
      <c r="D310" s="147">
        <v>11279</v>
      </c>
      <c r="E310" s="80">
        <v>11669</v>
      </c>
      <c r="F310" s="134">
        <v>12079</v>
      </c>
      <c r="G310" s="147"/>
      <c r="H310" s="80"/>
      <c r="I310" s="134"/>
      <c r="J310" s="147"/>
      <c r="K310" s="80"/>
      <c r="L310" s="134"/>
      <c r="M310" s="147">
        <v>15000</v>
      </c>
      <c r="N310" s="80">
        <v>25000</v>
      </c>
      <c r="O310" s="134">
        <v>50000</v>
      </c>
      <c r="P310" s="147"/>
      <c r="Q310" s="80"/>
      <c r="R310" s="134"/>
      <c r="S310" s="147"/>
      <c r="T310" s="80"/>
      <c r="U310" s="134"/>
      <c r="V310" s="147"/>
      <c r="W310" s="80"/>
      <c r="X310" s="134"/>
      <c r="Y310" s="147"/>
      <c r="Z310" s="80"/>
      <c r="AA310" s="134"/>
      <c r="AB310" s="147"/>
      <c r="AC310" s="80"/>
      <c r="AD310" s="134"/>
      <c r="AE310" s="147"/>
      <c r="AF310" s="80"/>
      <c r="AG310" s="134"/>
      <c r="AI310" s="147">
        <f t="shared" si="118"/>
        <v>26279</v>
      </c>
      <c r="AJ310" s="80">
        <f t="shared" si="118"/>
        <v>36669</v>
      </c>
      <c r="AK310" s="134">
        <f t="shared" si="118"/>
        <v>62079</v>
      </c>
    </row>
    <row r="311" spans="1:37" ht="15" customHeight="1" x14ac:dyDescent="0.2">
      <c r="A311" s="20" t="str">
        <f>[6]Settings!U310</f>
        <v>B</v>
      </c>
      <c r="B311" s="19" t="s">
        <v>1301</v>
      </c>
      <c r="C311" s="229" t="str">
        <f>[6]Settings!W310</f>
        <v xml:space="preserve"> Phokwane</v>
      </c>
      <c r="D311" s="147">
        <v>26665</v>
      </c>
      <c r="E311" s="80">
        <v>28008</v>
      </c>
      <c r="F311" s="134">
        <v>29425</v>
      </c>
      <c r="G311" s="147"/>
      <c r="H311" s="80"/>
      <c r="I311" s="134"/>
      <c r="J311" s="147">
        <v>25000</v>
      </c>
      <c r="K311" s="80">
        <v>30000</v>
      </c>
      <c r="L311" s="134">
        <v>35000</v>
      </c>
      <c r="M311" s="147">
        <v>3000</v>
      </c>
      <c r="N311" s="80">
        <v>1000</v>
      </c>
      <c r="O311" s="134">
        <v>6000</v>
      </c>
      <c r="P311" s="147"/>
      <c r="Q311" s="80"/>
      <c r="R311" s="134"/>
      <c r="S311" s="147"/>
      <c r="T311" s="80"/>
      <c r="U311" s="134"/>
      <c r="V311" s="147"/>
      <c r="W311" s="80"/>
      <c r="X311" s="134"/>
      <c r="Y311" s="147"/>
      <c r="Z311" s="80"/>
      <c r="AA311" s="134"/>
      <c r="AB311" s="147"/>
      <c r="AC311" s="80"/>
      <c r="AD311" s="134"/>
      <c r="AE311" s="147"/>
      <c r="AF311" s="80"/>
      <c r="AG311" s="134"/>
      <c r="AI311" s="147">
        <f t="shared" si="118"/>
        <v>54665</v>
      </c>
      <c r="AJ311" s="80">
        <f t="shared" si="118"/>
        <v>59008</v>
      </c>
      <c r="AK311" s="134">
        <f t="shared" si="118"/>
        <v>70425</v>
      </c>
    </row>
    <row r="312" spans="1:37" ht="15" customHeight="1" x14ac:dyDescent="0.2">
      <c r="A312" s="20" t="str">
        <f>[6]Settings!U311</f>
        <v>C</v>
      </c>
      <c r="B312" s="19" t="s">
        <v>148</v>
      </c>
      <c r="C312" s="229" t="str">
        <f>[6]Settings!W311</f>
        <v xml:space="preserve"> Frances Baard District Municipality</v>
      </c>
      <c r="D312" s="147"/>
      <c r="E312" s="80"/>
      <c r="F312" s="134"/>
      <c r="G312" s="147"/>
      <c r="H312" s="80"/>
      <c r="I312" s="134"/>
      <c r="J312" s="147"/>
      <c r="K312" s="80"/>
      <c r="L312" s="134"/>
      <c r="M312" s="147"/>
      <c r="N312" s="80"/>
      <c r="O312" s="134"/>
      <c r="P312" s="147">
        <v>2516</v>
      </c>
      <c r="Q312" s="80">
        <v>2635</v>
      </c>
      <c r="R312" s="134">
        <v>2785</v>
      </c>
      <c r="S312" s="147"/>
      <c r="T312" s="80"/>
      <c r="U312" s="134"/>
      <c r="V312" s="147"/>
      <c r="W312" s="80"/>
      <c r="X312" s="134"/>
      <c r="Y312" s="147"/>
      <c r="Z312" s="80"/>
      <c r="AA312" s="134"/>
      <c r="AB312" s="147"/>
      <c r="AC312" s="80"/>
      <c r="AD312" s="134"/>
      <c r="AE312" s="147"/>
      <c r="AF312" s="80"/>
      <c r="AG312" s="134"/>
      <c r="AI312" s="147">
        <f t="shared" si="118"/>
        <v>2516</v>
      </c>
      <c r="AJ312" s="80">
        <f t="shared" si="118"/>
        <v>2635</v>
      </c>
      <c r="AK312" s="134">
        <f t="shared" si="118"/>
        <v>2785</v>
      </c>
    </row>
    <row r="313" spans="1:37" s="66" customFormat="1" ht="15" customHeight="1" x14ac:dyDescent="0.2">
      <c r="A313" s="22" t="str">
        <f>[6]Settings!U312</f>
        <v>Total: Frances Baard Municipalities</v>
      </c>
      <c r="B313" s="23"/>
      <c r="C313" s="24"/>
      <c r="D313" s="193">
        <f>SUM(D308:D312)</f>
        <v>115247</v>
      </c>
      <c r="E313" s="102">
        <f t="shared" ref="E313:R313" si="119">SUM(E308:E312)</f>
        <v>113860</v>
      </c>
      <c r="F313" s="203">
        <f t="shared" si="119"/>
        <v>119641</v>
      </c>
      <c r="G313" s="193">
        <f t="shared" si="119"/>
        <v>20000</v>
      </c>
      <c r="H313" s="102">
        <f t="shared" si="119"/>
        <v>10551</v>
      </c>
      <c r="I313" s="203">
        <f t="shared" si="119"/>
        <v>0</v>
      </c>
      <c r="J313" s="193">
        <f t="shared" si="119"/>
        <v>50000</v>
      </c>
      <c r="K313" s="102">
        <f t="shared" si="119"/>
        <v>30000</v>
      </c>
      <c r="L313" s="203">
        <f t="shared" si="119"/>
        <v>35000</v>
      </c>
      <c r="M313" s="193">
        <f t="shared" si="119"/>
        <v>52000</v>
      </c>
      <c r="N313" s="102">
        <f t="shared" si="119"/>
        <v>35989</v>
      </c>
      <c r="O313" s="203">
        <f t="shared" si="119"/>
        <v>107954</v>
      </c>
      <c r="P313" s="203">
        <f t="shared" si="119"/>
        <v>2516</v>
      </c>
      <c r="Q313" s="102">
        <f t="shared" si="119"/>
        <v>2635</v>
      </c>
      <c r="R313" s="203">
        <f t="shared" si="119"/>
        <v>2785</v>
      </c>
      <c r="S313" s="193">
        <f>SUM(S308:S312)</f>
        <v>0</v>
      </c>
      <c r="T313" s="102">
        <f t="shared" ref="T313:AK313" si="120">SUM(T308:T312)</f>
        <v>0</v>
      </c>
      <c r="U313" s="203">
        <f t="shared" si="120"/>
        <v>0</v>
      </c>
      <c r="V313" s="193">
        <f t="shared" si="120"/>
        <v>0</v>
      </c>
      <c r="W313" s="102">
        <f t="shared" si="120"/>
        <v>0</v>
      </c>
      <c r="X313" s="203">
        <f t="shared" si="120"/>
        <v>0</v>
      </c>
      <c r="Y313" s="193">
        <f t="shared" si="120"/>
        <v>27500</v>
      </c>
      <c r="Z313" s="102">
        <f t="shared" si="120"/>
        <v>20000</v>
      </c>
      <c r="AA313" s="203">
        <f t="shared" si="120"/>
        <v>20000</v>
      </c>
      <c r="AB313" s="193">
        <f t="shared" si="120"/>
        <v>0</v>
      </c>
      <c r="AC313" s="102">
        <f t="shared" si="120"/>
        <v>0</v>
      </c>
      <c r="AD313" s="203">
        <f t="shared" si="120"/>
        <v>0</v>
      </c>
      <c r="AE313" s="193">
        <f t="shared" si="120"/>
        <v>0</v>
      </c>
      <c r="AF313" s="102">
        <f t="shared" si="120"/>
        <v>0</v>
      </c>
      <c r="AG313" s="203">
        <f t="shared" si="120"/>
        <v>0</v>
      </c>
      <c r="AH313" s="121">
        <f t="shared" si="120"/>
        <v>0</v>
      </c>
      <c r="AI313" s="193">
        <f t="shared" si="120"/>
        <v>267263</v>
      </c>
      <c r="AJ313" s="102">
        <f t="shared" si="120"/>
        <v>213035</v>
      </c>
      <c r="AK313" s="203">
        <f t="shared" si="120"/>
        <v>285380</v>
      </c>
    </row>
    <row r="314" spans="1:37" ht="15" customHeight="1" x14ac:dyDescent="0.2">
      <c r="A314" s="254">
        <f>[6]Settings!U313</f>
        <v>0</v>
      </c>
      <c r="B314" s="243">
        <f>[6]Settings!V313</f>
        <v>0</v>
      </c>
      <c r="C314" s="244">
        <f>[6]Settings!W313</f>
        <v>0</v>
      </c>
      <c r="D314" s="1"/>
      <c r="E314" s="2"/>
      <c r="F314" s="3"/>
      <c r="G314" s="1"/>
      <c r="H314" s="2"/>
      <c r="I314" s="3"/>
      <c r="J314" s="1"/>
      <c r="K314" s="2"/>
      <c r="L314" s="3"/>
      <c r="M314" s="1"/>
      <c r="N314" s="2"/>
      <c r="O314" s="3"/>
      <c r="P314" s="1"/>
      <c r="Q314" s="2"/>
      <c r="R314" s="3"/>
      <c r="S314" s="1"/>
      <c r="T314" s="2"/>
      <c r="U314" s="3"/>
      <c r="V314" s="1"/>
      <c r="W314" s="2"/>
      <c r="X314" s="3"/>
      <c r="Y314" s="1"/>
      <c r="Z314" s="2"/>
      <c r="AA314" s="3"/>
      <c r="AB314" s="1"/>
      <c r="AC314" s="2"/>
      <c r="AD314" s="3"/>
      <c r="AE314" s="1"/>
      <c r="AF314" s="2"/>
      <c r="AG314" s="3"/>
      <c r="AI314" s="147">
        <f t="shared" ref="AI314:AK318" si="121">D314+G314+J314+M314+P314+S314+V314+Y314+AB314+AE314</f>
        <v>0</v>
      </c>
      <c r="AJ314" s="80">
        <f t="shared" si="121"/>
        <v>0</v>
      </c>
      <c r="AK314" s="134">
        <f t="shared" si="121"/>
        <v>0</v>
      </c>
    </row>
    <row r="315" spans="1:37" ht="15" customHeight="1" x14ac:dyDescent="0.2">
      <c r="A315" s="20" t="str">
        <f>[6]Settings!U314</f>
        <v>B</v>
      </c>
      <c r="B315" s="19" t="s">
        <v>127</v>
      </c>
      <c r="C315" s="229" t="str">
        <f>[6]Settings!W314</f>
        <v xml:space="preserve"> Joe Morolong</v>
      </c>
      <c r="D315" s="147">
        <v>61060</v>
      </c>
      <c r="E315" s="80">
        <v>64535</v>
      </c>
      <c r="F315" s="134">
        <v>68203</v>
      </c>
      <c r="G315" s="147"/>
      <c r="H315" s="80"/>
      <c r="I315" s="134"/>
      <c r="J315" s="147">
        <v>45000</v>
      </c>
      <c r="K315" s="80">
        <v>95000</v>
      </c>
      <c r="L315" s="134">
        <v>100000</v>
      </c>
      <c r="M315" s="147"/>
      <c r="N315" s="80">
        <v>2000</v>
      </c>
      <c r="O315" s="134">
        <v>36000</v>
      </c>
      <c r="P315" s="147"/>
      <c r="Q315" s="80"/>
      <c r="R315" s="134"/>
      <c r="S315" s="147"/>
      <c r="T315" s="80"/>
      <c r="U315" s="134"/>
      <c r="V315" s="147"/>
      <c r="W315" s="80"/>
      <c r="X315" s="134"/>
      <c r="Y315" s="147"/>
      <c r="Z315" s="80"/>
      <c r="AA315" s="134"/>
      <c r="AB315" s="147"/>
      <c r="AC315" s="80"/>
      <c r="AD315" s="134"/>
      <c r="AE315" s="147"/>
      <c r="AF315" s="80"/>
      <c r="AG315" s="134"/>
      <c r="AI315" s="147">
        <f t="shared" si="121"/>
        <v>106060</v>
      </c>
      <c r="AJ315" s="80">
        <f t="shared" si="121"/>
        <v>161535</v>
      </c>
      <c r="AK315" s="134">
        <f t="shared" si="121"/>
        <v>204203</v>
      </c>
    </row>
    <row r="316" spans="1:37" ht="15" customHeight="1" x14ac:dyDescent="0.2">
      <c r="A316" s="20" t="str">
        <f>[6]Settings!U315</f>
        <v>B</v>
      </c>
      <c r="B316" s="19" t="s">
        <v>128</v>
      </c>
      <c r="C316" s="229" t="str">
        <f>[6]Settings!W315</f>
        <v xml:space="preserve"> Ga-Segonyana</v>
      </c>
      <c r="D316" s="147">
        <v>54211</v>
      </c>
      <c r="E316" s="80">
        <v>57262</v>
      </c>
      <c r="F316" s="134">
        <v>60481</v>
      </c>
      <c r="G316" s="147"/>
      <c r="H316" s="80"/>
      <c r="I316" s="134"/>
      <c r="J316" s="147">
        <v>35000</v>
      </c>
      <c r="K316" s="80">
        <v>80000</v>
      </c>
      <c r="L316" s="134">
        <v>95000</v>
      </c>
      <c r="M316" s="147">
        <v>5000</v>
      </c>
      <c r="N316" s="80"/>
      <c r="O316" s="134">
        <v>40000</v>
      </c>
      <c r="P316" s="147"/>
      <c r="Q316" s="80"/>
      <c r="R316" s="134"/>
      <c r="S316" s="147"/>
      <c r="T316" s="80"/>
      <c r="U316" s="134"/>
      <c r="V316" s="147"/>
      <c r="W316" s="80"/>
      <c r="X316" s="134"/>
      <c r="Y316" s="147"/>
      <c r="Z316" s="80"/>
      <c r="AA316" s="134"/>
      <c r="AB316" s="147"/>
      <c r="AC316" s="80"/>
      <c r="AD316" s="134"/>
      <c r="AE316" s="147"/>
      <c r="AF316" s="80"/>
      <c r="AG316" s="134"/>
      <c r="AI316" s="147">
        <f t="shared" si="121"/>
        <v>94211</v>
      </c>
      <c r="AJ316" s="80">
        <f t="shared" si="121"/>
        <v>137262</v>
      </c>
      <c r="AK316" s="134">
        <f t="shared" si="121"/>
        <v>195481</v>
      </c>
    </row>
    <row r="317" spans="1:37" ht="15" customHeight="1" x14ac:dyDescent="0.2">
      <c r="A317" s="20" t="str">
        <f>[6]Settings!U316</f>
        <v>B</v>
      </c>
      <c r="B317" s="19" t="s">
        <v>129</v>
      </c>
      <c r="C317" s="229" t="str">
        <f>[6]Settings!W316</f>
        <v xml:space="preserve"> Gamagara</v>
      </c>
      <c r="D317" s="147">
        <v>11982</v>
      </c>
      <c r="E317" s="80">
        <v>12415</v>
      </c>
      <c r="F317" s="134">
        <v>12871</v>
      </c>
      <c r="G317" s="147"/>
      <c r="H317" s="80">
        <v>21587</v>
      </c>
      <c r="I317" s="134">
        <v>45000</v>
      </c>
      <c r="J317" s="147">
        <v>20000</v>
      </c>
      <c r="K317" s="80">
        <v>20000</v>
      </c>
      <c r="L317" s="134">
        <v>25000</v>
      </c>
      <c r="M317" s="147">
        <v>15000</v>
      </c>
      <c r="N317" s="80">
        <v>25000</v>
      </c>
      <c r="O317" s="134">
        <v>65000</v>
      </c>
      <c r="P317" s="147"/>
      <c r="Q317" s="80"/>
      <c r="R317" s="134"/>
      <c r="S317" s="147"/>
      <c r="T317" s="80"/>
      <c r="U317" s="134"/>
      <c r="V317" s="147"/>
      <c r="W317" s="80"/>
      <c r="X317" s="134"/>
      <c r="Y317" s="147"/>
      <c r="Z317" s="80"/>
      <c r="AA317" s="134"/>
      <c r="AB317" s="147"/>
      <c r="AC317" s="80"/>
      <c r="AD317" s="134"/>
      <c r="AE317" s="147"/>
      <c r="AF317" s="80"/>
      <c r="AG317" s="134"/>
      <c r="AI317" s="147">
        <f t="shared" si="121"/>
        <v>46982</v>
      </c>
      <c r="AJ317" s="80">
        <f t="shared" si="121"/>
        <v>79002</v>
      </c>
      <c r="AK317" s="134">
        <f t="shared" si="121"/>
        <v>147871</v>
      </c>
    </row>
    <row r="318" spans="1:37" ht="15" customHeight="1" x14ac:dyDescent="0.2">
      <c r="A318" s="20" t="str">
        <f>[6]Settings!U317</f>
        <v>C</v>
      </c>
      <c r="B318" s="19" t="s">
        <v>130</v>
      </c>
      <c r="C318" s="251" t="str">
        <f>[6]Settings!W317</f>
        <v xml:space="preserve"> John Taolo Gaetsewe District Municipality</v>
      </c>
      <c r="D318" s="147">
        <v>0</v>
      </c>
      <c r="E318" s="80"/>
      <c r="F318" s="134">
        <v>0</v>
      </c>
      <c r="G318" s="147"/>
      <c r="H318" s="80"/>
      <c r="I318" s="134"/>
      <c r="J318" s="147"/>
      <c r="K318" s="80"/>
      <c r="L318" s="134"/>
      <c r="M318" s="147"/>
      <c r="N318" s="80"/>
      <c r="O318" s="134"/>
      <c r="P318" s="147">
        <v>1979</v>
      </c>
      <c r="Q318" s="80">
        <v>2072</v>
      </c>
      <c r="R318" s="134">
        <v>2198</v>
      </c>
      <c r="S318" s="147"/>
      <c r="T318" s="80"/>
      <c r="U318" s="134"/>
      <c r="V318" s="147"/>
      <c r="W318" s="80"/>
      <c r="X318" s="134"/>
      <c r="Y318" s="147"/>
      <c r="Z318" s="80"/>
      <c r="AA318" s="134"/>
      <c r="AB318" s="147"/>
      <c r="AC318" s="80"/>
      <c r="AD318" s="134"/>
      <c r="AE318" s="147"/>
      <c r="AF318" s="80"/>
      <c r="AG318" s="134"/>
      <c r="AI318" s="147">
        <f t="shared" si="121"/>
        <v>1979</v>
      </c>
      <c r="AJ318" s="80">
        <f t="shared" si="121"/>
        <v>2072</v>
      </c>
      <c r="AK318" s="134">
        <f t="shared" si="121"/>
        <v>2198</v>
      </c>
    </row>
    <row r="319" spans="1:37" s="66" customFormat="1" ht="15" customHeight="1" x14ac:dyDescent="0.2">
      <c r="A319" s="22" t="str">
        <f>[6]Settings!U318</f>
        <v>Total: John Taolo Gaetsewe Municipalities</v>
      </c>
      <c r="B319" s="23"/>
      <c r="C319" s="24"/>
      <c r="D319" s="193">
        <f>SUM(D315:D318)</f>
        <v>127253</v>
      </c>
      <c r="E319" s="102">
        <f t="shared" ref="E319:R319" si="122">SUM(E315:E318)</f>
        <v>134212</v>
      </c>
      <c r="F319" s="203">
        <f t="shared" si="122"/>
        <v>141555</v>
      </c>
      <c r="G319" s="193">
        <f t="shared" si="122"/>
        <v>0</v>
      </c>
      <c r="H319" s="102">
        <f t="shared" si="122"/>
        <v>21587</v>
      </c>
      <c r="I319" s="203">
        <f t="shared" si="122"/>
        <v>45000</v>
      </c>
      <c r="J319" s="193">
        <f t="shared" si="122"/>
        <v>100000</v>
      </c>
      <c r="K319" s="102">
        <f t="shared" si="122"/>
        <v>195000</v>
      </c>
      <c r="L319" s="203">
        <f t="shared" si="122"/>
        <v>220000</v>
      </c>
      <c r="M319" s="193">
        <f t="shared" si="122"/>
        <v>20000</v>
      </c>
      <c r="N319" s="102">
        <f t="shared" si="122"/>
        <v>27000</v>
      </c>
      <c r="O319" s="203">
        <f t="shared" si="122"/>
        <v>141000</v>
      </c>
      <c r="P319" s="203">
        <f t="shared" si="122"/>
        <v>1979</v>
      </c>
      <c r="Q319" s="102">
        <f t="shared" si="122"/>
        <v>2072</v>
      </c>
      <c r="R319" s="203">
        <f t="shared" si="122"/>
        <v>2198</v>
      </c>
      <c r="S319" s="193">
        <f>SUM(S315:S318)</f>
        <v>0</v>
      </c>
      <c r="T319" s="102">
        <f t="shared" ref="T319:AK319" si="123">SUM(T315:T318)</f>
        <v>0</v>
      </c>
      <c r="U319" s="203">
        <f t="shared" si="123"/>
        <v>0</v>
      </c>
      <c r="V319" s="193">
        <f t="shared" si="123"/>
        <v>0</v>
      </c>
      <c r="W319" s="102">
        <f t="shared" si="123"/>
        <v>0</v>
      </c>
      <c r="X319" s="203">
        <f t="shared" si="123"/>
        <v>0</v>
      </c>
      <c r="Y319" s="193">
        <f t="shared" si="123"/>
        <v>0</v>
      </c>
      <c r="Z319" s="102">
        <f t="shared" si="123"/>
        <v>0</v>
      </c>
      <c r="AA319" s="203">
        <f t="shared" si="123"/>
        <v>0</v>
      </c>
      <c r="AB319" s="193">
        <f t="shared" si="123"/>
        <v>0</v>
      </c>
      <c r="AC319" s="102">
        <f t="shared" si="123"/>
        <v>0</v>
      </c>
      <c r="AD319" s="203">
        <f t="shared" si="123"/>
        <v>0</v>
      </c>
      <c r="AE319" s="193">
        <f t="shared" si="123"/>
        <v>0</v>
      </c>
      <c r="AF319" s="102">
        <f t="shared" si="123"/>
        <v>0</v>
      </c>
      <c r="AG319" s="203">
        <f t="shared" si="123"/>
        <v>0</v>
      </c>
      <c r="AH319" s="121">
        <f t="shared" si="123"/>
        <v>0</v>
      </c>
      <c r="AI319" s="193">
        <f t="shared" si="123"/>
        <v>249232</v>
      </c>
      <c r="AJ319" s="102">
        <f t="shared" si="123"/>
        <v>379871</v>
      </c>
      <c r="AK319" s="203">
        <f t="shared" si="123"/>
        <v>549753</v>
      </c>
    </row>
    <row r="320" spans="1:37" ht="15" customHeight="1" x14ac:dyDescent="0.2">
      <c r="A320" s="254">
        <f>[6]Settings!U319</f>
        <v>0</v>
      </c>
      <c r="B320" s="243">
        <f>[6]Settings!V319</f>
        <v>0</v>
      </c>
      <c r="C320" s="244">
        <f>[6]Settings!W319</f>
        <v>0</v>
      </c>
      <c r="D320" s="1"/>
      <c r="E320" s="2"/>
      <c r="F320" s="3"/>
      <c r="G320" s="1"/>
      <c r="H320" s="2"/>
      <c r="I320" s="3"/>
      <c r="J320" s="1"/>
      <c r="K320" s="2"/>
      <c r="L320" s="3"/>
      <c r="M320" s="1"/>
      <c r="N320" s="2"/>
      <c r="O320" s="3"/>
      <c r="P320" s="1"/>
      <c r="Q320" s="2"/>
      <c r="R320" s="3"/>
      <c r="S320" s="1"/>
      <c r="T320" s="2"/>
      <c r="U320" s="3"/>
      <c r="V320" s="1"/>
      <c r="W320" s="2"/>
      <c r="X320" s="3"/>
      <c r="Y320" s="1"/>
      <c r="Z320" s="2"/>
      <c r="AA320" s="3"/>
      <c r="AB320" s="1"/>
      <c r="AC320" s="2"/>
      <c r="AD320" s="3"/>
      <c r="AE320" s="1"/>
      <c r="AF320" s="2"/>
      <c r="AG320" s="3"/>
      <c r="AI320" s="147">
        <f t="shared" ref="AI320:AK321" si="124">D320+G320+J320+M320+P320+S320+V320+Y320+AB320+AE320</f>
        <v>0</v>
      </c>
      <c r="AJ320" s="80">
        <f t="shared" si="124"/>
        <v>0</v>
      </c>
      <c r="AK320" s="134">
        <f t="shared" si="124"/>
        <v>0</v>
      </c>
    </row>
    <row r="321" spans="1:37" ht="15" customHeight="1" x14ac:dyDescent="0.2">
      <c r="A321" s="254">
        <f>[6]Settings!U320</f>
        <v>0</v>
      </c>
      <c r="B321" s="243">
        <f>[6]Settings!V320</f>
        <v>0</v>
      </c>
      <c r="C321" s="244">
        <f>[6]Settings!W320</f>
        <v>0</v>
      </c>
      <c r="D321" s="1"/>
      <c r="E321" s="2"/>
      <c r="F321" s="3"/>
      <c r="G321" s="1"/>
      <c r="H321" s="2"/>
      <c r="I321" s="3"/>
      <c r="J321" s="1"/>
      <c r="K321" s="2"/>
      <c r="L321" s="3"/>
      <c r="M321" s="1"/>
      <c r="N321" s="2"/>
      <c r="O321" s="3"/>
      <c r="P321" s="1"/>
      <c r="Q321" s="2"/>
      <c r="R321" s="3"/>
      <c r="S321" s="1"/>
      <c r="T321" s="2"/>
      <c r="U321" s="3"/>
      <c r="V321" s="1"/>
      <c r="W321" s="2"/>
      <c r="X321" s="3"/>
      <c r="Y321" s="1"/>
      <c r="Z321" s="2"/>
      <c r="AA321" s="3"/>
      <c r="AB321" s="1"/>
      <c r="AC321" s="2"/>
      <c r="AD321" s="3"/>
      <c r="AE321" s="1"/>
      <c r="AF321" s="2"/>
      <c r="AG321" s="3"/>
      <c r="AI321" s="147">
        <f t="shared" si="124"/>
        <v>0</v>
      </c>
      <c r="AJ321" s="80">
        <f t="shared" si="124"/>
        <v>0</v>
      </c>
      <c r="AK321" s="134">
        <f t="shared" si="124"/>
        <v>0</v>
      </c>
    </row>
    <row r="322" spans="1:37" s="66" customFormat="1" ht="15" customHeight="1" x14ac:dyDescent="0.2">
      <c r="A322" s="22" t="str">
        <f>[6]Settings!U321</f>
        <v>Total: Northern Cape Municipalities</v>
      </c>
      <c r="B322" s="23"/>
      <c r="C322" s="24"/>
      <c r="D322" s="193">
        <f>SUM(D287+D298+D306+D313+D319)</f>
        <v>480527</v>
      </c>
      <c r="E322" s="102">
        <f t="shared" ref="E322:R322" si="125">SUM(E287+E298+E306+E313+E319)</f>
        <v>480379</v>
      </c>
      <c r="F322" s="203">
        <f t="shared" si="125"/>
        <v>501963</v>
      </c>
      <c r="G322" s="193">
        <f t="shared" si="125"/>
        <v>100426</v>
      </c>
      <c r="H322" s="102">
        <f t="shared" si="125"/>
        <v>186209</v>
      </c>
      <c r="I322" s="203">
        <f t="shared" si="125"/>
        <v>98910</v>
      </c>
      <c r="J322" s="193">
        <f t="shared" si="125"/>
        <v>260500</v>
      </c>
      <c r="K322" s="102">
        <f t="shared" si="125"/>
        <v>225000</v>
      </c>
      <c r="L322" s="203">
        <f t="shared" si="125"/>
        <v>255000</v>
      </c>
      <c r="M322" s="193">
        <f t="shared" si="125"/>
        <v>124000</v>
      </c>
      <c r="N322" s="102">
        <f t="shared" si="125"/>
        <v>130989</v>
      </c>
      <c r="O322" s="203">
        <f t="shared" si="125"/>
        <v>442724</v>
      </c>
      <c r="P322" s="203">
        <f t="shared" si="125"/>
        <v>13256</v>
      </c>
      <c r="Q322" s="102">
        <f t="shared" si="125"/>
        <v>13899</v>
      </c>
      <c r="R322" s="203">
        <f t="shared" si="125"/>
        <v>14695</v>
      </c>
      <c r="S322" s="193">
        <f>S287+S298+S306+S313+S319</f>
        <v>0</v>
      </c>
      <c r="T322" s="102">
        <f t="shared" ref="T322:AK322" si="126">T287+T298+T306+T313+T319</f>
        <v>0</v>
      </c>
      <c r="U322" s="203">
        <f t="shared" si="126"/>
        <v>0</v>
      </c>
      <c r="V322" s="193">
        <f t="shared" si="126"/>
        <v>0</v>
      </c>
      <c r="W322" s="102">
        <f t="shared" si="126"/>
        <v>0</v>
      </c>
      <c r="X322" s="203">
        <f t="shared" si="126"/>
        <v>0</v>
      </c>
      <c r="Y322" s="193">
        <f t="shared" si="126"/>
        <v>27500</v>
      </c>
      <c r="Z322" s="102">
        <f t="shared" si="126"/>
        <v>20000</v>
      </c>
      <c r="AA322" s="203">
        <f t="shared" si="126"/>
        <v>20000</v>
      </c>
      <c r="AB322" s="193">
        <f t="shared" si="126"/>
        <v>0</v>
      </c>
      <c r="AC322" s="102">
        <f t="shared" si="126"/>
        <v>0</v>
      </c>
      <c r="AD322" s="203">
        <f t="shared" si="126"/>
        <v>0</v>
      </c>
      <c r="AE322" s="193">
        <f t="shared" si="126"/>
        <v>0</v>
      </c>
      <c r="AF322" s="102">
        <f t="shared" si="126"/>
        <v>0</v>
      </c>
      <c r="AG322" s="203">
        <f t="shared" si="126"/>
        <v>0</v>
      </c>
      <c r="AH322" s="121">
        <f t="shared" si="126"/>
        <v>0</v>
      </c>
      <c r="AI322" s="193">
        <f t="shared" si="126"/>
        <v>1006209</v>
      </c>
      <c r="AJ322" s="102">
        <f t="shared" si="126"/>
        <v>1056476</v>
      </c>
      <c r="AK322" s="203">
        <f t="shared" si="126"/>
        <v>1333292</v>
      </c>
    </row>
    <row r="323" spans="1:37" ht="15" customHeight="1" x14ac:dyDescent="0.2">
      <c r="A323" s="254">
        <f>[6]Settings!U322</f>
        <v>0</v>
      </c>
      <c r="B323" s="243">
        <f>[6]Settings!V322</f>
        <v>0</v>
      </c>
      <c r="C323" s="244">
        <f>[6]Settings!W322</f>
        <v>0</v>
      </c>
      <c r="D323" s="6"/>
      <c r="E323" s="7"/>
      <c r="F323" s="8"/>
      <c r="G323" s="6"/>
      <c r="H323" s="7"/>
      <c r="I323" s="8"/>
      <c r="J323" s="6"/>
      <c r="K323" s="7"/>
      <c r="L323" s="8"/>
      <c r="M323" s="6"/>
      <c r="N323" s="7"/>
      <c r="O323" s="8"/>
      <c r="P323" s="6"/>
      <c r="Q323" s="7"/>
      <c r="R323" s="8"/>
      <c r="S323" s="6"/>
      <c r="T323" s="7"/>
      <c r="U323" s="8"/>
      <c r="V323" s="6"/>
      <c r="W323" s="7"/>
      <c r="X323" s="8"/>
      <c r="Y323" s="6"/>
      <c r="Z323" s="7"/>
      <c r="AA323" s="8"/>
      <c r="AB323" s="6"/>
      <c r="AC323" s="7"/>
      <c r="AD323" s="8"/>
      <c r="AE323" s="6"/>
      <c r="AF323" s="7"/>
      <c r="AG323" s="8"/>
      <c r="AI323" s="147">
        <f t="shared" ref="AI323:AK331" si="127">D323+G323+J323+M323+P323+S323+V323+Y323+AB323+AE323</f>
        <v>0</v>
      </c>
      <c r="AJ323" s="80">
        <f t="shared" si="127"/>
        <v>0</v>
      </c>
      <c r="AK323" s="134">
        <f t="shared" si="127"/>
        <v>0</v>
      </c>
    </row>
    <row r="324" spans="1:37" ht="15" customHeight="1" x14ac:dyDescent="0.2">
      <c r="A324" s="257" t="str">
        <f>[6]Settings!U323</f>
        <v>NORTH WEST</v>
      </c>
      <c r="B324" s="19"/>
      <c r="C324" s="229"/>
      <c r="D324" s="1"/>
      <c r="E324" s="2"/>
      <c r="F324" s="3"/>
      <c r="G324" s="1"/>
      <c r="H324" s="2"/>
      <c r="I324" s="3"/>
      <c r="J324" s="1"/>
      <c r="K324" s="2"/>
      <c r="L324" s="3"/>
      <c r="M324" s="1"/>
      <c r="N324" s="2"/>
      <c r="O324" s="3"/>
      <c r="P324" s="1"/>
      <c r="Q324" s="2"/>
      <c r="R324" s="3"/>
      <c r="S324" s="1"/>
      <c r="T324" s="2"/>
      <c r="U324" s="3"/>
      <c r="V324" s="1"/>
      <c r="W324" s="2"/>
      <c r="X324" s="3"/>
      <c r="Y324" s="1"/>
      <c r="Z324" s="2"/>
      <c r="AA324" s="3"/>
      <c r="AB324" s="1"/>
      <c r="AC324" s="2"/>
      <c r="AD324" s="3"/>
      <c r="AE324" s="1"/>
      <c r="AF324" s="2"/>
      <c r="AG324" s="3"/>
      <c r="AI324" s="147">
        <f t="shared" si="127"/>
        <v>0</v>
      </c>
      <c r="AJ324" s="80">
        <f t="shared" si="127"/>
        <v>0</v>
      </c>
      <c r="AK324" s="134">
        <f t="shared" si="127"/>
        <v>0</v>
      </c>
    </row>
    <row r="325" spans="1:37" ht="15" customHeight="1" x14ac:dyDescent="0.2">
      <c r="A325" s="254">
        <f>[6]Settings!U324</f>
        <v>0</v>
      </c>
      <c r="B325" s="243">
        <f>[6]Settings!V324</f>
        <v>0</v>
      </c>
      <c r="C325" s="244">
        <f>[6]Settings!W324</f>
        <v>0</v>
      </c>
      <c r="D325" s="1"/>
      <c r="E325" s="2"/>
      <c r="F325" s="3"/>
      <c r="G325" s="1"/>
      <c r="H325" s="2"/>
      <c r="I325" s="3"/>
      <c r="J325" s="1"/>
      <c r="K325" s="2"/>
      <c r="L325" s="3"/>
      <c r="M325" s="1"/>
      <c r="N325" s="2"/>
      <c r="O325" s="3"/>
      <c r="P325" s="1"/>
      <c r="Q325" s="2"/>
      <c r="R325" s="3"/>
      <c r="S325" s="1"/>
      <c r="T325" s="2"/>
      <c r="U325" s="3"/>
      <c r="V325" s="1"/>
      <c r="W325" s="2"/>
      <c r="X325" s="3"/>
      <c r="Y325" s="1"/>
      <c r="Z325" s="2"/>
      <c r="AA325" s="3"/>
      <c r="AB325" s="1"/>
      <c r="AC325" s="2"/>
      <c r="AD325" s="3"/>
      <c r="AE325" s="1"/>
      <c r="AF325" s="2"/>
      <c r="AG325" s="3"/>
      <c r="AI325" s="147">
        <f t="shared" si="127"/>
        <v>0</v>
      </c>
      <c r="AJ325" s="80">
        <f t="shared" si="127"/>
        <v>0</v>
      </c>
      <c r="AK325" s="134">
        <f t="shared" si="127"/>
        <v>0</v>
      </c>
    </row>
    <row r="326" spans="1:37" ht="15" customHeight="1" x14ac:dyDescent="0.2">
      <c r="A326" s="20" t="str">
        <f>[6]Settings!U325</f>
        <v>B</v>
      </c>
      <c r="B326" s="19" t="str">
        <f>[6]Settings!V325</f>
        <v>NW371</v>
      </c>
      <c r="C326" s="229" t="str">
        <f>[6]Settings!W325</f>
        <v xml:space="preserve"> Moretele</v>
      </c>
      <c r="D326" s="147">
        <v>131845</v>
      </c>
      <c r="E326" s="80">
        <v>123778</v>
      </c>
      <c r="F326" s="134">
        <v>131095</v>
      </c>
      <c r="G326" s="147"/>
      <c r="H326" s="80"/>
      <c r="I326" s="134"/>
      <c r="J326" s="147">
        <v>62000</v>
      </c>
      <c r="K326" s="80">
        <v>74000</v>
      </c>
      <c r="L326" s="134">
        <v>80000</v>
      </c>
      <c r="M326" s="147"/>
      <c r="N326" s="80">
        <v>0</v>
      </c>
      <c r="O326" s="134">
        <v>6451</v>
      </c>
      <c r="P326" s="147"/>
      <c r="Q326" s="80"/>
      <c r="R326" s="134"/>
      <c r="S326" s="147"/>
      <c r="T326" s="80"/>
      <c r="U326" s="134"/>
      <c r="V326" s="147"/>
      <c r="W326" s="80"/>
      <c r="X326" s="134"/>
      <c r="Y326" s="147"/>
      <c r="Z326" s="80"/>
      <c r="AA326" s="134"/>
      <c r="AB326" s="147"/>
      <c r="AC326" s="80"/>
      <c r="AD326" s="134"/>
      <c r="AE326" s="147"/>
      <c r="AF326" s="80"/>
      <c r="AG326" s="134"/>
      <c r="AI326" s="147">
        <f t="shared" si="127"/>
        <v>193845</v>
      </c>
      <c r="AJ326" s="80">
        <f t="shared" si="127"/>
        <v>197778</v>
      </c>
      <c r="AK326" s="134">
        <f t="shared" si="127"/>
        <v>217546</v>
      </c>
    </row>
    <row r="327" spans="1:37" ht="15" customHeight="1" x14ac:dyDescent="0.2">
      <c r="A327" s="20" t="str">
        <f>[6]Settings!U326</f>
        <v>B</v>
      </c>
      <c r="B327" s="19" t="str">
        <f>[6]Settings!V326</f>
        <v>NW372</v>
      </c>
      <c r="C327" s="229" t="str">
        <f>[6]Settings!W326</f>
        <v xml:space="preserve"> Madibeng</v>
      </c>
      <c r="D327" s="147">
        <v>287005</v>
      </c>
      <c r="E327" s="80">
        <v>304486</v>
      </c>
      <c r="F327" s="134">
        <v>322935</v>
      </c>
      <c r="G327" s="147"/>
      <c r="H327" s="80"/>
      <c r="I327" s="134"/>
      <c r="J327" s="147"/>
      <c r="K327" s="80"/>
      <c r="L327" s="134"/>
      <c r="M327" s="147">
        <v>14000</v>
      </c>
      <c r="N327" s="80">
        <v>22000</v>
      </c>
      <c r="O327" s="134">
        <v>35000</v>
      </c>
      <c r="P327" s="147"/>
      <c r="Q327" s="80"/>
      <c r="R327" s="134"/>
      <c r="S327" s="147"/>
      <c r="T327" s="80"/>
      <c r="U327" s="134"/>
      <c r="V327" s="147"/>
      <c r="W327" s="80"/>
      <c r="X327" s="134"/>
      <c r="Y327" s="147"/>
      <c r="Z327" s="80"/>
      <c r="AA327" s="134"/>
      <c r="AB327" s="147"/>
      <c r="AC327" s="80"/>
      <c r="AD327" s="134"/>
      <c r="AE327" s="147"/>
      <c r="AF327" s="80"/>
      <c r="AG327" s="134"/>
      <c r="AI327" s="147">
        <f t="shared" si="127"/>
        <v>301005</v>
      </c>
      <c r="AJ327" s="80">
        <f t="shared" si="127"/>
        <v>326486</v>
      </c>
      <c r="AK327" s="134">
        <f t="shared" si="127"/>
        <v>357935</v>
      </c>
    </row>
    <row r="328" spans="1:37" ht="15" customHeight="1" x14ac:dyDescent="0.2">
      <c r="A328" s="20" t="str">
        <f>[6]Settings!U327</f>
        <v>B</v>
      </c>
      <c r="B328" s="19" t="str">
        <f>[6]Settings!V327</f>
        <v>NW373</v>
      </c>
      <c r="C328" s="229" t="str">
        <f>[6]Settings!W327</f>
        <v xml:space="preserve"> Rustenburg</v>
      </c>
      <c r="D328" s="147">
        <v>239436</v>
      </c>
      <c r="E328" s="80">
        <v>253969</v>
      </c>
      <c r="F328" s="134">
        <v>269306</v>
      </c>
      <c r="G328" s="147"/>
      <c r="H328" s="80"/>
      <c r="I328" s="134"/>
      <c r="J328" s="147">
        <v>65000</v>
      </c>
      <c r="K328" s="80">
        <v>74000</v>
      </c>
      <c r="L328" s="134">
        <v>88000</v>
      </c>
      <c r="M328" s="147"/>
      <c r="N328" s="80"/>
      <c r="O328" s="134">
        <v>30000</v>
      </c>
      <c r="P328" s="147"/>
      <c r="Q328" s="80"/>
      <c r="R328" s="134"/>
      <c r="S328" s="147"/>
      <c r="T328" s="80"/>
      <c r="U328" s="134"/>
      <c r="V328" s="147">
        <v>314155.86525266391</v>
      </c>
      <c r="W328" s="80">
        <v>143371.2451318122</v>
      </c>
      <c r="X328" s="134">
        <v>151638.51833863932</v>
      </c>
      <c r="Y328" s="147">
        <v>10000</v>
      </c>
      <c r="Z328" s="80">
        <v>15000</v>
      </c>
      <c r="AA328" s="134">
        <v>25000</v>
      </c>
      <c r="AB328" s="147"/>
      <c r="AC328" s="80"/>
      <c r="AD328" s="134"/>
      <c r="AE328" s="147"/>
      <c r="AF328" s="80"/>
      <c r="AG328" s="134"/>
      <c r="AI328" s="147">
        <f t="shared" si="127"/>
        <v>628591.86525266385</v>
      </c>
      <c r="AJ328" s="80">
        <f t="shared" si="127"/>
        <v>486340.24513181217</v>
      </c>
      <c r="AK328" s="134">
        <f t="shared" si="127"/>
        <v>563944.51833863929</v>
      </c>
    </row>
    <row r="329" spans="1:37" ht="15" customHeight="1" x14ac:dyDescent="0.2">
      <c r="A329" s="20" t="str">
        <f>[6]Settings!U328</f>
        <v>B</v>
      </c>
      <c r="B329" s="19" t="str">
        <f>[6]Settings!V328</f>
        <v>NW374</v>
      </c>
      <c r="C329" s="229" t="str">
        <f>[6]Settings!W328</f>
        <v xml:space="preserve"> Kgetlengrivier</v>
      </c>
      <c r="D329" s="147">
        <v>26239</v>
      </c>
      <c r="E329" s="80">
        <v>27556</v>
      </c>
      <c r="F329" s="134">
        <v>28946</v>
      </c>
      <c r="G329" s="147"/>
      <c r="H329" s="80"/>
      <c r="I329" s="134"/>
      <c r="J329" s="147">
        <v>20000</v>
      </c>
      <c r="K329" s="80">
        <v>25000</v>
      </c>
      <c r="L329" s="134">
        <v>30000</v>
      </c>
      <c r="M329" s="147"/>
      <c r="N329" s="80"/>
      <c r="O329" s="134">
        <v>10000</v>
      </c>
      <c r="P329" s="147"/>
      <c r="Q329" s="80"/>
      <c r="R329" s="134"/>
      <c r="S329" s="147"/>
      <c r="T329" s="80"/>
      <c r="U329" s="134"/>
      <c r="V329" s="147"/>
      <c r="W329" s="80"/>
      <c r="X329" s="134"/>
      <c r="Y329" s="147"/>
      <c r="Z329" s="80"/>
      <c r="AA329" s="134"/>
      <c r="AB329" s="147"/>
      <c r="AC329" s="80"/>
      <c r="AD329" s="134"/>
      <c r="AE329" s="147"/>
      <c r="AF329" s="80"/>
      <c r="AG329" s="134"/>
      <c r="AI329" s="147">
        <f t="shared" si="127"/>
        <v>46239</v>
      </c>
      <c r="AJ329" s="80">
        <f t="shared" si="127"/>
        <v>52556</v>
      </c>
      <c r="AK329" s="134">
        <f t="shared" si="127"/>
        <v>68946</v>
      </c>
    </row>
    <row r="330" spans="1:37" ht="15" customHeight="1" x14ac:dyDescent="0.2">
      <c r="A330" s="20" t="str">
        <f>[6]Settings!U329</f>
        <v>B</v>
      </c>
      <c r="B330" s="19" t="str">
        <f>[6]Settings!V329</f>
        <v>NW375</v>
      </c>
      <c r="C330" s="229" t="str">
        <f>[6]Settings!W329</f>
        <v xml:space="preserve"> Moses Kotane</v>
      </c>
      <c r="D330" s="147">
        <v>152415</v>
      </c>
      <c r="E330" s="80">
        <v>161553</v>
      </c>
      <c r="F330" s="134">
        <v>171197</v>
      </c>
      <c r="G330" s="147"/>
      <c r="H330" s="80"/>
      <c r="I330" s="134"/>
      <c r="J330" s="147">
        <v>55000</v>
      </c>
      <c r="K330" s="80">
        <v>50000</v>
      </c>
      <c r="L330" s="134">
        <v>55000</v>
      </c>
      <c r="M330" s="147"/>
      <c r="N330" s="80"/>
      <c r="O330" s="134">
        <v>5000</v>
      </c>
      <c r="P330" s="147"/>
      <c r="Q330" s="80"/>
      <c r="R330" s="134"/>
      <c r="S330" s="147"/>
      <c r="T330" s="80"/>
      <c r="U330" s="134"/>
      <c r="V330" s="147"/>
      <c r="W330" s="80"/>
      <c r="X330" s="134"/>
      <c r="Y330" s="147"/>
      <c r="Z330" s="80"/>
      <c r="AA330" s="134"/>
      <c r="AB330" s="147"/>
      <c r="AC330" s="80"/>
      <c r="AD330" s="134"/>
      <c r="AE330" s="147"/>
      <c r="AF330" s="80"/>
      <c r="AG330" s="134"/>
      <c r="AI330" s="147">
        <f t="shared" si="127"/>
        <v>207415</v>
      </c>
      <c r="AJ330" s="80">
        <f t="shared" si="127"/>
        <v>211553</v>
      </c>
      <c r="AK330" s="134">
        <f t="shared" si="127"/>
        <v>231197</v>
      </c>
    </row>
    <row r="331" spans="1:37" ht="15" customHeight="1" x14ac:dyDescent="0.2">
      <c r="A331" s="20" t="str">
        <f>[6]Settings!U330</f>
        <v>C</v>
      </c>
      <c r="B331" s="19" t="str">
        <f>[6]Settings!V330</f>
        <v>DC37</v>
      </c>
      <c r="C331" s="229" t="str">
        <f>[6]Settings!W330</f>
        <v xml:space="preserve"> Bojanala Platinum District Municipality</v>
      </c>
      <c r="D331" s="147"/>
      <c r="E331" s="80"/>
      <c r="F331" s="134"/>
      <c r="G331" s="147"/>
      <c r="H331" s="80"/>
      <c r="I331" s="134"/>
      <c r="J331" s="147"/>
      <c r="K331" s="80"/>
      <c r="L331" s="134"/>
      <c r="M331" s="147"/>
      <c r="N331" s="80"/>
      <c r="O331" s="134"/>
      <c r="P331" s="147">
        <v>2359</v>
      </c>
      <c r="Q331" s="80">
        <v>2459</v>
      </c>
      <c r="R331" s="134">
        <v>2599</v>
      </c>
      <c r="S331" s="147"/>
      <c r="T331" s="80"/>
      <c r="U331" s="134"/>
      <c r="V331" s="147"/>
      <c r="W331" s="80"/>
      <c r="X331" s="134"/>
      <c r="Y331" s="147"/>
      <c r="Z331" s="80"/>
      <c r="AA331" s="134"/>
      <c r="AB331" s="147"/>
      <c r="AC331" s="80"/>
      <c r="AD331" s="134"/>
      <c r="AE331" s="147"/>
      <c r="AF331" s="80"/>
      <c r="AG331" s="134"/>
      <c r="AI331" s="147">
        <f t="shared" si="127"/>
        <v>2359</v>
      </c>
      <c r="AJ331" s="80">
        <f t="shared" si="127"/>
        <v>2459</v>
      </c>
      <c r="AK331" s="134">
        <f t="shared" si="127"/>
        <v>2599</v>
      </c>
    </row>
    <row r="332" spans="1:37" s="66" customFormat="1" ht="15" customHeight="1" x14ac:dyDescent="0.2">
      <c r="A332" s="22" t="str">
        <f>[6]Settings!U331</f>
        <v>Total: Bojanala Platinum Municipalities</v>
      </c>
      <c r="B332" s="23"/>
      <c r="C332" s="24"/>
      <c r="D332" s="193">
        <f>SUM(D326:D331)</f>
        <v>836940</v>
      </c>
      <c r="E332" s="102">
        <f t="shared" ref="E332:R332" si="128">SUM(E326:E331)</f>
        <v>871342</v>
      </c>
      <c r="F332" s="203">
        <f t="shared" si="128"/>
        <v>923479</v>
      </c>
      <c r="G332" s="193">
        <f t="shared" si="128"/>
        <v>0</v>
      </c>
      <c r="H332" s="102">
        <f t="shared" si="128"/>
        <v>0</v>
      </c>
      <c r="I332" s="203">
        <f t="shared" si="128"/>
        <v>0</v>
      </c>
      <c r="J332" s="193">
        <f t="shared" si="128"/>
        <v>202000</v>
      </c>
      <c r="K332" s="102">
        <f t="shared" si="128"/>
        <v>223000</v>
      </c>
      <c r="L332" s="203">
        <f t="shared" si="128"/>
        <v>253000</v>
      </c>
      <c r="M332" s="193">
        <f t="shared" si="128"/>
        <v>14000</v>
      </c>
      <c r="N332" s="102">
        <f t="shared" si="128"/>
        <v>22000</v>
      </c>
      <c r="O332" s="203">
        <f t="shared" si="128"/>
        <v>86451</v>
      </c>
      <c r="P332" s="203">
        <f t="shared" si="128"/>
        <v>2359</v>
      </c>
      <c r="Q332" s="102">
        <f t="shared" si="128"/>
        <v>2459</v>
      </c>
      <c r="R332" s="203">
        <f t="shared" si="128"/>
        <v>2599</v>
      </c>
      <c r="S332" s="193">
        <f>SUM(S326:S331)</f>
        <v>0</v>
      </c>
      <c r="T332" s="102">
        <f t="shared" ref="T332:AK332" si="129">SUM(T326:T331)</f>
        <v>0</v>
      </c>
      <c r="U332" s="203">
        <f t="shared" si="129"/>
        <v>0</v>
      </c>
      <c r="V332" s="193">
        <f t="shared" si="129"/>
        <v>314155.86525266391</v>
      </c>
      <c r="W332" s="102">
        <f t="shared" si="129"/>
        <v>143371.2451318122</v>
      </c>
      <c r="X332" s="203">
        <f t="shared" si="129"/>
        <v>151638.51833863932</v>
      </c>
      <c r="Y332" s="193">
        <f t="shared" si="129"/>
        <v>10000</v>
      </c>
      <c r="Z332" s="102">
        <f t="shared" si="129"/>
        <v>15000</v>
      </c>
      <c r="AA332" s="203">
        <f t="shared" si="129"/>
        <v>25000</v>
      </c>
      <c r="AB332" s="193">
        <f t="shared" si="129"/>
        <v>0</v>
      </c>
      <c r="AC332" s="102">
        <f t="shared" si="129"/>
        <v>0</v>
      </c>
      <c r="AD332" s="203">
        <f t="shared" si="129"/>
        <v>0</v>
      </c>
      <c r="AE332" s="193">
        <f t="shared" si="129"/>
        <v>0</v>
      </c>
      <c r="AF332" s="102">
        <f t="shared" si="129"/>
        <v>0</v>
      </c>
      <c r="AG332" s="203">
        <f t="shared" si="129"/>
        <v>0</v>
      </c>
      <c r="AH332" s="121">
        <f t="shared" si="129"/>
        <v>0</v>
      </c>
      <c r="AI332" s="193">
        <f t="shared" si="129"/>
        <v>1379454.8652526638</v>
      </c>
      <c r="AJ332" s="102">
        <f t="shared" si="129"/>
        <v>1277172.2451318121</v>
      </c>
      <c r="AK332" s="203">
        <f t="shared" si="129"/>
        <v>1442167.5183386393</v>
      </c>
    </row>
    <row r="333" spans="1:37" ht="15" customHeight="1" x14ac:dyDescent="0.2">
      <c r="A333" s="254">
        <f>[6]Settings!U332</f>
        <v>0</v>
      </c>
      <c r="B333" s="243">
        <f>[6]Settings!V332</f>
        <v>0</v>
      </c>
      <c r="C333" s="244">
        <f>[6]Settings!W332</f>
        <v>0</v>
      </c>
      <c r="D333" s="1"/>
      <c r="E333" s="2"/>
      <c r="F333" s="3"/>
      <c r="G333" s="1"/>
      <c r="H333" s="2"/>
      <c r="I333" s="3"/>
      <c r="J333" s="1"/>
      <c r="K333" s="2"/>
      <c r="L333" s="3"/>
      <c r="M333" s="1"/>
      <c r="N333" s="2"/>
      <c r="O333" s="3"/>
      <c r="P333" s="1"/>
      <c r="Q333" s="2"/>
      <c r="R333" s="3"/>
      <c r="S333" s="1"/>
      <c r="T333" s="2"/>
      <c r="U333" s="3"/>
      <c r="V333" s="1"/>
      <c r="W333" s="2"/>
      <c r="X333" s="3"/>
      <c r="Y333" s="1"/>
      <c r="Z333" s="2"/>
      <c r="AA333" s="3"/>
      <c r="AB333" s="1"/>
      <c r="AC333" s="2"/>
      <c r="AD333" s="3"/>
      <c r="AE333" s="1"/>
      <c r="AF333" s="2"/>
      <c r="AG333" s="3"/>
      <c r="AI333" s="147">
        <f t="shared" ref="AI333:AK339" si="130">D333+G333+J333+M333+P333+S333+V333+Y333+AB333+AE333</f>
        <v>0</v>
      </c>
      <c r="AJ333" s="80">
        <f t="shared" si="130"/>
        <v>0</v>
      </c>
      <c r="AK333" s="134">
        <f t="shared" si="130"/>
        <v>0</v>
      </c>
    </row>
    <row r="334" spans="1:37" ht="15" customHeight="1" x14ac:dyDescent="0.2">
      <c r="A334" s="20" t="str">
        <f>[6]Settings!U333</f>
        <v>B</v>
      </c>
      <c r="B334" s="19" t="str">
        <f>[6]Settings!V333</f>
        <v>NW381</v>
      </c>
      <c r="C334" s="229" t="str">
        <f>[6]Settings!W333</f>
        <v xml:space="preserve"> Ratlou</v>
      </c>
      <c r="D334" s="147">
        <v>29859</v>
      </c>
      <c r="E334" s="80">
        <v>31400</v>
      </c>
      <c r="F334" s="134">
        <v>33026</v>
      </c>
      <c r="G334" s="147"/>
      <c r="H334" s="80"/>
      <c r="I334" s="134"/>
      <c r="J334" s="147"/>
      <c r="K334" s="80"/>
      <c r="L334" s="134"/>
      <c r="M334" s="147"/>
      <c r="N334" s="80"/>
      <c r="O334" s="134"/>
      <c r="P334" s="147"/>
      <c r="Q334" s="80"/>
      <c r="R334" s="134"/>
      <c r="S334" s="147"/>
      <c r="T334" s="80"/>
      <c r="U334" s="134"/>
      <c r="V334" s="147"/>
      <c r="W334" s="80"/>
      <c r="X334" s="134"/>
      <c r="Y334" s="147"/>
      <c r="Z334" s="80"/>
      <c r="AA334" s="134"/>
      <c r="AB334" s="147"/>
      <c r="AC334" s="80"/>
      <c r="AD334" s="134"/>
      <c r="AE334" s="147"/>
      <c r="AF334" s="80"/>
      <c r="AG334" s="134"/>
      <c r="AI334" s="147">
        <f t="shared" si="130"/>
        <v>29859</v>
      </c>
      <c r="AJ334" s="80">
        <f t="shared" si="130"/>
        <v>31400</v>
      </c>
      <c r="AK334" s="134">
        <f t="shared" si="130"/>
        <v>33026</v>
      </c>
    </row>
    <row r="335" spans="1:37" ht="15" customHeight="1" x14ac:dyDescent="0.2">
      <c r="A335" s="20" t="str">
        <f>[6]Settings!U334</f>
        <v>B</v>
      </c>
      <c r="B335" s="19" t="str">
        <f>[6]Settings!V334</f>
        <v>NW382</v>
      </c>
      <c r="C335" s="229" t="str">
        <f>[6]Settings!W334</f>
        <v xml:space="preserve"> Tswaing</v>
      </c>
      <c r="D335" s="147">
        <v>29730</v>
      </c>
      <c r="E335" s="80">
        <v>31263</v>
      </c>
      <c r="F335" s="134">
        <v>32881</v>
      </c>
      <c r="G335" s="147"/>
      <c r="H335" s="80"/>
      <c r="I335" s="134"/>
      <c r="J335" s="147"/>
      <c r="K335" s="80"/>
      <c r="L335" s="134"/>
      <c r="M335" s="147">
        <v>0</v>
      </c>
      <c r="N335" s="80">
        <v>3000</v>
      </c>
      <c r="O335" s="134">
        <v>3000</v>
      </c>
      <c r="P335" s="147"/>
      <c r="Q335" s="80"/>
      <c r="R335" s="134"/>
      <c r="S335" s="147"/>
      <c r="T335" s="80"/>
      <c r="U335" s="134"/>
      <c r="V335" s="147"/>
      <c r="W335" s="80"/>
      <c r="X335" s="134"/>
      <c r="Y335" s="147"/>
      <c r="Z335" s="80"/>
      <c r="AA335" s="134"/>
      <c r="AB335" s="147"/>
      <c r="AC335" s="80"/>
      <c r="AD335" s="134"/>
      <c r="AE335" s="147"/>
      <c r="AF335" s="80"/>
      <c r="AG335" s="134"/>
      <c r="AI335" s="147">
        <f t="shared" si="130"/>
        <v>29730</v>
      </c>
      <c r="AJ335" s="80">
        <f t="shared" si="130"/>
        <v>34263</v>
      </c>
      <c r="AK335" s="134">
        <f t="shared" si="130"/>
        <v>35881</v>
      </c>
    </row>
    <row r="336" spans="1:37" ht="15" customHeight="1" x14ac:dyDescent="0.2">
      <c r="A336" s="20" t="str">
        <f>[6]Settings!U335</f>
        <v>B</v>
      </c>
      <c r="B336" s="19" t="str">
        <f>[6]Settings!V335</f>
        <v>NW383</v>
      </c>
      <c r="C336" s="229" t="str">
        <f>[6]Settings!W335</f>
        <v xml:space="preserve"> Mafikeng</v>
      </c>
      <c r="D336" s="147">
        <v>62288</v>
      </c>
      <c r="E336" s="80">
        <v>65840</v>
      </c>
      <c r="F336" s="134">
        <v>69587</v>
      </c>
      <c r="G336" s="147"/>
      <c r="H336" s="80"/>
      <c r="I336" s="134"/>
      <c r="J336" s="147"/>
      <c r="K336" s="80"/>
      <c r="L336" s="134"/>
      <c r="M336" s="147"/>
      <c r="N336" s="80">
        <v>5000</v>
      </c>
      <c r="O336" s="134">
        <v>10000</v>
      </c>
      <c r="P336" s="147"/>
      <c r="Q336" s="80"/>
      <c r="R336" s="134"/>
      <c r="S336" s="147"/>
      <c r="T336" s="80"/>
      <c r="U336" s="134"/>
      <c r="V336" s="147"/>
      <c r="W336" s="80"/>
      <c r="X336" s="134"/>
      <c r="Y336" s="147"/>
      <c r="Z336" s="80"/>
      <c r="AA336" s="134"/>
      <c r="AB336" s="147"/>
      <c r="AC336" s="80"/>
      <c r="AD336" s="134"/>
      <c r="AE336" s="147"/>
      <c r="AF336" s="80"/>
      <c r="AG336" s="134"/>
      <c r="AI336" s="147">
        <f t="shared" si="130"/>
        <v>62288</v>
      </c>
      <c r="AJ336" s="80">
        <f t="shared" si="130"/>
        <v>70840</v>
      </c>
      <c r="AK336" s="134">
        <f t="shared" si="130"/>
        <v>79587</v>
      </c>
    </row>
    <row r="337" spans="1:37" ht="15" customHeight="1" x14ac:dyDescent="0.2">
      <c r="A337" s="20" t="str">
        <f>[6]Settings!U336</f>
        <v>B</v>
      </c>
      <c r="B337" s="19" t="str">
        <f>[6]Settings!V336</f>
        <v>NW384</v>
      </c>
      <c r="C337" s="229" t="str">
        <f>[6]Settings!W336</f>
        <v xml:space="preserve"> Ditsobotla</v>
      </c>
      <c r="D337" s="147">
        <v>37133</v>
      </c>
      <c r="E337" s="80">
        <v>39125</v>
      </c>
      <c r="F337" s="134">
        <v>41227</v>
      </c>
      <c r="G337" s="147"/>
      <c r="H337" s="80"/>
      <c r="I337" s="134"/>
      <c r="J337" s="147"/>
      <c r="K337" s="80"/>
      <c r="L337" s="134"/>
      <c r="M337" s="147">
        <v>18000</v>
      </c>
      <c r="N337" s="80">
        <v>7000</v>
      </c>
      <c r="O337" s="134">
        <v>3000</v>
      </c>
      <c r="P337" s="147"/>
      <c r="Q337" s="80"/>
      <c r="R337" s="134"/>
      <c r="S337" s="147"/>
      <c r="T337" s="80"/>
      <c r="U337" s="134"/>
      <c r="V337" s="147"/>
      <c r="W337" s="80"/>
      <c r="X337" s="134"/>
      <c r="Y337" s="147"/>
      <c r="Z337" s="80"/>
      <c r="AA337" s="134"/>
      <c r="AB337" s="147"/>
      <c r="AC337" s="80"/>
      <c r="AD337" s="134"/>
      <c r="AE337" s="147"/>
      <c r="AF337" s="80"/>
      <c r="AG337" s="134"/>
      <c r="AI337" s="147">
        <f t="shared" si="130"/>
        <v>55133</v>
      </c>
      <c r="AJ337" s="80">
        <f t="shared" si="130"/>
        <v>46125</v>
      </c>
      <c r="AK337" s="134">
        <f t="shared" si="130"/>
        <v>44227</v>
      </c>
    </row>
    <row r="338" spans="1:37" ht="15" customHeight="1" x14ac:dyDescent="0.2">
      <c r="A338" s="20" t="str">
        <f>[6]Settings!U337</f>
        <v>B</v>
      </c>
      <c r="B338" s="19" t="str">
        <f>[6]Settings!V337</f>
        <v>NW385</v>
      </c>
      <c r="C338" s="229" t="str">
        <f>[6]Settings!W337</f>
        <v xml:space="preserve"> Ramotshere Moiloa</v>
      </c>
      <c r="D338" s="147">
        <v>45033</v>
      </c>
      <c r="E338" s="80">
        <v>39790</v>
      </c>
      <c r="F338" s="134">
        <v>41933</v>
      </c>
      <c r="G338" s="147"/>
      <c r="H338" s="80"/>
      <c r="I338" s="134"/>
      <c r="J338" s="147"/>
      <c r="K338" s="80"/>
      <c r="L338" s="134"/>
      <c r="M338" s="147">
        <v>15000</v>
      </c>
      <c r="N338" s="80">
        <v>5000</v>
      </c>
      <c r="O338" s="134">
        <v>2000</v>
      </c>
      <c r="P338" s="147"/>
      <c r="Q338" s="80"/>
      <c r="R338" s="134"/>
      <c r="S338" s="147"/>
      <c r="T338" s="80"/>
      <c r="U338" s="134"/>
      <c r="V338" s="147"/>
      <c r="W338" s="80"/>
      <c r="X338" s="134"/>
      <c r="Y338" s="147"/>
      <c r="Z338" s="80"/>
      <c r="AA338" s="134"/>
      <c r="AB338" s="147"/>
      <c r="AC338" s="80"/>
      <c r="AD338" s="134"/>
      <c r="AE338" s="147"/>
      <c r="AF338" s="80"/>
      <c r="AG338" s="134"/>
      <c r="AI338" s="147">
        <f t="shared" si="130"/>
        <v>60033</v>
      </c>
      <c r="AJ338" s="80">
        <f t="shared" si="130"/>
        <v>44790</v>
      </c>
      <c r="AK338" s="134">
        <f t="shared" si="130"/>
        <v>43933</v>
      </c>
    </row>
    <row r="339" spans="1:37" ht="15" customHeight="1" x14ac:dyDescent="0.2">
      <c r="A339" s="20" t="str">
        <f>[6]Settings!U338</f>
        <v>C</v>
      </c>
      <c r="B339" s="19" t="str">
        <f>[6]Settings!V338</f>
        <v>DC38</v>
      </c>
      <c r="C339" s="229" t="str">
        <f>[6]Settings!W338</f>
        <v xml:space="preserve"> Ngaka Modiri Molema District Municipality</v>
      </c>
      <c r="D339" s="147">
        <v>305040</v>
      </c>
      <c r="E339" s="80">
        <v>323639</v>
      </c>
      <c r="F339" s="134">
        <v>343268</v>
      </c>
      <c r="G339" s="147"/>
      <c r="H339" s="80"/>
      <c r="I339" s="134"/>
      <c r="J339" s="147"/>
      <c r="K339" s="80"/>
      <c r="L339" s="134"/>
      <c r="M339" s="147"/>
      <c r="N339" s="80"/>
      <c r="O339" s="134"/>
      <c r="P339" s="147">
        <v>2535</v>
      </c>
      <c r="Q339" s="80">
        <v>2658</v>
      </c>
      <c r="R339" s="134">
        <v>2809</v>
      </c>
      <c r="S339" s="147"/>
      <c r="T339" s="80"/>
      <c r="U339" s="134"/>
      <c r="V339" s="147"/>
      <c r="W339" s="80"/>
      <c r="X339" s="134"/>
      <c r="Y339" s="147"/>
      <c r="Z339" s="80"/>
      <c r="AA339" s="134"/>
      <c r="AB339" s="147"/>
      <c r="AC339" s="80"/>
      <c r="AD339" s="134"/>
      <c r="AE339" s="147"/>
      <c r="AF339" s="80"/>
      <c r="AG339" s="134"/>
      <c r="AI339" s="147">
        <f t="shared" si="130"/>
        <v>307575</v>
      </c>
      <c r="AJ339" s="80">
        <f t="shared" si="130"/>
        <v>326297</v>
      </c>
      <c r="AK339" s="134">
        <f t="shared" si="130"/>
        <v>346077</v>
      </c>
    </row>
    <row r="340" spans="1:37" s="66" customFormat="1" ht="15" customHeight="1" x14ac:dyDescent="0.2">
      <c r="A340" s="22" t="str">
        <f>[6]Settings!U339</f>
        <v>Total: Ngaka Modiri Molema Municipalities</v>
      </c>
      <c r="B340" s="23"/>
      <c r="C340" s="24"/>
      <c r="D340" s="193">
        <f>SUM(D334:D339)</f>
        <v>509083</v>
      </c>
      <c r="E340" s="102">
        <f t="shared" ref="E340:R340" si="131">SUM(E334:E339)</f>
        <v>531057</v>
      </c>
      <c r="F340" s="203">
        <f t="shared" si="131"/>
        <v>561922</v>
      </c>
      <c r="G340" s="193">
        <f t="shared" si="131"/>
        <v>0</v>
      </c>
      <c r="H340" s="102">
        <f t="shared" si="131"/>
        <v>0</v>
      </c>
      <c r="I340" s="203">
        <f t="shared" si="131"/>
        <v>0</v>
      </c>
      <c r="J340" s="193">
        <f t="shared" si="131"/>
        <v>0</v>
      </c>
      <c r="K340" s="102">
        <f t="shared" si="131"/>
        <v>0</v>
      </c>
      <c r="L340" s="203">
        <f t="shared" si="131"/>
        <v>0</v>
      </c>
      <c r="M340" s="193">
        <f t="shared" si="131"/>
        <v>33000</v>
      </c>
      <c r="N340" s="102">
        <f t="shared" si="131"/>
        <v>20000</v>
      </c>
      <c r="O340" s="203">
        <f t="shared" si="131"/>
        <v>18000</v>
      </c>
      <c r="P340" s="203">
        <f t="shared" si="131"/>
        <v>2535</v>
      </c>
      <c r="Q340" s="102">
        <f t="shared" si="131"/>
        <v>2658</v>
      </c>
      <c r="R340" s="203">
        <f t="shared" si="131"/>
        <v>2809</v>
      </c>
      <c r="S340" s="193">
        <f>SUM(S334:S339)</f>
        <v>0</v>
      </c>
      <c r="T340" s="102">
        <f t="shared" ref="T340:AK340" si="132">SUM(T334:T339)</f>
        <v>0</v>
      </c>
      <c r="U340" s="203">
        <f t="shared" si="132"/>
        <v>0</v>
      </c>
      <c r="V340" s="193">
        <f t="shared" si="132"/>
        <v>0</v>
      </c>
      <c r="W340" s="102">
        <f t="shared" si="132"/>
        <v>0</v>
      </c>
      <c r="X340" s="203">
        <f t="shared" si="132"/>
        <v>0</v>
      </c>
      <c r="Y340" s="193">
        <f t="shared" si="132"/>
        <v>0</v>
      </c>
      <c r="Z340" s="102">
        <f t="shared" si="132"/>
        <v>0</v>
      </c>
      <c r="AA340" s="203">
        <f t="shared" si="132"/>
        <v>0</v>
      </c>
      <c r="AB340" s="193">
        <f t="shared" si="132"/>
        <v>0</v>
      </c>
      <c r="AC340" s="102">
        <f t="shared" si="132"/>
        <v>0</v>
      </c>
      <c r="AD340" s="203">
        <f t="shared" si="132"/>
        <v>0</v>
      </c>
      <c r="AE340" s="193">
        <f t="shared" si="132"/>
        <v>0</v>
      </c>
      <c r="AF340" s="102">
        <f t="shared" si="132"/>
        <v>0</v>
      </c>
      <c r="AG340" s="203">
        <f t="shared" si="132"/>
        <v>0</v>
      </c>
      <c r="AH340" s="121">
        <f t="shared" si="132"/>
        <v>0</v>
      </c>
      <c r="AI340" s="193">
        <f t="shared" si="132"/>
        <v>544618</v>
      </c>
      <c r="AJ340" s="102">
        <f t="shared" si="132"/>
        <v>553715</v>
      </c>
      <c r="AK340" s="203">
        <f t="shared" si="132"/>
        <v>582731</v>
      </c>
    </row>
    <row r="341" spans="1:37" ht="15" customHeight="1" x14ac:dyDescent="0.2">
      <c r="A341" s="254">
        <f>[6]Settings!U340</f>
        <v>0</v>
      </c>
      <c r="B341" s="243">
        <f>[6]Settings!V340</f>
        <v>0</v>
      </c>
      <c r="C341" s="244">
        <f>[6]Settings!W340</f>
        <v>0</v>
      </c>
      <c r="D341" s="1"/>
      <c r="E341" s="2"/>
      <c r="F341" s="3"/>
      <c r="G341" s="1"/>
      <c r="H341" s="2"/>
      <c r="I341" s="3"/>
      <c r="J341" s="1"/>
      <c r="K341" s="2"/>
      <c r="L341" s="3"/>
      <c r="M341" s="1"/>
      <c r="N341" s="2"/>
      <c r="O341" s="3"/>
      <c r="P341" s="1"/>
      <c r="Q341" s="2"/>
      <c r="R341" s="3"/>
      <c r="S341" s="1"/>
      <c r="T341" s="2"/>
      <c r="U341" s="3"/>
      <c r="V341" s="1"/>
      <c r="W341" s="2"/>
      <c r="X341" s="3"/>
      <c r="Y341" s="1"/>
      <c r="Z341" s="2"/>
      <c r="AA341" s="3"/>
      <c r="AB341" s="1"/>
      <c r="AC341" s="2"/>
      <c r="AD341" s="3"/>
      <c r="AE341" s="1"/>
      <c r="AF341" s="2"/>
      <c r="AG341" s="3"/>
      <c r="AI341" s="147">
        <f t="shared" ref="AI341:AK347" si="133">D341+G341+J341+M341+P341+S341+V341+Y341+AB341+AE341</f>
        <v>0</v>
      </c>
      <c r="AJ341" s="80">
        <f t="shared" si="133"/>
        <v>0</v>
      </c>
      <c r="AK341" s="134">
        <f t="shared" si="133"/>
        <v>0</v>
      </c>
    </row>
    <row r="342" spans="1:37" ht="15" customHeight="1" x14ac:dyDescent="0.2">
      <c r="A342" s="20" t="str">
        <f>[6]Settings!U341</f>
        <v>B</v>
      </c>
      <c r="B342" s="19" t="str">
        <f>[6]Settings!V341</f>
        <v>NW392</v>
      </c>
      <c r="C342" s="229" t="str">
        <f>[6]Settings!W341</f>
        <v xml:space="preserve"> Naledi</v>
      </c>
      <c r="D342" s="147">
        <v>17205</v>
      </c>
      <c r="E342" s="80">
        <v>17961</v>
      </c>
      <c r="F342" s="134">
        <v>18760</v>
      </c>
      <c r="G342" s="147"/>
      <c r="H342" s="80"/>
      <c r="I342" s="134"/>
      <c r="J342" s="147"/>
      <c r="K342" s="80"/>
      <c r="L342" s="134"/>
      <c r="M342" s="147">
        <v>18000</v>
      </c>
      <c r="N342" s="80">
        <v>10000</v>
      </c>
      <c r="O342" s="134">
        <v>13196</v>
      </c>
      <c r="P342" s="147"/>
      <c r="Q342" s="80"/>
      <c r="R342" s="134"/>
      <c r="S342" s="147"/>
      <c r="T342" s="80"/>
      <c r="U342" s="134"/>
      <c r="V342" s="147"/>
      <c r="W342" s="80"/>
      <c r="X342" s="134"/>
      <c r="Y342" s="147"/>
      <c r="Z342" s="80"/>
      <c r="AA342" s="134"/>
      <c r="AB342" s="147"/>
      <c r="AC342" s="80"/>
      <c r="AD342" s="134"/>
      <c r="AE342" s="147"/>
      <c r="AF342" s="80"/>
      <c r="AG342" s="134"/>
      <c r="AI342" s="147">
        <f t="shared" si="133"/>
        <v>35205</v>
      </c>
      <c r="AJ342" s="80">
        <f t="shared" si="133"/>
        <v>27961</v>
      </c>
      <c r="AK342" s="134">
        <f t="shared" si="133"/>
        <v>31956</v>
      </c>
    </row>
    <row r="343" spans="1:37" ht="15" customHeight="1" x14ac:dyDescent="0.2">
      <c r="A343" s="20" t="str">
        <f>[6]Settings!U342</f>
        <v>B</v>
      </c>
      <c r="B343" s="19" t="str">
        <f>[6]Settings!V342</f>
        <v>NW393</v>
      </c>
      <c r="C343" s="229" t="str">
        <f>[6]Settings!W342</f>
        <v xml:space="preserve"> Mamusa</v>
      </c>
      <c r="D343" s="147">
        <v>15897</v>
      </c>
      <c r="E343" s="80">
        <v>16572</v>
      </c>
      <c r="F343" s="134">
        <v>17285</v>
      </c>
      <c r="G343" s="147"/>
      <c r="H343" s="80"/>
      <c r="I343" s="134"/>
      <c r="J343" s="147"/>
      <c r="K343" s="80"/>
      <c r="L343" s="134"/>
      <c r="M343" s="147"/>
      <c r="N343" s="80"/>
      <c r="O343" s="134"/>
      <c r="P343" s="147"/>
      <c r="Q343" s="80"/>
      <c r="R343" s="134"/>
      <c r="S343" s="147"/>
      <c r="T343" s="80"/>
      <c r="U343" s="134"/>
      <c r="V343" s="147"/>
      <c r="W343" s="80"/>
      <c r="X343" s="134"/>
      <c r="Y343" s="147"/>
      <c r="Z343" s="80"/>
      <c r="AA343" s="134"/>
      <c r="AB343" s="147"/>
      <c r="AC343" s="80"/>
      <c r="AD343" s="134"/>
      <c r="AE343" s="147"/>
      <c r="AF343" s="80"/>
      <c r="AG343" s="134"/>
      <c r="AI343" s="147">
        <f t="shared" si="133"/>
        <v>15897</v>
      </c>
      <c r="AJ343" s="80">
        <f t="shared" si="133"/>
        <v>16572</v>
      </c>
      <c r="AK343" s="134">
        <f t="shared" si="133"/>
        <v>17285</v>
      </c>
    </row>
    <row r="344" spans="1:37" ht="15" customHeight="1" x14ac:dyDescent="0.2">
      <c r="A344" s="20" t="str">
        <f>[6]Settings!U343</f>
        <v>B</v>
      </c>
      <c r="B344" s="19" t="str">
        <f>[6]Settings!V343</f>
        <v>NW394</v>
      </c>
      <c r="C344" s="229" t="str">
        <f>[6]Settings!W343</f>
        <v xml:space="preserve"> Greater Taung</v>
      </c>
      <c r="D344" s="147">
        <v>63406</v>
      </c>
      <c r="E344" s="80">
        <v>51096</v>
      </c>
      <c r="F344" s="134">
        <v>53936</v>
      </c>
      <c r="G344" s="147"/>
      <c r="H344" s="80"/>
      <c r="I344" s="134"/>
      <c r="J344" s="147"/>
      <c r="K344" s="80"/>
      <c r="L344" s="134"/>
      <c r="M344" s="147"/>
      <c r="N344" s="80">
        <v>8000</v>
      </c>
      <c r="O344" s="134">
        <v>25000</v>
      </c>
      <c r="P344" s="147"/>
      <c r="Q344" s="80"/>
      <c r="R344" s="134"/>
      <c r="S344" s="147"/>
      <c r="T344" s="80"/>
      <c r="U344" s="134"/>
      <c r="V344" s="147"/>
      <c r="W344" s="80"/>
      <c r="X344" s="134"/>
      <c r="Y344" s="147"/>
      <c r="Z344" s="80"/>
      <c r="AA344" s="134"/>
      <c r="AB344" s="147"/>
      <c r="AC344" s="80"/>
      <c r="AD344" s="134"/>
      <c r="AE344" s="147"/>
      <c r="AF344" s="80"/>
      <c r="AG344" s="134"/>
      <c r="AI344" s="147">
        <f t="shared" si="133"/>
        <v>63406</v>
      </c>
      <c r="AJ344" s="80">
        <f t="shared" si="133"/>
        <v>59096</v>
      </c>
      <c r="AK344" s="134">
        <f t="shared" si="133"/>
        <v>78936</v>
      </c>
    </row>
    <row r="345" spans="1:37" ht="15" customHeight="1" x14ac:dyDescent="0.2">
      <c r="A345" s="20" t="str">
        <f>[6]Settings!U344</f>
        <v>B</v>
      </c>
      <c r="B345" s="19" t="str">
        <f>[6]Settings!V344</f>
        <v>NW396</v>
      </c>
      <c r="C345" s="229" t="str">
        <f>[6]Settings!W344</f>
        <v xml:space="preserve"> Lekwa-Teemane</v>
      </c>
      <c r="D345" s="147">
        <v>14977</v>
      </c>
      <c r="E345" s="80">
        <v>15595</v>
      </c>
      <c r="F345" s="134">
        <v>16248</v>
      </c>
      <c r="G345" s="147"/>
      <c r="H345" s="80"/>
      <c r="I345" s="134"/>
      <c r="J345" s="147"/>
      <c r="K345" s="80"/>
      <c r="L345" s="134"/>
      <c r="M345" s="147">
        <v>9000</v>
      </c>
      <c r="N345" s="80">
        <v>8000</v>
      </c>
      <c r="O345" s="134">
        <v>12000</v>
      </c>
      <c r="P345" s="147"/>
      <c r="Q345" s="80"/>
      <c r="R345" s="134"/>
      <c r="S345" s="147"/>
      <c r="T345" s="80"/>
      <c r="U345" s="134"/>
      <c r="V345" s="147"/>
      <c r="W345" s="80"/>
      <c r="X345" s="134"/>
      <c r="Y345" s="147"/>
      <c r="Z345" s="80"/>
      <c r="AA345" s="134"/>
      <c r="AB345" s="147"/>
      <c r="AC345" s="80"/>
      <c r="AD345" s="134"/>
      <c r="AE345" s="147"/>
      <c r="AF345" s="80"/>
      <c r="AG345" s="134"/>
      <c r="AI345" s="147">
        <f t="shared" si="133"/>
        <v>23977</v>
      </c>
      <c r="AJ345" s="80">
        <f t="shared" si="133"/>
        <v>23595</v>
      </c>
      <c r="AK345" s="134">
        <f t="shared" si="133"/>
        <v>28248</v>
      </c>
    </row>
    <row r="346" spans="1:37" ht="15" customHeight="1" x14ac:dyDescent="0.2">
      <c r="A346" s="20" t="str">
        <f>[6]Settings!U345</f>
        <v>B</v>
      </c>
      <c r="B346" s="19" t="str">
        <f>[6]Settings!V345</f>
        <v>NW397</v>
      </c>
      <c r="C346" s="229" t="str">
        <f>[6]Settings!W345</f>
        <v>Kagisano-Molopo</v>
      </c>
      <c r="D346" s="147">
        <v>30539</v>
      </c>
      <c r="E346" s="80">
        <v>32122</v>
      </c>
      <c r="F346" s="134">
        <v>33793</v>
      </c>
      <c r="G346" s="147"/>
      <c r="H346" s="80"/>
      <c r="I346" s="134"/>
      <c r="J346" s="147"/>
      <c r="K346" s="80"/>
      <c r="L346" s="134"/>
      <c r="M346" s="147"/>
      <c r="N346" s="80">
        <v>6000</v>
      </c>
      <c r="O346" s="134">
        <v>12000</v>
      </c>
      <c r="P346" s="147"/>
      <c r="Q346" s="80"/>
      <c r="R346" s="134"/>
      <c r="S346" s="147"/>
      <c r="T346" s="80"/>
      <c r="U346" s="134"/>
      <c r="V346" s="147"/>
      <c r="W346" s="80"/>
      <c r="X346" s="134"/>
      <c r="Y346" s="147"/>
      <c r="Z346" s="80"/>
      <c r="AA346" s="134"/>
      <c r="AB346" s="147"/>
      <c r="AC346" s="80"/>
      <c r="AD346" s="134"/>
      <c r="AE346" s="147"/>
      <c r="AF346" s="80"/>
      <c r="AG346" s="134"/>
      <c r="AI346" s="147">
        <f t="shared" si="133"/>
        <v>30539</v>
      </c>
      <c r="AJ346" s="80">
        <f t="shared" si="133"/>
        <v>38122</v>
      </c>
      <c r="AK346" s="134">
        <f t="shared" si="133"/>
        <v>45793</v>
      </c>
    </row>
    <row r="347" spans="1:37" ht="15" customHeight="1" x14ac:dyDescent="0.2">
      <c r="A347" s="20" t="str">
        <f>[6]Settings!U346</f>
        <v>C</v>
      </c>
      <c r="B347" s="19" t="str">
        <f>[6]Settings!V346</f>
        <v>DC39</v>
      </c>
      <c r="C347" s="229" t="str">
        <f>[6]Settings!W346</f>
        <v>Dr Ruth Segomotsi Mompati District Municipality</v>
      </c>
      <c r="D347" s="147">
        <v>140903</v>
      </c>
      <c r="E347" s="80">
        <v>149327</v>
      </c>
      <c r="F347" s="134">
        <v>158218</v>
      </c>
      <c r="G347" s="147">
        <v>182000</v>
      </c>
      <c r="H347" s="80">
        <v>157000</v>
      </c>
      <c r="I347" s="134">
        <v>130000</v>
      </c>
      <c r="J347" s="147">
        <v>77986</v>
      </c>
      <c r="K347" s="80">
        <v>111557</v>
      </c>
      <c r="L347" s="134">
        <v>105000</v>
      </c>
      <c r="M347" s="147"/>
      <c r="N347" s="80"/>
      <c r="O347" s="134"/>
      <c r="P347" s="147">
        <v>2439</v>
      </c>
      <c r="Q347" s="80">
        <v>2568</v>
      </c>
      <c r="R347" s="134">
        <v>2714</v>
      </c>
      <c r="S347" s="147"/>
      <c r="T347" s="80"/>
      <c r="U347" s="134"/>
      <c r="V347" s="147"/>
      <c r="W347" s="80"/>
      <c r="X347" s="134"/>
      <c r="Y347" s="147"/>
      <c r="Z347" s="80"/>
      <c r="AA347" s="134"/>
      <c r="AB347" s="147"/>
      <c r="AC347" s="80"/>
      <c r="AD347" s="134"/>
      <c r="AE347" s="147"/>
      <c r="AF347" s="80"/>
      <c r="AG347" s="134"/>
      <c r="AI347" s="147">
        <f t="shared" si="133"/>
        <v>403328</v>
      </c>
      <c r="AJ347" s="80">
        <f t="shared" si="133"/>
        <v>420452</v>
      </c>
      <c r="AK347" s="134">
        <f t="shared" si="133"/>
        <v>395932</v>
      </c>
    </row>
    <row r="348" spans="1:37" s="66" customFormat="1" ht="15" customHeight="1" x14ac:dyDescent="0.2">
      <c r="A348" s="22" t="str">
        <f>[6]Settings!U347</f>
        <v>Total: Dr Ruth Segomotsi Mompati Municipalities</v>
      </c>
      <c r="B348" s="23"/>
      <c r="C348" s="24"/>
      <c r="D348" s="193">
        <f>SUM(D342:D347)</f>
        <v>282927</v>
      </c>
      <c r="E348" s="102">
        <f t="shared" ref="E348:R348" si="134">SUM(E342:E347)</f>
        <v>282673</v>
      </c>
      <c r="F348" s="203">
        <f t="shared" si="134"/>
        <v>298240</v>
      </c>
      <c r="G348" s="193">
        <f t="shared" si="134"/>
        <v>182000</v>
      </c>
      <c r="H348" s="102">
        <f t="shared" si="134"/>
        <v>157000</v>
      </c>
      <c r="I348" s="203">
        <f t="shared" si="134"/>
        <v>130000</v>
      </c>
      <c r="J348" s="193">
        <f t="shared" si="134"/>
        <v>77986</v>
      </c>
      <c r="K348" s="102">
        <f t="shared" si="134"/>
        <v>111557</v>
      </c>
      <c r="L348" s="203">
        <f t="shared" si="134"/>
        <v>105000</v>
      </c>
      <c r="M348" s="193">
        <f t="shared" si="134"/>
        <v>27000</v>
      </c>
      <c r="N348" s="102">
        <f t="shared" si="134"/>
        <v>32000</v>
      </c>
      <c r="O348" s="203">
        <f t="shared" si="134"/>
        <v>62196</v>
      </c>
      <c r="P348" s="203">
        <f t="shared" si="134"/>
        <v>2439</v>
      </c>
      <c r="Q348" s="102">
        <f t="shared" si="134"/>
        <v>2568</v>
      </c>
      <c r="R348" s="203">
        <f t="shared" si="134"/>
        <v>2714</v>
      </c>
      <c r="S348" s="193">
        <f>SUM(S342:S347)</f>
        <v>0</v>
      </c>
      <c r="T348" s="102">
        <f t="shared" ref="T348:AK348" si="135">SUM(T342:T347)</f>
        <v>0</v>
      </c>
      <c r="U348" s="203">
        <f t="shared" si="135"/>
        <v>0</v>
      </c>
      <c r="V348" s="193">
        <f t="shared" si="135"/>
        <v>0</v>
      </c>
      <c r="W348" s="102">
        <f t="shared" si="135"/>
        <v>0</v>
      </c>
      <c r="X348" s="203">
        <f t="shared" si="135"/>
        <v>0</v>
      </c>
      <c r="Y348" s="193">
        <f t="shared" si="135"/>
        <v>0</v>
      </c>
      <c r="Z348" s="102">
        <f t="shared" si="135"/>
        <v>0</v>
      </c>
      <c r="AA348" s="203">
        <f t="shared" si="135"/>
        <v>0</v>
      </c>
      <c r="AB348" s="193">
        <f t="shared" si="135"/>
        <v>0</v>
      </c>
      <c r="AC348" s="102">
        <f t="shared" si="135"/>
        <v>0</v>
      </c>
      <c r="AD348" s="203">
        <f t="shared" si="135"/>
        <v>0</v>
      </c>
      <c r="AE348" s="193">
        <f t="shared" si="135"/>
        <v>0</v>
      </c>
      <c r="AF348" s="102">
        <f t="shared" si="135"/>
        <v>0</v>
      </c>
      <c r="AG348" s="203">
        <f t="shared" si="135"/>
        <v>0</v>
      </c>
      <c r="AH348" s="121">
        <f t="shared" si="135"/>
        <v>0</v>
      </c>
      <c r="AI348" s="193">
        <f t="shared" si="135"/>
        <v>572352</v>
      </c>
      <c r="AJ348" s="102">
        <f t="shared" si="135"/>
        <v>585798</v>
      </c>
      <c r="AK348" s="203">
        <f t="shared" si="135"/>
        <v>598150</v>
      </c>
    </row>
    <row r="349" spans="1:37" ht="15" customHeight="1" x14ac:dyDescent="0.2">
      <c r="A349" s="254">
        <f>[6]Settings!U348</f>
        <v>0</v>
      </c>
      <c r="B349" s="243">
        <f>[6]Settings!V348</f>
        <v>0</v>
      </c>
      <c r="C349" s="244">
        <f>[6]Settings!W348</f>
        <v>0</v>
      </c>
      <c r="D349" s="1"/>
      <c r="E349" s="2"/>
      <c r="F349" s="3"/>
      <c r="G349" s="1"/>
      <c r="H349" s="2"/>
      <c r="I349" s="3"/>
      <c r="J349" s="1"/>
      <c r="K349" s="2"/>
      <c r="L349" s="3"/>
      <c r="M349" s="1"/>
      <c r="N349" s="2"/>
      <c r="O349" s="3"/>
      <c r="P349" s="1"/>
      <c r="Q349" s="2"/>
      <c r="R349" s="3"/>
      <c r="S349" s="1"/>
      <c r="T349" s="2"/>
      <c r="U349" s="3"/>
      <c r="V349" s="1"/>
      <c r="W349" s="2"/>
      <c r="X349" s="3"/>
      <c r="Y349" s="1"/>
      <c r="Z349" s="2"/>
      <c r="AA349" s="3"/>
      <c r="AB349" s="1"/>
      <c r="AC349" s="2"/>
      <c r="AD349" s="3"/>
      <c r="AE349" s="1"/>
      <c r="AF349" s="2"/>
      <c r="AG349" s="3"/>
      <c r="AI349" s="147">
        <f t="shared" ref="AI349:AK353" si="136">D349+G349+J349+M349+P349+S349+V349+Y349+AB349+AE349</f>
        <v>0</v>
      </c>
      <c r="AJ349" s="80">
        <f t="shared" si="136"/>
        <v>0</v>
      </c>
      <c r="AK349" s="134">
        <f t="shared" si="136"/>
        <v>0</v>
      </c>
    </row>
    <row r="350" spans="1:37" ht="15" customHeight="1" x14ac:dyDescent="0.2">
      <c r="A350" s="20" t="str">
        <f>[6]Settings!U349</f>
        <v>B</v>
      </c>
      <c r="B350" s="19" t="s">
        <v>1302</v>
      </c>
      <c r="C350" s="229" t="str">
        <f>[6]Settings!W349</f>
        <v xml:space="preserve"> City of Matlosana</v>
      </c>
      <c r="D350" s="147">
        <v>89041</v>
      </c>
      <c r="E350" s="80">
        <v>94251</v>
      </c>
      <c r="F350" s="134">
        <v>99749</v>
      </c>
      <c r="G350" s="147"/>
      <c r="H350" s="80"/>
      <c r="I350" s="134"/>
      <c r="J350" s="147"/>
      <c r="K350" s="80"/>
      <c r="L350" s="134"/>
      <c r="M350" s="147">
        <v>14000</v>
      </c>
      <c r="N350" s="80">
        <v>10000</v>
      </c>
      <c r="O350" s="134">
        <v>10000</v>
      </c>
      <c r="P350" s="147"/>
      <c r="Q350" s="80"/>
      <c r="R350" s="134"/>
      <c r="S350" s="147"/>
      <c r="T350" s="80"/>
      <c r="U350" s="134"/>
      <c r="V350" s="147"/>
      <c r="W350" s="80"/>
      <c r="X350" s="134"/>
      <c r="Y350" s="147">
        <v>75000</v>
      </c>
      <c r="Z350" s="80">
        <v>35000</v>
      </c>
      <c r="AA350" s="134">
        <v>35000</v>
      </c>
      <c r="AB350" s="147"/>
      <c r="AC350" s="80"/>
      <c r="AD350" s="134"/>
      <c r="AE350" s="147"/>
      <c r="AF350" s="80"/>
      <c r="AG350" s="134"/>
      <c r="AI350" s="147">
        <f t="shared" si="136"/>
        <v>178041</v>
      </c>
      <c r="AJ350" s="80">
        <f t="shared" si="136"/>
        <v>139251</v>
      </c>
      <c r="AK350" s="134">
        <f t="shared" si="136"/>
        <v>144749</v>
      </c>
    </row>
    <row r="351" spans="1:37" ht="15" customHeight="1" x14ac:dyDescent="0.2">
      <c r="A351" s="20" t="str">
        <f>[6]Settings!U350</f>
        <v>B</v>
      </c>
      <c r="B351" s="19" t="s">
        <v>170</v>
      </c>
      <c r="C351" s="229" t="str">
        <f>[6]Settings!W350</f>
        <v xml:space="preserve"> Maquassi Hills</v>
      </c>
      <c r="D351" s="147">
        <v>28646</v>
      </c>
      <c r="E351" s="80">
        <v>30112</v>
      </c>
      <c r="F351" s="134">
        <v>31659</v>
      </c>
      <c r="G351" s="147"/>
      <c r="H351" s="80"/>
      <c r="I351" s="134"/>
      <c r="J351" s="147">
        <v>14000</v>
      </c>
      <c r="K351" s="80"/>
      <c r="L351" s="134"/>
      <c r="M351" s="147">
        <v>5000</v>
      </c>
      <c r="N351" s="80"/>
      <c r="O351" s="134">
        <v>5900</v>
      </c>
      <c r="P351" s="147"/>
      <c r="Q351" s="80"/>
      <c r="R351" s="134"/>
      <c r="S351" s="147"/>
      <c r="T351" s="80"/>
      <c r="U351" s="134"/>
      <c r="V351" s="147"/>
      <c r="W351" s="80"/>
      <c r="X351" s="134"/>
      <c r="Y351" s="147"/>
      <c r="Z351" s="80"/>
      <c r="AA351" s="134"/>
      <c r="AB351" s="147"/>
      <c r="AC351" s="80"/>
      <c r="AD351" s="134"/>
      <c r="AE351" s="147"/>
      <c r="AF351" s="80"/>
      <c r="AG351" s="134"/>
      <c r="AI351" s="147">
        <f t="shared" si="136"/>
        <v>47646</v>
      </c>
      <c r="AJ351" s="80">
        <f t="shared" si="136"/>
        <v>30112</v>
      </c>
      <c r="AK351" s="134">
        <f t="shared" si="136"/>
        <v>37559</v>
      </c>
    </row>
    <row r="352" spans="1:37" ht="15" customHeight="1" x14ac:dyDescent="0.2">
      <c r="A352" s="20" t="str">
        <f>[6]Settings!U351</f>
        <v>b</v>
      </c>
      <c r="B352" s="19" t="s">
        <v>521</v>
      </c>
      <c r="C352" s="229" t="str">
        <f>[6]Settings!W351</f>
        <v xml:space="preserve"> Ventersdorp/Tlokwe</v>
      </c>
      <c r="D352" s="147">
        <v>67850</v>
      </c>
      <c r="E352" s="80">
        <v>71746</v>
      </c>
      <c r="F352" s="134">
        <v>75858</v>
      </c>
      <c r="G352" s="147"/>
      <c r="H352" s="80"/>
      <c r="I352" s="134"/>
      <c r="J352" s="147">
        <v>27000</v>
      </c>
      <c r="K352" s="80"/>
      <c r="L352" s="134"/>
      <c r="M352" s="147">
        <v>10000</v>
      </c>
      <c r="N352" s="80">
        <v>10000</v>
      </c>
      <c r="O352" s="134">
        <v>10000</v>
      </c>
      <c r="P352" s="147"/>
      <c r="Q352" s="80"/>
      <c r="R352" s="134"/>
      <c r="S352" s="147"/>
      <c r="T352" s="80"/>
      <c r="U352" s="134"/>
      <c r="V352" s="147"/>
      <c r="W352" s="80"/>
      <c r="X352" s="134"/>
      <c r="Y352" s="147"/>
      <c r="Z352" s="80"/>
      <c r="AA352" s="134"/>
      <c r="AB352" s="147"/>
      <c r="AC352" s="80"/>
      <c r="AD352" s="134"/>
      <c r="AE352" s="147"/>
      <c r="AF352" s="80"/>
      <c r="AG352" s="134"/>
      <c r="AI352" s="147">
        <f t="shared" si="136"/>
        <v>104850</v>
      </c>
      <c r="AJ352" s="80">
        <f t="shared" si="136"/>
        <v>81746</v>
      </c>
      <c r="AK352" s="134">
        <f t="shared" si="136"/>
        <v>85858</v>
      </c>
    </row>
    <row r="353" spans="1:37" ht="15" customHeight="1" x14ac:dyDescent="0.2">
      <c r="A353" s="20" t="str">
        <f>[6]Settings!U352</f>
        <v>C</v>
      </c>
      <c r="B353" s="19" t="s">
        <v>1303</v>
      </c>
      <c r="C353" s="229" t="str">
        <f>[6]Settings!W352</f>
        <v xml:space="preserve"> Dr Kenneth Kaunda District Municipality</v>
      </c>
      <c r="D353" s="147"/>
      <c r="E353" s="80"/>
      <c r="F353" s="134"/>
      <c r="G353" s="147"/>
      <c r="H353" s="80"/>
      <c r="I353" s="134"/>
      <c r="J353" s="147"/>
      <c r="K353" s="80"/>
      <c r="L353" s="134"/>
      <c r="M353" s="147"/>
      <c r="N353" s="80"/>
      <c r="O353" s="134"/>
      <c r="P353" s="147">
        <v>2455</v>
      </c>
      <c r="Q353" s="80">
        <v>2653</v>
      </c>
      <c r="R353" s="134">
        <v>2708</v>
      </c>
      <c r="S353" s="147"/>
      <c r="T353" s="80"/>
      <c r="U353" s="134"/>
      <c r="V353" s="147"/>
      <c r="W353" s="80"/>
      <c r="X353" s="134"/>
      <c r="Y353" s="147"/>
      <c r="Z353" s="80"/>
      <c r="AA353" s="134"/>
      <c r="AB353" s="147"/>
      <c r="AC353" s="80"/>
      <c r="AD353" s="134"/>
      <c r="AE353" s="147"/>
      <c r="AF353" s="80"/>
      <c r="AG353" s="134"/>
      <c r="AI353" s="147">
        <f t="shared" si="136"/>
        <v>2455</v>
      </c>
      <c r="AJ353" s="80">
        <f t="shared" si="136"/>
        <v>2653</v>
      </c>
      <c r="AK353" s="134">
        <f t="shared" si="136"/>
        <v>2708</v>
      </c>
    </row>
    <row r="354" spans="1:37" s="66" customFormat="1" ht="15" customHeight="1" x14ac:dyDescent="0.2">
      <c r="A354" s="22" t="str">
        <f>[6]Settings!U353</f>
        <v>Total: Dr Kenneth Kaunda Municipalities</v>
      </c>
      <c r="B354" s="23"/>
      <c r="C354" s="24"/>
      <c r="D354" s="193">
        <f>SUM(D350:D353)</f>
        <v>185537</v>
      </c>
      <c r="E354" s="102">
        <f t="shared" ref="E354:R354" si="137">SUM(E350:E353)</f>
        <v>196109</v>
      </c>
      <c r="F354" s="203">
        <f t="shared" si="137"/>
        <v>207266</v>
      </c>
      <c r="G354" s="193">
        <f t="shared" si="137"/>
        <v>0</v>
      </c>
      <c r="H354" s="102">
        <f t="shared" si="137"/>
        <v>0</v>
      </c>
      <c r="I354" s="203">
        <f t="shared" si="137"/>
        <v>0</v>
      </c>
      <c r="J354" s="193">
        <f t="shared" si="137"/>
        <v>41000</v>
      </c>
      <c r="K354" s="102">
        <f t="shared" si="137"/>
        <v>0</v>
      </c>
      <c r="L354" s="203">
        <f t="shared" si="137"/>
        <v>0</v>
      </c>
      <c r="M354" s="193">
        <f t="shared" si="137"/>
        <v>29000</v>
      </c>
      <c r="N354" s="102">
        <f t="shared" si="137"/>
        <v>20000</v>
      </c>
      <c r="O354" s="203">
        <f t="shared" si="137"/>
        <v>25900</v>
      </c>
      <c r="P354" s="203">
        <f t="shared" si="137"/>
        <v>2455</v>
      </c>
      <c r="Q354" s="102">
        <f t="shared" si="137"/>
        <v>2653</v>
      </c>
      <c r="R354" s="203">
        <f t="shared" si="137"/>
        <v>2708</v>
      </c>
      <c r="S354" s="193">
        <f>SUM(S350:S353)</f>
        <v>0</v>
      </c>
      <c r="T354" s="102">
        <f t="shared" ref="T354:AK354" si="138">SUM(T350:T353)</f>
        <v>0</v>
      </c>
      <c r="U354" s="203">
        <f t="shared" si="138"/>
        <v>0</v>
      </c>
      <c r="V354" s="193">
        <f t="shared" si="138"/>
        <v>0</v>
      </c>
      <c r="W354" s="102">
        <f t="shared" si="138"/>
        <v>0</v>
      </c>
      <c r="X354" s="203">
        <f t="shared" si="138"/>
        <v>0</v>
      </c>
      <c r="Y354" s="193">
        <f t="shared" si="138"/>
        <v>75000</v>
      </c>
      <c r="Z354" s="102">
        <f t="shared" si="138"/>
        <v>35000</v>
      </c>
      <c r="AA354" s="203">
        <f t="shared" si="138"/>
        <v>35000</v>
      </c>
      <c r="AB354" s="193">
        <f t="shared" si="138"/>
        <v>0</v>
      </c>
      <c r="AC354" s="102">
        <f t="shared" si="138"/>
        <v>0</v>
      </c>
      <c r="AD354" s="203">
        <f t="shared" si="138"/>
        <v>0</v>
      </c>
      <c r="AE354" s="193">
        <f t="shared" si="138"/>
        <v>0</v>
      </c>
      <c r="AF354" s="102">
        <f t="shared" si="138"/>
        <v>0</v>
      </c>
      <c r="AG354" s="203">
        <f t="shared" si="138"/>
        <v>0</v>
      </c>
      <c r="AH354" s="121">
        <f t="shared" si="138"/>
        <v>0</v>
      </c>
      <c r="AI354" s="193">
        <f t="shared" si="138"/>
        <v>332992</v>
      </c>
      <c r="AJ354" s="102">
        <f t="shared" si="138"/>
        <v>253762</v>
      </c>
      <c r="AK354" s="203">
        <f t="shared" si="138"/>
        <v>270874</v>
      </c>
    </row>
    <row r="355" spans="1:37" ht="15" customHeight="1" x14ac:dyDescent="0.2">
      <c r="A355" s="254">
        <f>[6]Settings!U354</f>
        <v>0</v>
      </c>
      <c r="B355" s="243">
        <f>[6]Settings!V354</f>
        <v>0</v>
      </c>
      <c r="C355" s="244">
        <f>[6]Settings!W354</f>
        <v>0</v>
      </c>
      <c r="D355" s="1"/>
      <c r="E355" s="2"/>
      <c r="F355" s="3"/>
      <c r="G355" s="1"/>
      <c r="H355" s="2"/>
      <c r="I355" s="3"/>
      <c r="J355" s="1"/>
      <c r="K355" s="2"/>
      <c r="L355" s="3"/>
      <c r="M355" s="1"/>
      <c r="N355" s="2"/>
      <c r="O355" s="3"/>
      <c r="P355" s="1"/>
      <c r="Q355" s="2"/>
      <c r="R355" s="3"/>
      <c r="S355" s="1"/>
      <c r="T355" s="2"/>
      <c r="U355" s="3"/>
      <c r="V355" s="1"/>
      <c r="W355" s="2"/>
      <c r="X355" s="3"/>
      <c r="Y355" s="1"/>
      <c r="Z355" s="2"/>
      <c r="AA355" s="3"/>
      <c r="AB355" s="1"/>
      <c r="AC355" s="2"/>
      <c r="AD355" s="3"/>
      <c r="AE355" s="1"/>
      <c r="AF355" s="2"/>
      <c r="AG355" s="3"/>
      <c r="AI355" s="147">
        <f t="shared" ref="AI355:AK356" si="139">D355+G355+J355+M355+P355+S355+V355+Y355+AB355+AE355</f>
        <v>0</v>
      </c>
      <c r="AJ355" s="80">
        <f t="shared" si="139"/>
        <v>0</v>
      </c>
      <c r="AK355" s="134">
        <f t="shared" si="139"/>
        <v>0</v>
      </c>
    </row>
    <row r="356" spans="1:37" ht="15" customHeight="1" x14ac:dyDescent="0.2">
      <c r="A356" s="254">
        <f>[6]Settings!U355</f>
        <v>0</v>
      </c>
      <c r="B356" s="243">
        <f>[6]Settings!V355</f>
        <v>0</v>
      </c>
      <c r="C356" s="244">
        <f>[6]Settings!W355</f>
        <v>0</v>
      </c>
      <c r="D356" s="1"/>
      <c r="E356" s="2"/>
      <c r="F356" s="3"/>
      <c r="G356" s="1"/>
      <c r="H356" s="2"/>
      <c r="I356" s="3"/>
      <c r="J356" s="1"/>
      <c r="K356" s="2"/>
      <c r="L356" s="3"/>
      <c r="M356" s="1"/>
      <c r="N356" s="2"/>
      <c r="O356" s="3"/>
      <c r="P356" s="1"/>
      <c r="Q356" s="2"/>
      <c r="R356" s="3"/>
      <c r="S356" s="1"/>
      <c r="T356" s="2"/>
      <c r="U356" s="3"/>
      <c r="V356" s="1"/>
      <c r="W356" s="2"/>
      <c r="X356" s="3"/>
      <c r="Y356" s="1"/>
      <c r="Z356" s="2"/>
      <c r="AA356" s="3"/>
      <c r="AB356" s="1"/>
      <c r="AC356" s="2"/>
      <c r="AD356" s="3"/>
      <c r="AE356" s="1"/>
      <c r="AF356" s="2"/>
      <c r="AG356" s="3"/>
      <c r="AI356" s="147">
        <f t="shared" si="139"/>
        <v>0</v>
      </c>
      <c r="AJ356" s="80">
        <f t="shared" si="139"/>
        <v>0</v>
      </c>
      <c r="AK356" s="134">
        <f t="shared" si="139"/>
        <v>0</v>
      </c>
    </row>
    <row r="357" spans="1:37" s="66" customFormat="1" ht="15" customHeight="1" x14ac:dyDescent="0.2">
      <c r="A357" s="22" t="str">
        <f>[6]Settings!U356</f>
        <v>Total: North West Municipalities</v>
      </c>
      <c r="B357" s="23"/>
      <c r="C357" s="24"/>
      <c r="D357" s="193">
        <f>SUM(D332+D340+D348+D354)</f>
        <v>1814487</v>
      </c>
      <c r="E357" s="102">
        <f t="shared" ref="E357:R357" si="140">SUM(E332+E340+E348+E354)</f>
        <v>1881181</v>
      </c>
      <c r="F357" s="203">
        <f t="shared" si="140"/>
        <v>1990907</v>
      </c>
      <c r="G357" s="193">
        <f t="shared" si="140"/>
        <v>182000</v>
      </c>
      <c r="H357" s="102">
        <f t="shared" si="140"/>
        <v>157000</v>
      </c>
      <c r="I357" s="203">
        <f t="shared" si="140"/>
        <v>130000</v>
      </c>
      <c r="J357" s="193">
        <f t="shared" si="140"/>
        <v>320986</v>
      </c>
      <c r="K357" s="102">
        <f t="shared" si="140"/>
        <v>334557</v>
      </c>
      <c r="L357" s="203">
        <f t="shared" si="140"/>
        <v>358000</v>
      </c>
      <c r="M357" s="193">
        <f t="shared" si="140"/>
        <v>103000</v>
      </c>
      <c r="N357" s="102">
        <f t="shared" si="140"/>
        <v>94000</v>
      </c>
      <c r="O357" s="203">
        <f t="shared" si="140"/>
        <v>192547</v>
      </c>
      <c r="P357" s="203">
        <f t="shared" si="140"/>
        <v>9788</v>
      </c>
      <c r="Q357" s="102">
        <f t="shared" si="140"/>
        <v>10338</v>
      </c>
      <c r="R357" s="203">
        <f t="shared" si="140"/>
        <v>10830</v>
      </c>
      <c r="S357" s="193">
        <f>S332+S340+S348+S354</f>
        <v>0</v>
      </c>
      <c r="T357" s="102">
        <f t="shared" ref="T357:AK357" si="141">T332+T340+T348+T354</f>
        <v>0</v>
      </c>
      <c r="U357" s="203">
        <f t="shared" si="141"/>
        <v>0</v>
      </c>
      <c r="V357" s="193">
        <f t="shared" si="141"/>
        <v>314155.86525266391</v>
      </c>
      <c r="W357" s="102">
        <f t="shared" si="141"/>
        <v>143371.2451318122</v>
      </c>
      <c r="X357" s="203">
        <f t="shared" si="141"/>
        <v>151638.51833863932</v>
      </c>
      <c r="Y357" s="193">
        <f t="shared" si="141"/>
        <v>85000</v>
      </c>
      <c r="Z357" s="102">
        <f t="shared" si="141"/>
        <v>50000</v>
      </c>
      <c r="AA357" s="203">
        <f t="shared" si="141"/>
        <v>60000</v>
      </c>
      <c r="AB357" s="193">
        <f t="shared" si="141"/>
        <v>0</v>
      </c>
      <c r="AC357" s="102">
        <f t="shared" si="141"/>
        <v>0</v>
      </c>
      <c r="AD357" s="203">
        <f t="shared" si="141"/>
        <v>0</v>
      </c>
      <c r="AE357" s="193">
        <f t="shared" si="141"/>
        <v>0</v>
      </c>
      <c r="AF357" s="102">
        <f t="shared" si="141"/>
        <v>0</v>
      </c>
      <c r="AG357" s="203">
        <f t="shared" si="141"/>
        <v>0</v>
      </c>
      <c r="AH357" s="121">
        <f t="shared" si="141"/>
        <v>0</v>
      </c>
      <c r="AI357" s="193">
        <f t="shared" si="141"/>
        <v>2829416.8652526638</v>
      </c>
      <c r="AJ357" s="102">
        <f t="shared" si="141"/>
        <v>2670447.2451318121</v>
      </c>
      <c r="AK357" s="203">
        <f t="shared" si="141"/>
        <v>2893922.5183386393</v>
      </c>
    </row>
    <row r="358" spans="1:37" ht="15" customHeight="1" x14ac:dyDescent="0.2">
      <c r="A358" s="254">
        <f>[6]Settings!U357</f>
        <v>0</v>
      </c>
      <c r="B358" s="243">
        <f>[6]Settings!V357</f>
        <v>0</v>
      </c>
      <c r="C358" s="244">
        <f>[6]Settings!W357</f>
        <v>0</v>
      </c>
      <c r="D358" s="197"/>
      <c r="E358" s="27"/>
      <c r="F358" s="207"/>
      <c r="G358" s="197"/>
      <c r="H358" s="27"/>
      <c r="I358" s="207"/>
      <c r="J358" s="197"/>
      <c r="K358" s="27"/>
      <c r="L358" s="207"/>
      <c r="M358" s="197"/>
      <c r="N358" s="27"/>
      <c r="O358" s="207"/>
      <c r="P358" s="197"/>
      <c r="Q358" s="27"/>
      <c r="R358" s="207"/>
      <c r="S358" s="197"/>
      <c r="T358" s="27"/>
      <c r="U358" s="207"/>
      <c r="V358" s="197"/>
      <c r="W358" s="27"/>
      <c r="X358" s="207"/>
      <c r="Y358" s="197"/>
      <c r="Z358" s="27"/>
      <c r="AA358" s="207"/>
      <c r="AB358" s="197"/>
      <c r="AC358" s="27"/>
      <c r="AD358" s="207"/>
      <c r="AE358" s="197"/>
      <c r="AF358" s="27"/>
      <c r="AG358" s="207"/>
      <c r="AI358" s="147">
        <f t="shared" ref="AI358:AK368" si="142">D358+G358+J358+M358+P358+S358+V358+Y358+AB358+AE358</f>
        <v>0</v>
      </c>
      <c r="AJ358" s="80">
        <f t="shared" si="142"/>
        <v>0</v>
      </c>
      <c r="AK358" s="134">
        <f t="shared" si="142"/>
        <v>0</v>
      </c>
    </row>
    <row r="359" spans="1:37" ht="15" customHeight="1" x14ac:dyDescent="0.2">
      <c r="A359" s="257" t="str">
        <f>[6]Settings!U358</f>
        <v>WESTERN CAPE</v>
      </c>
      <c r="B359" s="19"/>
      <c r="C359" s="229"/>
      <c r="D359" s="198"/>
      <c r="E359" s="28"/>
      <c r="F359" s="208"/>
      <c r="G359" s="198"/>
      <c r="H359" s="28"/>
      <c r="I359" s="208"/>
      <c r="J359" s="198"/>
      <c r="K359" s="28"/>
      <c r="L359" s="208"/>
      <c r="M359" s="198"/>
      <c r="N359" s="28"/>
      <c r="O359" s="208"/>
      <c r="P359" s="198"/>
      <c r="Q359" s="28"/>
      <c r="R359" s="208"/>
      <c r="S359" s="198"/>
      <c r="T359" s="28"/>
      <c r="U359" s="208"/>
      <c r="V359" s="198"/>
      <c r="W359" s="28"/>
      <c r="X359" s="208"/>
      <c r="Y359" s="198"/>
      <c r="Z359" s="28"/>
      <c r="AA359" s="208"/>
      <c r="AB359" s="198"/>
      <c r="AC359" s="28"/>
      <c r="AD359" s="208"/>
      <c r="AE359" s="198"/>
      <c r="AF359" s="28"/>
      <c r="AG359" s="208"/>
      <c r="AI359" s="147">
        <f t="shared" si="142"/>
        <v>0</v>
      </c>
      <c r="AJ359" s="80">
        <f t="shared" si="142"/>
        <v>0</v>
      </c>
      <c r="AK359" s="134">
        <f t="shared" si="142"/>
        <v>0</v>
      </c>
    </row>
    <row r="360" spans="1:37" ht="15" customHeight="1" x14ac:dyDescent="0.2">
      <c r="A360" s="254">
        <f>[6]Settings!U359</f>
        <v>0</v>
      </c>
      <c r="B360" s="243">
        <f>[6]Settings!V359</f>
        <v>0</v>
      </c>
      <c r="C360" s="244">
        <f>[6]Settings!W359</f>
        <v>0</v>
      </c>
      <c r="D360" s="199"/>
      <c r="E360" s="29"/>
      <c r="F360" s="209"/>
      <c r="G360" s="199"/>
      <c r="H360" s="29"/>
      <c r="I360" s="209"/>
      <c r="J360" s="199"/>
      <c r="K360" s="29"/>
      <c r="L360" s="209"/>
      <c r="M360" s="199"/>
      <c r="N360" s="29"/>
      <c r="O360" s="209"/>
      <c r="P360" s="199"/>
      <c r="Q360" s="29"/>
      <c r="R360" s="209"/>
      <c r="S360" s="199"/>
      <c r="T360" s="29"/>
      <c r="U360" s="209"/>
      <c r="V360" s="199"/>
      <c r="W360" s="29"/>
      <c r="X360" s="209"/>
      <c r="Y360" s="199"/>
      <c r="Z360" s="29"/>
      <c r="AA360" s="209"/>
      <c r="AB360" s="199"/>
      <c r="AC360" s="29"/>
      <c r="AD360" s="209"/>
      <c r="AE360" s="199"/>
      <c r="AF360" s="29"/>
      <c r="AG360" s="209"/>
      <c r="AI360" s="147">
        <f t="shared" si="142"/>
        <v>0</v>
      </c>
      <c r="AJ360" s="80">
        <f t="shared" si="142"/>
        <v>0</v>
      </c>
      <c r="AK360" s="134">
        <f t="shared" si="142"/>
        <v>0</v>
      </c>
    </row>
    <row r="361" spans="1:37" ht="15" customHeight="1" x14ac:dyDescent="0.2">
      <c r="A361" s="255" t="str">
        <f>[6]Settings!U360</f>
        <v>A</v>
      </c>
      <c r="B361" s="21" t="str">
        <f>[6]Settings!V360</f>
        <v>CPT</v>
      </c>
      <c r="C361" s="65" t="str">
        <f>[6]Settings!W360</f>
        <v>City of Cape Town</v>
      </c>
      <c r="D361" s="148"/>
      <c r="E361" s="81"/>
      <c r="F361" s="149"/>
      <c r="G361" s="148"/>
      <c r="H361" s="81"/>
      <c r="I361" s="149"/>
      <c r="J361" s="148"/>
      <c r="K361" s="81"/>
      <c r="L361" s="149"/>
      <c r="M361" s="148">
        <v>5000</v>
      </c>
      <c r="N361" s="81">
        <v>5000</v>
      </c>
      <c r="O361" s="149">
        <v>19000</v>
      </c>
      <c r="P361" s="148"/>
      <c r="Q361" s="81"/>
      <c r="R361" s="149"/>
      <c r="S361" s="148">
        <v>1494786</v>
      </c>
      <c r="T361" s="81">
        <v>1570152</v>
      </c>
      <c r="U361" s="149">
        <v>1658751</v>
      </c>
      <c r="V361" s="148">
        <v>999523.69662553479</v>
      </c>
      <c r="W361" s="81">
        <v>807421.82168320497</v>
      </c>
      <c r="X361" s="149">
        <v>853980.50774938287</v>
      </c>
      <c r="Y361" s="148">
        <v>2109</v>
      </c>
      <c r="Z361" s="81">
        <v>30000</v>
      </c>
      <c r="AA361" s="149">
        <v>58093</v>
      </c>
      <c r="AB361" s="148">
        <v>61263</v>
      </c>
      <c r="AC361" s="81">
        <v>56740</v>
      </c>
      <c r="AD361" s="149">
        <v>59917</v>
      </c>
      <c r="AE361" s="148"/>
      <c r="AF361" s="81"/>
      <c r="AG361" s="149"/>
      <c r="AI361" s="148">
        <f t="shared" si="142"/>
        <v>2562681.6966255349</v>
      </c>
      <c r="AJ361" s="81">
        <f t="shared" si="142"/>
        <v>2469313.8216832047</v>
      </c>
      <c r="AK361" s="149">
        <f t="shared" si="142"/>
        <v>2649741.5077493829</v>
      </c>
    </row>
    <row r="362" spans="1:37" ht="15" customHeight="1" x14ac:dyDescent="0.2">
      <c r="A362" s="254">
        <f>[6]Settings!U361</f>
        <v>0</v>
      </c>
      <c r="B362" s="243">
        <f>[6]Settings!V361</f>
        <v>0</v>
      </c>
      <c r="C362" s="244">
        <f>[6]Settings!W361</f>
        <v>0</v>
      </c>
      <c r="D362" s="1"/>
      <c r="E362" s="2"/>
      <c r="F362" s="3"/>
      <c r="G362" s="1"/>
      <c r="H362" s="2"/>
      <c r="I362" s="3"/>
      <c r="J362" s="1"/>
      <c r="K362" s="2"/>
      <c r="L362" s="3"/>
      <c r="M362" s="1"/>
      <c r="N362" s="2"/>
      <c r="O362" s="3"/>
      <c r="P362" s="1"/>
      <c r="Q362" s="2"/>
      <c r="R362" s="3"/>
      <c r="S362" s="1"/>
      <c r="T362" s="2"/>
      <c r="U362" s="3"/>
      <c r="V362" s="1"/>
      <c r="W362" s="2"/>
      <c r="X362" s="3"/>
      <c r="Y362" s="1"/>
      <c r="Z362" s="2"/>
      <c r="AA362" s="3"/>
      <c r="AB362" s="1"/>
      <c r="AC362" s="2"/>
      <c r="AD362" s="3"/>
      <c r="AE362" s="1"/>
      <c r="AF362" s="2"/>
      <c r="AG362" s="3"/>
      <c r="AI362" s="147">
        <f t="shared" si="142"/>
        <v>0</v>
      </c>
      <c r="AJ362" s="80">
        <f t="shared" si="142"/>
        <v>0</v>
      </c>
      <c r="AK362" s="134">
        <f t="shared" si="142"/>
        <v>0</v>
      </c>
    </row>
    <row r="363" spans="1:37" ht="15" customHeight="1" x14ac:dyDescent="0.2">
      <c r="A363" s="20" t="str">
        <f>[6]Settings!U362</f>
        <v>B</v>
      </c>
      <c r="B363" s="19" t="s">
        <v>174</v>
      </c>
      <c r="C363" s="229" t="str">
        <f>[6]Settings!W362</f>
        <v xml:space="preserve"> Matzikama</v>
      </c>
      <c r="D363" s="147">
        <v>21614</v>
      </c>
      <c r="E363" s="80">
        <v>22644</v>
      </c>
      <c r="F363" s="134">
        <v>23731</v>
      </c>
      <c r="G363" s="147"/>
      <c r="H363" s="80"/>
      <c r="I363" s="134"/>
      <c r="J363" s="147">
        <v>10000</v>
      </c>
      <c r="K363" s="80">
        <v>10000</v>
      </c>
      <c r="L363" s="134">
        <v>10000</v>
      </c>
      <c r="M363" s="147">
        <v>3000</v>
      </c>
      <c r="N363" s="80">
        <v>2500</v>
      </c>
      <c r="O363" s="134">
        <v>8000</v>
      </c>
      <c r="P363" s="147"/>
      <c r="Q363" s="80"/>
      <c r="R363" s="134"/>
      <c r="S363" s="147"/>
      <c r="T363" s="80"/>
      <c r="U363" s="134"/>
      <c r="V363" s="147"/>
      <c r="W363" s="80"/>
      <c r="X363" s="134"/>
      <c r="Y363" s="147"/>
      <c r="Z363" s="80"/>
      <c r="AA363" s="134"/>
      <c r="AB363" s="147"/>
      <c r="AC363" s="80"/>
      <c r="AD363" s="134"/>
      <c r="AE363" s="147"/>
      <c r="AF363" s="80"/>
      <c r="AG363" s="134"/>
      <c r="AI363" s="147">
        <f t="shared" si="142"/>
        <v>34614</v>
      </c>
      <c r="AJ363" s="80">
        <f t="shared" si="142"/>
        <v>35144</v>
      </c>
      <c r="AK363" s="134">
        <f t="shared" si="142"/>
        <v>41731</v>
      </c>
    </row>
    <row r="364" spans="1:37" ht="15" customHeight="1" x14ac:dyDescent="0.2">
      <c r="A364" s="20" t="str">
        <f>[6]Settings!U363</f>
        <v>B</v>
      </c>
      <c r="B364" s="19" t="s">
        <v>175</v>
      </c>
      <c r="C364" s="229" t="str">
        <f>[6]Settings!W363</f>
        <v xml:space="preserve"> Cederberg</v>
      </c>
      <c r="D364" s="147">
        <v>15867</v>
      </c>
      <c r="E364" s="80">
        <v>16541</v>
      </c>
      <c r="F364" s="134">
        <v>17252</v>
      </c>
      <c r="G364" s="147">
        <v>4613</v>
      </c>
      <c r="H364" s="80"/>
      <c r="I364" s="134"/>
      <c r="J364" s="147">
        <v>10000</v>
      </c>
      <c r="K364" s="80">
        <v>10000</v>
      </c>
      <c r="L364" s="134">
        <v>12000</v>
      </c>
      <c r="M364" s="147">
        <v>4000</v>
      </c>
      <c r="N364" s="80">
        <v>3000</v>
      </c>
      <c r="O364" s="134">
        <v>8000</v>
      </c>
      <c r="P364" s="147"/>
      <c r="Q364" s="80"/>
      <c r="R364" s="134"/>
      <c r="S364" s="147"/>
      <c r="T364" s="80"/>
      <c r="U364" s="134"/>
      <c r="V364" s="147"/>
      <c r="W364" s="80"/>
      <c r="X364" s="134"/>
      <c r="Y364" s="147"/>
      <c r="Z364" s="80"/>
      <c r="AA364" s="134"/>
      <c r="AB364" s="147"/>
      <c r="AC364" s="80"/>
      <c r="AD364" s="134"/>
      <c r="AE364" s="147"/>
      <c r="AF364" s="80"/>
      <c r="AG364" s="134"/>
      <c r="AI364" s="147">
        <f t="shared" si="142"/>
        <v>34480</v>
      </c>
      <c r="AJ364" s="80">
        <f t="shared" si="142"/>
        <v>29541</v>
      </c>
      <c r="AK364" s="134">
        <f t="shared" si="142"/>
        <v>37252</v>
      </c>
    </row>
    <row r="365" spans="1:37" ht="15" customHeight="1" x14ac:dyDescent="0.2">
      <c r="A365" s="20" t="str">
        <f>[6]Settings!U364</f>
        <v>B</v>
      </c>
      <c r="B365" s="19" t="s">
        <v>1304</v>
      </c>
      <c r="C365" s="229" t="str">
        <f>[6]Settings!W364</f>
        <v xml:space="preserve"> Bergrivier</v>
      </c>
      <c r="D365" s="147">
        <v>14727</v>
      </c>
      <c r="E365" s="80">
        <v>15330</v>
      </c>
      <c r="F365" s="134">
        <v>15967</v>
      </c>
      <c r="G365" s="147"/>
      <c r="H365" s="80"/>
      <c r="I365" s="134"/>
      <c r="J365" s="147"/>
      <c r="K365" s="80"/>
      <c r="L365" s="134"/>
      <c r="M365" s="147"/>
      <c r="N365" s="80">
        <v>3000</v>
      </c>
      <c r="O365" s="134">
        <v>5000</v>
      </c>
      <c r="P365" s="147"/>
      <c r="Q365" s="80"/>
      <c r="R365" s="134"/>
      <c r="S365" s="147"/>
      <c r="T365" s="80"/>
      <c r="U365" s="134"/>
      <c r="V365" s="147"/>
      <c r="W365" s="80"/>
      <c r="X365" s="134"/>
      <c r="Y365" s="147"/>
      <c r="Z365" s="80"/>
      <c r="AA365" s="134"/>
      <c r="AB365" s="147"/>
      <c r="AC365" s="80"/>
      <c r="AD365" s="134"/>
      <c r="AE365" s="147"/>
      <c r="AF365" s="80"/>
      <c r="AG365" s="134"/>
      <c r="AI365" s="147">
        <f t="shared" si="142"/>
        <v>14727</v>
      </c>
      <c r="AJ365" s="80">
        <f t="shared" si="142"/>
        <v>18330</v>
      </c>
      <c r="AK365" s="134">
        <f t="shared" si="142"/>
        <v>20967</v>
      </c>
    </row>
    <row r="366" spans="1:37" ht="15" customHeight="1" x14ac:dyDescent="0.2">
      <c r="A366" s="20" t="str">
        <f>[6]Settings!U365</f>
        <v>B</v>
      </c>
      <c r="B366" s="19" t="s">
        <v>1305</v>
      </c>
      <c r="C366" s="229" t="str">
        <f>[6]Settings!W365</f>
        <v xml:space="preserve"> Saldanha Bay</v>
      </c>
      <c r="D366" s="147">
        <v>19687</v>
      </c>
      <c r="E366" s="80">
        <v>20597</v>
      </c>
      <c r="F366" s="134">
        <v>21558</v>
      </c>
      <c r="G366" s="147"/>
      <c r="H366" s="80"/>
      <c r="I366" s="134"/>
      <c r="J366" s="147"/>
      <c r="K366" s="80"/>
      <c r="L366" s="134"/>
      <c r="M366" s="147">
        <v>3000</v>
      </c>
      <c r="N366" s="80">
        <v>3000</v>
      </c>
      <c r="O366" s="134">
        <v>5000</v>
      </c>
      <c r="P366" s="147"/>
      <c r="Q366" s="80"/>
      <c r="R366" s="134"/>
      <c r="S366" s="147"/>
      <c r="T366" s="80"/>
      <c r="U366" s="134"/>
      <c r="V366" s="147"/>
      <c r="W366" s="80"/>
      <c r="X366" s="134"/>
      <c r="Y366" s="147"/>
      <c r="Z366" s="80"/>
      <c r="AA366" s="134"/>
      <c r="AB366" s="147"/>
      <c r="AC366" s="80"/>
      <c r="AD366" s="134"/>
      <c r="AE366" s="147"/>
      <c r="AF366" s="80"/>
      <c r="AG366" s="134"/>
      <c r="AI366" s="147">
        <f t="shared" si="142"/>
        <v>22687</v>
      </c>
      <c r="AJ366" s="80">
        <f t="shared" si="142"/>
        <v>23597</v>
      </c>
      <c r="AK366" s="134">
        <f t="shared" si="142"/>
        <v>26558</v>
      </c>
    </row>
    <row r="367" spans="1:37" ht="15" customHeight="1" x14ac:dyDescent="0.2">
      <c r="A367" s="20" t="str">
        <f>[6]Settings!U366</f>
        <v>B</v>
      </c>
      <c r="B367" s="19" t="s">
        <v>1306</v>
      </c>
      <c r="C367" s="229" t="str">
        <f>[6]Settings!W366</f>
        <v xml:space="preserve"> Swartland</v>
      </c>
      <c r="D367" s="147">
        <v>21608</v>
      </c>
      <c r="E367" s="80">
        <v>22637</v>
      </c>
      <c r="F367" s="134">
        <v>23724</v>
      </c>
      <c r="G367" s="147"/>
      <c r="H367" s="80"/>
      <c r="I367" s="134"/>
      <c r="J367" s="147"/>
      <c r="K367" s="80"/>
      <c r="L367" s="134"/>
      <c r="M367" s="147">
        <v>3000</v>
      </c>
      <c r="N367" s="80"/>
      <c r="O367" s="134"/>
      <c r="P367" s="147"/>
      <c r="Q367" s="80"/>
      <c r="R367" s="134"/>
      <c r="S367" s="147"/>
      <c r="T367" s="80"/>
      <c r="U367" s="134"/>
      <c r="V367" s="147"/>
      <c r="W367" s="80"/>
      <c r="X367" s="134"/>
      <c r="Y367" s="147"/>
      <c r="Z367" s="80"/>
      <c r="AA367" s="134"/>
      <c r="AB367" s="147"/>
      <c r="AC367" s="80"/>
      <c r="AD367" s="134"/>
      <c r="AE367" s="147"/>
      <c r="AF367" s="80"/>
      <c r="AG367" s="134"/>
      <c r="AI367" s="147">
        <f t="shared" si="142"/>
        <v>24608</v>
      </c>
      <c r="AJ367" s="80">
        <f t="shared" si="142"/>
        <v>22637</v>
      </c>
      <c r="AK367" s="134">
        <f t="shared" si="142"/>
        <v>23724</v>
      </c>
    </row>
    <row r="368" spans="1:37" ht="15" customHeight="1" x14ac:dyDescent="0.2">
      <c r="A368" s="20" t="str">
        <f>[6]Settings!U367</f>
        <v>C</v>
      </c>
      <c r="B368" s="19" t="s">
        <v>176</v>
      </c>
      <c r="C368" s="229" t="str">
        <f>[6]Settings!W367</f>
        <v xml:space="preserve"> West Coast District Municipality</v>
      </c>
      <c r="D368" s="147"/>
      <c r="E368" s="80"/>
      <c r="F368" s="134"/>
      <c r="G368" s="147"/>
      <c r="H368" s="80"/>
      <c r="I368" s="134"/>
      <c r="J368" s="147"/>
      <c r="K368" s="80"/>
      <c r="L368" s="134"/>
      <c r="M368" s="147"/>
      <c r="N368" s="80"/>
      <c r="O368" s="134"/>
      <c r="P368" s="147">
        <v>2553</v>
      </c>
      <c r="Q368" s="80">
        <v>2715</v>
      </c>
      <c r="R368" s="134">
        <v>2869</v>
      </c>
      <c r="S368" s="147"/>
      <c r="T368" s="80"/>
      <c r="U368" s="134"/>
      <c r="V368" s="147"/>
      <c r="W368" s="80"/>
      <c r="X368" s="134"/>
      <c r="Y368" s="147"/>
      <c r="Z368" s="80"/>
      <c r="AA368" s="134"/>
      <c r="AB368" s="147"/>
      <c r="AC368" s="80"/>
      <c r="AD368" s="134"/>
      <c r="AE368" s="147"/>
      <c r="AF368" s="80"/>
      <c r="AG368" s="134"/>
      <c r="AI368" s="147">
        <f t="shared" si="142"/>
        <v>2553</v>
      </c>
      <c r="AJ368" s="80">
        <f t="shared" si="142"/>
        <v>2715</v>
      </c>
      <c r="AK368" s="134">
        <f t="shared" si="142"/>
        <v>2869</v>
      </c>
    </row>
    <row r="369" spans="1:37" s="66" customFormat="1" ht="15" customHeight="1" x14ac:dyDescent="0.2">
      <c r="A369" s="22" t="str">
        <f>[6]Settings!U368</f>
        <v>Total: West Coast Municipalities</v>
      </c>
      <c r="B369" s="23"/>
      <c r="C369" s="24"/>
      <c r="D369" s="193">
        <f>SUM(D363:D368)</f>
        <v>93503</v>
      </c>
      <c r="E369" s="102">
        <f t="shared" ref="E369:R369" si="143">SUM(E363:E368)</f>
        <v>97749</v>
      </c>
      <c r="F369" s="203">
        <f t="shared" si="143"/>
        <v>102232</v>
      </c>
      <c r="G369" s="193">
        <f t="shared" si="143"/>
        <v>4613</v>
      </c>
      <c r="H369" s="102">
        <f t="shared" si="143"/>
        <v>0</v>
      </c>
      <c r="I369" s="203">
        <f t="shared" si="143"/>
        <v>0</v>
      </c>
      <c r="J369" s="193">
        <f t="shared" si="143"/>
        <v>20000</v>
      </c>
      <c r="K369" s="102">
        <f t="shared" si="143"/>
        <v>20000</v>
      </c>
      <c r="L369" s="203">
        <f t="shared" si="143"/>
        <v>22000</v>
      </c>
      <c r="M369" s="193">
        <f t="shared" si="143"/>
        <v>13000</v>
      </c>
      <c r="N369" s="102">
        <f t="shared" si="143"/>
        <v>11500</v>
      </c>
      <c r="O369" s="203">
        <f t="shared" si="143"/>
        <v>26000</v>
      </c>
      <c r="P369" s="203">
        <f t="shared" si="143"/>
        <v>2553</v>
      </c>
      <c r="Q369" s="102">
        <f t="shared" si="143"/>
        <v>2715</v>
      </c>
      <c r="R369" s="203">
        <f t="shared" si="143"/>
        <v>2869</v>
      </c>
      <c r="S369" s="193">
        <f>SUM(S363:S368)</f>
        <v>0</v>
      </c>
      <c r="T369" s="102">
        <f t="shared" ref="T369:AK369" si="144">SUM(T363:T368)</f>
        <v>0</v>
      </c>
      <c r="U369" s="203">
        <f t="shared" si="144"/>
        <v>0</v>
      </c>
      <c r="V369" s="193">
        <f t="shared" si="144"/>
        <v>0</v>
      </c>
      <c r="W369" s="102">
        <f t="shared" si="144"/>
        <v>0</v>
      </c>
      <c r="X369" s="203">
        <f t="shared" si="144"/>
        <v>0</v>
      </c>
      <c r="Y369" s="193">
        <f t="shared" si="144"/>
        <v>0</v>
      </c>
      <c r="Z369" s="102">
        <f t="shared" si="144"/>
        <v>0</v>
      </c>
      <c r="AA369" s="203">
        <f t="shared" si="144"/>
        <v>0</v>
      </c>
      <c r="AB369" s="193">
        <f t="shared" si="144"/>
        <v>0</v>
      </c>
      <c r="AC369" s="102">
        <f t="shared" si="144"/>
        <v>0</v>
      </c>
      <c r="AD369" s="203">
        <f t="shared" si="144"/>
        <v>0</v>
      </c>
      <c r="AE369" s="193">
        <f t="shared" si="144"/>
        <v>0</v>
      </c>
      <c r="AF369" s="102">
        <f t="shared" si="144"/>
        <v>0</v>
      </c>
      <c r="AG369" s="203">
        <f t="shared" si="144"/>
        <v>0</v>
      </c>
      <c r="AH369" s="121">
        <f t="shared" si="144"/>
        <v>0</v>
      </c>
      <c r="AI369" s="193">
        <f t="shared" si="144"/>
        <v>133669</v>
      </c>
      <c r="AJ369" s="102">
        <f t="shared" si="144"/>
        <v>131964</v>
      </c>
      <c r="AK369" s="203">
        <f t="shared" si="144"/>
        <v>153101</v>
      </c>
    </row>
    <row r="370" spans="1:37" ht="15" customHeight="1" x14ac:dyDescent="0.2">
      <c r="A370" s="254">
        <f>[6]Settings!U369</f>
        <v>0</v>
      </c>
      <c r="B370" s="243">
        <f>[6]Settings!V369</f>
        <v>0</v>
      </c>
      <c r="C370" s="244">
        <f>[6]Settings!W369</f>
        <v>0</v>
      </c>
      <c r="D370" s="1"/>
      <c r="E370" s="2"/>
      <c r="F370" s="3"/>
      <c r="G370" s="1"/>
      <c r="H370" s="2"/>
      <c r="I370" s="3"/>
      <c r="J370" s="1"/>
      <c r="K370" s="2"/>
      <c r="L370" s="3"/>
      <c r="M370" s="1"/>
      <c r="N370" s="2"/>
      <c r="O370" s="3"/>
      <c r="P370" s="1"/>
      <c r="Q370" s="2"/>
      <c r="R370" s="3"/>
      <c r="S370" s="1"/>
      <c r="T370" s="2"/>
      <c r="U370" s="3"/>
      <c r="V370" s="1"/>
      <c r="W370" s="2"/>
      <c r="X370" s="3"/>
      <c r="Y370" s="1"/>
      <c r="Z370" s="2"/>
      <c r="AA370" s="3"/>
      <c r="AB370" s="1"/>
      <c r="AC370" s="2"/>
      <c r="AD370" s="3"/>
      <c r="AE370" s="1"/>
      <c r="AF370" s="2"/>
      <c r="AG370" s="3"/>
      <c r="AI370" s="147">
        <f t="shared" ref="AI370:AK376" si="145">D370+G370+J370+M370+P370+S370+V370+Y370+AB370+AE370</f>
        <v>0</v>
      </c>
      <c r="AJ370" s="80">
        <f t="shared" si="145"/>
        <v>0</v>
      </c>
      <c r="AK370" s="134">
        <f t="shared" si="145"/>
        <v>0</v>
      </c>
    </row>
    <row r="371" spans="1:37" ht="15" customHeight="1" x14ac:dyDescent="0.2">
      <c r="A371" s="20" t="str">
        <f>[6]Settings!U370</f>
        <v>B</v>
      </c>
      <c r="B371" s="19" t="s">
        <v>178</v>
      </c>
      <c r="C371" s="229" t="str">
        <f>[6]Settings!W370</f>
        <v xml:space="preserve"> Witzenberg</v>
      </c>
      <c r="D371" s="147">
        <v>22739</v>
      </c>
      <c r="E371" s="80">
        <v>23838</v>
      </c>
      <c r="F371" s="134">
        <v>24999</v>
      </c>
      <c r="G371" s="147">
        <v>13372</v>
      </c>
      <c r="H371" s="80">
        <v>10000</v>
      </c>
      <c r="I371" s="134">
        <v>20000</v>
      </c>
      <c r="J371" s="147"/>
      <c r="K371" s="80"/>
      <c r="L371" s="134"/>
      <c r="M371" s="147"/>
      <c r="N371" s="80">
        <v>6000</v>
      </c>
      <c r="O371" s="134">
        <v>7000</v>
      </c>
      <c r="P371" s="147"/>
      <c r="Q371" s="80"/>
      <c r="R371" s="134"/>
      <c r="S371" s="147"/>
      <c r="T371" s="80"/>
      <c r="U371" s="134"/>
      <c r="V371" s="147"/>
      <c r="W371" s="80"/>
      <c r="X371" s="134"/>
      <c r="Y371" s="147"/>
      <c r="Z371" s="80"/>
      <c r="AA371" s="134"/>
      <c r="AB371" s="147"/>
      <c r="AC371" s="80"/>
      <c r="AD371" s="134"/>
      <c r="AE371" s="147"/>
      <c r="AF371" s="80"/>
      <c r="AG371" s="134"/>
      <c r="AI371" s="147">
        <f t="shared" si="145"/>
        <v>36111</v>
      </c>
      <c r="AJ371" s="80">
        <f t="shared" si="145"/>
        <v>39838</v>
      </c>
      <c r="AK371" s="134">
        <f t="shared" si="145"/>
        <v>51999</v>
      </c>
    </row>
    <row r="372" spans="1:37" ht="15" customHeight="1" x14ac:dyDescent="0.2">
      <c r="A372" s="20" t="str">
        <f>[6]Settings!U371</f>
        <v>B</v>
      </c>
      <c r="B372" s="19" t="s">
        <v>179</v>
      </c>
      <c r="C372" s="229" t="str">
        <f>[6]Settings!W371</f>
        <v xml:space="preserve"> Drakenstein</v>
      </c>
      <c r="D372" s="147">
        <v>35709</v>
      </c>
      <c r="E372" s="80">
        <v>37612</v>
      </c>
      <c r="F372" s="134">
        <v>39621</v>
      </c>
      <c r="G372" s="147"/>
      <c r="H372" s="80"/>
      <c r="I372" s="134"/>
      <c r="J372" s="147"/>
      <c r="K372" s="80"/>
      <c r="L372" s="134"/>
      <c r="M372" s="147">
        <v>4000</v>
      </c>
      <c r="N372" s="80">
        <v>4000</v>
      </c>
      <c r="O372" s="134">
        <v>4000</v>
      </c>
      <c r="P372" s="147"/>
      <c r="Q372" s="80"/>
      <c r="R372" s="134"/>
      <c r="S372" s="147"/>
      <c r="T372" s="80"/>
      <c r="U372" s="134"/>
      <c r="V372" s="147"/>
      <c r="W372" s="80"/>
      <c r="X372" s="134"/>
      <c r="Y372" s="147"/>
      <c r="Z372" s="80"/>
      <c r="AA372" s="134"/>
      <c r="AB372" s="147"/>
      <c r="AC372" s="80"/>
      <c r="AD372" s="134"/>
      <c r="AE372" s="147"/>
      <c r="AF372" s="80"/>
      <c r="AG372" s="134"/>
      <c r="AI372" s="147">
        <f t="shared" si="145"/>
        <v>39709</v>
      </c>
      <c r="AJ372" s="80">
        <f t="shared" si="145"/>
        <v>41612</v>
      </c>
      <c r="AK372" s="134">
        <f t="shared" si="145"/>
        <v>43621</v>
      </c>
    </row>
    <row r="373" spans="1:37" ht="15" customHeight="1" x14ac:dyDescent="0.2">
      <c r="A373" s="20" t="str">
        <f>[6]Settings!U372</f>
        <v>B</v>
      </c>
      <c r="B373" s="19" t="s">
        <v>180</v>
      </c>
      <c r="C373" s="229" t="str">
        <f>[6]Settings!W372</f>
        <v xml:space="preserve"> Stellenbosch</v>
      </c>
      <c r="D373" s="147">
        <v>36358</v>
      </c>
      <c r="E373" s="80">
        <v>38302</v>
      </c>
      <c r="F373" s="134">
        <v>40353</v>
      </c>
      <c r="G373" s="147"/>
      <c r="H373" s="80"/>
      <c r="I373" s="134"/>
      <c r="J373" s="147"/>
      <c r="K373" s="80"/>
      <c r="L373" s="134"/>
      <c r="M373" s="147">
        <v>4000</v>
      </c>
      <c r="N373" s="80">
        <v>4000</v>
      </c>
      <c r="O373" s="134">
        <v>7000</v>
      </c>
      <c r="P373" s="147"/>
      <c r="Q373" s="80"/>
      <c r="R373" s="134"/>
      <c r="S373" s="147"/>
      <c r="T373" s="80"/>
      <c r="U373" s="134"/>
      <c r="V373" s="147"/>
      <c r="W373" s="80"/>
      <c r="X373" s="134"/>
      <c r="Y373" s="147"/>
      <c r="Z373" s="80"/>
      <c r="AA373" s="134"/>
      <c r="AB373" s="147"/>
      <c r="AC373" s="80"/>
      <c r="AD373" s="134"/>
      <c r="AE373" s="147"/>
      <c r="AF373" s="80"/>
      <c r="AG373" s="134"/>
      <c r="AI373" s="147">
        <f t="shared" si="145"/>
        <v>40358</v>
      </c>
      <c r="AJ373" s="80">
        <f t="shared" si="145"/>
        <v>42302</v>
      </c>
      <c r="AK373" s="134">
        <f t="shared" si="145"/>
        <v>47353</v>
      </c>
    </row>
    <row r="374" spans="1:37" ht="15" customHeight="1" x14ac:dyDescent="0.2">
      <c r="A374" s="20" t="str">
        <f>[6]Settings!U373</f>
        <v>B</v>
      </c>
      <c r="B374" s="19" t="s">
        <v>1307</v>
      </c>
      <c r="C374" s="229" t="str">
        <f>[6]Settings!W373</f>
        <v xml:space="preserve"> Breede Valley</v>
      </c>
      <c r="D374" s="147">
        <v>35007</v>
      </c>
      <c r="E374" s="80">
        <v>36867</v>
      </c>
      <c r="F374" s="134">
        <v>38830</v>
      </c>
      <c r="G374" s="147"/>
      <c r="H374" s="80"/>
      <c r="I374" s="134"/>
      <c r="J374" s="147"/>
      <c r="K374" s="80"/>
      <c r="L374" s="134"/>
      <c r="M374" s="147">
        <v>8000</v>
      </c>
      <c r="N374" s="80">
        <v>2000</v>
      </c>
      <c r="O374" s="134">
        <v>3000</v>
      </c>
      <c r="P374" s="147"/>
      <c r="Q374" s="80"/>
      <c r="R374" s="134"/>
      <c r="S374" s="147"/>
      <c r="T374" s="80"/>
      <c r="U374" s="134"/>
      <c r="V374" s="147"/>
      <c r="W374" s="80"/>
      <c r="X374" s="134"/>
      <c r="Y374" s="147"/>
      <c r="Z374" s="80"/>
      <c r="AA374" s="134"/>
      <c r="AB374" s="147"/>
      <c r="AC374" s="80"/>
      <c r="AD374" s="134"/>
      <c r="AE374" s="147"/>
      <c r="AF374" s="80"/>
      <c r="AG374" s="134"/>
      <c r="AI374" s="147">
        <f t="shared" si="145"/>
        <v>43007</v>
      </c>
      <c r="AJ374" s="80">
        <f t="shared" si="145"/>
        <v>38867</v>
      </c>
      <c r="AK374" s="134">
        <f t="shared" si="145"/>
        <v>41830</v>
      </c>
    </row>
    <row r="375" spans="1:37" ht="15" customHeight="1" x14ac:dyDescent="0.2">
      <c r="A375" s="20" t="str">
        <f>[6]Settings!U374</f>
        <v>B</v>
      </c>
      <c r="B375" s="19" t="s">
        <v>1308</v>
      </c>
      <c r="C375" s="229" t="str">
        <f>[6]Settings!W374</f>
        <v xml:space="preserve"> Langeberg</v>
      </c>
      <c r="D375" s="147">
        <v>37302</v>
      </c>
      <c r="E375" s="80">
        <v>23375</v>
      </c>
      <c r="F375" s="134">
        <v>24507</v>
      </c>
      <c r="G375" s="147"/>
      <c r="H375" s="80"/>
      <c r="I375" s="134"/>
      <c r="J375" s="147"/>
      <c r="K375" s="80"/>
      <c r="L375" s="134"/>
      <c r="M375" s="147">
        <v>1000</v>
      </c>
      <c r="N375" s="80">
        <v>1000</v>
      </c>
      <c r="O375" s="134"/>
      <c r="P375" s="147"/>
      <c r="Q375" s="80"/>
      <c r="R375" s="134"/>
      <c r="S375" s="147"/>
      <c r="T375" s="80"/>
      <c r="U375" s="134"/>
      <c r="V375" s="147"/>
      <c r="W375" s="80"/>
      <c r="X375" s="134"/>
      <c r="Y375" s="147"/>
      <c r="Z375" s="80"/>
      <c r="AA375" s="134"/>
      <c r="AB375" s="147"/>
      <c r="AC375" s="80"/>
      <c r="AD375" s="134"/>
      <c r="AE375" s="147"/>
      <c r="AF375" s="80"/>
      <c r="AG375" s="134"/>
      <c r="AI375" s="147">
        <f t="shared" si="145"/>
        <v>38302</v>
      </c>
      <c r="AJ375" s="80">
        <f t="shared" si="145"/>
        <v>24375</v>
      </c>
      <c r="AK375" s="134">
        <f t="shared" si="145"/>
        <v>24507</v>
      </c>
    </row>
    <row r="376" spans="1:37" ht="15" customHeight="1" x14ac:dyDescent="0.2">
      <c r="A376" s="20" t="str">
        <f>[6]Settings!U375</f>
        <v>C</v>
      </c>
      <c r="B376" s="19" t="s">
        <v>181</v>
      </c>
      <c r="C376" s="229" t="str">
        <f>[6]Settings!W375</f>
        <v xml:space="preserve"> Cape Winelands District Municipality</v>
      </c>
      <c r="D376" s="147">
        <v>0</v>
      </c>
      <c r="E376" s="80"/>
      <c r="F376" s="134">
        <v>0</v>
      </c>
      <c r="G376" s="147"/>
      <c r="H376" s="80"/>
      <c r="I376" s="134"/>
      <c r="J376" s="147"/>
      <c r="K376" s="80"/>
      <c r="L376" s="134"/>
      <c r="M376" s="147"/>
      <c r="N376" s="80"/>
      <c r="O376" s="134"/>
      <c r="P376" s="147">
        <v>2683</v>
      </c>
      <c r="Q376" s="80">
        <v>2931</v>
      </c>
      <c r="R376" s="134">
        <v>3097</v>
      </c>
      <c r="S376" s="147"/>
      <c r="T376" s="80"/>
      <c r="U376" s="134"/>
      <c r="V376" s="147"/>
      <c r="W376" s="80"/>
      <c r="X376" s="134"/>
      <c r="Y376" s="147"/>
      <c r="Z376" s="80"/>
      <c r="AA376" s="134"/>
      <c r="AB376" s="147"/>
      <c r="AC376" s="80"/>
      <c r="AD376" s="134"/>
      <c r="AE376" s="147"/>
      <c r="AF376" s="80"/>
      <c r="AG376" s="134"/>
      <c r="AI376" s="147">
        <f t="shared" si="145"/>
        <v>2683</v>
      </c>
      <c r="AJ376" s="80">
        <f t="shared" si="145"/>
        <v>2931</v>
      </c>
      <c r="AK376" s="134">
        <f t="shared" si="145"/>
        <v>3097</v>
      </c>
    </row>
    <row r="377" spans="1:37" s="66" customFormat="1" ht="15" customHeight="1" x14ac:dyDescent="0.2">
      <c r="A377" s="22" t="str">
        <f>[6]Settings!U376</f>
        <v>Total: Cape Winelands Municipalities</v>
      </c>
      <c r="B377" s="23"/>
      <c r="C377" s="24"/>
      <c r="D377" s="193">
        <f>SUM(D371:D376)</f>
        <v>167115</v>
      </c>
      <c r="E377" s="102">
        <f t="shared" ref="E377:R377" si="146">SUM(E371:E376)</f>
        <v>159994</v>
      </c>
      <c r="F377" s="203">
        <f t="shared" si="146"/>
        <v>168310</v>
      </c>
      <c r="G377" s="193">
        <f t="shared" si="146"/>
        <v>13372</v>
      </c>
      <c r="H377" s="102">
        <f t="shared" si="146"/>
        <v>10000</v>
      </c>
      <c r="I377" s="203">
        <f t="shared" si="146"/>
        <v>20000</v>
      </c>
      <c r="J377" s="193">
        <f t="shared" si="146"/>
        <v>0</v>
      </c>
      <c r="K377" s="102">
        <f t="shared" si="146"/>
        <v>0</v>
      </c>
      <c r="L377" s="203">
        <f t="shared" si="146"/>
        <v>0</v>
      </c>
      <c r="M377" s="193">
        <f t="shared" si="146"/>
        <v>17000</v>
      </c>
      <c r="N377" s="102">
        <f t="shared" si="146"/>
        <v>17000</v>
      </c>
      <c r="O377" s="203">
        <f t="shared" si="146"/>
        <v>21000</v>
      </c>
      <c r="P377" s="203">
        <f t="shared" si="146"/>
        <v>2683</v>
      </c>
      <c r="Q377" s="102">
        <f t="shared" si="146"/>
        <v>2931</v>
      </c>
      <c r="R377" s="203">
        <f t="shared" si="146"/>
        <v>3097</v>
      </c>
      <c r="S377" s="193">
        <f>SUM(S371:S376)</f>
        <v>0</v>
      </c>
      <c r="T377" s="102">
        <f t="shared" ref="T377:AK377" si="147">SUM(T371:T376)</f>
        <v>0</v>
      </c>
      <c r="U377" s="203">
        <f t="shared" si="147"/>
        <v>0</v>
      </c>
      <c r="V377" s="193">
        <f t="shared" si="147"/>
        <v>0</v>
      </c>
      <c r="W377" s="102">
        <f t="shared" si="147"/>
        <v>0</v>
      </c>
      <c r="X377" s="203">
        <f t="shared" si="147"/>
        <v>0</v>
      </c>
      <c r="Y377" s="193">
        <f t="shared" si="147"/>
        <v>0</v>
      </c>
      <c r="Z377" s="102">
        <f t="shared" si="147"/>
        <v>0</v>
      </c>
      <c r="AA377" s="203">
        <f t="shared" si="147"/>
        <v>0</v>
      </c>
      <c r="AB377" s="193">
        <f t="shared" si="147"/>
        <v>0</v>
      </c>
      <c r="AC377" s="102">
        <f t="shared" si="147"/>
        <v>0</v>
      </c>
      <c r="AD377" s="203">
        <f t="shared" si="147"/>
        <v>0</v>
      </c>
      <c r="AE377" s="193">
        <f t="shared" si="147"/>
        <v>0</v>
      </c>
      <c r="AF377" s="102">
        <f t="shared" si="147"/>
        <v>0</v>
      </c>
      <c r="AG377" s="203">
        <f t="shared" si="147"/>
        <v>0</v>
      </c>
      <c r="AH377" s="121">
        <f t="shared" si="147"/>
        <v>0</v>
      </c>
      <c r="AI377" s="193">
        <f t="shared" si="147"/>
        <v>200170</v>
      </c>
      <c r="AJ377" s="102">
        <f t="shared" si="147"/>
        <v>189925</v>
      </c>
      <c r="AK377" s="203">
        <f t="shared" si="147"/>
        <v>212407</v>
      </c>
    </row>
    <row r="378" spans="1:37" ht="15" customHeight="1" x14ac:dyDescent="0.2">
      <c r="A378" s="254">
        <f>[6]Settings!U377</f>
        <v>0</v>
      </c>
      <c r="B378" s="243">
        <f>[6]Settings!V377</f>
        <v>0</v>
      </c>
      <c r="C378" s="244">
        <f>[6]Settings!W377</f>
        <v>0</v>
      </c>
      <c r="D378" s="1"/>
      <c r="E378" s="2"/>
      <c r="F378" s="3"/>
      <c r="G378" s="1"/>
      <c r="H378" s="2"/>
      <c r="I378" s="3"/>
      <c r="J378" s="1"/>
      <c r="K378" s="2"/>
      <c r="L378" s="3"/>
      <c r="M378" s="1"/>
      <c r="N378" s="2"/>
      <c r="O378" s="3"/>
      <c r="P378" s="1"/>
      <c r="Q378" s="2"/>
      <c r="R378" s="3"/>
      <c r="S378" s="1"/>
      <c r="T378" s="2"/>
      <c r="U378" s="3"/>
      <c r="V378" s="1"/>
      <c r="W378" s="2"/>
      <c r="X378" s="3"/>
      <c r="Y378" s="1"/>
      <c r="Z378" s="2"/>
      <c r="AA378" s="3"/>
      <c r="AB378" s="1"/>
      <c r="AC378" s="2"/>
      <c r="AD378" s="3"/>
      <c r="AE378" s="1"/>
      <c r="AF378" s="2"/>
      <c r="AG378" s="3"/>
      <c r="AI378" s="147">
        <f t="shared" ref="AI378:AK383" si="148">D378+G378+J378+M378+P378+S378+V378+Y378+AB378+AE378</f>
        <v>0</v>
      </c>
      <c r="AJ378" s="80">
        <f t="shared" si="148"/>
        <v>0</v>
      </c>
      <c r="AK378" s="134">
        <f t="shared" si="148"/>
        <v>0</v>
      </c>
    </row>
    <row r="379" spans="1:37" ht="15" customHeight="1" x14ac:dyDescent="0.2">
      <c r="A379" s="20" t="str">
        <f>[6]Settings!U378</f>
        <v>B</v>
      </c>
      <c r="B379" s="19" t="s">
        <v>183</v>
      </c>
      <c r="C379" s="229" t="str">
        <f>[6]Settings!W378</f>
        <v xml:space="preserve"> Theewaterskloof</v>
      </c>
      <c r="D379" s="147">
        <v>26833</v>
      </c>
      <c r="E379" s="80">
        <v>28186</v>
      </c>
      <c r="F379" s="134">
        <v>29615</v>
      </c>
      <c r="G379" s="147"/>
      <c r="H379" s="80"/>
      <c r="I379" s="134"/>
      <c r="J379" s="147"/>
      <c r="K379" s="80"/>
      <c r="L379" s="134"/>
      <c r="M379" s="147">
        <v>3000</v>
      </c>
      <c r="N379" s="80">
        <v>7000</v>
      </c>
      <c r="O379" s="134">
        <v>11000</v>
      </c>
      <c r="P379" s="147"/>
      <c r="Q379" s="80"/>
      <c r="R379" s="134"/>
      <c r="S379" s="147"/>
      <c r="T379" s="80"/>
      <c r="U379" s="134"/>
      <c r="V379" s="147"/>
      <c r="W379" s="80"/>
      <c r="X379" s="134"/>
      <c r="Y379" s="147"/>
      <c r="Z379" s="80"/>
      <c r="AA379" s="134"/>
      <c r="AB379" s="147"/>
      <c r="AC379" s="80"/>
      <c r="AD379" s="134"/>
      <c r="AE379" s="147"/>
      <c r="AF379" s="80"/>
      <c r="AG379" s="134"/>
      <c r="AI379" s="147">
        <f t="shared" si="148"/>
        <v>29833</v>
      </c>
      <c r="AJ379" s="80">
        <f t="shared" si="148"/>
        <v>35186</v>
      </c>
      <c r="AK379" s="134">
        <f t="shared" si="148"/>
        <v>40615</v>
      </c>
    </row>
    <row r="380" spans="1:37" ht="15" customHeight="1" x14ac:dyDescent="0.2">
      <c r="A380" s="20" t="str">
        <f>[6]Settings!U379</f>
        <v>B</v>
      </c>
      <c r="B380" s="19" t="s">
        <v>1309</v>
      </c>
      <c r="C380" s="229" t="str">
        <f>[6]Settings!W379</f>
        <v xml:space="preserve"> Overstrand</v>
      </c>
      <c r="D380" s="147">
        <v>22330</v>
      </c>
      <c r="E380" s="80">
        <v>23404</v>
      </c>
      <c r="F380" s="134">
        <v>24538</v>
      </c>
      <c r="G380" s="147"/>
      <c r="H380" s="80"/>
      <c r="I380" s="134"/>
      <c r="J380" s="147"/>
      <c r="K380" s="80"/>
      <c r="L380" s="134"/>
      <c r="M380" s="147">
        <v>4000</v>
      </c>
      <c r="N380" s="80">
        <v>4000</v>
      </c>
      <c r="O380" s="134">
        <v>11000</v>
      </c>
      <c r="P380" s="147"/>
      <c r="Q380" s="80"/>
      <c r="R380" s="134"/>
      <c r="S380" s="147"/>
      <c r="T380" s="80"/>
      <c r="U380" s="134"/>
      <c r="V380" s="147"/>
      <c r="W380" s="80"/>
      <c r="X380" s="134"/>
      <c r="Y380" s="147"/>
      <c r="Z380" s="80"/>
      <c r="AA380" s="134"/>
      <c r="AB380" s="147"/>
      <c r="AC380" s="80"/>
      <c r="AD380" s="134"/>
      <c r="AE380" s="147"/>
      <c r="AF380" s="80"/>
      <c r="AG380" s="134"/>
      <c r="AI380" s="147">
        <f t="shared" si="148"/>
        <v>26330</v>
      </c>
      <c r="AJ380" s="80">
        <f t="shared" si="148"/>
        <v>27404</v>
      </c>
      <c r="AK380" s="134">
        <f t="shared" si="148"/>
        <v>35538</v>
      </c>
    </row>
    <row r="381" spans="1:37" ht="15" customHeight="1" x14ac:dyDescent="0.2">
      <c r="A381" s="20" t="str">
        <f>[6]Settings!U380</f>
        <v>B</v>
      </c>
      <c r="B381" s="19" t="s">
        <v>1310</v>
      </c>
      <c r="C381" s="229" t="str">
        <f>[6]Settings!W380</f>
        <v xml:space="preserve"> Cape Agulhas</v>
      </c>
      <c r="D381" s="147">
        <v>11118</v>
      </c>
      <c r="E381" s="80">
        <v>11497</v>
      </c>
      <c r="F381" s="134">
        <v>11897</v>
      </c>
      <c r="G381" s="147"/>
      <c r="H381" s="80"/>
      <c r="I381" s="134"/>
      <c r="J381" s="147"/>
      <c r="K381" s="80"/>
      <c r="L381" s="134"/>
      <c r="M381" s="147">
        <v>1000</v>
      </c>
      <c r="N381" s="80">
        <v>2000</v>
      </c>
      <c r="O381" s="134">
        <v>7000</v>
      </c>
      <c r="P381" s="147"/>
      <c r="Q381" s="80"/>
      <c r="R381" s="134"/>
      <c r="S381" s="147"/>
      <c r="T381" s="80"/>
      <c r="U381" s="134"/>
      <c r="V381" s="147"/>
      <c r="W381" s="80"/>
      <c r="X381" s="134"/>
      <c r="Y381" s="147"/>
      <c r="Z381" s="80"/>
      <c r="AA381" s="134"/>
      <c r="AB381" s="147"/>
      <c r="AC381" s="80"/>
      <c r="AD381" s="134"/>
      <c r="AE381" s="147"/>
      <c r="AF381" s="80"/>
      <c r="AG381" s="134"/>
      <c r="AI381" s="147">
        <f t="shared" si="148"/>
        <v>12118</v>
      </c>
      <c r="AJ381" s="80">
        <f t="shared" si="148"/>
        <v>13497</v>
      </c>
      <c r="AK381" s="134">
        <f t="shared" si="148"/>
        <v>18897</v>
      </c>
    </row>
    <row r="382" spans="1:37" ht="15" customHeight="1" x14ac:dyDescent="0.2">
      <c r="A382" s="20" t="str">
        <f>[6]Settings!U381</f>
        <v>B</v>
      </c>
      <c r="B382" s="19" t="s">
        <v>1311</v>
      </c>
      <c r="C382" s="229" t="str">
        <f>[6]Settings!W381</f>
        <v xml:space="preserve"> Swellendam</v>
      </c>
      <c r="D382" s="147">
        <v>12067</v>
      </c>
      <c r="E382" s="80">
        <v>12506</v>
      </c>
      <c r="F382" s="134">
        <v>12968</v>
      </c>
      <c r="G382" s="147"/>
      <c r="H382" s="80"/>
      <c r="I382" s="134"/>
      <c r="J382" s="147"/>
      <c r="K382" s="80"/>
      <c r="L382" s="134"/>
      <c r="M382" s="147">
        <v>2000</v>
      </c>
      <c r="N382" s="80">
        <v>2000</v>
      </c>
      <c r="O382" s="134">
        <v>7000</v>
      </c>
      <c r="P382" s="147"/>
      <c r="Q382" s="80"/>
      <c r="R382" s="134"/>
      <c r="S382" s="147"/>
      <c r="T382" s="80"/>
      <c r="U382" s="134"/>
      <c r="V382" s="147"/>
      <c r="W382" s="80"/>
      <c r="X382" s="134"/>
      <c r="Y382" s="147"/>
      <c r="Z382" s="80"/>
      <c r="AA382" s="134"/>
      <c r="AB382" s="147"/>
      <c r="AC382" s="80"/>
      <c r="AD382" s="134"/>
      <c r="AE382" s="147"/>
      <c r="AF382" s="80"/>
      <c r="AG382" s="134"/>
      <c r="AI382" s="147">
        <f t="shared" si="148"/>
        <v>14067</v>
      </c>
      <c r="AJ382" s="80">
        <f t="shared" si="148"/>
        <v>14506</v>
      </c>
      <c r="AK382" s="134">
        <f t="shared" si="148"/>
        <v>19968</v>
      </c>
    </row>
    <row r="383" spans="1:37" ht="15" customHeight="1" x14ac:dyDescent="0.2">
      <c r="A383" s="20" t="str">
        <f>[6]Settings!U382</f>
        <v>C</v>
      </c>
      <c r="B383" s="19" t="s">
        <v>184</v>
      </c>
      <c r="C383" s="229" t="str">
        <f>[6]Settings!W382</f>
        <v xml:space="preserve"> Overberg District Municipality</v>
      </c>
      <c r="D383" s="147">
        <v>0</v>
      </c>
      <c r="E383" s="80"/>
      <c r="F383" s="134">
        <v>0</v>
      </c>
      <c r="G383" s="147"/>
      <c r="H383" s="80"/>
      <c r="I383" s="134"/>
      <c r="J383" s="147"/>
      <c r="K383" s="80"/>
      <c r="L383" s="134"/>
      <c r="M383" s="147"/>
      <c r="N383" s="80"/>
      <c r="O383" s="134"/>
      <c r="P383" s="147">
        <v>2643</v>
      </c>
      <c r="Q383" s="80">
        <v>2716</v>
      </c>
      <c r="R383" s="134">
        <v>2868</v>
      </c>
      <c r="S383" s="147"/>
      <c r="T383" s="80"/>
      <c r="U383" s="134"/>
      <c r="V383" s="147"/>
      <c r="W383" s="80"/>
      <c r="X383" s="134"/>
      <c r="Y383" s="147"/>
      <c r="Z383" s="80"/>
      <c r="AA383" s="134"/>
      <c r="AB383" s="147"/>
      <c r="AC383" s="80"/>
      <c r="AD383" s="134"/>
      <c r="AE383" s="147"/>
      <c r="AF383" s="80"/>
      <c r="AG383" s="134"/>
      <c r="AI383" s="147">
        <f t="shared" si="148"/>
        <v>2643</v>
      </c>
      <c r="AJ383" s="80">
        <f t="shared" si="148"/>
        <v>2716</v>
      </c>
      <c r="AK383" s="134">
        <f t="shared" si="148"/>
        <v>2868</v>
      </c>
    </row>
    <row r="384" spans="1:37" s="66" customFormat="1" ht="15" customHeight="1" x14ac:dyDescent="0.2">
      <c r="A384" s="22" t="str">
        <f>[6]Settings!U383</f>
        <v>Total: Overberg Municipalities</v>
      </c>
      <c r="B384" s="23"/>
      <c r="C384" s="24"/>
      <c r="D384" s="193">
        <f>SUM(D379:D383)</f>
        <v>72348</v>
      </c>
      <c r="E384" s="102">
        <f t="shared" ref="E384:R384" si="149">SUM(E379:E383)</f>
        <v>75593</v>
      </c>
      <c r="F384" s="203">
        <f t="shared" si="149"/>
        <v>79018</v>
      </c>
      <c r="G384" s="193">
        <f t="shared" si="149"/>
        <v>0</v>
      </c>
      <c r="H384" s="102">
        <f t="shared" si="149"/>
        <v>0</v>
      </c>
      <c r="I384" s="203">
        <f t="shared" si="149"/>
        <v>0</v>
      </c>
      <c r="J384" s="193">
        <f t="shared" si="149"/>
        <v>0</v>
      </c>
      <c r="K384" s="102">
        <f t="shared" si="149"/>
        <v>0</v>
      </c>
      <c r="L384" s="203">
        <f t="shared" si="149"/>
        <v>0</v>
      </c>
      <c r="M384" s="193">
        <f t="shared" si="149"/>
        <v>10000</v>
      </c>
      <c r="N384" s="102">
        <f t="shared" si="149"/>
        <v>15000</v>
      </c>
      <c r="O384" s="203">
        <f t="shared" si="149"/>
        <v>36000</v>
      </c>
      <c r="P384" s="203">
        <f t="shared" si="149"/>
        <v>2643</v>
      </c>
      <c r="Q384" s="102">
        <f t="shared" si="149"/>
        <v>2716</v>
      </c>
      <c r="R384" s="203">
        <f t="shared" si="149"/>
        <v>2868</v>
      </c>
      <c r="S384" s="193">
        <f>SUM(S379:S383)</f>
        <v>0</v>
      </c>
      <c r="T384" s="102">
        <f t="shared" ref="T384:AK384" si="150">SUM(T379:T383)</f>
        <v>0</v>
      </c>
      <c r="U384" s="203">
        <f t="shared" si="150"/>
        <v>0</v>
      </c>
      <c r="V384" s="193">
        <f t="shared" si="150"/>
        <v>0</v>
      </c>
      <c r="W384" s="102">
        <f t="shared" si="150"/>
        <v>0</v>
      </c>
      <c r="X384" s="203">
        <f t="shared" si="150"/>
        <v>0</v>
      </c>
      <c r="Y384" s="193">
        <f t="shared" si="150"/>
        <v>0</v>
      </c>
      <c r="Z384" s="102">
        <f t="shared" si="150"/>
        <v>0</v>
      </c>
      <c r="AA384" s="203">
        <f t="shared" si="150"/>
        <v>0</v>
      </c>
      <c r="AB384" s="193">
        <f t="shared" si="150"/>
        <v>0</v>
      </c>
      <c r="AC384" s="102">
        <f t="shared" si="150"/>
        <v>0</v>
      </c>
      <c r="AD384" s="203">
        <f t="shared" si="150"/>
        <v>0</v>
      </c>
      <c r="AE384" s="193">
        <f t="shared" si="150"/>
        <v>0</v>
      </c>
      <c r="AF384" s="102">
        <f t="shared" si="150"/>
        <v>0</v>
      </c>
      <c r="AG384" s="203">
        <f t="shared" si="150"/>
        <v>0</v>
      </c>
      <c r="AH384" s="121">
        <f t="shared" si="150"/>
        <v>0</v>
      </c>
      <c r="AI384" s="193">
        <f t="shared" si="150"/>
        <v>84991</v>
      </c>
      <c r="AJ384" s="102">
        <f t="shared" si="150"/>
        <v>93309</v>
      </c>
      <c r="AK384" s="203">
        <f t="shared" si="150"/>
        <v>117886</v>
      </c>
    </row>
    <row r="385" spans="1:37" ht="15" customHeight="1" x14ac:dyDescent="0.2">
      <c r="A385" s="254">
        <f>[6]Settings!U384</f>
        <v>0</v>
      </c>
      <c r="B385" s="243">
        <f>[6]Settings!V384</f>
        <v>0</v>
      </c>
      <c r="C385" s="244">
        <f>[6]Settings!W384</f>
        <v>0</v>
      </c>
      <c r="D385" s="1"/>
      <c r="E385" s="2"/>
      <c r="F385" s="3"/>
      <c r="G385" s="1"/>
      <c r="H385" s="2"/>
      <c r="I385" s="3"/>
      <c r="J385" s="1"/>
      <c r="K385" s="2"/>
      <c r="L385" s="3"/>
      <c r="M385" s="1"/>
      <c r="N385" s="2"/>
      <c r="O385" s="3"/>
      <c r="P385" s="1"/>
      <c r="Q385" s="2"/>
      <c r="R385" s="3"/>
      <c r="S385" s="1"/>
      <c r="T385" s="2"/>
      <c r="U385" s="3"/>
      <c r="V385" s="1"/>
      <c r="W385" s="2"/>
      <c r="X385" s="3"/>
      <c r="Y385" s="1"/>
      <c r="Z385" s="2"/>
      <c r="AA385" s="3"/>
      <c r="AB385" s="1"/>
      <c r="AC385" s="2"/>
      <c r="AD385" s="3"/>
      <c r="AE385" s="1"/>
      <c r="AF385" s="2"/>
      <c r="AG385" s="3"/>
      <c r="AI385" s="147">
        <f t="shared" ref="AI385:AK393" si="151">D385+G385+J385+M385+P385+S385+V385+Y385+AB385+AE385</f>
        <v>0</v>
      </c>
      <c r="AJ385" s="80">
        <f t="shared" si="151"/>
        <v>0</v>
      </c>
      <c r="AK385" s="134">
        <f t="shared" si="151"/>
        <v>0</v>
      </c>
    </row>
    <row r="386" spans="1:37" ht="15" customHeight="1" x14ac:dyDescent="0.2">
      <c r="A386" s="20" t="str">
        <f>[6]Settings!U385</f>
        <v>B</v>
      </c>
      <c r="B386" s="19" t="s">
        <v>186</v>
      </c>
      <c r="C386" s="229" t="str">
        <f>[6]Settings!W385</f>
        <v xml:space="preserve"> Kannaland</v>
      </c>
      <c r="D386" s="147">
        <v>10370</v>
      </c>
      <c r="E386" s="80">
        <v>10703</v>
      </c>
      <c r="F386" s="134">
        <v>11055</v>
      </c>
      <c r="G386" s="147"/>
      <c r="H386" s="80"/>
      <c r="I386" s="134"/>
      <c r="J386" s="147"/>
      <c r="K386" s="80"/>
      <c r="L386" s="134"/>
      <c r="M386" s="147">
        <v>8000</v>
      </c>
      <c r="N386" s="80">
        <v>13000</v>
      </c>
      <c r="O386" s="134">
        <v>18796</v>
      </c>
      <c r="P386" s="147"/>
      <c r="Q386" s="80"/>
      <c r="R386" s="134"/>
      <c r="S386" s="147"/>
      <c r="T386" s="80"/>
      <c r="U386" s="134"/>
      <c r="V386" s="147"/>
      <c r="W386" s="80"/>
      <c r="X386" s="134"/>
      <c r="Y386" s="147"/>
      <c r="Z386" s="80"/>
      <c r="AA386" s="134"/>
      <c r="AB386" s="147"/>
      <c r="AC386" s="80"/>
      <c r="AD386" s="134"/>
      <c r="AE386" s="147"/>
      <c r="AF386" s="80"/>
      <c r="AG386" s="134"/>
      <c r="AI386" s="147">
        <f t="shared" si="151"/>
        <v>18370</v>
      </c>
      <c r="AJ386" s="80">
        <f t="shared" si="151"/>
        <v>23703</v>
      </c>
      <c r="AK386" s="134">
        <f t="shared" si="151"/>
        <v>29851</v>
      </c>
    </row>
    <row r="387" spans="1:37" ht="15" customHeight="1" x14ac:dyDescent="0.2">
      <c r="A387" s="20" t="str">
        <f>[6]Settings!U386</f>
        <v>B</v>
      </c>
      <c r="B387" s="19" t="s">
        <v>1312</v>
      </c>
      <c r="C387" s="229" t="str">
        <f>[6]Settings!W386</f>
        <v xml:space="preserve"> Hessequa</v>
      </c>
      <c r="D387" s="147">
        <v>13813</v>
      </c>
      <c r="E387" s="80">
        <v>14360</v>
      </c>
      <c r="F387" s="134">
        <v>14936</v>
      </c>
      <c r="G387" s="147"/>
      <c r="H387" s="80"/>
      <c r="I387" s="134"/>
      <c r="J387" s="147"/>
      <c r="K387" s="80"/>
      <c r="L387" s="134"/>
      <c r="M387" s="147">
        <v>1000</v>
      </c>
      <c r="N387" s="80">
        <v>2000</v>
      </c>
      <c r="O387" s="134">
        <v>3000</v>
      </c>
      <c r="P387" s="147"/>
      <c r="Q387" s="80"/>
      <c r="R387" s="134"/>
      <c r="S387" s="147"/>
      <c r="T387" s="80"/>
      <c r="U387" s="134"/>
      <c r="V387" s="147"/>
      <c r="W387" s="80"/>
      <c r="X387" s="134"/>
      <c r="Y387" s="147"/>
      <c r="Z387" s="80"/>
      <c r="AA387" s="134"/>
      <c r="AB387" s="147"/>
      <c r="AC387" s="80"/>
      <c r="AD387" s="134"/>
      <c r="AE387" s="147"/>
      <c r="AF387" s="80"/>
      <c r="AG387" s="134"/>
      <c r="AI387" s="147">
        <f t="shared" si="151"/>
        <v>14813</v>
      </c>
      <c r="AJ387" s="80">
        <f t="shared" si="151"/>
        <v>16360</v>
      </c>
      <c r="AK387" s="134">
        <f t="shared" si="151"/>
        <v>17936</v>
      </c>
    </row>
    <row r="388" spans="1:37" ht="15" customHeight="1" x14ac:dyDescent="0.2">
      <c r="A388" s="20" t="str">
        <f>[6]Settings!U387</f>
        <v>B</v>
      </c>
      <c r="B388" s="19" t="s">
        <v>1313</v>
      </c>
      <c r="C388" s="229" t="str">
        <f>[6]Settings!W387</f>
        <v xml:space="preserve"> Mossel Bay</v>
      </c>
      <c r="D388" s="147">
        <v>24464</v>
      </c>
      <c r="E388" s="80">
        <v>25671</v>
      </c>
      <c r="F388" s="134">
        <v>26944</v>
      </c>
      <c r="G388" s="147"/>
      <c r="H388" s="80"/>
      <c r="I388" s="134"/>
      <c r="J388" s="147"/>
      <c r="K388" s="80"/>
      <c r="L388" s="134"/>
      <c r="M388" s="147">
        <v>8000</v>
      </c>
      <c r="N388" s="80">
        <v>7000</v>
      </c>
      <c r="O388" s="134">
        <v>23947</v>
      </c>
      <c r="P388" s="147"/>
      <c r="Q388" s="80"/>
      <c r="R388" s="134"/>
      <c r="S388" s="147"/>
      <c r="T388" s="80"/>
      <c r="U388" s="134"/>
      <c r="V388" s="147"/>
      <c r="W388" s="80"/>
      <c r="X388" s="134"/>
      <c r="Y388" s="147"/>
      <c r="Z388" s="80"/>
      <c r="AA388" s="134"/>
      <c r="AB388" s="147"/>
      <c r="AC388" s="80"/>
      <c r="AD388" s="134"/>
      <c r="AE388" s="147"/>
      <c r="AF388" s="80"/>
      <c r="AG388" s="134"/>
      <c r="AI388" s="147">
        <f t="shared" si="151"/>
        <v>32464</v>
      </c>
      <c r="AJ388" s="80">
        <f t="shared" si="151"/>
        <v>32671</v>
      </c>
      <c r="AK388" s="134">
        <f t="shared" si="151"/>
        <v>50891</v>
      </c>
    </row>
    <row r="389" spans="1:37" ht="15" customHeight="1" x14ac:dyDescent="0.2">
      <c r="A389" s="20" t="str">
        <f>[6]Settings!U388</f>
        <v>B</v>
      </c>
      <c r="B389" s="19" t="s">
        <v>1314</v>
      </c>
      <c r="C389" s="229" t="str">
        <f>[6]Settings!W388</f>
        <v xml:space="preserve"> George</v>
      </c>
      <c r="D389" s="147">
        <v>40764</v>
      </c>
      <c r="E389" s="80">
        <v>42981</v>
      </c>
      <c r="F389" s="134">
        <v>45321</v>
      </c>
      <c r="G389" s="147"/>
      <c r="H389" s="80"/>
      <c r="I389" s="134"/>
      <c r="J389" s="147"/>
      <c r="K389" s="80"/>
      <c r="L389" s="134"/>
      <c r="M389" s="147">
        <v>18048</v>
      </c>
      <c r="N389" s="80">
        <v>32000</v>
      </c>
      <c r="O389" s="134">
        <v>15000</v>
      </c>
      <c r="P389" s="147"/>
      <c r="Q389" s="80"/>
      <c r="R389" s="134"/>
      <c r="S389" s="147"/>
      <c r="T389" s="80"/>
      <c r="U389" s="134"/>
      <c r="V389" s="147">
        <v>210362.14608657183</v>
      </c>
      <c r="W389" s="80">
        <v>27104.312262445168</v>
      </c>
      <c r="X389" s="134">
        <v>28667.239014952444</v>
      </c>
      <c r="Y389" s="147"/>
      <c r="Z389" s="80"/>
      <c r="AA389" s="134"/>
      <c r="AB389" s="147"/>
      <c r="AC389" s="80"/>
      <c r="AD389" s="134"/>
      <c r="AE389" s="147"/>
      <c r="AF389" s="80"/>
      <c r="AG389" s="134"/>
      <c r="AI389" s="147">
        <f t="shared" si="151"/>
        <v>269174.14608657185</v>
      </c>
      <c r="AJ389" s="80">
        <f t="shared" si="151"/>
        <v>102085.31226244516</v>
      </c>
      <c r="AK389" s="134">
        <f t="shared" si="151"/>
        <v>88988.239014952444</v>
      </c>
    </row>
    <row r="390" spans="1:37" ht="15" customHeight="1" x14ac:dyDescent="0.2">
      <c r="A390" s="20" t="str">
        <f>[6]Settings!U389</f>
        <v>B</v>
      </c>
      <c r="B390" s="19" t="s">
        <v>187</v>
      </c>
      <c r="C390" s="229" t="str">
        <f>[6]Settings!W389</f>
        <v xml:space="preserve"> Oudtshoorn</v>
      </c>
      <c r="D390" s="147">
        <v>22062</v>
      </c>
      <c r="E390" s="80">
        <v>23120</v>
      </c>
      <c r="F390" s="134">
        <v>24236</v>
      </c>
      <c r="G390" s="147"/>
      <c r="H390" s="80"/>
      <c r="I390" s="134"/>
      <c r="J390" s="147">
        <v>10000</v>
      </c>
      <c r="K390" s="80"/>
      <c r="L390" s="134"/>
      <c r="M390" s="147">
        <v>3000</v>
      </c>
      <c r="N390" s="80">
        <v>9000</v>
      </c>
      <c r="O390" s="134">
        <v>13000</v>
      </c>
      <c r="P390" s="147"/>
      <c r="Q390" s="80"/>
      <c r="R390" s="134"/>
      <c r="S390" s="147"/>
      <c r="T390" s="80"/>
      <c r="U390" s="134"/>
      <c r="V390" s="147"/>
      <c r="W390" s="80"/>
      <c r="X390" s="134"/>
      <c r="Y390" s="147"/>
      <c r="Z390" s="80"/>
      <c r="AA390" s="134"/>
      <c r="AB390" s="147"/>
      <c r="AC390" s="80"/>
      <c r="AD390" s="134"/>
      <c r="AE390" s="147"/>
      <c r="AF390" s="80"/>
      <c r="AG390" s="134"/>
      <c r="AI390" s="147">
        <f t="shared" si="151"/>
        <v>35062</v>
      </c>
      <c r="AJ390" s="80">
        <f t="shared" si="151"/>
        <v>32120</v>
      </c>
      <c r="AK390" s="134">
        <f t="shared" si="151"/>
        <v>37236</v>
      </c>
    </row>
    <row r="391" spans="1:37" ht="15" customHeight="1" x14ac:dyDescent="0.2">
      <c r="A391" s="20" t="str">
        <f>[6]Settings!U390</f>
        <v>B</v>
      </c>
      <c r="B391" s="19" t="s">
        <v>1315</v>
      </c>
      <c r="C391" s="229" t="str">
        <f>[6]Settings!W390</f>
        <v xml:space="preserve"> Bitou</v>
      </c>
      <c r="D391" s="147">
        <v>33458</v>
      </c>
      <c r="E391" s="80">
        <v>21417</v>
      </c>
      <c r="F391" s="134">
        <v>22428</v>
      </c>
      <c r="G391" s="147"/>
      <c r="H391" s="80"/>
      <c r="I391" s="134"/>
      <c r="J391" s="147"/>
      <c r="K391" s="80"/>
      <c r="L391" s="134"/>
      <c r="M391" s="147">
        <v>10000</v>
      </c>
      <c r="N391" s="80">
        <v>8000</v>
      </c>
      <c r="O391" s="134">
        <v>15000</v>
      </c>
      <c r="P391" s="147"/>
      <c r="Q391" s="80"/>
      <c r="R391" s="134"/>
      <c r="S391" s="147"/>
      <c r="T391" s="80"/>
      <c r="U391" s="134"/>
      <c r="V391" s="147"/>
      <c r="W391" s="80"/>
      <c r="X391" s="134"/>
      <c r="Y391" s="147"/>
      <c r="Z391" s="80"/>
      <c r="AA391" s="134"/>
      <c r="AB391" s="147"/>
      <c r="AC391" s="80"/>
      <c r="AD391" s="134"/>
      <c r="AE391" s="147"/>
      <c r="AF391" s="80"/>
      <c r="AG391" s="134"/>
      <c r="AI391" s="147">
        <f t="shared" si="151"/>
        <v>43458</v>
      </c>
      <c r="AJ391" s="80">
        <f t="shared" si="151"/>
        <v>29417</v>
      </c>
      <c r="AK391" s="134">
        <f t="shared" si="151"/>
        <v>37428</v>
      </c>
    </row>
    <row r="392" spans="1:37" ht="15" customHeight="1" x14ac:dyDescent="0.2">
      <c r="A392" s="20" t="str">
        <f>[6]Settings!U391</f>
        <v>B</v>
      </c>
      <c r="B392" s="19" t="s">
        <v>1316</v>
      </c>
      <c r="C392" s="229" t="str">
        <f>[6]Settings!W391</f>
        <v xml:space="preserve"> Knysna</v>
      </c>
      <c r="D392" s="147">
        <v>25408</v>
      </c>
      <c r="E392" s="80">
        <v>26673</v>
      </c>
      <c r="F392" s="134">
        <v>28008</v>
      </c>
      <c r="G392" s="147"/>
      <c r="H392" s="80"/>
      <c r="I392" s="134"/>
      <c r="J392" s="147"/>
      <c r="K392" s="80"/>
      <c r="L392" s="134"/>
      <c r="M392" s="147">
        <v>3000</v>
      </c>
      <c r="N392" s="80">
        <v>4000</v>
      </c>
      <c r="O392" s="134">
        <v>13000</v>
      </c>
      <c r="P392" s="147"/>
      <c r="Q392" s="80"/>
      <c r="R392" s="134"/>
      <c r="S392" s="147"/>
      <c r="T392" s="80"/>
      <c r="U392" s="134"/>
      <c r="V392" s="147"/>
      <c r="W392" s="80"/>
      <c r="X392" s="134"/>
      <c r="Y392" s="147">
        <v>10000</v>
      </c>
      <c r="Z392" s="80">
        <v>10000</v>
      </c>
      <c r="AA392" s="134"/>
      <c r="AB392" s="147"/>
      <c r="AC392" s="80"/>
      <c r="AD392" s="134"/>
      <c r="AE392" s="147"/>
      <c r="AF392" s="80"/>
      <c r="AG392" s="134"/>
      <c r="AI392" s="147">
        <f t="shared" si="151"/>
        <v>38408</v>
      </c>
      <c r="AJ392" s="80">
        <f t="shared" si="151"/>
        <v>40673</v>
      </c>
      <c r="AK392" s="134">
        <f t="shared" si="151"/>
        <v>41008</v>
      </c>
    </row>
    <row r="393" spans="1:37" ht="15" customHeight="1" x14ac:dyDescent="0.2">
      <c r="A393" s="20" t="str">
        <f>[6]Settings!U392</f>
        <v>C</v>
      </c>
      <c r="B393" s="19" t="s">
        <v>188</v>
      </c>
      <c r="C393" s="229" t="str">
        <f>[6]Settings!W392</f>
        <v xml:space="preserve"> Eden District Municipality</v>
      </c>
      <c r="D393" s="147">
        <v>0</v>
      </c>
      <c r="E393" s="80"/>
      <c r="F393" s="134">
        <v>0</v>
      </c>
      <c r="G393" s="147"/>
      <c r="H393" s="80"/>
      <c r="I393" s="134"/>
      <c r="J393" s="147"/>
      <c r="K393" s="80"/>
      <c r="L393" s="134"/>
      <c r="M393" s="147"/>
      <c r="N393" s="80"/>
      <c r="O393" s="134"/>
      <c r="P393" s="147">
        <v>2420</v>
      </c>
      <c r="Q393" s="80">
        <v>2663</v>
      </c>
      <c r="R393" s="134">
        <v>2814</v>
      </c>
      <c r="S393" s="147"/>
      <c r="T393" s="80"/>
      <c r="U393" s="134"/>
      <c r="V393" s="147"/>
      <c r="W393" s="80"/>
      <c r="X393" s="134"/>
      <c r="Y393" s="147"/>
      <c r="Z393" s="80"/>
      <c r="AA393" s="134"/>
      <c r="AB393" s="147"/>
      <c r="AC393" s="80"/>
      <c r="AD393" s="134"/>
      <c r="AE393" s="147"/>
      <c r="AF393" s="80"/>
      <c r="AG393" s="134"/>
      <c r="AI393" s="147">
        <f t="shared" si="151"/>
        <v>2420</v>
      </c>
      <c r="AJ393" s="80">
        <f t="shared" si="151"/>
        <v>2663</v>
      </c>
      <c r="AK393" s="134">
        <f t="shared" si="151"/>
        <v>2814</v>
      </c>
    </row>
    <row r="394" spans="1:37" s="66" customFormat="1" ht="15" customHeight="1" x14ac:dyDescent="0.2">
      <c r="A394" s="22" t="str">
        <f>[6]Settings!U393</f>
        <v>Total: Eden Municipalities</v>
      </c>
      <c r="B394" s="23"/>
      <c r="C394" s="24"/>
      <c r="D394" s="193">
        <f>SUM(D386:D393)</f>
        <v>170339</v>
      </c>
      <c r="E394" s="102">
        <f t="shared" ref="E394:R394" si="152">SUM(E386:E393)</f>
        <v>164925</v>
      </c>
      <c r="F394" s="203">
        <f t="shared" si="152"/>
        <v>172928</v>
      </c>
      <c r="G394" s="193">
        <f t="shared" si="152"/>
        <v>0</v>
      </c>
      <c r="H394" s="102">
        <f t="shared" si="152"/>
        <v>0</v>
      </c>
      <c r="I394" s="203">
        <f t="shared" si="152"/>
        <v>0</v>
      </c>
      <c r="J394" s="193">
        <f t="shared" si="152"/>
        <v>10000</v>
      </c>
      <c r="K394" s="102">
        <f t="shared" si="152"/>
        <v>0</v>
      </c>
      <c r="L394" s="203">
        <f t="shared" si="152"/>
        <v>0</v>
      </c>
      <c r="M394" s="193">
        <f t="shared" si="152"/>
        <v>51048</v>
      </c>
      <c r="N394" s="102">
        <f t="shared" si="152"/>
        <v>75000</v>
      </c>
      <c r="O394" s="203">
        <f t="shared" si="152"/>
        <v>101743</v>
      </c>
      <c r="P394" s="203">
        <f t="shared" si="152"/>
        <v>2420</v>
      </c>
      <c r="Q394" s="102">
        <f t="shared" si="152"/>
        <v>2663</v>
      </c>
      <c r="R394" s="203">
        <f t="shared" si="152"/>
        <v>2814</v>
      </c>
      <c r="S394" s="193">
        <f>SUM(S386:S393)</f>
        <v>0</v>
      </c>
      <c r="T394" s="102">
        <f t="shared" ref="T394:AK394" si="153">SUM(T386:T393)</f>
        <v>0</v>
      </c>
      <c r="U394" s="203">
        <f t="shared" si="153"/>
        <v>0</v>
      </c>
      <c r="V394" s="193">
        <f t="shared" si="153"/>
        <v>210362.14608657183</v>
      </c>
      <c r="W394" s="102">
        <f t="shared" si="153"/>
        <v>27104.312262445168</v>
      </c>
      <c r="X394" s="203">
        <f t="shared" si="153"/>
        <v>28667.239014952444</v>
      </c>
      <c r="Y394" s="193">
        <f t="shared" si="153"/>
        <v>10000</v>
      </c>
      <c r="Z394" s="102">
        <f t="shared" si="153"/>
        <v>10000</v>
      </c>
      <c r="AA394" s="203">
        <f t="shared" si="153"/>
        <v>0</v>
      </c>
      <c r="AB394" s="193">
        <f t="shared" si="153"/>
        <v>0</v>
      </c>
      <c r="AC394" s="102">
        <f t="shared" si="153"/>
        <v>0</v>
      </c>
      <c r="AD394" s="203">
        <f t="shared" si="153"/>
        <v>0</v>
      </c>
      <c r="AE394" s="193">
        <f t="shared" si="153"/>
        <v>0</v>
      </c>
      <c r="AF394" s="102">
        <f t="shared" si="153"/>
        <v>0</v>
      </c>
      <c r="AG394" s="203">
        <f t="shared" si="153"/>
        <v>0</v>
      </c>
      <c r="AH394" s="121">
        <f t="shared" si="153"/>
        <v>0</v>
      </c>
      <c r="AI394" s="193">
        <f t="shared" si="153"/>
        <v>454169.14608657185</v>
      </c>
      <c r="AJ394" s="102">
        <f t="shared" si="153"/>
        <v>279692.31226244516</v>
      </c>
      <c r="AK394" s="203">
        <f t="shared" si="153"/>
        <v>306152.23901495244</v>
      </c>
    </row>
    <row r="395" spans="1:37" ht="15" customHeight="1" x14ac:dyDescent="0.2">
      <c r="A395" s="254">
        <f>[6]Settings!U394</f>
        <v>0</v>
      </c>
      <c r="B395" s="243">
        <f>[6]Settings!V394</f>
        <v>0</v>
      </c>
      <c r="C395" s="244">
        <f>[6]Settings!W394</f>
        <v>0</v>
      </c>
      <c r="D395" s="1"/>
      <c r="E395" s="2"/>
      <c r="F395" s="3"/>
      <c r="G395" s="1"/>
      <c r="H395" s="2"/>
      <c r="I395" s="3"/>
      <c r="J395" s="1"/>
      <c r="K395" s="2"/>
      <c r="L395" s="3"/>
      <c r="M395" s="1"/>
      <c r="N395" s="2"/>
      <c r="O395" s="3"/>
      <c r="P395" s="1"/>
      <c r="Q395" s="2"/>
      <c r="R395" s="3"/>
      <c r="S395" s="1"/>
      <c r="T395" s="2"/>
      <c r="U395" s="3"/>
      <c r="V395" s="1"/>
      <c r="W395" s="2"/>
      <c r="X395" s="3"/>
      <c r="Y395" s="1"/>
      <c r="Z395" s="2"/>
      <c r="AA395" s="3"/>
      <c r="AB395" s="1"/>
      <c r="AC395" s="2"/>
      <c r="AD395" s="3"/>
      <c r="AE395" s="1"/>
      <c r="AF395" s="2"/>
      <c r="AG395" s="3"/>
      <c r="AI395" s="147">
        <f t="shared" ref="AI395:AK399" si="154">D395+G395+J395+M395+P395+S395+V395+Y395+AB395+AE395</f>
        <v>0</v>
      </c>
      <c r="AJ395" s="80">
        <f t="shared" si="154"/>
        <v>0</v>
      </c>
      <c r="AK395" s="134">
        <f t="shared" si="154"/>
        <v>0</v>
      </c>
    </row>
    <row r="396" spans="1:37" ht="15" customHeight="1" x14ac:dyDescent="0.2">
      <c r="A396" s="20" t="str">
        <f>[6]Settings!U395</f>
        <v>B</v>
      </c>
      <c r="B396" s="19" t="s">
        <v>1317</v>
      </c>
      <c r="C396" s="229" t="str">
        <f>[6]Settings!W395</f>
        <v xml:space="preserve"> Laingsburg</v>
      </c>
      <c r="D396" s="147">
        <f>6651+3</f>
        <v>6654</v>
      </c>
      <c r="E396" s="80">
        <f>6753+4</f>
        <v>6757</v>
      </c>
      <c r="F396" s="134">
        <f>6861-5</f>
        <v>6856</v>
      </c>
      <c r="G396" s="147"/>
      <c r="H396" s="80"/>
      <c r="I396" s="134"/>
      <c r="J396" s="147"/>
      <c r="K396" s="80"/>
      <c r="L396" s="134"/>
      <c r="M396" s="147">
        <v>2000</v>
      </c>
      <c r="N396" s="80">
        <v>4000</v>
      </c>
      <c r="O396" s="134">
        <v>7000</v>
      </c>
      <c r="P396" s="147"/>
      <c r="Q396" s="80"/>
      <c r="R396" s="134"/>
      <c r="S396" s="147"/>
      <c r="T396" s="80"/>
      <c r="U396" s="134"/>
      <c r="V396" s="147"/>
      <c r="W396" s="80"/>
      <c r="X396" s="134"/>
      <c r="Y396" s="147"/>
      <c r="Z396" s="80"/>
      <c r="AA396" s="134"/>
      <c r="AB396" s="147"/>
      <c r="AC396" s="80"/>
      <c r="AD396" s="134"/>
      <c r="AE396" s="147"/>
      <c r="AF396" s="80"/>
      <c r="AG396" s="134"/>
      <c r="AI396" s="147">
        <f t="shared" si="154"/>
        <v>8654</v>
      </c>
      <c r="AJ396" s="80">
        <f t="shared" si="154"/>
        <v>10757</v>
      </c>
      <c r="AK396" s="134">
        <f t="shared" si="154"/>
        <v>13856</v>
      </c>
    </row>
    <row r="397" spans="1:37" ht="15" customHeight="1" x14ac:dyDescent="0.2">
      <c r="A397" s="20" t="str">
        <f>[6]Settings!U396</f>
        <v>B</v>
      </c>
      <c r="B397" s="19" t="s">
        <v>1318</v>
      </c>
      <c r="C397" s="229" t="str">
        <f>[6]Settings!W396</f>
        <v xml:space="preserve"> Prince Albert</v>
      </c>
      <c r="D397" s="147">
        <v>7609</v>
      </c>
      <c r="E397" s="80">
        <v>7771</v>
      </c>
      <c r="F397" s="134">
        <v>7942</v>
      </c>
      <c r="G397" s="147"/>
      <c r="H397" s="80"/>
      <c r="I397" s="134"/>
      <c r="J397" s="147"/>
      <c r="K397" s="80"/>
      <c r="L397" s="134"/>
      <c r="M397" s="147">
        <v>1000</v>
      </c>
      <c r="N397" s="80">
        <v>4000</v>
      </c>
      <c r="O397" s="134">
        <v>8000</v>
      </c>
      <c r="P397" s="147"/>
      <c r="Q397" s="80"/>
      <c r="R397" s="134"/>
      <c r="S397" s="147"/>
      <c r="T397" s="80"/>
      <c r="U397" s="134"/>
      <c r="V397" s="147"/>
      <c r="W397" s="80"/>
      <c r="X397" s="134"/>
      <c r="Y397" s="147"/>
      <c r="Z397" s="80"/>
      <c r="AA397" s="134"/>
      <c r="AB397" s="147"/>
      <c r="AC397" s="80"/>
      <c r="AD397" s="134"/>
      <c r="AE397" s="147"/>
      <c r="AF397" s="80"/>
      <c r="AG397" s="134"/>
      <c r="AI397" s="147">
        <f t="shared" si="154"/>
        <v>8609</v>
      </c>
      <c r="AJ397" s="80">
        <f t="shared" si="154"/>
        <v>11771</v>
      </c>
      <c r="AK397" s="134">
        <f t="shared" si="154"/>
        <v>15942</v>
      </c>
    </row>
    <row r="398" spans="1:37" ht="15" customHeight="1" x14ac:dyDescent="0.2">
      <c r="A398" s="20" t="str">
        <f>[6]Settings!U397</f>
        <v>B</v>
      </c>
      <c r="B398" s="19" t="s">
        <v>190</v>
      </c>
      <c r="C398" s="229" t="str">
        <f>[6]Settings!W397</f>
        <v xml:space="preserve"> Beaufort West</v>
      </c>
      <c r="D398" s="147">
        <v>14140</v>
      </c>
      <c r="E398" s="80">
        <v>14707</v>
      </c>
      <c r="F398" s="134">
        <v>15305</v>
      </c>
      <c r="G398" s="147"/>
      <c r="H398" s="80"/>
      <c r="I398" s="134"/>
      <c r="J398" s="147"/>
      <c r="K398" s="80"/>
      <c r="L398" s="134"/>
      <c r="M398" s="147">
        <v>0</v>
      </c>
      <c r="N398" s="80"/>
      <c r="O398" s="134">
        <v>15000</v>
      </c>
      <c r="P398" s="147"/>
      <c r="Q398" s="80"/>
      <c r="R398" s="134"/>
      <c r="S398" s="147"/>
      <c r="T398" s="80"/>
      <c r="U398" s="134"/>
      <c r="V398" s="147"/>
      <c r="W398" s="80"/>
      <c r="X398" s="134"/>
      <c r="Y398" s="147"/>
      <c r="Z398" s="80"/>
      <c r="AA398" s="134"/>
      <c r="AB398" s="147"/>
      <c r="AC398" s="80"/>
      <c r="AD398" s="134"/>
      <c r="AE398" s="147"/>
      <c r="AF398" s="80"/>
      <c r="AG398" s="134"/>
      <c r="AI398" s="147">
        <f t="shared" si="154"/>
        <v>14140</v>
      </c>
      <c r="AJ398" s="80">
        <f t="shared" si="154"/>
        <v>14707</v>
      </c>
      <c r="AK398" s="134">
        <f t="shared" si="154"/>
        <v>30305</v>
      </c>
    </row>
    <row r="399" spans="1:37" ht="15" customHeight="1" x14ac:dyDescent="0.2">
      <c r="A399" s="20" t="str">
        <f>[6]Settings!U398</f>
        <v>C</v>
      </c>
      <c r="B399" s="19" t="s">
        <v>191</v>
      </c>
      <c r="C399" s="229" t="str">
        <f>[6]Settings!W398</f>
        <v xml:space="preserve"> Central Karoo District Municipality</v>
      </c>
      <c r="D399" s="147">
        <v>0</v>
      </c>
      <c r="E399" s="80">
        <v>0</v>
      </c>
      <c r="F399" s="134">
        <v>0</v>
      </c>
      <c r="G399" s="147"/>
      <c r="H399" s="80"/>
      <c r="I399" s="134"/>
      <c r="J399" s="147"/>
      <c r="K399" s="80"/>
      <c r="L399" s="134"/>
      <c r="M399" s="147"/>
      <c r="N399" s="80"/>
      <c r="O399" s="134"/>
      <c r="P399" s="147">
        <v>1917</v>
      </c>
      <c r="Q399" s="80">
        <v>2117</v>
      </c>
      <c r="R399" s="134">
        <v>2232</v>
      </c>
      <c r="S399" s="147"/>
      <c r="T399" s="80"/>
      <c r="U399" s="134"/>
      <c r="V399" s="147"/>
      <c r="W399" s="80"/>
      <c r="X399" s="134"/>
      <c r="Y399" s="147"/>
      <c r="Z399" s="80"/>
      <c r="AA399" s="134"/>
      <c r="AB399" s="147"/>
      <c r="AC399" s="80"/>
      <c r="AD399" s="134"/>
      <c r="AE399" s="147"/>
      <c r="AF399" s="80"/>
      <c r="AG399" s="134"/>
      <c r="AI399" s="147">
        <f t="shared" si="154"/>
        <v>1917</v>
      </c>
      <c r="AJ399" s="80">
        <f t="shared" si="154"/>
        <v>2117</v>
      </c>
      <c r="AK399" s="134">
        <f t="shared" si="154"/>
        <v>2232</v>
      </c>
    </row>
    <row r="400" spans="1:37" s="66" customFormat="1" ht="15" customHeight="1" x14ac:dyDescent="0.2">
      <c r="A400" s="22" t="str">
        <f>[6]Settings!U399</f>
        <v>Total: Central Karoo  Municipalities</v>
      </c>
      <c r="B400" s="23"/>
      <c r="C400" s="24"/>
      <c r="D400" s="193">
        <f>SUM(D396:D399)</f>
        <v>28403</v>
      </c>
      <c r="E400" s="102">
        <f t="shared" ref="E400:R400" si="155">SUM(E396:E399)</f>
        <v>29235</v>
      </c>
      <c r="F400" s="203">
        <f t="shared" si="155"/>
        <v>30103</v>
      </c>
      <c r="G400" s="193">
        <f t="shared" si="155"/>
        <v>0</v>
      </c>
      <c r="H400" s="102">
        <f t="shared" si="155"/>
        <v>0</v>
      </c>
      <c r="I400" s="203">
        <f t="shared" si="155"/>
        <v>0</v>
      </c>
      <c r="J400" s="193">
        <f t="shared" si="155"/>
        <v>0</v>
      </c>
      <c r="K400" s="102">
        <f t="shared" si="155"/>
        <v>0</v>
      </c>
      <c r="L400" s="203">
        <f t="shared" si="155"/>
        <v>0</v>
      </c>
      <c r="M400" s="193">
        <f t="shared" si="155"/>
        <v>3000</v>
      </c>
      <c r="N400" s="102">
        <f t="shared" si="155"/>
        <v>8000</v>
      </c>
      <c r="O400" s="203">
        <f t="shared" si="155"/>
        <v>30000</v>
      </c>
      <c r="P400" s="203">
        <f t="shared" si="155"/>
        <v>1917</v>
      </c>
      <c r="Q400" s="102">
        <f t="shared" si="155"/>
        <v>2117</v>
      </c>
      <c r="R400" s="203">
        <f t="shared" si="155"/>
        <v>2232</v>
      </c>
      <c r="S400" s="193">
        <f>SUM(S396:S399)</f>
        <v>0</v>
      </c>
      <c r="T400" s="102">
        <f t="shared" ref="T400:AK400" si="156">SUM(T396:T399)</f>
        <v>0</v>
      </c>
      <c r="U400" s="203">
        <f t="shared" si="156"/>
        <v>0</v>
      </c>
      <c r="V400" s="193">
        <f t="shared" si="156"/>
        <v>0</v>
      </c>
      <c r="W400" s="102">
        <f t="shared" si="156"/>
        <v>0</v>
      </c>
      <c r="X400" s="203">
        <f t="shared" si="156"/>
        <v>0</v>
      </c>
      <c r="Y400" s="193">
        <f t="shared" si="156"/>
        <v>0</v>
      </c>
      <c r="Z400" s="102">
        <f t="shared" si="156"/>
        <v>0</v>
      </c>
      <c r="AA400" s="203">
        <f t="shared" si="156"/>
        <v>0</v>
      </c>
      <c r="AB400" s="193">
        <f t="shared" si="156"/>
        <v>0</v>
      </c>
      <c r="AC400" s="102">
        <f t="shared" si="156"/>
        <v>0</v>
      </c>
      <c r="AD400" s="203">
        <f t="shared" si="156"/>
        <v>0</v>
      </c>
      <c r="AE400" s="193">
        <f t="shared" si="156"/>
        <v>0</v>
      </c>
      <c r="AF400" s="102">
        <f t="shared" si="156"/>
        <v>0</v>
      </c>
      <c r="AG400" s="203">
        <f t="shared" si="156"/>
        <v>0</v>
      </c>
      <c r="AH400" s="121">
        <f t="shared" si="156"/>
        <v>0</v>
      </c>
      <c r="AI400" s="193">
        <f t="shared" si="156"/>
        <v>33320</v>
      </c>
      <c r="AJ400" s="102">
        <f t="shared" si="156"/>
        <v>39352</v>
      </c>
      <c r="AK400" s="203">
        <f t="shared" si="156"/>
        <v>62335</v>
      </c>
    </row>
    <row r="401" spans="1:37" ht="15" customHeight="1" x14ac:dyDescent="0.2">
      <c r="A401" s="254">
        <f>[6]Settings!U400</f>
        <v>0</v>
      </c>
      <c r="B401" s="243">
        <f>[6]Settings!V400</f>
        <v>0</v>
      </c>
      <c r="C401" s="244">
        <f>[6]Settings!W400</f>
        <v>0</v>
      </c>
      <c r="D401" s="1"/>
      <c r="E401" s="2"/>
      <c r="F401" s="3"/>
      <c r="G401" s="1"/>
      <c r="H401" s="2"/>
      <c r="I401" s="3"/>
      <c r="J401" s="1"/>
      <c r="K401" s="2"/>
      <c r="L401" s="3"/>
      <c r="M401" s="1"/>
      <c r="N401" s="2"/>
      <c r="O401" s="3"/>
      <c r="P401" s="1"/>
      <c r="Q401" s="2"/>
      <c r="R401" s="3"/>
      <c r="S401" s="1"/>
      <c r="T401" s="2"/>
      <c r="U401" s="3"/>
      <c r="V401" s="1"/>
      <c r="W401" s="2"/>
      <c r="X401" s="3"/>
      <c r="Y401" s="1"/>
      <c r="Z401" s="2"/>
      <c r="AA401" s="3"/>
      <c r="AB401" s="1"/>
      <c r="AC401" s="2"/>
      <c r="AD401" s="3"/>
      <c r="AE401" s="1"/>
      <c r="AF401" s="2"/>
      <c r="AG401" s="3"/>
      <c r="AI401" s="147">
        <f t="shared" ref="AI401:AK402" si="157">D401+G401+J401+M401+P401+S401+V401+Y401+AB401+AE401</f>
        <v>0</v>
      </c>
      <c r="AJ401" s="80">
        <f t="shared" si="157"/>
        <v>0</v>
      </c>
      <c r="AK401" s="134">
        <f t="shared" si="157"/>
        <v>0</v>
      </c>
    </row>
    <row r="402" spans="1:37" ht="15" customHeight="1" x14ac:dyDescent="0.2">
      <c r="A402" s="254">
        <f>[6]Settings!U401</f>
        <v>0</v>
      </c>
      <c r="B402" s="243">
        <f>[6]Settings!V401</f>
        <v>0</v>
      </c>
      <c r="C402" s="244">
        <f>[6]Settings!W401</f>
        <v>0</v>
      </c>
      <c r="D402" s="1"/>
      <c r="E402" s="2"/>
      <c r="F402" s="3"/>
      <c r="G402" s="1"/>
      <c r="H402" s="2"/>
      <c r="I402" s="3"/>
      <c r="J402" s="1"/>
      <c r="K402" s="2"/>
      <c r="L402" s="3"/>
      <c r="M402" s="1"/>
      <c r="N402" s="2"/>
      <c r="O402" s="3"/>
      <c r="P402" s="1"/>
      <c r="Q402" s="2"/>
      <c r="R402" s="3"/>
      <c r="S402" s="1"/>
      <c r="T402" s="2"/>
      <c r="U402" s="3"/>
      <c r="V402" s="1"/>
      <c r="W402" s="2"/>
      <c r="X402" s="3"/>
      <c r="Y402" s="1"/>
      <c r="Z402" s="2"/>
      <c r="AA402" s="3"/>
      <c r="AB402" s="1"/>
      <c r="AC402" s="2"/>
      <c r="AD402" s="3"/>
      <c r="AE402" s="1"/>
      <c r="AF402" s="2"/>
      <c r="AG402" s="3"/>
      <c r="AI402" s="147">
        <f t="shared" si="157"/>
        <v>0</v>
      </c>
      <c r="AJ402" s="80">
        <f t="shared" si="157"/>
        <v>0</v>
      </c>
      <c r="AK402" s="134">
        <f t="shared" si="157"/>
        <v>0</v>
      </c>
    </row>
    <row r="403" spans="1:37" s="66" customFormat="1" ht="15" customHeight="1" x14ac:dyDescent="0.2">
      <c r="A403" s="22" t="str">
        <f>[6]Settings!U402</f>
        <v>Total: Western Cape Municipalities</v>
      </c>
      <c r="B403" s="23"/>
      <c r="C403" s="24"/>
      <c r="D403" s="193">
        <f>D361+D369+D377+D384+D394+D400</f>
        <v>531708</v>
      </c>
      <c r="E403" s="102">
        <f t="shared" ref="E403:R403" si="158">E361+E369+E377+E384+E394+E400</f>
        <v>527496</v>
      </c>
      <c r="F403" s="203">
        <f t="shared" si="158"/>
        <v>552591</v>
      </c>
      <c r="G403" s="193">
        <f t="shared" si="158"/>
        <v>17985</v>
      </c>
      <c r="H403" s="102">
        <f t="shared" si="158"/>
        <v>10000</v>
      </c>
      <c r="I403" s="203">
        <f t="shared" si="158"/>
        <v>20000</v>
      </c>
      <c r="J403" s="193">
        <f t="shared" si="158"/>
        <v>30000</v>
      </c>
      <c r="K403" s="102">
        <f t="shared" si="158"/>
        <v>20000</v>
      </c>
      <c r="L403" s="203">
        <f t="shared" si="158"/>
        <v>22000</v>
      </c>
      <c r="M403" s="193">
        <f t="shared" si="158"/>
        <v>99048</v>
      </c>
      <c r="N403" s="102">
        <f t="shared" si="158"/>
        <v>131500</v>
      </c>
      <c r="O403" s="203">
        <f t="shared" si="158"/>
        <v>233743</v>
      </c>
      <c r="P403" s="203">
        <f t="shared" si="158"/>
        <v>12216</v>
      </c>
      <c r="Q403" s="102">
        <f t="shared" si="158"/>
        <v>13142</v>
      </c>
      <c r="R403" s="203">
        <f t="shared" si="158"/>
        <v>13880</v>
      </c>
      <c r="S403" s="193">
        <f>S361+S369+S377+S384+S394+S400</f>
        <v>1494786</v>
      </c>
      <c r="T403" s="102">
        <f t="shared" ref="T403:AK403" si="159">T361+T369+T377+T384+T394+T400</f>
        <v>1570152</v>
      </c>
      <c r="U403" s="203">
        <f t="shared" si="159"/>
        <v>1658751</v>
      </c>
      <c r="V403" s="193">
        <f t="shared" si="159"/>
        <v>1209885.8427121066</v>
      </c>
      <c r="W403" s="102">
        <f t="shared" si="159"/>
        <v>834526.13394565019</v>
      </c>
      <c r="X403" s="203">
        <f t="shared" si="159"/>
        <v>882647.74676433532</v>
      </c>
      <c r="Y403" s="193">
        <f t="shared" si="159"/>
        <v>12109</v>
      </c>
      <c r="Z403" s="102">
        <f t="shared" si="159"/>
        <v>40000</v>
      </c>
      <c r="AA403" s="203">
        <f t="shared" si="159"/>
        <v>58093</v>
      </c>
      <c r="AB403" s="193">
        <f t="shared" si="159"/>
        <v>61263</v>
      </c>
      <c r="AC403" s="102">
        <f t="shared" si="159"/>
        <v>56740</v>
      </c>
      <c r="AD403" s="203">
        <f t="shared" si="159"/>
        <v>59917</v>
      </c>
      <c r="AE403" s="193">
        <f t="shared" si="159"/>
        <v>0</v>
      </c>
      <c r="AF403" s="102">
        <f t="shared" si="159"/>
        <v>0</v>
      </c>
      <c r="AG403" s="203">
        <f t="shared" si="159"/>
        <v>0</v>
      </c>
      <c r="AH403" s="121">
        <f t="shared" si="159"/>
        <v>0</v>
      </c>
      <c r="AI403" s="193">
        <f t="shared" si="159"/>
        <v>3469000.8427121066</v>
      </c>
      <c r="AJ403" s="102">
        <f t="shared" si="159"/>
        <v>3203556.13394565</v>
      </c>
      <c r="AK403" s="203">
        <f t="shared" si="159"/>
        <v>3501622.7467643353</v>
      </c>
    </row>
    <row r="404" spans="1:37" ht="15" customHeight="1" x14ac:dyDescent="0.2">
      <c r="A404" s="254">
        <f>[6]Settings!U403</f>
        <v>0</v>
      </c>
      <c r="B404" s="243">
        <f>[6]Settings!V403</f>
        <v>0</v>
      </c>
      <c r="C404" s="244">
        <f>[6]Settings!W403</f>
        <v>0</v>
      </c>
      <c r="D404" s="200"/>
      <c r="E404" s="5"/>
      <c r="F404" s="210"/>
      <c r="G404" s="200"/>
      <c r="H404" s="5"/>
      <c r="I404" s="210"/>
      <c r="J404" s="200"/>
      <c r="K404" s="5"/>
      <c r="L404" s="210"/>
      <c r="M404" s="200"/>
      <c r="N404" s="5"/>
      <c r="O404" s="210"/>
      <c r="P404" s="200"/>
      <c r="Q404" s="5"/>
      <c r="R404" s="210"/>
      <c r="S404" s="200"/>
      <c r="T404" s="5"/>
      <c r="U404" s="210"/>
      <c r="V404" s="200"/>
      <c r="W404" s="5"/>
      <c r="X404" s="210"/>
      <c r="Y404" s="200"/>
      <c r="Z404" s="5"/>
      <c r="AA404" s="210"/>
      <c r="AB404" s="200"/>
      <c r="AC404" s="5"/>
      <c r="AD404" s="210"/>
      <c r="AE404" s="200"/>
      <c r="AF404" s="5"/>
      <c r="AG404" s="210"/>
      <c r="AI404" s="147">
        <f t="shared" ref="AI404:AK406" si="160">D404+G404+J404+M404+P404+S404+V404+Y404+AB404+AE404</f>
        <v>0</v>
      </c>
      <c r="AJ404" s="80">
        <f t="shared" si="160"/>
        <v>0</v>
      </c>
      <c r="AK404" s="134">
        <f t="shared" si="160"/>
        <v>0</v>
      </c>
    </row>
    <row r="405" spans="1:37" s="66" customFormat="1" ht="15" customHeight="1" x14ac:dyDescent="0.2">
      <c r="A405" s="18" t="str">
        <f>[6]Settings!U404</f>
        <v xml:space="preserve">Unallocated </v>
      </c>
      <c r="B405" s="19"/>
      <c r="C405" s="229"/>
      <c r="D405" s="119"/>
      <c r="E405" s="120">
        <v>300000</v>
      </c>
      <c r="F405" s="121">
        <v>300000</v>
      </c>
      <c r="G405" s="119"/>
      <c r="H405" s="120"/>
      <c r="I405" s="121"/>
      <c r="J405" s="119"/>
      <c r="K405" s="120"/>
      <c r="L405" s="121"/>
      <c r="M405" s="119"/>
      <c r="N405" s="120"/>
      <c r="O405" s="121"/>
      <c r="P405" s="119"/>
      <c r="Q405" s="120"/>
      <c r="R405" s="121"/>
      <c r="S405" s="119"/>
      <c r="T405" s="120"/>
      <c r="U405" s="121"/>
      <c r="V405" s="119"/>
      <c r="W405" s="120">
        <v>1316533.7820000001</v>
      </c>
      <c r="X405" s="121">
        <v>1392449.5937920001</v>
      </c>
      <c r="Y405" s="119"/>
      <c r="Z405" s="120"/>
      <c r="AA405" s="121"/>
      <c r="AB405" s="119"/>
      <c r="AC405" s="120"/>
      <c r="AD405" s="121"/>
      <c r="AE405" s="119"/>
      <c r="AF405" s="120"/>
      <c r="AG405" s="121"/>
      <c r="AH405" s="151"/>
      <c r="AI405" s="220">
        <f t="shared" si="160"/>
        <v>0</v>
      </c>
      <c r="AJ405" s="327">
        <f t="shared" si="160"/>
        <v>1616533.7820000001</v>
      </c>
      <c r="AK405" s="328">
        <f t="shared" si="160"/>
        <v>1692449.5937920001</v>
      </c>
    </row>
    <row r="406" spans="1:37" ht="15" customHeight="1" x14ac:dyDescent="0.2">
      <c r="A406" s="254">
        <f>[6]Settings!U405</f>
        <v>0</v>
      </c>
      <c r="B406" s="243">
        <f>[6]Settings!V405</f>
        <v>0</v>
      </c>
      <c r="C406" s="244">
        <f>[6]Settings!W405</f>
        <v>0</v>
      </c>
      <c r="D406" s="200"/>
      <c r="E406" s="5"/>
      <c r="F406" s="210"/>
      <c r="G406" s="200"/>
      <c r="H406" s="5"/>
      <c r="I406" s="210"/>
      <c r="J406" s="200"/>
      <c r="K406" s="5"/>
      <c r="L406" s="210"/>
      <c r="M406" s="200"/>
      <c r="N406" s="5"/>
      <c r="O406" s="210"/>
      <c r="P406" s="200"/>
      <c r="Q406" s="5"/>
      <c r="R406" s="210"/>
      <c r="S406" s="200"/>
      <c r="T406" s="228"/>
      <c r="U406" s="210"/>
      <c r="V406" s="200"/>
      <c r="W406" s="228"/>
      <c r="X406" s="210"/>
      <c r="Y406" s="200"/>
      <c r="Z406" s="228"/>
      <c r="AA406" s="210"/>
      <c r="AB406" s="200"/>
      <c r="AC406" s="228"/>
      <c r="AD406" s="210"/>
      <c r="AE406" s="200"/>
      <c r="AF406" s="228"/>
      <c r="AG406" s="210"/>
      <c r="AI406" s="147">
        <f t="shared" si="160"/>
        <v>0</v>
      </c>
      <c r="AJ406" s="80">
        <f t="shared" si="160"/>
        <v>0</v>
      </c>
      <c r="AK406" s="134">
        <f t="shared" si="160"/>
        <v>0</v>
      </c>
    </row>
    <row r="407" spans="1:37" s="66" customFormat="1" ht="15" customHeight="1" x14ac:dyDescent="0.2">
      <c r="A407" s="22" t="str">
        <f>[6]Settings!U406</f>
        <v>National Total</v>
      </c>
      <c r="B407" s="23"/>
      <c r="C407" s="24"/>
      <c r="D407" s="193">
        <f>D65+D102+D123+D203+D245+D276+D322+D357+D403+D405</f>
        <v>15891252</v>
      </c>
      <c r="E407" s="102">
        <f t="shared" ref="E407:AK407" si="161">E65+E102+E123+E203+E245+E276+E322+E357+E403+E405</f>
        <v>16787685</v>
      </c>
      <c r="F407" s="203">
        <f t="shared" si="161"/>
        <v>17733731</v>
      </c>
      <c r="G407" s="193">
        <f t="shared" si="161"/>
        <v>1865000</v>
      </c>
      <c r="H407" s="102">
        <f t="shared" si="161"/>
        <v>2060000</v>
      </c>
      <c r="I407" s="203">
        <f t="shared" si="161"/>
        <v>2175360</v>
      </c>
      <c r="J407" s="193">
        <f t="shared" si="161"/>
        <v>3329464</v>
      </c>
      <c r="K407" s="102">
        <f t="shared" si="161"/>
        <v>3559056</v>
      </c>
      <c r="L407" s="203">
        <f t="shared" si="161"/>
        <v>3757319</v>
      </c>
      <c r="M407" s="193">
        <f t="shared" si="161"/>
        <v>2087048</v>
      </c>
      <c r="N407" s="102">
        <f t="shared" si="161"/>
        <v>2204477</v>
      </c>
      <c r="O407" s="203">
        <f t="shared" si="161"/>
        <v>3327928</v>
      </c>
      <c r="P407" s="203">
        <f t="shared" si="161"/>
        <v>107309</v>
      </c>
      <c r="Q407" s="102">
        <f t="shared" si="161"/>
        <v>113533</v>
      </c>
      <c r="R407" s="203">
        <f t="shared" si="161"/>
        <v>119891</v>
      </c>
      <c r="S407" s="193">
        <f>S65+S102+S123+S203+S245+S276+S322+S357+S403+S405</f>
        <v>11382247</v>
      </c>
      <c r="T407" s="102">
        <f t="shared" ref="T407:AD407" si="162">T65+T102+T123+T203+T245+T276+T322+T357+T403+T405</f>
        <v>11956137</v>
      </c>
      <c r="U407" s="203">
        <f t="shared" si="162"/>
        <v>12630786</v>
      </c>
      <c r="V407" s="193">
        <f t="shared" si="162"/>
        <v>6159559.1999999993</v>
      </c>
      <c r="W407" s="102">
        <f t="shared" si="162"/>
        <v>6582668.910000002</v>
      </c>
      <c r="X407" s="203">
        <f t="shared" si="162"/>
        <v>6962247.9689599993</v>
      </c>
      <c r="Y407" s="193">
        <f t="shared" si="162"/>
        <v>663390</v>
      </c>
      <c r="Z407" s="102">
        <f t="shared" si="162"/>
        <v>701867</v>
      </c>
      <c r="AA407" s="203">
        <f t="shared" si="162"/>
        <v>741172</v>
      </c>
      <c r="AB407" s="193">
        <f t="shared" si="162"/>
        <v>292119</v>
      </c>
      <c r="AC407" s="102">
        <f t="shared" si="162"/>
        <v>309062</v>
      </c>
      <c r="AD407" s="203">
        <f t="shared" si="162"/>
        <v>326369</v>
      </c>
      <c r="AE407" s="193">
        <f t="shared" si="161"/>
        <v>0</v>
      </c>
      <c r="AF407" s="102">
        <f t="shared" si="161"/>
        <v>0</v>
      </c>
      <c r="AG407" s="203">
        <f t="shared" si="161"/>
        <v>0</v>
      </c>
      <c r="AH407" s="121">
        <f t="shared" si="161"/>
        <v>0</v>
      </c>
      <c r="AI407" s="193">
        <f t="shared" si="161"/>
        <v>41777388.200000003</v>
      </c>
      <c r="AJ407" s="102">
        <f t="shared" si="161"/>
        <v>44274485.909999996</v>
      </c>
      <c r="AK407" s="203">
        <f t="shared" si="161"/>
        <v>47774803.968959995</v>
      </c>
    </row>
    <row r="408" spans="1:37" s="66" customFormat="1" ht="15" customHeight="1" x14ac:dyDescent="0.2">
      <c r="A408" s="604" t="s">
        <v>745</v>
      </c>
      <c r="B408" s="26"/>
      <c r="C408" s="31"/>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c r="AH408" s="222"/>
      <c r="AI408" s="222"/>
      <c r="AJ408" s="222"/>
      <c r="AK408" s="222"/>
    </row>
    <row r="409" spans="1:37" s="66" customFormat="1" ht="15" customHeight="1" x14ac:dyDescent="0.2">
      <c r="A409" s="221"/>
      <c r="B409" s="26"/>
      <c r="C409" s="31"/>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c r="AC409" s="222"/>
      <c r="AD409" s="222"/>
      <c r="AE409" s="222"/>
      <c r="AF409" s="222"/>
      <c r="AG409" s="222"/>
      <c r="AH409" s="222"/>
      <c r="AI409" s="222"/>
      <c r="AJ409" s="222"/>
      <c r="AK409" s="222"/>
    </row>
    <row r="410" spans="1:37" s="39" customFormat="1" ht="15" customHeight="1" x14ac:dyDescent="0.2">
      <c r="A410" s="214"/>
      <c r="B410" s="10"/>
      <c r="C410" s="10"/>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58"/>
      <c r="AI410" s="33"/>
      <c r="AJ410" s="33"/>
      <c r="AK410" s="33"/>
    </row>
    <row r="411" spans="1:37" s="39" customFormat="1" ht="15" customHeight="1" x14ac:dyDescent="0.2">
      <c r="A411" s="34"/>
      <c r="B411" s="10"/>
      <c r="C411" s="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58"/>
      <c r="AI411" s="211"/>
      <c r="AJ411" s="211"/>
      <c r="AK411" s="211"/>
    </row>
    <row r="412" spans="1:37" s="39" customFormat="1" ht="15" customHeight="1" x14ac:dyDescent="0.25">
      <c r="A412" s="35"/>
      <c r="B412" s="36"/>
      <c r="C412" s="37"/>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row>
    <row r="413" spans="1:37" s="39" customFormat="1" ht="15" customHeight="1" x14ac:dyDescent="0.2">
      <c r="A413" s="34"/>
      <c r="B413" s="10"/>
      <c r="C413" s="11"/>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58"/>
      <c r="AI413" s="212"/>
      <c r="AJ413" s="212"/>
      <c r="AK413" s="212"/>
    </row>
    <row r="414" spans="1:37" s="39" customFormat="1" ht="15" customHeight="1" x14ac:dyDescent="0.2">
      <c r="A414" s="34"/>
      <c r="B414" s="10"/>
      <c r="C414" s="11"/>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58"/>
      <c r="AI414" s="212"/>
      <c r="AJ414" s="212"/>
      <c r="AK414" s="212"/>
    </row>
    <row r="415" spans="1:37" s="39" customFormat="1" ht="15" customHeight="1" x14ac:dyDescent="0.2">
      <c r="C415" s="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58"/>
      <c r="AI415" s="211"/>
      <c r="AJ415" s="211"/>
      <c r="AK415" s="211"/>
    </row>
    <row r="416" spans="1:37" s="39" customFormat="1" ht="15" customHeight="1" x14ac:dyDescent="0.2">
      <c r="AH416" s="58"/>
    </row>
    <row r="417" spans="1:37" s="39" customFormat="1" ht="15" customHeight="1" x14ac:dyDescent="0.2">
      <c r="AH417" s="58"/>
    </row>
    <row r="418" spans="1:37" s="39" customFormat="1" ht="15" customHeight="1" x14ac:dyDescent="0.2">
      <c r="M418" s="213"/>
      <c r="N418" s="213"/>
      <c r="O418" s="213"/>
      <c r="AH418" s="58"/>
      <c r="AI418" s="213"/>
      <c r="AJ418" s="213"/>
      <c r="AK418" s="213"/>
    </row>
    <row r="419" spans="1:37" s="39" customFormat="1" ht="15" customHeight="1" x14ac:dyDescent="0.2">
      <c r="M419" s="213"/>
      <c r="N419" s="213"/>
      <c r="O419" s="213"/>
      <c r="AH419" s="58"/>
      <c r="AI419" s="213"/>
      <c r="AJ419" s="213"/>
      <c r="AK419" s="213"/>
    </row>
    <row r="420" spans="1:37" s="39" customFormat="1" ht="15" customHeight="1" x14ac:dyDescent="0.2">
      <c r="AH420" s="58"/>
    </row>
    <row r="421" spans="1:37" s="39" customFormat="1" ht="15" customHeight="1" x14ac:dyDescent="0.2">
      <c r="G421" s="218"/>
      <c r="AH421" s="58"/>
      <c r="AI421" s="218"/>
    </row>
    <row r="422" spans="1:37" ht="15" customHeight="1" x14ac:dyDescent="0.2"/>
    <row r="423" spans="1:37" ht="15" customHeight="1" x14ac:dyDescent="0.2"/>
    <row r="424" spans="1:37" ht="15" customHeight="1" x14ac:dyDescent="0.2"/>
    <row r="425" spans="1:37" ht="15" customHeight="1" x14ac:dyDescent="0.2"/>
    <row r="426" spans="1:37" s="39" customFormat="1" ht="15" customHeight="1" x14ac:dyDescent="0.2">
      <c r="A426" s="16"/>
      <c r="B426" s="16"/>
      <c r="C426" s="16"/>
      <c r="D426" s="16"/>
      <c r="E426" s="16"/>
      <c r="F426" s="16"/>
      <c r="G426" s="16"/>
      <c r="H426" s="16"/>
      <c r="K426" s="16"/>
      <c r="L426" s="16"/>
      <c r="M426" s="16"/>
      <c r="N426" s="16"/>
      <c r="Q426" s="16"/>
      <c r="R426" s="16"/>
      <c r="T426" s="16"/>
      <c r="U426" s="16"/>
      <c r="W426" s="16"/>
      <c r="X426" s="16"/>
      <c r="Z426" s="16"/>
      <c r="AA426" s="16"/>
      <c r="AC426" s="16"/>
      <c r="AD426" s="16"/>
      <c r="AF426" s="16"/>
      <c r="AG426" s="16"/>
      <c r="AH426" s="58"/>
      <c r="AI426" s="16"/>
      <c r="AJ426" s="16"/>
      <c r="AK426" s="16"/>
    </row>
    <row r="427" spans="1:37" s="40" customFormat="1" ht="15" customHeight="1" x14ac:dyDescent="0.25">
      <c r="A427" s="16"/>
      <c r="B427" s="16"/>
      <c r="C427" s="16"/>
      <c r="D427" s="16"/>
      <c r="E427" s="16"/>
      <c r="F427" s="16"/>
      <c r="G427" s="16"/>
      <c r="H427" s="16"/>
      <c r="I427" s="39"/>
      <c r="J427" s="39"/>
      <c r="K427" s="16"/>
      <c r="L427" s="16"/>
      <c r="M427" s="16"/>
      <c r="N427" s="16"/>
      <c r="O427" s="39"/>
      <c r="P427" s="39"/>
      <c r="Q427" s="16"/>
      <c r="R427" s="16"/>
      <c r="S427" s="39"/>
      <c r="T427" s="16"/>
      <c r="U427" s="16"/>
      <c r="V427" s="39"/>
      <c r="W427" s="16"/>
      <c r="X427" s="16"/>
      <c r="Y427" s="39"/>
      <c r="Z427" s="16"/>
      <c r="AA427" s="16"/>
      <c r="AB427" s="39"/>
      <c r="AC427" s="16"/>
      <c r="AD427" s="16"/>
      <c r="AE427" s="39"/>
      <c r="AF427" s="16"/>
      <c r="AG427" s="16"/>
      <c r="AH427" s="58"/>
      <c r="AI427" s="16"/>
      <c r="AJ427" s="16"/>
      <c r="AK427" s="16"/>
    </row>
    <row r="428" spans="1:37" s="39" customFormat="1" ht="15" customHeight="1" x14ac:dyDescent="0.2">
      <c r="A428" s="16"/>
      <c r="B428" s="16"/>
      <c r="C428" s="16"/>
      <c r="D428" s="16"/>
      <c r="E428" s="16"/>
      <c r="F428" s="16"/>
      <c r="G428" s="16"/>
      <c r="H428" s="16"/>
      <c r="K428" s="16"/>
      <c r="L428" s="16"/>
      <c r="M428" s="16"/>
      <c r="N428" s="16"/>
      <c r="Q428" s="16"/>
      <c r="R428" s="16"/>
      <c r="T428" s="16"/>
      <c r="U428" s="16"/>
      <c r="W428" s="16"/>
      <c r="X428" s="16"/>
      <c r="Z428" s="16"/>
      <c r="AA428" s="16"/>
      <c r="AC428" s="16"/>
      <c r="AD428" s="16"/>
      <c r="AF428" s="16"/>
      <c r="AG428" s="16"/>
      <c r="AH428" s="58"/>
      <c r="AI428" s="16"/>
      <c r="AJ428" s="16"/>
      <c r="AK428" s="16"/>
    </row>
    <row r="429" spans="1:37" s="39" customFormat="1" ht="15" customHeight="1" x14ac:dyDescent="0.2">
      <c r="A429" s="16"/>
      <c r="B429" s="16"/>
      <c r="C429" s="16"/>
      <c r="D429" s="16"/>
      <c r="E429" s="16"/>
      <c r="F429" s="16"/>
      <c r="G429" s="16"/>
      <c r="H429" s="16"/>
      <c r="K429" s="16"/>
      <c r="L429" s="16"/>
      <c r="M429" s="16"/>
      <c r="N429" s="16"/>
      <c r="Q429" s="16"/>
      <c r="R429" s="16"/>
      <c r="T429" s="16"/>
      <c r="U429" s="16"/>
      <c r="W429" s="16"/>
      <c r="X429" s="16"/>
      <c r="Z429" s="16"/>
      <c r="AA429" s="16"/>
      <c r="AC429" s="16"/>
      <c r="AD429" s="16"/>
      <c r="AF429" s="16"/>
      <c r="AG429" s="16"/>
      <c r="AH429" s="58"/>
      <c r="AI429" s="16"/>
      <c r="AJ429" s="16"/>
      <c r="AK429" s="16"/>
    </row>
    <row r="430" spans="1:37" ht="15" customHeight="1" x14ac:dyDescent="0.2"/>
    <row r="431" spans="1:37" ht="15" customHeight="1" x14ac:dyDescent="0.2"/>
    <row r="432" spans="1:37"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sheetData>
  <mergeCells count="46">
    <mergeCell ref="V7:V8"/>
    <mergeCell ref="W7:W8"/>
    <mergeCell ref="AK7:AK8"/>
    <mergeCell ref="Y7:Y8"/>
    <mergeCell ref="Z7:Z8"/>
    <mergeCell ref="AA7:AA8"/>
    <mergeCell ref="AB7:AB8"/>
    <mergeCell ref="AC7:AC8"/>
    <mergeCell ref="AD7:AD8"/>
    <mergeCell ref="AE7:AE8"/>
    <mergeCell ref="AF7:AF8"/>
    <mergeCell ref="AG7:AG8"/>
    <mergeCell ref="AI7:AI8"/>
    <mergeCell ref="AJ7:AJ8"/>
    <mergeCell ref="AE5:AG5"/>
    <mergeCell ref="G7:G8"/>
    <mergeCell ref="H7:H8"/>
    <mergeCell ref="I7:I8"/>
    <mergeCell ref="J7:J8"/>
    <mergeCell ref="K7:K8"/>
    <mergeCell ref="X7:X8"/>
    <mergeCell ref="M7:M8"/>
    <mergeCell ref="N7:N8"/>
    <mergeCell ref="O7:O8"/>
    <mergeCell ref="P7:P8"/>
    <mergeCell ref="Q7:Q8"/>
    <mergeCell ref="R7:R8"/>
    <mergeCell ref="S7:S8"/>
    <mergeCell ref="T7:T8"/>
    <mergeCell ref="U7:U8"/>
    <mergeCell ref="AI5:AK5"/>
    <mergeCell ref="A7:B8"/>
    <mergeCell ref="C7:C8"/>
    <mergeCell ref="D7:D8"/>
    <mergeCell ref="E7:E8"/>
    <mergeCell ref="F7:F8"/>
    <mergeCell ref="D5:F5"/>
    <mergeCell ref="G5:I5"/>
    <mergeCell ref="J5:L5"/>
    <mergeCell ref="M5:O5"/>
    <mergeCell ref="P5:R5"/>
    <mergeCell ref="S5:U5"/>
    <mergeCell ref="L7:L8"/>
    <mergeCell ref="V5:X5"/>
    <mergeCell ref="Y5:AA5"/>
    <mergeCell ref="AB5:AD5"/>
  </mergeCells>
  <conditionalFormatting sqref="D411:R411">
    <cfRule type="cellIs" dxfId="28" priority="7" operator="lessThan">
      <formula>0</formula>
    </cfRule>
  </conditionalFormatting>
  <conditionalFormatting sqref="AI411:AK411">
    <cfRule type="cellIs" dxfId="27" priority="6" operator="lessThan">
      <formula>0</formula>
    </cfRule>
  </conditionalFormatting>
  <conditionalFormatting sqref="Y411:AA411">
    <cfRule type="cellIs" dxfId="26" priority="5" operator="lessThan">
      <formula>0</formula>
    </cfRule>
  </conditionalFormatting>
  <conditionalFormatting sqref="AB411:AD411">
    <cfRule type="cellIs" dxfId="25" priority="4" operator="lessThan">
      <formula>0</formula>
    </cfRule>
  </conditionalFormatting>
  <conditionalFormatting sqref="AE411:AG411">
    <cfRule type="cellIs" dxfId="24" priority="3" operator="lessThan">
      <formula>0</formula>
    </cfRule>
  </conditionalFormatting>
  <conditionalFormatting sqref="S411:U411">
    <cfRule type="cellIs" dxfId="23" priority="2" operator="lessThan">
      <formula>0</formula>
    </cfRule>
  </conditionalFormatting>
  <conditionalFormatting sqref="V411:X411">
    <cfRule type="cellIs" dxfId="22"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E48:F54 E56:F61 E63:F64 E76:F82 E84:F91 E93:F98 E100:F101 E103:F113 E121:F122 E135:F143 G94:I98 E151:F156 AI127:AK127 E158:F162 E164:F170 E187:F192 E201:F202 E204:F212 E214:F219 E243:F244 E246:F256 E258:F265 E274:F275 E277:F286 E288:F297 E307:F312 E314:F318 E320:F321 E323:F331 E333:F339 E341:F347 E355:F356 E358:F368 E370:F376 E378:F383 E385:F393 E395:F399 E401:F402 E404:F406 G396:I399 J15:L16 G49:I54 G57:I61 G386:I393 G308:I312 G334:I339 G342:I347 G371:I376 G379:I383 J96:L96 G85:I91 H40:I40 H25:H30 G77:I82 G110:I113 G136:I143 G152:I156 G159:I162 G165:I170 G188:I192 G207:I212 G215:I219 G249:I256 G259:I265 G280:I286 G289:I297 G315:I318 G326:I331 G363:I368 M12:O13 M69:O69 M106:O108 M127:O127 M361:N361 I13:L14 J79:L79 J88:L88 D12:D409 G268:I272 E267:F272 G300:I305 E299:F305 G350:I353 E349:F353 G222:I226 E221:F226 E12:F22 G15:I22 I25:I31 G25:G31 E24:F31 G34:I39 E33:F40 G43:I46 E42:F46 G71:I74 E66:F74 G116:I119 E115:F119 E124:F133 G129:I133 G146:I149 E145:F149 G173:I177 E172:F177 E179:F185 G180:I185 G195:I199 E194:F199 G229:I234 E228:F234 G237:I241 E236:F241 AI69:AK69 AI106:AK108 AI12:AK22 E403:AK403 E32:AK32 E23:AK23 E62:AK62 E47:AK47 E55:AK55 E41:AK41 E65:AK65 E75:AK75 E83:AK83 E92:AK92 E114:AK114 E102:AK102 E120:AK120 E123:AK123 E144:AK144 E150:AK150 E171:AK171 E178:AK178 E186:AK186 E193:AK193 E200:AK200 E203:AK203 E220:AK220 E227:AK227 E235:AK235 E242:AK242 E245:AK245 E257:AK257 E266:AK266 E273:AK273 E276:AK276 E287:AK287 E298:AK298 E306:AK306 E313:AK313 E319:AK319 E322:AK322 E332:AK332 E348:AK348 E340:AK340 E354:AK354 E357:AK357 E369:AK369 E377:AK377 E384:AK384 E394:AK394 E213:AK213 E99:AK99 E157:AK157 E163:AK163 E400:AK400 E134:AK134 E407:AK409 P13:AG16 P88:AG88 P79:AG79 P96:AG96">
      <formula1>0</formula1>
      <formula2>3000000</formula2>
    </dataValidation>
  </dataValidations>
  <printOptions horizontalCentered="1"/>
  <pageMargins left="0.39370078740157483" right="0.39370078740157483" top="0.39370078740157483" bottom="0" header="0.51181102362204722" footer="0.51181102362204722"/>
  <pageSetup paperSize="9" scale="38" orientation="landscape" r:id="rId1"/>
  <headerFooter alignWithMargins="0"/>
  <rowBreaks count="5" manualBreakCount="5">
    <brk id="65" max="24" man="1"/>
    <brk id="123" max="24" man="1"/>
    <brk id="203" max="24" man="1"/>
    <brk id="276" max="24" man="1"/>
    <brk id="357" max="2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B1:L430"/>
  <sheetViews>
    <sheetView showGridLines="0" view="pageBreakPreview" zoomScaleNormal="100" zoomScaleSheetLayoutView="100" workbookViewId="0">
      <selection activeCell="D3" sqref="D3"/>
    </sheetView>
  </sheetViews>
  <sheetFormatPr defaultRowHeight="15" customHeight="1" x14ac:dyDescent="0.2"/>
  <cols>
    <col min="1" max="1" width="9.140625" style="55"/>
    <col min="2" max="4" width="10.7109375" style="55" customWidth="1"/>
    <col min="5" max="7" width="10.7109375" style="101" customWidth="1"/>
    <col min="8" max="13" width="10.7109375" style="55" customWidth="1"/>
    <col min="14" max="257" width="9.140625" style="55"/>
    <col min="258" max="268" width="10.85546875" style="55" customWidth="1"/>
    <col min="269" max="269" width="11" style="55" customWidth="1"/>
    <col min="270" max="513" width="9.140625" style="55"/>
    <col min="514" max="524" width="10.85546875" style="55" customWidth="1"/>
    <col min="525" max="525" width="11" style="55" customWidth="1"/>
    <col min="526" max="769" width="9.140625" style="55"/>
    <col min="770" max="780" width="10.85546875" style="55" customWidth="1"/>
    <col min="781" max="781" width="11" style="55" customWidth="1"/>
    <col min="782" max="1025" width="9.140625" style="55"/>
    <col min="1026" max="1036" width="10.85546875" style="55" customWidth="1"/>
    <col min="1037" max="1037" width="11" style="55" customWidth="1"/>
    <col min="1038" max="1281" width="9.140625" style="55"/>
    <col min="1282" max="1292" width="10.85546875" style="55" customWidth="1"/>
    <col min="1293" max="1293" width="11" style="55" customWidth="1"/>
    <col min="1294" max="1537" width="9.140625" style="55"/>
    <col min="1538" max="1548" width="10.85546875" style="55" customWidth="1"/>
    <col min="1549" max="1549" width="11" style="55" customWidth="1"/>
    <col min="1550" max="1793" width="9.140625" style="55"/>
    <col min="1794" max="1804" width="10.85546875" style="55" customWidth="1"/>
    <col min="1805" max="1805" width="11" style="55" customWidth="1"/>
    <col min="1806" max="2049" width="9.140625" style="55"/>
    <col min="2050" max="2060" width="10.85546875" style="55" customWidth="1"/>
    <col min="2061" max="2061" width="11" style="55" customWidth="1"/>
    <col min="2062" max="2305" width="9.140625" style="55"/>
    <col min="2306" max="2316" width="10.85546875" style="55" customWidth="1"/>
    <col min="2317" max="2317" width="11" style="55" customWidth="1"/>
    <col min="2318" max="2561" width="9.140625" style="55"/>
    <col min="2562" max="2572" width="10.85546875" style="55" customWidth="1"/>
    <col min="2573" max="2573" width="11" style="55" customWidth="1"/>
    <col min="2574" max="2817" width="9.140625" style="55"/>
    <col min="2818" max="2828" width="10.85546875" style="55" customWidth="1"/>
    <col min="2829" max="2829" width="11" style="55" customWidth="1"/>
    <col min="2830" max="3073" width="9.140625" style="55"/>
    <col min="3074" max="3084" width="10.85546875" style="55" customWidth="1"/>
    <col min="3085" max="3085" width="11" style="55" customWidth="1"/>
    <col min="3086" max="3329" width="9.140625" style="55"/>
    <col min="3330" max="3340" width="10.85546875" style="55" customWidth="1"/>
    <col min="3341" max="3341" width="11" style="55" customWidth="1"/>
    <col min="3342" max="3585" width="9.140625" style="55"/>
    <col min="3586" max="3596" width="10.85546875" style="55" customWidth="1"/>
    <col min="3597" max="3597" width="11" style="55" customWidth="1"/>
    <col min="3598" max="3841" width="9.140625" style="55"/>
    <col min="3842" max="3852" width="10.85546875" style="55" customWidth="1"/>
    <col min="3853" max="3853" width="11" style="55" customWidth="1"/>
    <col min="3854" max="4097" width="9.140625" style="55"/>
    <col min="4098" max="4108" width="10.85546875" style="55" customWidth="1"/>
    <col min="4109" max="4109" width="11" style="55" customWidth="1"/>
    <col min="4110" max="4353" width="9.140625" style="55"/>
    <col min="4354" max="4364" width="10.85546875" style="55" customWidth="1"/>
    <col min="4365" max="4365" width="11" style="55" customWidth="1"/>
    <col min="4366" max="4609" width="9.140625" style="55"/>
    <col min="4610" max="4620" width="10.85546875" style="55" customWidth="1"/>
    <col min="4621" max="4621" width="11" style="55" customWidth="1"/>
    <col min="4622" max="4865" width="9.140625" style="55"/>
    <col min="4866" max="4876" width="10.85546875" style="55" customWidth="1"/>
    <col min="4877" max="4877" width="11" style="55" customWidth="1"/>
    <col min="4878" max="5121" width="9.140625" style="55"/>
    <col min="5122" max="5132" width="10.85546875" style="55" customWidth="1"/>
    <col min="5133" max="5133" width="11" style="55" customWidth="1"/>
    <col min="5134" max="5377" width="9.140625" style="55"/>
    <col min="5378" max="5388" width="10.85546875" style="55" customWidth="1"/>
    <col min="5389" max="5389" width="11" style="55" customWidth="1"/>
    <col min="5390" max="5633" width="9.140625" style="55"/>
    <col min="5634" max="5644" width="10.85546875" style="55" customWidth="1"/>
    <col min="5645" max="5645" width="11" style="55" customWidth="1"/>
    <col min="5646" max="5889" width="9.140625" style="55"/>
    <col min="5890" max="5900" width="10.85546875" style="55" customWidth="1"/>
    <col min="5901" max="5901" width="11" style="55" customWidth="1"/>
    <col min="5902" max="6145" width="9.140625" style="55"/>
    <col min="6146" max="6156" width="10.85546875" style="55" customWidth="1"/>
    <col min="6157" max="6157" width="11" style="55" customWidth="1"/>
    <col min="6158" max="6401" width="9.140625" style="55"/>
    <col min="6402" max="6412" width="10.85546875" style="55" customWidth="1"/>
    <col min="6413" max="6413" width="11" style="55" customWidth="1"/>
    <col min="6414" max="6657" width="9.140625" style="55"/>
    <col min="6658" max="6668" width="10.85546875" style="55" customWidth="1"/>
    <col min="6669" max="6669" width="11" style="55" customWidth="1"/>
    <col min="6670" max="6913" width="9.140625" style="55"/>
    <col min="6914" max="6924" width="10.85546875" style="55" customWidth="1"/>
    <col min="6925" max="6925" width="11" style="55" customWidth="1"/>
    <col min="6926" max="7169" width="9.140625" style="55"/>
    <col min="7170" max="7180" width="10.85546875" style="55" customWidth="1"/>
    <col min="7181" max="7181" width="11" style="55" customWidth="1"/>
    <col min="7182" max="7425" width="9.140625" style="55"/>
    <col min="7426" max="7436" width="10.85546875" style="55" customWidth="1"/>
    <col min="7437" max="7437" width="11" style="55" customWidth="1"/>
    <col min="7438" max="7681" width="9.140625" style="55"/>
    <col min="7682" max="7692" width="10.85546875" style="55" customWidth="1"/>
    <col min="7693" max="7693" width="11" style="55" customWidth="1"/>
    <col min="7694" max="7937" width="9.140625" style="55"/>
    <col min="7938" max="7948" width="10.85546875" style="55" customWidth="1"/>
    <col min="7949" max="7949" width="11" style="55" customWidth="1"/>
    <col min="7950" max="8193" width="9.140625" style="55"/>
    <col min="8194" max="8204" width="10.85546875" style="55" customWidth="1"/>
    <col min="8205" max="8205" width="11" style="55" customWidth="1"/>
    <col min="8206" max="8449" width="9.140625" style="55"/>
    <col min="8450" max="8460" width="10.85546875" style="55" customWidth="1"/>
    <col min="8461" max="8461" width="11" style="55" customWidth="1"/>
    <col min="8462" max="8705" width="9.140625" style="55"/>
    <col min="8706" max="8716" width="10.85546875" style="55" customWidth="1"/>
    <col min="8717" max="8717" width="11" style="55" customWidth="1"/>
    <col min="8718" max="8961" width="9.140625" style="55"/>
    <col min="8962" max="8972" width="10.85546875" style="55" customWidth="1"/>
    <col min="8973" max="8973" width="11" style="55" customWidth="1"/>
    <col min="8974" max="9217" width="9.140625" style="55"/>
    <col min="9218" max="9228" width="10.85546875" style="55" customWidth="1"/>
    <col min="9229" max="9229" width="11" style="55" customWidth="1"/>
    <col min="9230" max="9473" width="9.140625" style="55"/>
    <col min="9474" max="9484" width="10.85546875" style="55" customWidth="1"/>
    <col min="9485" max="9485" width="11" style="55" customWidth="1"/>
    <col min="9486" max="9729" width="9.140625" style="55"/>
    <col min="9730" max="9740" width="10.85546875" style="55" customWidth="1"/>
    <col min="9741" max="9741" width="11" style="55" customWidth="1"/>
    <col min="9742" max="9985" width="9.140625" style="55"/>
    <col min="9986" max="9996" width="10.85546875" style="55" customWidth="1"/>
    <col min="9997" max="9997" width="11" style="55" customWidth="1"/>
    <col min="9998" max="10241" width="9.140625" style="55"/>
    <col min="10242" max="10252" width="10.85546875" style="55" customWidth="1"/>
    <col min="10253" max="10253" width="11" style="55" customWidth="1"/>
    <col min="10254" max="10497" width="9.140625" style="55"/>
    <col min="10498" max="10508" width="10.85546875" style="55" customWidth="1"/>
    <col min="10509" max="10509" width="11" style="55" customWidth="1"/>
    <col min="10510" max="10753" width="9.140625" style="55"/>
    <col min="10754" max="10764" width="10.85546875" style="55" customWidth="1"/>
    <col min="10765" max="10765" width="11" style="55" customWidth="1"/>
    <col min="10766" max="11009" width="9.140625" style="55"/>
    <col min="11010" max="11020" width="10.85546875" style="55" customWidth="1"/>
    <col min="11021" max="11021" width="11" style="55" customWidth="1"/>
    <col min="11022" max="11265" width="9.140625" style="55"/>
    <col min="11266" max="11276" width="10.85546875" style="55" customWidth="1"/>
    <col min="11277" max="11277" width="11" style="55" customWidth="1"/>
    <col min="11278" max="11521" width="9.140625" style="55"/>
    <col min="11522" max="11532" width="10.85546875" style="55" customWidth="1"/>
    <col min="11533" max="11533" width="11" style="55" customWidth="1"/>
    <col min="11534" max="11777" width="9.140625" style="55"/>
    <col min="11778" max="11788" width="10.85546875" style="55" customWidth="1"/>
    <col min="11789" max="11789" width="11" style="55" customWidth="1"/>
    <col min="11790" max="12033" width="9.140625" style="55"/>
    <col min="12034" max="12044" width="10.85546875" style="55" customWidth="1"/>
    <col min="12045" max="12045" width="11" style="55" customWidth="1"/>
    <col min="12046" max="12289" width="9.140625" style="55"/>
    <col min="12290" max="12300" width="10.85546875" style="55" customWidth="1"/>
    <col min="12301" max="12301" width="11" style="55" customWidth="1"/>
    <col min="12302" max="12545" width="9.140625" style="55"/>
    <col min="12546" max="12556" width="10.85546875" style="55" customWidth="1"/>
    <col min="12557" max="12557" width="11" style="55" customWidth="1"/>
    <col min="12558" max="12801" width="9.140625" style="55"/>
    <col min="12802" max="12812" width="10.85546875" style="55" customWidth="1"/>
    <col min="12813" max="12813" width="11" style="55" customWidth="1"/>
    <col min="12814" max="13057" width="9.140625" style="55"/>
    <col min="13058" max="13068" width="10.85546875" style="55" customWidth="1"/>
    <col min="13069" max="13069" width="11" style="55" customWidth="1"/>
    <col min="13070" max="13313" width="9.140625" style="55"/>
    <col min="13314" max="13324" width="10.85546875" style="55" customWidth="1"/>
    <col min="13325" max="13325" width="11" style="55" customWidth="1"/>
    <col min="13326" max="13569" width="9.140625" style="55"/>
    <col min="13570" max="13580" width="10.85546875" style="55" customWidth="1"/>
    <col min="13581" max="13581" width="11" style="55" customWidth="1"/>
    <col min="13582" max="13825" width="9.140625" style="55"/>
    <col min="13826" max="13836" width="10.85546875" style="55" customWidth="1"/>
    <col min="13837" max="13837" width="11" style="55" customWidth="1"/>
    <col min="13838" max="14081" width="9.140625" style="55"/>
    <col min="14082" max="14092" width="10.85546875" style="55" customWidth="1"/>
    <col min="14093" max="14093" width="11" style="55" customWidth="1"/>
    <col min="14094" max="14337" width="9.140625" style="55"/>
    <col min="14338" max="14348" width="10.85546875" style="55" customWidth="1"/>
    <col min="14349" max="14349" width="11" style="55" customWidth="1"/>
    <col min="14350" max="14593" width="9.140625" style="55"/>
    <col min="14594" max="14604" width="10.85546875" style="55" customWidth="1"/>
    <col min="14605" max="14605" width="11" style="55" customWidth="1"/>
    <col min="14606" max="14849" width="9.140625" style="55"/>
    <col min="14850" max="14860" width="10.85546875" style="55" customWidth="1"/>
    <col min="14861" max="14861" width="11" style="55" customWidth="1"/>
    <col min="14862" max="15105" width="9.140625" style="55"/>
    <col min="15106" max="15116" width="10.85546875" style="55" customWidth="1"/>
    <col min="15117" max="15117" width="11" style="55" customWidth="1"/>
    <col min="15118" max="15361" width="9.140625" style="55"/>
    <col min="15362" max="15372" width="10.85546875" style="55" customWidth="1"/>
    <col min="15373" max="15373" width="11" style="55" customWidth="1"/>
    <col min="15374" max="15617" width="9.140625" style="55"/>
    <col min="15618" max="15628" width="10.85546875" style="55" customWidth="1"/>
    <col min="15629" max="15629" width="11" style="55" customWidth="1"/>
    <col min="15630" max="15873" width="9.140625" style="55"/>
    <col min="15874" max="15884" width="10.85546875" style="55" customWidth="1"/>
    <col min="15885" max="15885" width="11" style="55" customWidth="1"/>
    <col min="15886" max="16129" width="9.140625" style="55"/>
    <col min="16130" max="16140" width="10.85546875" style="55" customWidth="1"/>
    <col min="16141" max="16141" width="11" style="55" customWidth="1"/>
    <col min="16142" max="16384" width="9.140625" style="55"/>
  </cols>
  <sheetData>
    <row r="1" spans="2:12" ht="15" customHeight="1" x14ac:dyDescent="0.2">
      <c r="B1" s="162" t="s">
        <v>287</v>
      </c>
      <c r="C1" s="173"/>
      <c r="D1" s="173"/>
      <c r="E1" s="174"/>
      <c r="F1" s="174"/>
      <c r="G1" s="174"/>
      <c r="H1" s="173"/>
      <c r="I1" s="173"/>
      <c r="J1" s="173"/>
      <c r="K1" s="173"/>
      <c r="L1" s="173"/>
    </row>
    <row r="2" spans="2:12" ht="15" customHeight="1" x14ac:dyDescent="0.25">
      <c r="B2" s="175"/>
      <c r="C2" s="173"/>
      <c r="D2" s="173"/>
      <c r="E2" s="174"/>
      <c r="F2" s="174"/>
      <c r="G2" s="174"/>
      <c r="H2" s="173"/>
      <c r="I2" s="173"/>
      <c r="J2" s="173"/>
      <c r="K2" s="173"/>
      <c r="L2" s="173"/>
    </row>
    <row r="3" spans="2:12" ht="30" customHeight="1" x14ac:dyDescent="0.2">
      <c r="B3" s="163" t="s">
        <v>715</v>
      </c>
      <c r="C3" s="173"/>
      <c r="D3" s="173"/>
      <c r="E3" s="174"/>
      <c r="F3" s="174"/>
      <c r="G3" s="174"/>
      <c r="H3" s="173"/>
      <c r="I3" s="173"/>
      <c r="J3" s="173"/>
      <c r="K3" s="173"/>
      <c r="L3" s="173"/>
    </row>
    <row r="4" spans="2:12" ht="15" customHeight="1" x14ac:dyDescent="0.2">
      <c r="B4" s="176"/>
      <c r="C4" s="177"/>
      <c r="D4" s="176"/>
      <c r="E4" s="61"/>
      <c r="F4" s="61"/>
      <c r="G4" s="61"/>
      <c r="H4" s="176"/>
      <c r="I4" s="176"/>
      <c r="J4" s="176"/>
      <c r="K4" s="176"/>
      <c r="L4" s="176"/>
    </row>
    <row r="5" spans="2:12" ht="15" customHeight="1" x14ac:dyDescent="0.2">
      <c r="B5" s="162" t="s">
        <v>279</v>
      </c>
      <c r="C5" s="162"/>
      <c r="D5" s="162"/>
      <c r="E5" s="171"/>
      <c r="F5" s="171"/>
      <c r="G5" s="171"/>
      <c r="H5" s="162"/>
      <c r="I5" s="162"/>
      <c r="J5" s="162"/>
      <c r="K5" s="162"/>
      <c r="L5" s="162"/>
    </row>
    <row r="7" spans="2:12" ht="15" customHeight="1" x14ac:dyDescent="0.2">
      <c r="B7" s="55" t="s">
        <v>460</v>
      </c>
    </row>
    <row r="11" spans="2:12" ht="15" customHeight="1" x14ac:dyDescent="0.2">
      <c r="E11" s="172"/>
    </row>
    <row r="24" spans="5:7" s="155" customFormat="1" ht="15" customHeight="1" x14ac:dyDescent="0.2">
      <c r="E24" s="154"/>
      <c r="F24" s="154"/>
      <c r="G24" s="154"/>
    </row>
    <row r="34" spans="5:7" s="155" customFormat="1" ht="15" customHeight="1" x14ac:dyDescent="0.2">
      <c r="E34" s="154"/>
      <c r="F34" s="154"/>
      <c r="G34" s="154"/>
    </row>
    <row r="45" spans="5:7" s="155" customFormat="1" ht="15" customHeight="1" x14ac:dyDescent="0.2">
      <c r="E45" s="154"/>
      <c r="F45" s="154"/>
      <c r="G45" s="154"/>
    </row>
    <row r="52" spans="5:7" s="155" customFormat="1" ht="15" customHeight="1" x14ac:dyDescent="0.2">
      <c r="E52" s="154"/>
      <c r="F52" s="154"/>
      <c r="G52" s="154"/>
    </row>
    <row r="60" spans="5:7" s="155" customFormat="1" ht="15" customHeight="1" x14ac:dyDescent="0.2">
      <c r="E60" s="154">
        <f>SUM(E54:E59)</f>
        <v>0</v>
      </c>
      <c r="F60" s="154">
        <f>SUM(F54:F59)</f>
        <v>0</v>
      </c>
      <c r="G60" s="154"/>
    </row>
    <row r="67" spans="5:7" s="155" customFormat="1" ht="15" customHeight="1" x14ac:dyDescent="0.2">
      <c r="E67" s="154"/>
      <c r="F67" s="154"/>
      <c r="G67" s="154"/>
    </row>
    <row r="70" spans="5:7" s="155" customFormat="1" ht="15" customHeight="1" x14ac:dyDescent="0.2">
      <c r="E70" s="154"/>
      <c r="F70" s="154"/>
      <c r="G70" s="154"/>
    </row>
    <row r="81" spans="5:7" s="155" customFormat="1" ht="15" customHeight="1" x14ac:dyDescent="0.2">
      <c r="E81" s="154"/>
      <c r="F81" s="154"/>
      <c r="G81" s="154"/>
    </row>
    <row r="89" spans="5:7" s="155" customFormat="1" ht="15" customHeight="1" x14ac:dyDescent="0.2">
      <c r="E89" s="154"/>
      <c r="F89" s="154"/>
      <c r="G89" s="154"/>
    </row>
    <row r="98" spans="5:7" s="155" customFormat="1" ht="15" customHeight="1" x14ac:dyDescent="0.2">
      <c r="E98" s="154"/>
      <c r="F98" s="154"/>
      <c r="G98" s="154"/>
    </row>
    <row r="105" spans="5:7" s="155" customFormat="1" ht="15" customHeight="1" x14ac:dyDescent="0.2">
      <c r="E105" s="154"/>
      <c r="F105" s="154"/>
      <c r="G105" s="154"/>
    </row>
    <row r="108" spans="5:7" s="155" customFormat="1" ht="15" customHeight="1" x14ac:dyDescent="0.2">
      <c r="E108" s="154"/>
      <c r="F108" s="154"/>
      <c r="G108" s="154"/>
    </row>
    <row r="120" spans="5:7" s="155" customFormat="1" ht="15" customHeight="1" x14ac:dyDescent="0.2">
      <c r="E120" s="154"/>
      <c r="F120" s="154"/>
      <c r="G120" s="154"/>
    </row>
    <row r="127" spans="5:7" s="155" customFormat="1" ht="15" customHeight="1" x14ac:dyDescent="0.2">
      <c r="E127" s="154"/>
      <c r="F127" s="154"/>
      <c r="G127" s="154"/>
    </row>
    <row r="130" spans="3:7" s="155" customFormat="1" ht="15" customHeight="1" x14ac:dyDescent="0.2">
      <c r="C130" s="154"/>
      <c r="E130" s="154"/>
      <c r="F130" s="154"/>
      <c r="G130" s="154"/>
    </row>
    <row r="131" spans="3:7" ht="15" customHeight="1" x14ac:dyDescent="0.2">
      <c r="C131" s="101"/>
    </row>
    <row r="132" spans="3:7" ht="15" customHeight="1" x14ac:dyDescent="0.2">
      <c r="C132" s="101"/>
    </row>
    <row r="133" spans="3:7" ht="15" customHeight="1" x14ac:dyDescent="0.2">
      <c r="C133" s="101"/>
    </row>
    <row r="143" spans="3:7" s="155" customFormat="1" ht="15" customHeight="1" x14ac:dyDescent="0.2">
      <c r="E143" s="154"/>
      <c r="F143" s="154"/>
      <c r="G143" s="154"/>
    </row>
    <row r="153" spans="5:7" s="155" customFormat="1" ht="15" customHeight="1" x14ac:dyDescent="0.2">
      <c r="E153" s="154"/>
      <c r="F153" s="154"/>
      <c r="G153" s="154"/>
    </row>
    <row r="161" spans="5:7" s="155" customFormat="1" ht="15" customHeight="1" x14ac:dyDescent="0.2">
      <c r="E161" s="154"/>
      <c r="F161" s="154"/>
      <c r="G161" s="154"/>
    </row>
    <row r="168" spans="5:7" s="155" customFormat="1" ht="15" customHeight="1" x14ac:dyDescent="0.2">
      <c r="E168" s="154"/>
      <c r="F168" s="154"/>
      <c r="G168" s="154"/>
    </row>
    <row r="174" spans="5:7" s="155" customFormat="1" ht="15" customHeight="1" x14ac:dyDescent="0.2">
      <c r="E174" s="154"/>
      <c r="F174" s="154"/>
      <c r="G174" s="154"/>
    </row>
    <row r="182" spans="5:7" s="155" customFormat="1" ht="15" customHeight="1" x14ac:dyDescent="0.2">
      <c r="E182" s="154"/>
      <c r="F182" s="154"/>
      <c r="G182" s="154"/>
    </row>
    <row r="190" spans="5:7" s="155" customFormat="1" ht="15" customHeight="1" x14ac:dyDescent="0.2">
      <c r="E190" s="154"/>
      <c r="F190" s="154"/>
      <c r="G190" s="154"/>
    </row>
    <row r="199" spans="5:7" s="155" customFormat="1" ht="15" customHeight="1" x14ac:dyDescent="0.2">
      <c r="E199" s="154"/>
      <c r="F199" s="154"/>
      <c r="G199" s="154"/>
    </row>
    <row r="206" spans="5:7" s="155" customFormat="1" ht="15" customHeight="1" x14ac:dyDescent="0.2">
      <c r="E206" s="154"/>
      <c r="F206" s="154"/>
      <c r="G206" s="154"/>
    </row>
    <row r="214" spans="5:7" s="155" customFormat="1" ht="15" customHeight="1" x14ac:dyDescent="0.2">
      <c r="E214" s="154"/>
      <c r="F214" s="154"/>
      <c r="G214" s="154"/>
    </row>
    <row r="217" spans="5:7" s="155" customFormat="1" ht="15" customHeight="1" x14ac:dyDescent="0.2">
      <c r="E217" s="154"/>
      <c r="F217" s="154"/>
      <c r="G217" s="154"/>
    </row>
    <row r="227" spans="5:7" s="155" customFormat="1" ht="15" customHeight="1" x14ac:dyDescent="0.2">
      <c r="E227" s="154"/>
      <c r="F227" s="154"/>
      <c r="G227" s="154"/>
    </row>
    <row r="234" spans="5:7" s="155" customFormat="1" ht="15" customHeight="1" x14ac:dyDescent="0.2">
      <c r="E234" s="154"/>
      <c r="F234" s="154"/>
      <c r="G234" s="154"/>
    </row>
    <row r="242" spans="5:7" s="155" customFormat="1" ht="15" customHeight="1" x14ac:dyDescent="0.2">
      <c r="E242" s="154"/>
      <c r="F242" s="154"/>
      <c r="G242" s="154"/>
    </row>
    <row r="251" spans="5:7" s="155" customFormat="1" ht="15" customHeight="1" x14ac:dyDescent="0.2">
      <c r="E251" s="154"/>
      <c r="F251" s="154"/>
      <c r="G251" s="154"/>
    </row>
    <row r="259" spans="5:7" s="155" customFormat="1" ht="15" customHeight="1" x14ac:dyDescent="0.2">
      <c r="E259" s="154"/>
      <c r="F259" s="154"/>
      <c r="G259" s="154"/>
    </row>
    <row r="262" spans="5:7" s="155" customFormat="1" ht="15" customHeight="1" x14ac:dyDescent="0.2">
      <c r="E262" s="154"/>
      <c r="F262" s="154"/>
      <c r="G262" s="154"/>
    </row>
    <row r="274" spans="5:7" s="155" customFormat="1" ht="15" customHeight="1" x14ac:dyDescent="0.2">
      <c r="E274" s="154"/>
      <c r="F274" s="154"/>
      <c r="G274" s="154"/>
    </row>
    <row r="283" spans="5:7" s="155" customFormat="1" ht="15" customHeight="1" x14ac:dyDescent="0.2">
      <c r="E283" s="154"/>
      <c r="F283" s="154"/>
      <c r="G283" s="154"/>
    </row>
    <row r="291" spans="5:7" s="155" customFormat="1" ht="15" customHeight="1" x14ac:dyDescent="0.2">
      <c r="E291" s="154"/>
      <c r="F291" s="154"/>
      <c r="G291" s="154"/>
    </row>
    <row r="294" spans="5:7" s="155" customFormat="1" ht="15" customHeight="1" x14ac:dyDescent="0.2">
      <c r="E294" s="154"/>
      <c r="F294" s="154"/>
      <c r="G294" s="154"/>
    </row>
    <row r="305" spans="5:7" s="155" customFormat="1" ht="15" customHeight="1" x14ac:dyDescent="0.2">
      <c r="E305" s="154"/>
      <c r="F305" s="154"/>
      <c r="G305" s="154"/>
    </row>
    <row r="316" spans="5:7" s="155" customFormat="1" ht="15" customHeight="1" x14ac:dyDescent="0.2">
      <c r="E316" s="154"/>
      <c r="F316" s="154"/>
      <c r="G316" s="154"/>
    </row>
    <row r="325" spans="5:7" s="155" customFormat="1" ht="15" customHeight="1" x14ac:dyDescent="0.2">
      <c r="E325" s="154"/>
      <c r="F325" s="154"/>
      <c r="G325" s="154"/>
    </row>
    <row r="332" spans="5:7" s="155" customFormat="1" ht="15" customHeight="1" x14ac:dyDescent="0.2">
      <c r="E332" s="154"/>
      <c r="F332" s="154"/>
      <c r="G332" s="154"/>
    </row>
    <row r="338" spans="5:7" s="155" customFormat="1" ht="15" customHeight="1" x14ac:dyDescent="0.2">
      <c r="E338" s="154"/>
      <c r="F338" s="154"/>
      <c r="G338" s="154"/>
    </row>
    <row r="341" spans="5:7" s="155" customFormat="1" ht="15" customHeight="1" x14ac:dyDescent="0.2">
      <c r="E341" s="154"/>
      <c r="F341" s="154"/>
      <c r="G341" s="154"/>
    </row>
    <row r="351" spans="5:7" s="155" customFormat="1" ht="15" customHeight="1" x14ac:dyDescent="0.2">
      <c r="E351" s="154"/>
      <c r="F351" s="154"/>
      <c r="G351" s="154"/>
    </row>
    <row r="359" spans="5:7" s="155" customFormat="1" ht="15" customHeight="1" x14ac:dyDescent="0.2">
      <c r="E359" s="154"/>
      <c r="F359" s="154"/>
      <c r="G359" s="154"/>
    </row>
    <row r="367" spans="5:7" s="155" customFormat="1" ht="15" customHeight="1" x14ac:dyDescent="0.2">
      <c r="E367" s="154"/>
      <c r="F367" s="154"/>
      <c r="G367" s="154"/>
    </row>
    <row r="374" spans="5:7" s="155" customFormat="1" ht="15" customHeight="1" x14ac:dyDescent="0.2">
      <c r="E374" s="154"/>
      <c r="F374" s="154"/>
      <c r="G374" s="154"/>
    </row>
    <row r="377" spans="5:7" s="155" customFormat="1" ht="15" customHeight="1" x14ac:dyDescent="0.2">
      <c r="E377" s="154"/>
      <c r="F377" s="154"/>
      <c r="G377" s="154"/>
    </row>
    <row r="389" spans="5:7" s="155" customFormat="1" ht="15" customHeight="1" x14ac:dyDescent="0.2">
      <c r="E389" s="154"/>
      <c r="F389" s="154"/>
      <c r="G389" s="154"/>
    </row>
    <row r="397" spans="5:7" s="155" customFormat="1" ht="15" customHeight="1" x14ac:dyDescent="0.2">
      <c r="E397" s="154"/>
      <c r="F397" s="154"/>
      <c r="G397" s="154"/>
    </row>
    <row r="404" spans="5:7" s="155" customFormat="1" ht="15" customHeight="1" x14ac:dyDescent="0.2">
      <c r="E404" s="154"/>
      <c r="F404" s="154"/>
      <c r="G404" s="154"/>
    </row>
    <row r="414" spans="5:7" s="155" customFormat="1" ht="15" customHeight="1" x14ac:dyDescent="0.2">
      <c r="E414" s="154"/>
      <c r="F414" s="154"/>
      <c r="G414" s="154"/>
    </row>
    <row r="420" spans="5:7" s="155" customFormat="1" ht="15" customHeight="1" x14ac:dyDescent="0.2">
      <c r="E420" s="154"/>
      <c r="F420" s="154"/>
      <c r="G420" s="154"/>
    </row>
    <row r="423" spans="5:7" s="155" customFormat="1" ht="15" customHeight="1" x14ac:dyDescent="0.2">
      <c r="E423" s="154"/>
      <c r="F423" s="154"/>
      <c r="G423" s="154"/>
    </row>
    <row r="427" spans="5:7" s="155" customFormat="1" ht="15" customHeight="1" x14ac:dyDescent="0.2">
      <c r="E427" s="154"/>
      <c r="F427" s="154"/>
      <c r="G427" s="154"/>
    </row>
    <row r="430" spans="5:7" ht="15" customHeight="1" x14ac:dyDescent="0.2">
      <c r="E430" s="101">
        <f>E427</f>
        <v>0</v>
      </c>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8" max="16383" man="1"/>
    <brk id="130" max="16383" man="1"/>
    <brk id="174" max="16383" man="1"/>
    <brk id="217" max="16383" man="1"/>
    <brk id="262" max="16383" man="1"/>
    <brk id="294" max="16383" man="1"/>
    <brk id="341" max="16383" man="1"/>
    <brk id="377"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K506"/>
  <sheetViews>
    <sheetView showGridLines="0" view="pageBreakPreview" zoomScale="70" zoomScaleNormal="70" zoomScaleSheetLayoutView="70" workbookViewId="0">
      <pane xSplit="3" ySplit="8" topLeftCell="D9" activePane="bottomRight" state="frozen"/>
      <selection activeCell="D3" sqref="D3"/>
      <selection pane="topRight" activeCell="D3" sqref="D3"/>
      <selection pane="bottomLeft" activeCell="D3" sqref="D3"/>
      <selection pane="bottomRight" activeCell="D3" sqref="D3"/>
    </sheetView>
  </sheetViews>
  <sheetFormatPr defaultColWidth="9.140625" defaultRowHeight="12.75" x14ac:dyDescent="0.2"/>
  <cols>
    <col min="1" max="1" width="6.7109375" style="16" customWidth="1"/>
    <col min="2" max="2" width="9.7109375" style="16" customWidth="1"/>
    <col min="3" max="3" width="43.7109375" style="16" customWidth="1"/>
    <col min="4" max="8" width="13.7109375" style="16" customWidth="1"/>
    <col min="9" max="10" width="13.7109375" style="39" customWidth="1"/>
    <col min="11" max="14" width="13.7109375" style="16" customWidth="1"/>
    <col min="15" max="16" width="13.7109375" style="39" customWidth="1"/>
    <col min="17" max="18" width="13.7109375" style="16" customWidth="1"/>
    <col min="19" max="19" width="13.7109375" style="39" hidden="1" customWidth="1"/>
    <col min="20" max="21" width="13.7109375" style="16" hidden="1" customWidth="1"/>
    <col min="22" max="22" width="13.7109375" style="39" hidden="1" customWidth="1"/>
    <col min="23" max="24" width="13.7109375" style="16" hidden="1" customWidth="1"/>
    <col min="25" max="25" width="13.7109375" style="39" hidden="1" customWidth="1"/>
    <col min="26" max="27" width="13.7109375" style="16" hidden="1" customWidth="1"/>
    <col min="28" max="28" width="13.7109375" style="39" hidden="1" customWidth="1"/>
    <col min="29" max="30" width="13.7109375" style="16" hidden="1" customWidth="1"/>
    <col min="31" max="31" width="13.7109375" style="39" hidden="1" customWidth="1"/>
    <col min="32" max="33" width="13.7109375" style="16" hidden="1" customWidth="1"/>
    <col min="34" max="34" width="1.7109375" style="58" customWidth="1"/>
    <col min="35" max="37" width="13.7109375" style="16" customWidth="1"/>
    <col min="38" max="16384" width="9.140625" style="16"/>
  </cols>
  <sheetData>
    <row r="1" spans="1:37" s="13" customFormat="1" ht="15" customHeight="1" x14ac:dyDescent="0.25">
      <c r="A1" s="41" t="str">
        <f>'AN-W4 Cover Page'!B1</f>
        <v>ANNEXURE W4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230"/>
      <c r="AI1" s="41"/>
      <c r="AJ1" s="41"/>
      <c r="AK1" s="41"/>
    </row>
    <row r="2" spans="1:37" s="13" customFormat="1" ht="30" customHeight="1" x14ac:dyDescent="0.25">
      <c r="A2" s="165" t="str">
        <f>'AN-W4 Cover Page'!B3</f>
        <v>SPECIFIC PURPOSE ALLOCATIONS TO MUNICIPALITIES
(SCHEDULE 5, PART B AND SCHEDULE 7, PART B): CURRENT GRANTS</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230"/>
      <c r="AI2" s="165"/>
      <c r="AJ2" s="165"/>
      <c r="AK2" s="165"/>
    </row>
    <row r="3" spans="1:37" s="13" customFormat="1" ht="15" customHeight="1" x14ac:dyDescent="0.2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0"/>
      <c r="AI3" s="231"/>
      <c r="AJ3" s="231"/>
      <c r="AK3" s="231"/>
    </row>
    <row r="4" spans="1:37" s="14" customFormat="1" ht="15" customHeight="1" x14ac:dyDescent="0.25">
      <c r="A4" s="231"/>
      <c r="B4" s="231"/>
      <c r="C4" s="231"/>
      <c r="D4" s="231"/>
      <c r="E4" s="231"/>
      <c r="F4" s="231"/>
      <c r="G4" s="231"/>
      <c r="H4" s="231"/>
      <c r="I4" s="232"/>
      <c r="J4" s="232"/>
      <c r="K4" s="231"/>
      <c r="L4" s="231"/>
      <c r="M4" s="231"/>
      <c r="N4" s="231"/>
      <c r="O4" s="232"/>
      <c r="P4" s="232"/>
      <c r="Q4" s="231"/>
      <c r="R4" s="231"/>
      <c r="S4" s="232"/>
      <c r="T4" s="231"/>
      <c r="U4" s="231"/>
      <c r="V4" s="232"/>
      <c r="W4" s="231"/>
      <c r="X4" s="231"/>
      <c r="Y4" s="232"/>
      <c r="Z4" s="231"/>
      <c r="AA4" s="231"/>
      <c r="AB4" s="232"/>
      <c r="AC4" s="231"/>
      <c r="AD4" s="231"/>
      <c r="AE4" s="232"/>
      <c r="AF4" s="231"/>
      <c r="AG4" s="231"/>
      <c r="AH4" s="230"/>
      <c r="AI4" s="232"/>
      <c r="AJ4" s="232"/>
      <c r="AK4" s="232"/>
    </row>
    <row r="5" spans="1:37" ht="30" customHeight="1" x14ac:dyDescent="0.2">
      <c r="A5" s="15"/>
      <c r="B5" s="15"/>
      <c r="C5" s="201"/>
      <c r="D5" s="835" t="s">
        <v>289</v>
      </c>
      <c r="E5" s="836"/>
      <c r="F5" s="837"/>
      <c r="G5" s="835" t="s">
        <v>1155</v>
      </c>
      <c r="H5" s="836"/>
      <c r="I5" s="837"/>
      <c r="J5" s="835" t="s">
        <v>527</v>
      </c>
      <c r="K5" s="836"/>
      <c r="L5" s="837"/>
      <c r="M5" s="835" t="s">
        <v>288</v>
      </c>
      <c r="N5" s="836"/>
      <c r="O5" s="837"/>
      <c r="P5" s="836" t="s">
        <v>281</v>
      </c>
      <c r="Q5" s="838"/>
      <c r="R5" s="839"/>
      <c r="S5" s="836"/>
      <c r="T5" s="838"/>
      <c r="U5" s="839"/>
      <c r="V5" s="836"/>
      <c r="W5" s="838"/>
      <c r="X5" s="839"/>
      <c r="Y5" s="836"/>
      <c r="Z5" s="838"/>
      <c r="AA5" s="839"/>
      <c r="AB5" s="836"/>
      <c r="AC5" s="838"/>
      <c r="AD5" s="839"/>
      <c r="AE5" s="836"/>
      <c r="AF5" s="838"/>
      <c r="AG5" s="839"/>
      <c r="AI5" s="826" t="s">
        <v>290</v>
      </c>
      <c r="AJ5" s="827"/>
      <c r="AK5" s="828"/>
    </row>
    <row r="6" spans="1:37" ht="15" customHeight="1" x14ac:dyDescent="0.2">
      <c r="A6" s="47"/>
      <c r="B6" s="17"/>
      <c r="C6" s="202"/>
      <c r="D6" s="48" t="s">
        <v>277</v>
      </c>
      <c r="E6" s="49"/>
      <c r="F6" s="50"/>
      <c r="G6" s="48" t="s">
        <v>277</v>
      </c>
      <c r="H6" s="49"/>
      <c r="I6" s="49"/>
      <c r="J6" s="48" t="s">
        <v>277</v>
      </c>
      <c r="K6" s="49"/>
      <c r="L6" s="50"/>
      <c r="M6" s="48" t="s">
        <v>277</v>
      </c>
      <c r="N6" s="49"/>
      <c r="O6" s="50"/>
      <c r="P6" s="49" t="s">
        <v>277</v>
      </c>
      <c r="Q6" s="49"/>
      <c r="R6" s="50"/>
      <c r="S6" s="49" t="s">
        <v>277</v>
      </c>
      <c r="T6" s="49"/>
      <c r="U6" s="50"/>
      <c r="V6" s="49" t="s">
        <v>277</v>
      </c>
      <c r="W6" s="49"/>
      <c r="X6" s="50"/>
      <c r="Y6" s="49" t="s">
        <v>277</v>
      </c>
      <c r="Z6" s="49"/>
      <c r="AA6" s="50"/>
      <c r="AB6" s="49" t="s">
        <v>277</v>
      </c>
      <c r="AC6" s="49"/>
      <c r="AD6" s="50"/>
      <c r="AE6" s="49" t="s">
        <v>277</v>
      </c>
      <c r="AF6" s="49"/>
      <c r="AG6" s="50"/>
      <c r="AI6" s="48" t="s">
        <v>277</v>
      </c>
      <c r="AJ6" s="49"/>
      <c r="AK6" s="50"/>
    </row>
    <row r="7" spans="1:37"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829"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c r="M7" s="829" t="str">
        <f>[6]Settings!$U$2 &amp; CHAR(10) &amp; "(R'000)"</f>
        <v>2017/18
(R'000)</v>
      </c>
      <c r="N7" s="831" t="str">
        <f>LEFT([6]Settings!$U$2,4)+1 &amp; "/" &amp; RIGHT([6]Settings!$U$2,2)+1 &amp; CHAR(10) &amp; "(R'000)"</f>
        <v>2018/19
(R'000)</v>
      </c>
      <c r="O7" s="833" t="str">
        <f>LEFT([6]Settings!$U$2,4)+2 &amp; "/" &amp; RIGHT([6]Settings!$U$2,2)+2 &amp; CHAR(10) &amp; "(R'000)"</f>
        <v>2019/20
(R'000)</v>
      </c>
      <c r="P7" s="829" t="str">
        <f>[6]Settings!$U$2 &amp; CHAR(10) &amp; "(R'000)"</f>
        <v>2017/18
(R'000)</v>
      </c>
      <c r="Q7" s="831" t="str">
        <f>LEFT([6]Settings!$U$2,4)+1 &amp; "/" &amp; RIGHT([6]Settings!$U$2,2)+1 &amp; CHAR(10) &amp; "(R'000)"</f>
        <v>2018/19
(R'000)</v>
      </c>
      <c r="R7" s="833" t="str">
        <f>LEFT([6]Settings!$U$2,4)+2 &amp; "/" &amp; RIGHT([6]Settings!$U$2,2)+2 &amp; CHAR(10) &amp; "(R'000)"</f>
        <v>2019/20
(R'000)</v>
      </c>
      <c r="S7" s="829" t="str">
        <f>[6]Settings!$U$2 &amp; CHAR(10) &amp; "(R'000)"</f>
        <v>2017/18
(R'000)</v>
      </c>
      <c r="T7" s="831" t="str">
        <f>LEFT([6]Settings!$U$2,4)+1 &amp; "/" &amp; RIGHT([6]Settings!$U$2,2)+1 &amp; CHAR(10) &amp; "(R'000)"</f>
        <v>2018/19
(R'000)</v>
      </c>
      <c r="U7" s="833" t="str">
        <f>LEFT([6]Settings!$U$2,4)+2 &amp; "/" &amp; RIGHT([6]Settings!$U$2,2)+2 &amp; CHAR(10) &amp; "(R'000)"</f>
        <v>2019/20
(R'000)</v>
      </c>
      <c r="V7" s="829" t="str">
        <f>[6]Settings!$U$2 &amp; CHAR(10) &amp; "(R'000)"</f>
        <v>2017/18
(R'000)</v>
      </c>
      <c r="W7" s="831" t="str">
        <f>LEFT([6]Settings!$U$2,4)+1 &amp; "/" &amp; RIGHT([6]Settings!$U$2,2)+1 &amp; CHAR(10) &amp; "(R'000)"</f>
        <v>2018/19
(R'000)</v>
      </c>
      <c r="X7" s="833" t="str">
        <f>LEFT([6]Settings!$U$2,4)+2 &amp; "/" &amp; RIGHT([6]Settings!$U$2,2)+2 &amp; CHAR(10) &amp; "(R'000)"</f>
        <v>2019/20
(R'000)</v>
      </c>
      <c r="Y7" s="829" t="str">
        <f>[6]Settings!$U$2 &amp; CHAR(10) &amp; "(R'000)"</f>
        <v>2017/18
(R'000)</v>
      </c>
      <c r="Z7" s="831" t="str">
        <f>LEFT([6]Settings!$U$2,4)+1 &amp; "/" &amp; RIGHT([6]Settings!$U$2,2)+1 &amp; CHAR(10) &amp; "(R'000)"</f>
        <v>2018/19
(R'000)</v>
      </c>
      <c r="AA7" s="833" t="str">
        <f>LEFT([6]Settings!$U$2,4)+2 &amp; "/" &amp; RIGHT([6]Settings!$U$2,2)+2 &amp; CHAR(10) &amp; "(R'000)"</f>
        <v>2019/20
(R'000)</v>
      </c>
      <c r="AB7" s="829" t="str">
        <f>[6]Settings!$U$2 &amp; CHAR(10) &amp; "(R'000)"</f>
        <v>2017/18
(R'000)</v>
      </c>
      <c r="AC7" s="831" t="str">
        <f>LEFT([6]Settings!$U$2,4)+1 &amp; "/" &amp; RIGHT([6]Settings!$U$2,2)+1 &amp; CHAR(10) &amp; "(R'000)"</f>
        <v>2018/19
(R'000)</v>
      </c>
      <c r="AD7" s="833" t="str">
        <f>LEFT([6]Settings!$U$2,4)+2 &amp; "/" &amp; RIGHT([6]Settings!$U$2,2)+2 &amp; CHAR(10) &amp; "(R'000)"</f>
        <v>2019/20
(R'000)</v>
      </c>
      <c r="AE7" s="829" t="str">
        <f>[6]Settings!$U$2 &amp; CHAR(10) &amp; "(R'000)"</f>
        <v>2017/18
(R'000)</v>
      </c>
      <c r="AF7" s="831" t="str">
        <f>LEFT([6]Settings!$U$2,4)+1 &amp; "/" &amp; RIGHT([6]Settings!$U$2,2)+1 &amp; CHAR(10) &amp; "(R'000)"</f>
        <v>2018/19
(R'000)</v>
      </c>
      <c r="AG7" s="833" t="str">
        <f>LEFT([6]Settings!$U$2,4)+2 &amp; "/" &amp; RIGHT([6]Settings!$U$2,2)+2 &amp; CHAR(10) &amp; "(R'000)"</f>
        <v>2019/20
(R'000)</v>
      </c>
      <c r="AI7" s="829" t="str">
        <f>[6]Settings!$U$2 &amp; CHAR(10) &amp; "(R'000)"</f>
        <v>2017/18
(R'000)</v>
      </c>
      <c r="AJ7" s="831" t="str">
        <f>LEFT([6]Settings!$U$2,4)+1 &amp; "/" &amp; RIGHT([6]Settings!$U$2,2)+1 &amp; CHAR(10) &amp; "(R'000)"</f>
        <v>2018/19
(R'000)</v>
      </c>
      <c r="AK7" s="833" t="str">
        <f>LEFT([6]Settings!$U$2,4)+2 &amp; "/" &amp; RIGHT([6]Settings!$U$2,2)+2 &amp; CHAR(10) &amp; "(R'000)"</f>
        <v>2019/20
(R'000)</v>
      </c>
    </row>
    <row r="8" spans="1:37" ht="15" customHeight="1" x14ac:dyDescent="0.2">
      <c r="A8" s="805"/>
      <c r="B8" s="821"/>
      <c r="C8" s="821"/>
      <c r="D8" s="830"/>
      <c r="E8" s="832"/>
      <c r="F8" s="834"/>
      <c r="G8" s="830"/>
      <c r="H8" s="832"/>
      <c r="I8" s="834"/>
      <c r="J8" s="830"/>
      <c r="K8" s="832"/>
      <c r="L8" s="834"/>
      <c r="M8" s="830"/>
      <c r="N8" s="832"/>
      <c r="O8" s="834"/>
      <c r="P8" s="830"/>
      <c r="Q8" s="832"/>
      <c r="R8" s="834"/>
      <c r="S8" s="830"/>
      <c r="T8" s="832"/>
      <c r="U8" s="834"/>
      <c r="V8" s="830"/>
      <c r="W8" s="832"/>
      <c r="X8" s="834"/>
      <c r="Y8" s="830"/>
      <c r="Z8" s="832"/>
      <c r="AA8" s="834"/>
      <c r="AB8" s="830"/>
      <c r="AC8" s="832"/>
      <c r="AD8" s="834"/>
      <c r="AE8" s="830"/>
      <c r="AF8" s="832"/>
      <c r="AG8" s="834"/>
      <c r="AI8" s="830"/>
      <c r="AJ8" s="832"/>
      <c r="AK8" s="834"/>
    </row>
    <row r="9" spans="1:37" ht="15" customHeight="1" x14ac:dyDescent="0.2">
      <c r="A9" s="18"/>
      <c r="B9" s="19"/>
      <c r="C9" s="10"/>
      <c r="D9" s="6"/>
      <c r="E9" s="7"/>
      <c r="F9" s="8"/>
      <c r="G9" s="6"/>
      <c r="H9" s="7"/>
      <c r="I9" s="8"/>
      <c r="J9" s="6"/>
      <c r="K9" s="7"/>
      <c r="L9" s="8"/>
      <c r="M9" s="6"/>
      <c r="N9" s="7"/>
      <c r="O9" s="8"/>
      <c r="P9" s="6"/>
      <c r="Q9" s="7"/>
      <c r="R9" s="8"/>
      <c r="S9" s="6"/>
      <c r="T9" s="7"/>
      <c r="U9" s="8"/>
      <c r="V9" s="6"/>
      <c r="W9" s="7"/>
      <c r="X9" s="8"/>
      <c r="Y9" s="6"/>
      <c r="Z9" s="7"/>
      <c r="AA9" s="8"/>
      <c r="AB9" s="6"/>
      <c r="AC9" s="7"/>
      <c r="AD9" s="8"/>
      <c r="AE9" s="6"/>
      <c r="AF9" s="7"/>
      <c r="AG9" s="8"/>
      <c r="AI9" s="6">
        <f t="shared" ref="AI9:AK22" si="0">D9+G9+J9+M9+P9+S9+V9+Y9+AB9+AE9</f>
        <v>0</v>
      </c>
      <c r="AJ9" s="7">
        <f t="shared" si="0"/>
        <v>0</v>
      </c>
      <c r="AK9" s="8">
        <f t="shared" si="0"/>
        <v>0</v>
      </c>
    </row>
    <row r="10" spans="1:37" ht="15" customHeight="1" x14ac:dyDescent="0.2">
      <c r="A10" s="254" t="str">
        <f>[6]Settings!U9</f>
        <v>EASTERN CAPE</v>
      </c>
      <c r="B10" s="19"/>
      <c r="C10" s="229"/>
      <c r="D10" s="1"/>
      <c r="E10" s="2"/>
      <c r="F10" s="3"/>
      <c r="G10" s="1"/>
      <c r="H10" s="2"/>
      <c r="I10" s="3"/>
      <c r="J10" s="1"/>
      <c r="K10" s="2"/>
      <c r="L10" s="3"/>
      <c r="M10" s="1"/>
      <c r="N10" s="2"/>
      <c r="O10" s="3"/>
      <c r="P10" s="1"/>
      <c r="Q10" s="2"/>
      <c r="R10" s="3"/>
      <c r="S10" s="1"/>
      <c r="T10" s="2"/>
      <c r="U10" s="3"/>
      <c r="V10" s="1"/>
      <c r="W10" s="2"/>
      <c r="X10" s="3"/>
      <c r="Y10" s="1"/>
      <c r="Z10" s="2"/>
      <c r="AA10" s="3"/>
      <c r="AB10" s="1"/>
      <c r="AC10" s="2"/>
      <c r="AD10" s="3"/>
      <c r="AE10" s="1"/>
      <c r="AF10" s="2"/>
      <c r="AG10" s="3"/>
      <c r="AI10" s="1">
        <f t="shared" si="0"/>
        <v>0</v>
      </c>
      <c r="AJ10" s="2">
        <f t="shared" si="0"/>
        <v>0</v>
      </c>
      <c r="AK10" s="3">
        <f t="shared" si="0"/>
        <v>0</v>
      </c>
    </row>
    <row r="11" spans="1:37" ht="15" customHeight="1" x14ac:dyDescent="0.2">
      <c r="A11" s="254">
        <f>[6]Settings!U10</f>
        <v>0</v>
      </c>
      <c r="B11" s="243">
        <f>[6]Settings!V10</f>
        <v>0</v>
      </c>
      <c r="C11" s="244">
        <f>[6]Settings!W10</f>
        <v>0</v>
      </c>
      <c r="D11" s="1"/>
      <c r="E11" s="2"/>
      <c r="F11" s="3"/>
      <c r="G11" s="1"/>
      <c r="H11" s="2"/>
      <c r="I11" s="3"/>
      <c r="J11" s="1"/>
      <c r="K11" s="2"/>
      <c r="L11" s="3"/>
      <c r="M11" s="1"/>
      <c r="N11" s="2"/>
      <c r="O11" s="3"/>
      <c r="P11" s="1"/>
      <c r="Q11" s="2"/>
      <c r="R11" s="3"/>
      <c r="S11" s="1"/>
      <c r="T11" s="2"/>
      <c r="U11" s="3"/>
      <c r="V11" s="1"/>
      <c r="W11" s="2"/>
      <c r="X11" s="3"/>
      <c r="Y11" s="1"/>
      <c r="Z11" s="2"/>
      <c r="AA11" s="3"/>
      <c r="AB11" s="1"/>
      <c r="AC11" s="2"/>
      <c r="AD11" s="3"/>
      <c r="AE11" s="1"/>
      <c r="AF11" s="2"/>
      <c r="AG11" s="3"/>
      <c r="AI11" s="1">
        <f t="shared" si="0"/>
        <v>0</v>
      </c>
      <c r="AJ11" s="2">
        <f t="shared" si="0"/>
        <v>0</v>
      </c>
      <c r="AK11" s="3">
        <f t="shared" si="0"/>
        <v>0</v>
      </c>
    </row>
    <row r="12" spans="1:37" ht="15" customHeight="1" x14ac:dyDescent="0.2">
      <c r="A12" s="20" t="str">
        <f>[6]Settings!U11</f>
        <v>A</v>
      </c>
      <c r="B12" s="19" t="str">
        <f>[6]Settings!V11</f>
        <v>BUF</v>
      </c>
      <c r="C12" s="229" t="str">
        <f>[6]Settings!W11</f>
        <v xml:space="preserve"> Buffalo City</v>
      </c>
      <c r="D12" s="147">
        <v>21546</v>
      </c>
      <c r="E12" s="80">
        <v>21546</v>
      </c>
      <c r="F12" s="134">
        <v>22818</v>
      </c>
      <c r="G12" s="147">
        <v>1200</v>
      </c>
      <c r="H12" s="80">
        <v>1200</v>
      </c>
      <c r="I12" s="134">
        <v>1200</v>
      </c>
      <c r="J12" s="147"/>
      <c r="K12" s="80"/>
      <c r="L12" s="134"/>
      <c r="M12" s="147">
        <v>0</v>
      </c>
      <c r="N12" s="80">
        <v>0</v>
      </c>
      <c r="O12" s="134">
        <v>0</v>
      </c>
      <c r="P12" s="147"/>
      <c r="Q12" s="80"/>
      <c r="R12" s="134"/>
      <c r="S12" s="147"/>
      <c r="T12" s="80"/>
      <c r="U12" s="134"/>
      <c r="V12" s="147"/>
      <c r="W12" s="80"/>
      <c r="X12" s="134"/>
      <c r="Y12" s="147"/>
      <c r="Z12" s="80"/>
      <c r="AA12" s="134"/>
      <c r="AB12" s="147"/>
      <c r="AC12" s="80"/>
      <c r="AD12" s="134"/>
      <c r="AE12" s="147"/>
      <c r="AF12" s="80"/>
      <c r="AG12" s="134"/>
      <c r="AI12" s="147">
        <f>D12+G12+J12+M12+P12+S12+V12+Y12+AB12+AE12</f>
        <v>22746</v>
      </c>
      <c r="AJ12" s="80">
        <f t="shared" si="0"/>
        <v>22746</v>
      </c>
      <c r="AK12" s="134">
        <f t="shared" si="0"/>
        <v>24018</v>
      </c>
    </row>
    <row r="13" spans="1:37" ht="15" customHeight="1" x14ac:dyDescent="0.2">
      <c r="A13" s="255" t="str">
        <f>[6]Settings!U12</f>
        <v>A</v>
      </c>
      <c r="B13" s="21" t="str">
        <f>[6]Settings!V12</f>
        <v>NMA</v>
      </c>
      <c r="C13" s="65" t="str">
        <f>[6]Settings!W12</f>
        <v xml:space="preserve"> Nelson Mandela Bay</v>
      </c>
      <c r="D13" s="148"/>
      <c r="E13" s="81"/>
      <c r="F13" s="149"/>
      <c r="G13" s="148">
        <v>1354</v>
      </c>
      <c r="H13" s="81">
        <v>1200</v>
      </c>
      <c r="I13" s="149">
        <v>1200</v>
      </c>
      <c r="J13" s="148"/>
      <c r="K13" s="81"/>
      <c r="L13" s="149"/>
      <c r="M13" s="148">
        <v>92005</v>
      </c>
      <c r="N13" s="81">
        <v>160000</v>
      </c>
      <c r="O13" s="149">
        <v>185000</v>
      </c>
      <c r="P13" s="148"/>
      <c r="Q13" s="81"/>
      <c r="R13" s="149"/>
      <c r="S13" s="148"/>
      <c r="T13" s="81"/>
      <c r="U13" s="149"/>
      <c r="V13" s="148"/>
      <c r="W13" s="81"/>
      <c r="X13" s="149"/>
      <c r="Y13" s="148"/>
      <c r="Z13" s="81"/>
      <c r="AA13" s="149"/>
      <c r="AB13" s="148"/>
      <c r="AC13" s="81"/>
      <c r="AD13" s="149"/>
      <c r="AE13" s="148"/>
      <c r="AF13" s="81"/>
      <c r="AG13" s="149"/>
      <c r="AI13" s="148">
        <f t="shared" ref="AI13:AI22" si="1">D13+G13+J13+M13+P13+S13+V13+Y13+AB13+AE13</f>
        <v>93359</v>
      </c>
      <c r="AJ13" s="81">
        <f t="shared" si="0"/>
        <v>161200</v>
      </c>
      <c r="AK13" s="149">
        <f t="shared" si="0"/>
        <v>186200</v>
      </c>
    </row>
    <row r="14" spans="1:37" ht="15" customHeight="1" x14ac:dyDescent="0.2">
      <c r="A14" s="254">
        <f>[6]Settings!U13</f>
        <v>0</v>
      </c>
      <c r="B14" s="243">
        <f>[6]Settings!V13</f>
        <v>0</v>
      </c>
      <c r="C14" s="244">
        <f>[6]Settings!W13</f>
        <v>0</v>
      </c>
      <c r="D14" s="43">
        <v>0</v>
      </c>
      <c r="E14" s="44">
        <v>0</v>
      </c>
      <c r="F14" s="150">
        <v>0</v>
      </c>
      <c r="G14" s="43">
        <v>0</v>
      </c>
      <c r="H14" s="44">
        <v>0</v>
      </c>
      <c r="I14" s="134">
        <v>0</v>
      </c>
      <c r="J14" s="147">
        <v>0</v>
      </c>
      <c r="K14" s="80">
        <v>0</v>
      </c>
      <c r="L14" s="134">
        <v>0</v>
      </c>
      <c r="M14" s="43">
        <v>0</v>
      </c>
      <c r="N14" s="44">
        <v>0</v>
      </c>
      <c r="O14" s="150">
        <v>0</v>
      </c>
      <c r="P14" s="147">
        <v>0</v>
      </c>
      <c r="Q14" s="80">
        <v>0</v>
      </c>
      <c r="R14" s="134">
        <v>0</v>
      </c>
      <c r="S14" s="147">
        <v>0</v>
      </c>
      <c r="T14" s="80">
        <v>0</v>
      </c>
      <c r="U14" s="134">
        <v>0</v>
      </c>
      <c r="V14" s="147">
        <v>0</v>
      </c>
      <c r="W14" s="80">
        <v>0</v>
      </c>
      <c r="X14" s="134">
        <v>0</v>
      </c>
      <c r="Y14" s="147">
        <v>0</v>
      </c>
      <c r="Z14" s="80">
        <v>0</v>
      </c>
      <c r="AA14" s="134">
        <v>0</v>
      </c>
      <c r="AB14" s="147">
        <v>0</v>
      </c>
      <c r="AC14" s="80">
        <v>0</v>
      </c>
      <c r="AD14" s="134">
        <v>0</v>
      </c>
      <c r="AE14" s="147">
        <v>0</v>
      </c>
      <c r="AF14" s="80">
        <v>0</v>
      </c>
      <c r="AG14" s="134">
        <v>0</v>
      </c>
      <c r="AI14" s="147">
        <f>D14+G14+J14+M14+P14+S14+V14+Y14+AB14+AE14</f>
        <v>0</v>
      </c>
      <c r="AJ14" s="80">
        <f t="shared" si="0"/>
        <v>0</v>
      </c>
      <c r="AK14" s="134">
        <f t="shared" si="0"/>
        <v>0</v>
      </c>
    </row>
    <row r="15" spans="1:37" ht="15" customHeight="1" x14ac:dyDescent="0.2">
      <c r="A15" s="20" t="str">
        <f>[6]Settings!U14</f>
        <v>B</v>
      </c>
      <c r="B15" s="19" t="s">
        <v>4</v>
      </c>
      <c r="C15" s="253" t="str">
        <f>[6]Settings!W14</f>
        <v xml:space="preserve"> Dr Beyers Naude</v>
      </c>
      <c r="D15" s="147">
        <v>2339</v>
      </c>
      <c r="E15" s="80">
        <v>2339</v>
      </c>
      <c r="F15" s="134">
        <v>2475</v>
      </c>
      <c r="G15" s="147"/>
      <c r="H15" s="80"/>
      <c r="I15" s="134"/>
      <c r="J15" s="147"/>
      <c r="K15" s="80"/>
      <c r="L15" s="134"/>
      <c r="M15" s="147">
        <v>32000</v>
      </c>
      <c r="N15" s="80">
        <v>27000</v>
      </c>
      <c r="O15" s="134">
        <v>5500</v>
      </c>
      <c r="P15" s="147"/>
      <c r="Q15" s="80"/>
      <c r="R15" s="134"/>
      <c r="S15" s="147"/>
      <c r="T15" s="80"/>
      <c r="U15" s="134"/>
      <c r="V15" s="147"/>
      <c r="W15" s="80"/>
      <c r="X15" s="134"/>
      <c r="Y15" s="147"/>
      <c r="Z15" s="80"/>
      <c r="AA15" s="134"/>
      <c r="AB15" s="147"/>
      <c r="AC15" s="80"/>
      <c r="AD15" s="134"/>
      <c r="AE15" s="147"/>
      <c r="AF15" s="80"/>
      <c r="AG15" s="134"/>
      <c r="AI15" s="147">
        <f t="shared" si="1"/>
        <v>34339</v>
      </c>
      <c r="AJ15" s="80">
        <f t="shared" si="0"/>
        <v>29339</v>
      </c>
      <c r="AK15" s="134">
        <f t="shared" si="0"/>
        <v>7975</v>
      </c>
    </row>
    <row r="16" spans="1:37" ht="15" customHeight="1" x14ac:dyDescent="0.2">
      <c r="A16" s="20" t="str">
        <f>[6]Settings!U15</f>
        <v>B</v>
      </c>
      <c r="B16" s="19" t="s">
        <v>1281</v>
      </c>
      <c r="C16" s="229" t="str">
        <f>[6]Settings!W15</f>
        <v xml:space="preserve"> Blue Crane Route</v>
      </c>
      <c r="D16" s="147"/>
      <c r="E16" s="80"/>
      <c r="F16" s="134"/>
      <c r="G16" s="147"/>
      <c r="H16" s="80"/>
      <c r="I16" s="134"/>
      <c r="J16" s="147"/>
      <c r="K16" s="80"/>
      <c r="L16" s="134"/>
      <c r="M16" s="147">
        <v>0</v>
      </c>
      <c r="N16" s="80">
        <v>0</v>
      </c>
      <c r="O16" s="134">
        <v>0</v>
      </c>
      <c r="P16" s="147"/>
      <c r="Q16" s="80"/>
      <c r="R16" s="134"/>
      <c r="S16" s="147"/>
      <c r="T16" s="80"/>
      <c r="U16" s="134"/>
      <c r="V16" s="147"/>
      <c r="W16" s="80"/>
      <c r="X16" s="134"/>
      <c r="Y16" s="147"/>
      <c r="Z16" s="80"/>
      <c r="AA16" s="134"/>
      <c r="AB16" s="147"/>
      <c r="AC16" s="80"/>
      <c r="AD16" s="134"/>
      <c r="AE16" s="147"/>
      <c r="AF16" s="80"/>
      <c r="AG16" s="134"/>
      <c r="AI16" s="147">
        <f t="shared" si="1"/>
        <v>0</v>
      </c>
      <c r="AJ16" s="80">
        <f t="shared" si="0"/>
        <v>0</v>
      </c>
      <c r="AK16" s="134">
        <f t="shared" si="0"/>
        <v>0</v>
      </c>
    </row>
    <row r="17" spans="1:37" ht="15" customHeight="1" x14ac:dyDescent="0.2">
      <c r="A17" s="20" t="str">
        <f>[6]Settings!U16</f>
        <v>B</v>
      </c>
      <c r="B17" s="19" t="s">
        <v>5</v>
      </c>
      <c r="C17" s="229" t="str">
        <f>[6]Settings!W16</f>
        <v xml:space="preserve"> Makana</v>
      </c>
      <c r="D17" s="147">
        <v>4110</v>
      </c>
      <c r="E17" s="80">
        <v>4110</v>
      </c>
      <c r="F17" s="134">
        <v>4348</v>
      </c>
      <c r="G17" s="147">
        <v>600</v>
      </c>
      <c r="H17" s="80"/>
      <c r="I17" s="134"/>
      <c r="J17" s="147">
        <v>10000</v>
      </c>
      <c r="K17" s="80"/>
      <c r="L17" s="134"/>
      <c r="M17" s="147">
        <v>51000</v>
      </c>
      <c r="N17" s="80">
        <v>51000</v>
      </c>
      <c r="O17" s="134">
        <v>38000</v>
      </c>
      <c r="P17" s="147"/>
      <c r="Q17" s="80">
        <v>761</v>
      </c>
      <c r="R17" s="134"/>
      <c r="S17" s="147"/>
      <c r="T17" s="80"/>
      <c r="U17" s="134"/>
      <c r="V17" s="147"/>
      <c r="W17" s="80"/>
      <c r="X17" s="134"/>
      <c r="Y17" s="147"/>
      <c r="Z17" s="80"/>
      <c r="AA17" s="134"/>
      <c r="AB17" s="147"/>
      <c r="AC17" s="80"/>
      <c r="AD17" s="134"/>
      <c r="AE17" s="147"/>
      <c r="AF17" s="80"/>
      <c r="AG17" s="134"/>
      <c r="AI17" s="147">
        <f t="shared" si="1"/>
        <v>65710</v>
      </c>
      <c r="AJ17" s="80">
        <f t="shared" si="0"/>
        <v>55871</v>
      </c>
      <c r="AK17" s="134">
        <f t="shared" si="0"/>
        <v>42348</v>
      </c>
    </row>
    <row r="18" spans="1:37" ht="15" customHeight="1" x14ac:dyDescent="0.2">
      <c r="A18" s="20" t="str">
        <f>[6]Settings!U17</f>
        <v>B</v>
      </c>
      <c r="B18" s="19" t="s">
        <v>6</v>
      </c>
      <c r="C18" s="229" t="str">
        <f>[6]Settings!W17</f>
        <v xml:space="preserve"> Ndlambe</v>
      </c>
      <c r="D18" s="147">
        <v>522</v>
      </c>
      <c r="E18" s="80">
        <v>522</v>
      </c>
      <c r="F18" s="134">
        <v>553</v>
      </c>
      <c r="G18" s="147"/>
      <c r="H18" s="80"/>
      <c r="I18" s="134"/>
      <c r="J18" s="147"/>
      <c r="K18" s="80"/>
      <c r="L18" s="134"/>
      <c r="M18" s="147">
        <v>25000</v>
      </c>
      <c r="N18" s="80">
        <v>0</v>
      </c>
      <c r="O18" s="134">
        <v>0</v>
      </c>
      <c r="P18" s="147"/>
      <c r="Q18" s="80"/>
      <c r="R18" s="134"/>
      <c r="S18" s="147"/>
      <c r="T18" s="80"/>
      <c r="U18" s="134"/>
      <c r="V18" s="147"/>
      <c r="W18" s="80"/>
      <c r="X18" s="134"/>
      <c r="Y18" s="147"/>
      <c r="Z18" s="80"/>
      <c r="AA18" s="134"/>
      <c r="AB18" s="147"/>
      <c r="AC18" s="80"/>
      <c r="AD18" s="134"/>
      <c r="AE18" s="147"/>
      <c r="AF18" s="80"/>
      <c r="AG18" s="134"/>
      <c r="AI18" s="147">
        <f t="shared" si="1"/>
        <v>25522</v>
      </c>
      <c r="AJ18" s="80">
        <f t="shared" si="0"/>
        <v>522</v>
      </c>
      <c r="AK18" s="134">
        <f t="shared" si="0"/>
        <v>553</v>
      </c>
    </row>
    <row r="19" spans="1:37" ht="15" customHeight="1" x14ac:dyDescent="0.2">
      <c r="A19" s="20" t="str">
        <f>[6]Settings!U18</f>
        <v>B</v>
      </c>
      <c r="B19" s="19" t="s">
        <v>7</v>
      </c>
      <c r="C19" s="229" t="str">
        <f>[6]Settings!W18</f>
        <v xml:space="preserve"> Sundays River Valley</v>
      </c>
      <c r="D19" s="147">
        <v>8526</v>
      </c>
      <c r="E19" s="80">
        <v>8526</v>
      </c>
      <c r="F19" s="134">
        <v>9020</v>
      </c>
      <c r="G19" s="147"/>
      <c r="H19" s="80"/>
      <c r="I19" s="134"/>
      <c r="J19" s="147"/>
      <c r="K19" s="80"/>
      <c r="L19" s="134"/>
      <c r="M19" s="147">
        <v>6000</v>
      </c>
      <c r="N19" s="80">
        <v>11000</v>
      </c>
      <c r="O19" s="134">
        <v>2000</v>
      </c>
      <c r="P19" s="147">
        <v>788</v>
      </c>
      <c r="Q19" s="80"/>
      <c r="R19" s="134">
        <v>2000</v>
      </c>
      <c r="S19" s="147"/>
      <c r="T19" s="80"/>
      <c r="U19" s="134"/>
      <c r="V19" s="147"/>
      <c r="W19" s="80"/>
      <c r="X19" s="134"/>
      <c r="Y19" s="147"/>
      <c r="Z19" s="80"/>
      <c r="AA19" s="134"/>
      <c r="AB19" s="147"/>
      <c r="AC19" s="80"/>
      <c r="AD19" s="134"/>
      <c r="AE19" s="147"/>
      <c r="AF19" s="80"/>
      <c r="AG19" s="134"/>
      <c r="AI19" s="147">
        <f t="shared" si="1"/>
        <v>15314</v>
      </c>
      <c r="AJ19" s="80">
        <f t="shared" si="0"/>
        <v>19526</v>
      </c>
      <c r="AK19" s="134">
        <f t="shared" si="0"/>
        <v>13020</v>
      </c>
    </row>
    <row r="20" spans="1:37" ht="15" customHeight="1" x14ac:dyDescent="0.2">
      <c r="A20" s="20" t="str">
        <f>[6]Settings!U19</f>
        <v>B</v>
      </c>
      <c r="B20" s="19" t="s">
        <v>1282</v>
      </c>
      <c r="C20" s="229" t="str">
        <f>[6]Settings!W19</f>
        <v xml:space="preserve"> Kouga</v>
      </c>
      <c r="D20" s="147">
        <v>1521</v>
      </c>
      <c r="E20" s="80">
        <v>1521</v>
      </c>
      <c r="F20" s="134">
        <v>1588</v>
      </c>
      <c r="G20" s="147"/>
      <c r="H20" s="80"/>
      <c r="I20" s="134"/>
      <c r="J20" s="147"/>
      <c r="K20" s="80"/>
      <c r="L20" s="134"/>
      <c r="M20" s="147">
        <v>0</v>
      </c>
      <c r="N20" s="80">
        <v>0</v>
      </c>
      <c r="O20" s="134">
        <v>0</v>
      </c>
      <c r="P20" s="147"/>
      <c r="Q20" s="80"/>
      <c r="R20" s="134"/>
      <c r="S20" s="147"/>
      <c r="T20" s="80"/>
      <c r="U20" s="134"/>
      <c r="V20" s="147"/>
      <c r="W20" s="80"/>
      <c r="X20" s="134"/>
      <c r="Y20" s="147"/>
      <c r="Z20" s="80"/>
      <c r="AA20" s="134"/>
      <c r="AB20" s="147"/>
      <c r="AC20" s="80"/>
      <c r="AD20" s="134"/>
      <c r="AE20" s="147"/>
      <c r="AF20" s="80"/>
      <c r="AG20" s="134"/>
      <c r="AI20" s="147">
        <f t="shared" si="1"/>
        <v>1521</v>
      </c>
      <c r="AJ20" s="80">
        <f t="shared" si="0"/>
        <v>1521</v>
      </c>
      <c r="AK20" s="134">
        <f t="shared" si="0"/>
        <v>1588</v>
      </c>
    </row>
    <row r="21" spans="1:37" ht="15" customHeight="1" x14ac:dyDescent="0.2">
      <c r="A21" s="20" t="str">
        <f>[6]Settings!U20</f>
        <v>B</v>
      </c>
      <c r="B21" s="19" t="s">
        <v>8</v>
      </c>
      <c r="C21" s="229" t="str">
        <f>[6]Settings!W20</f>
        <v xml:space="preserve"> Kou-Kamma</v>
      </c>
      <c r="D21" s="147">
        <v>1922</v>
      </c>
      <c r="E21" s="80">
        <v>1922</v>
      </c>
      <c r="F21" s="134">
        <v>2033</v>
      </c>
      <c r="G21" s="147"/>
      <c r="H21" s="80"/>
      <c r="I21" s="134"/>
      <c r="J21" s="147"/>
      <c r="K21" s="80"/>
      <c r="L21" s="134"/>
      <c r="M21" s="147">
        <v>5000</v>
      </c>
      <c r="N21" s="80">
        <v>4000</v>
      </c>
      <c r="O21" s="134">
        <v>1000</v>
      </c>
      <c r="P21" s="147"/>
      <c r="Q21" s="80"/>
      <c r="R21" s="134"/>
      <c r="S21" s="147"/>
      <c r="T21" s="80"/>
      <c r="U21" s="134"/>
      <c r="V21" s="147"/>
      <c r="W21" s="80"/>
      <c r="X21" s="134"/>
      <c r="Y21" s="147"/>
      <c r="Z21" s="80"/>
      <c r="AA21" s="134"/>
      <c r="AB21" s="147"/>
      <c r="AC21" s="80"/>
      <c r="AD21" s="134"/>
      <c r="AE21" s="147"/>
      <c r="AF21" s="80"/>
      <c r="AG21" s="134"/>
      <c r="AI21" s="147">
        <f t="shared" si="1"/>
        <v>6922</v>
      </c>
      <c r="AJ21" s="80">
        <f t="shared" si="0"/>
        <v>5922</v>
      </c>
      <c r="AK21" s="134">
        <f t="shared" si="0"/>
        <v>3033</v>
      </c>
    </row>
    <row r="22" spans="1:37" ht="15" customHeight="1" x14ac:dyDescent="0.2">
      <c r="A22" s="20" t="str">
        <f>[6]Settings!U21</f>
        <v>C</v>
      </c>
      <c r="B22" s="19" t="s">
        <v>1283</v>
      </c>
      <c r="C22" s="229" t="str">
        <f>[6]Settings!W21</f>
        <v xml:space="preserve"> Cacadu District Municipality</v>
      </c>
      <c r="D22" s="147"/>
      <c r="E22" s="80"/>
      <c r="F22" s="149"/>
      <c r="G22" s="147"/>
      <c r="H22" s="80"/>
      <c r="I22" s="134"/>
      <c r="J22" s="147"/>
      <c r="K22" s="80"/>
      <c r="L22" s="149"/>
      <c r="M22" s="147">
        <v>0</v>
      </c>
      <c r="N22" s="80">
        <v>0</v>
      </c>
      <c r="O22" s="149">
        <v>0</v>
      </c>
      <c r="P22" s="147"/>
      <c r="Q22" s="80">
        <v>3123</v>
      </c>
      <c r="R22" s="149"/>
      <c r="S22" s="147"/>
      <c r="T22" s="80"/>
      <c r="U22" s="149"/>
      <c r="V22" s="147"/>
      <c r="W22" s="80"/>
      <c r="X22" s="149"/>
      <c r="Y22" s="147"/>
      <c r="Z22" s="80"/>
      <c r="AA22" s="149"/>
      <c r="AB22" s="147"/>
      <c r="AC22" s="80"/>
      <c r="AD22" s="149"/>
      <c r="AE22" s="147"/>
      <c r="AF22" s="80"/>
      <c r="AG22" s="149"/>
      <c r="AI22" s="147">
        <f t="shared" si="1"/>
        <v>0</v>
      </c>
      <c r="AJ22" s="80">
        <f t="shared" si="0"/>
        <v>3123</v>
      </c>
      <c r="AK22" s="134">
        <f t="shared" si="0"/>
        <v>0</v>
      </c>
    </row>
    <row r="23" spans="1:37" s="66" customFormat="1" ht="15" customHeight="1" x14ac:dyDescent="0.2">
      <c r="A23" s="22" t="str">
        <f>[6]Settings!U22</f>
        <v>Total: Cacadu Municipalities</v>
      </c>
      <c r="B23" s="23"/>
      <c r="C23" s="24"/>
      <c r="D23" s="193">
        <f>SUM(D15:D22)</f>
        <v>18940</v>
      </c>
      <c r="E23" s="102">
        <f t="shared" ref="E23:AK23" si="2">SUM(E15:E22)</f>
        <v>18940</v>
      </c>
      <c r="F23" s="203">
        <f t="shared" si="2"/>
        <v>20017</v>
      </c>
      <c r="G23" s="193">
        <f t="shared" si="2"/>
        <v>600</v>
      </c>
      <c r="H23" s="102">
        <f t="shared" si="2"/>
        <v>0</v>
      </c>
      <c r="I23" s="203">
        <f t="shared" si="2"/>
        <v>0</v>
      </c>
      <c r="J23" s="193">
        <f t="shared" si="2"/>
        <v>10000</v>
      </c>
      <c r="K23" s="102">
        <f t="shared" si="2"/>
        <v>0</v>
      </c>
      <c r="L23" s="203">
        <f t="shared" si="2"/>
        <v>0</v>
      </c>
      <c r="M23" s="193">
        <f t="shared" si="2"/>
        <v>119000</v>
      </c>
      <c r="N23" s="102">
        <f t="shared" si="2"/>
        <v>93000</v>
      </c>
      <c r="O23" s="203">
        <f t="shared" si="2"/>
        <v>46500</v>
      </c>
      <c r="P23" s="193">
        <f t="shared" si="2"/>
        <v>788</v>
      </c>
      <c r="Q23" s="102">
        <f t="shared" si="2"/>
        <v>3884</v>
      </c>
      <c r="R23" s="203">
        <f t="shared" si="2"/>
        <v>2000</v>
      </c>
      <c r="S23" s="193">
        <f t="shared" si="2"/>
        <v>0</v>
      </c>
      <c r="T23" s="102">
        <f t="shared" si="2"/>
        <v>0</v>
      </c>
      <c r="U23" s="203">
        <f t="shared" si="2"/>
        <v>0</v>
      </c>
      <c r="V23" s="193">
        <f t="shared" si="2"/>
        <v>0</v>
      </c>
      <c r="W23" s="102">
        <f t="shared" si="2"/>
        <v>0</v>
      </c>
      <c r="X23" s="203">
        <f t="shared" si="2"/>
        <v>0</v>
      </c>
      <c r="Y23" s="193">
        <f t="shared" si="2"/>
        <v>0</v>
      </c>
      <c r="Z23" s="102">
        <f t="shared" si="2"/>
        <v>0</v>
      </c>
      <c r="AA23" s="203">
        <f t="shared" si="2"/>
        <v>0</v>
      </c>
      <c r="AB23" s="193">
        <f t="shared" si="2"/>
        <v>0</v>
      </c>
      <c r="AC23" s="102">
        <f t="shared" si="2"/>
        <v>0</v>
      </c>
      <c r="AD23" s="203">
        <f t="shared" si="2"/>
        <v>0</v>
      </c>
      <c r="AE23" s="193">
        <f t="shared" si="2"/>
        <v>0</v>
      </c>
      <c r="AF23" s="102">
        <f t="shared" si="2"/>
        <v>0</v>
      </c>
      <c r="AG23" s="203">
        <f t="shared" si="2"/>
        <v>0</v>
      </c>
      <c r="AH23" s="121">
        <f t="shared" si="2"/>
        <v>0</v>
      </c>
      <c r="AI23" s="193">
        <f t="shared" si="2"/>
        <v>149328</v>
      </c>
      <c r="AJ23" s="102">
        <f t="shared" si="2"/>
        <v>115824</v>
      </c>
      <c r="AK23" s="203">
        <f t="shared" si="2"/>
        <v>68517</v>
      </c>
    </row>
    <row r="24" spans="1:37" ht="15" customHeight="1" x14ac:dyDescent="0.2">
      <c r="A24" s="254">
        <f>[6]Settings!U23</f>
        <v>0</v>
      </c>
      <c r="B24" s="243">
        <f>[6]Settings!V23</f>
        <v>0</v>
      </c>
      <c r="C24" s="244">
        <f>[6]Settings!W23</f>
        <v>0</v>
      </c>
      <c r="D24" s="1">
        <v>0</v>
      </c>
      <c r="E24" s="2">
        <v>0</v>
      </c>
      <c r="F24" s="3">
        <v>0</v>
      </c>
      <c r="G24" s="1">
        <v>0</v>
      </c>
      <c r="H24" s="2">
        <v>0</v>
      </c>
      <c r="I24" s="3">
        <v>0</v>
      </c>
      <c r="J24" s="1">
        <v>0</v>
      </c>
      <c r="K24" s="2">
        <v>0</v>
      </c>
      <c r="L24" s="3">
        <v>0</v>
      </c>
      <c r="M24" s="1">
        <v>0</v>
      </c>
      <c r="N24" s="2">
        <v>0</v>
      </c>
      <c r="O24" s="3">
        <v>0</v>
      </c>
      <c r="P24" s="1">
        <v>0</v>
      </c>
      <c r="Q24" s="2">
        <v>0</v>
      </c>
      <c r="R24" s="3">
        <v>0</v>
      </c>
      <c r="S24" s="1">
        <v>0</v>
      </c>
      <c r="T24" s="2">
        <v>0</v>
      </c>
      <c r="U24" s="3">
        <v>0</v>
      </c>
      <c r="V24" s="1">
        <v>0</v>
      </c>
      <c r="W24" s="2">
        <v>0</v>
      </c>
      <c r="X24" s="3">
        <v>0</v>
      </c>
      <c r="Y24" s="1">
        <v>0</v>
      </c>
      <c r="Z24" s="2">
        <v>0</v>
      </c>
      <c r="AA24" s="3">
        <v>0</v>
      </c>
      <c r="AB24" s="1">
        <v>0</v>
      </c>
      <c r="AC24" s="2">
        <v>0</v>
      </c>
      <c r="AD24" s="3">
        <v>0</v>
      </c>
      <c r="AE24" s="1">
        <v>0</v>
      </c>
      <c r="AF24" s="2">
        <v>0</v>
      </c>
      <c r="AG24" s="3">
        <v>0</v>
      </c>
      <c r="AI24" s="1">
        <f t="shared" ref="AI24:AK31" si="3">D24+G24+J24+M24+P24+S24+V24+Y24+AB24+AE24</f>
        <v>0</v>
      </c>
      <c r="AJ24" s="2">
        <f t="shared" si="3"/>
        <v>0</v>
      </c>
      <c r="AK24" s="3">
        <f t="shared" si="3"/>
        <v>0</v>
      </c>
    </row>
    <row r="25" spans="1:37" ht="15" customHeight="1" x14ac:dyDescent="0.2">
      <c r="A25" s="20" t="str">
        <f>[6]Settings!U24</f>
        <v>B</v>
      </c>
      <c r="B25" s="19" t="str">
        <f>[6]Settings!V24</f>
        <v>EC121</v>
      </c>
      <c r="C25" s="229" t="str">
        <f>[6]Settings!W24</f>
        <v xml:space="preserve"> Mbhashe</v>
      </c>
      <c r="D25" s="147">
        <v>49153</v>
      </c>
      <c r="E25" s="80">
        <v>49153</v>
      </c>
      <c r="F25" s="134">
        <v>52005</v>
      </c>
      <c r="G25" s="147"/>
      <c r="H25" s="80"/>
      <c r="I25" s="134"/>
      <c r="J25" s="147"/>
      <c r="K25" s="80"/>
      <c r="L25" s="134"/>
      <c r="M25" s="147">
        <v>0</v>
      </c>
      <c r="N25" s="80">
        <v>0</v>
      </c>
      <c r="O25" s="134">
        <v>0</v>
      </c>
      <c r="P25" s="147"/>
      <c r="Q25" s="80"/>
      <c r="R25" s="134"/>
      <c r="S25" s="147"/>
      <c r="T25" s="80"/>
      <c r="U25" s="134"/>
      <c r="V25" s="147"/>
      <c r="W25" s="80"/>
      <c r="X25" s="134"/>
      <c r="Y25" s="147"/>
      <c r="Z25" s="80"/>
      <c r="AA25" s="134"/>
      <c r="AB25" s="147"/>
      <c r="AC25" s="80"/>
      <c r="AD25" s="134"/>
      <c r="AE25" s="147"/>
      <c r="AF25" s="80"/>
      <c r="AG25" s="134"/>
      <c r="AI25" s="147">
        <f t="shared" si="3"/>
        <v>49153</v>
      </c>
      <c r="AJ25" s="80">
        <f t="shared" si="3"/>
        <v>49153</v>
      </c>
      <c r="AK25" s="134">
        <f t="shared" si="3"/>
        <v>52005</v>
      </c>
    </row>
    <row r="26" spans="1:37" ht="15" customHeight="1" x14ac:dyDescent="0.2">
      <c r="A26" s="20" t="str">
        <f>[6]Settings!U25</f>
        <v>B</v>
      </c>
      <c r="B26" s="19" t="str">
        <f>[6]Settings!V25</f>
        <v>EC122</v>
      </c>
      <c r="C26" s="229" t="str">
        <f>[6]Settings!W25</f>
        <v xml:space="preserve"> Mnquma</v>
      </c>
      <c r="D26" s="147">
        <v>70813</v>
      </c>
      <c r="E26" s="80">
        <v>70813</v>
      </c>
      <c r="F26" s="134">
        <v>74920</v>
      </c>
      <c r="G26" s="147"/>
      <c r="H26" s="80"/>
      <c r="I26" s="134"/>
      <c r="J26" s="147"/>
      <c r="K26" s="80"/>
      <c r="L26" s="134"/>
      <c r="M26" s="147">
        <v>0</v>
      </c>
      <c r="N26" s="80">
        <v>0</v>
      </c>
      <c r="O26" s="134">
        <v>0</v>
      </c>
      <c r="P26" s="147"/>
      <c r="Q26" s="80"/>
      <c r="R26" s="134"/>
      <c r="S26" s="147"/>
      <c r="T26" s="80"/>
      <c r="U26" s="134"/>
      <c r="V26" s="147"/>
      <c r="W26" s="80"/>
      <c r="X26" s="134"/>
      <c r="Y26" s="147"/>
      <c r="Z26" s="80"/>
      <c r="AA26" s="134"/>
      <c r="AB26" s="147"/>
      <c r="AC26" s="80"/>
      <c r="AD26" s="134"/>
      <c r="AE26" s="147"/>
      <c r="AF26" s="80"/>
      <c r="AG26" s="134"/>
      <c r="AI26" s="147">
        <f t="shared" si="3"/>
        <v>70813</v>
      </c>
      <c r="AJ26" s="80">
        <f t="shared" si="3"/>
        <v>70813</v>
      </c>
      <c r="AK26" s="134">
        <f t="shared" si="3"/>
        <v>74920</v>
      </c>
    </row>
    <row r="27" spans="1:37" ht="15" customHeight="1" x14ac:dyDescent="0.2">
      <c r="A27" s="20" t="str">
        <f>[6]Settings!U26</f>
        <v>B</v>
      </c>
      <c r="B27" s="19" t="str">
        <f>[6]Settings!V26</f>
        <v>EC123</v>
      </c>
      <c r="C27" s="229" t="str">
        <f>[6]Settings!W26</f>
        <v xml:space="preserve"> Great Kei</v>
      </c>
      <c r="D27" s="147"/>
      <c r="E27" s="80"/>
      <c r="F27" s="134"/>
      <c r="G27" s="147"/>
      <c r="H27" s="80"/>
      <c r="I27" s="134"/>
      <c r="J27" s="147"/>
      <c r="K27" s="80"/>
      <c r="L27" s="134"/>
      <c r="M27" s="147">
        <v>0</v>
      </c>
      <c r="N27" s="80">
        <v>0</v>
      </c>
      <c r="O27" s="134">
        <v>0</v>
      </c>
      <c r="P27" s="147"/>
      <c r="Q27" s="80"/>
      <c r="R27" s="134"/>
      <c r="S27" s="147"/>
      <c r="T27" s="80"/>
      <c r="U27" s="134"/>
      <c r="V27" s="147"/>
      <c r="W27" s="80"/>
      <c r="X27" s="134"/>
      <c r="Y27" s="147"/>
      <c r="Z27" s="80"/>
      <c r="AA27" s="134"/>
      <c r="AB27" s="147"/>
      <c r="AC27" s="80"/>
      <c r="AD27" s="134"/>
      <c r="AE27" s="147"/>
      <c r="AF27" s="80"/>
      <c r="AG27" s="134"/>
      <c r="AI27" s="147">
        <f t="shared" si="3"/>
        <v>0</v>
      </c>
      <c r="AJ27" s="80">
        <f t="shared" si="3"/>
        <v>0</v>
      </c>
      <c r="AK27" s="134">
        <f t="shared" si="3"/>
        <v>0</v>
      </c>
    </row>
    <row r="28" spans="1:37" ht="15" customHeight="1" x14ac:dyDescent="0.2">
      <c r="A28" s="20" t="str">
        <f>[6]Settings!U27</f>
        <v>B</v>
      </c>
      <c r="B28" s="19" t="str">
        <f>[6]Settings!V27</f>
        <v>EC124</v>
      </c>
      <c r="C28" s="229" t="str">
        <f>[6]Settings!W27</f>
        <v xml:space="preserve"> Amahlathi</v>
      </c>
      <c r="D28" s="147">
        <v>10818</v>
      </c>
      <c r="E28" s="80">
        <v>10818</v>
      </c>
      <c r="F28" s="134">
        <v>11445</v>
      </c>
      <c r="G28" s="147"/>
      <c r="H28" s="80"/>
      <c r="I28" s="134"/>
      <c r="J28" s="147"/>
      <c r="K28" s="80"/>
      <c r="L28" s="134"/>
      <c r="M28" s="147">
        <v>0</v>
      </c>
      <c r="N28" s="80">
        <v>0</v>
      </c>
      <c r="O28" s="134">
        <v>0</v>
      </c>
      <c r="P28" s="147"/>
      <c r="Q28" s="80"/>
      <c r="R28" s="134">
        <v>1000</v>
      </c>
      <c r="S28" s="147"/>
      <c r="T28" s="80"/>
      <c r="U28" s="134"/>
      <c r="V28" s="147"/>
      <c r="W28" s="80"/>
      <c r="X28" s="134"/>
      <c r="Y28" s="147"/>
      <c r="Z28" s="80"/>
      <c r="AA28" s="134"/>
      <c r="AB28" s="147"/>
      <c r="AC28" s="80"/>
      <c r="AD28" s="134"/>
      <c r="AE28" s="147"/>
      <c r="AF28" s="80"/>
      <c r="AG28" s="134"/>
      <c r="AI28" s="147">
        <f t="shared" si="3"/>
        <v>10818</v>
      </c>
      <c r="AJ28" s="80">
        <f t="shared" si="3"/>
        <v>10818</v>
      </c>
      <c r="AK28" s="134">
        <f t="shared" si="3"/>
        <v>12445</v>
      </c>
    </row>
    <row r="29" spans="1:37" ht="15" customHeight="1" x14ac:dyDescent="0.2">
      <c r="A29" s="20" t="str">
        <f>[6]Settings!U28</f>
        <v>B</v>
      </c>
      <c r="B29" s="19" t="str">
        <f>[6]Settings!V28</f>
        <v>EC126</v>
      </c>
      <c r="C29" s="229" t="str">
        <f>[6]Settings!W28</f>
        <v xml:space="preserve"> Ngqushwa</v>
      </c>
      <c r="D29" s="147">
        <v>7379</v>
      </c>
      <c r="E29" s="80">
        <v>7379</v>
      </c>
      <c r="F29" s="134">
        <v>7806</v>
      </c>
      <c r="G29" s="147"/>
      <c r="H29" s="80"/>
      <c r="I29" s="134"/>
      <c r="J29" s="147"/>
      <c r="K29" s="80"/>
      <c r="L29" s="134"/>
      <c r="M29" s="147">
        <v>0</v>
      </c>
      <c r="N29" s="80">
        <v>0</v>
      </c>
      <c r="O29" s="134">
        <v>0</v>
      </c>
      <c r="P29" s="147"/>
      <c r="Q29" s="80"/>
      <c r="R29" s="134"/>
      <c r="S29" s="147"/>
      <c r="T29" s="80"/>
      <c r="U29" s="134"/>
      <c r="V29" s="147"/>
      <c r="W29" s="80"/>
      <c r="X29" s="134"/>
      <c r="Y29" s="147"/>
      <c r="Z29" s="80"/>
      <c r="AA29" s="134"/>
      <c r="AB29" s="147"/>
      <c r="AC29" s="80"/>
      <c r="AD29" s="134"/>
      <c r="AE29" s="147"/>
      <c r="AF29" s="80"/>
      <c r="AG29" s="134"/>
      <c r="AI29" s="147">
        <f t="shared" si="3"/>
        <v>7379</v>
      </c>
      <c r="AJ29" s="80">
        <f t="shared" si="3"/>
        <v>7379</v>
      </c>
      <c r="AK29" s="134">
        <f t="shared" si="3"/>
        <v>7806</v>
      </c>
    </row>
    <row r="30" spans="1:37" ht="15" customHeight="1" x14ac:dyDescent="0.2">
      <c r="A30" s="20" t="str">
        <f>[6]Settings!U29</f>
        <v>B</v>
      </c>
      <c r="B30" s="19" t="str">
        <f>[6]Settings!V29</f>
        <v>EC129</v>
      </c>
      <c r="C30" s="229" t="str">
        <f>[6]Settings!W29</f>
        <v xml:space="preserve"> Raymond Mhlaba</v>
      </c>
      <c r="D30" s="147">
        <v>18645</v>
      </c>
      <c r="E30" s="80">
        <v>18645</v>
      </c>
      <c r="F30" s="134">
        <v>19726</v>
      </c>
      <c r="G30" s="147"/>
      <c r="H30" s="80"/>
      <c r="I30" s="134"/>
      <c r="J30" s="147"/>
      <c r="K30" s="80"/>
      <c r="L30" s="134"/>
      <c r="M30" s="147">
        <v>0</v>
      </c>
      <c r="N30" s="80">
        <v>0</v>
      </c>
      <c r="O30" s="134">
        <v>0</v>
      </c>
      <c r="P30" s="147"/>
      <c r="Q30" s="80">
        <v>761</v>
      </c>
      <c r="R30" s="134"/>
      <c r="S30" s="147"/>
      <c r="T30" s="80"/>
      <c r="U30" s="134"/>
      <c r="V30" s="147"/>
      <c r="W30" s="80"/>
      <c r="X30" s="134"/>
      <c r="Y30" s="147"/>
      <c r="Z30" s="80"/>
      <c r="AA30" s="134"/>
      <c r="AB30" s="147"/>
      <c r="AC30" s="80"/>
      <c r="AD30" s="134"/>
      <c r="AE30" s="147"/>
      <c r="AF30" s="80"/>
      <c r="AG30" s="134"/>
      <c r="AI30" s="147">
        <f t="shared" si="3"/>
        <v>18645</v>
      </c>
      <c r="AJ30" s="80">
        <f t="shared" si="3"/>
        <v>19406</v>
      </c>
      <c r="AK30" s="134">
        <f t="shared" si="3"/>
        <v>19726</v>
      </c>
    </row>
    <row r="31" spans="1:37" ht="15" customHeight="1" x14ac:dyDescent="0.2">
      <c r="A31" s="20" t="str">
        <f>[6]Settings!U30</f>
        <v>C</v>
      </c>
      <c r="B31" s="19" t="str">
        <f>[6]Settings!V30</f>
        <v>DC12</v>
      </c>
      <c r="C31" s="229" t="str">
        <f>[6]Settings!W30</f>
        <v xml:space="preserve"> Amathole District Municipality</v>
      </c>
      <c r="D31" s="147"/>
      <c r="E31" s="80"/>
      <c r="F31" s="134"/>
      <c r="G31" s="147"/>
      <c r="H31" s="80"/>
      <c r="I31" s="134"/>
      <c r="J31" s="147"/>
      <c r="K31" s="80"/>
      <c r="L31" s="134"/>
      <c r="M31" s="147">
        <v>62363</v>
      </c>
      <c r="N31" s="80">
        <v>51000</v>
      </c>
      <c r="O31" s="134">
        <v>38193</v>
      </c>
      <c r="P31" s="147">
        <v>3001</v>
      </c>
      <c r="Q31" s="80">
        <v>1434</v>
      </c>
      <c r="R31" s="134"/>
      <c r="S31" s="147"/>
      <c r="T31" s="80"/>
      <c r="U31" s="134"/>
      <c r="V31" s="147"/>
      <c r="W31" s="80"/>
      <c r="X31" s="134"/>
      <c r="Y31" s="147"/>
      <c r="Z31" s="80"/>
      <c r="AA31" s="134"/>
      <c r="AB31" s="147"/>
      <c r="AC31" s="80"/>
      <c r="AD31" s="134"/>
      <c r="AE31" s="147"/>
      <c r="AF31" s="80"/>
      <c r="AG31" s="134"/>
      <c r="AI31" s="147">
        <f t="shared" si="3"/>
        <v>65364</v>
      </c>
      <c r="AJ31" s="80">
        <f t="shared" si="3"/>
        <v>52434</v>
      </c>
      <c r="AK31" s="134">
        <f t="shared" si="3"/>
        <v>38193</v>
      </c>
    </row>
    <row r="32" spans="1:37" s="66" customFormat="1" ht="15" customHeight="1" x14ac:dyDescent="0.2">
      <c r="A32" s="22" t="str">
        <f>[6]Settings!U31</f>
        <v>Total: Amathole Municipalities</v>
      </c>
      <c r="B32" s="23"/>
      <c r="C32" s="24"/>
      <c r="D32" s="193">
        <f>SUM(D25:D31)</f>
        <v>156808</v>
      </c>
      <c r="E32" s="102">
        <f t="shared" ref="E32:AK32" si="4">SUM(E25:E31)</f>
        <v>156808</v>
      </c>
      <c r="F32" s="203">
        <f t="shared" si="4"/>
        <v>165902</v>
      </c>
      <c r="G32" s="193">
        <f t="shared" si="4"/>
        <v>0</v>
      </c>
      <c r="H32" s="102">
        <f t="shared" si="4"/>
        <v>0</v>
      </c>
      <c r="I32" s="203">
        <f t="shared" si="4"/>
        <v>0</v>
      </c>
      <c r="J32" s="193">
        <f t="shared" si="4"/>
        <v>0</v>
      </c>
      <c r="K32" s="102">
        <f t="shared" si="4"/>
        <v>0</v>
      </c>
      <c r="L32" s="203">
        <f t="shared" si="4"/>
        <v>0</v>
      </c>
      <c r="M32" s="193">
        <f t="shared" si="4"/>
        <v>62363</v>
      </c>
      <c r="N32" s="102">
        <f t="shared" si="4"/>
        <v>51000</v>
      </c>
      <c r="O32" s="203">
        <f t="shared" si="4"/>
        <v>38193</v>
      </c>
      <c r="P32" s="193">
        <f t="shared" si="4"/>
        <v>3001</v>
      </c>
      <c r="Q32" s="102">
        <f t="shared" si="4"/>
        <v>2195</v>
      </c>
      <c r="R32" s="203">
        <f t="shared" si="4"/>
        <v>1000</v>
      </c>
      <c r="S32" s="193">
        <f t="shared" si="4"/>
        <v>0</v>
      </c>
      <c r="T32" s="102">
        <f t="shared" si="4"/>
        <v>0</v>
      </c>
      <c r="U32" s="203">
        <f t="shared" si="4"/>
        <v>0</v>
      </c>
      <c r="V32" s="193">
        <f t="shared" si="4"/>
        <v>0</v>
      </c>
      <c r="W32" s="102">
        <f t="shared" si="4"/>
        <v>0</v>
      </c>
      <c r="X32" s="203">
        <f t="shared" si="4"/>
        <v>0</v>
      </c>
      <c r="Y32" s="193">
        <f t="shared" si="4"/>
        <v>0</v>
      </c>
      <c r="Z32" s="102">
        <f t="shared" si="4"/>
        <v>0</v>
      </c>
      <c r="AA32" s="203">
        <f t="shared" si="4"/>
        <v>0</v>
      </c>
      <c r="AB32" s="193">
        <f t="shared" si="4"/>
        <v>0</v>
      </c>
      <c r="AC32" s="102">
        <f t="shared" si="4"/>
        <v>0</v>
      </c>
      <c r="AD32" s="203">
        <f t="shared" si="4"/>
        <v>0</v>
      </c>
      <c r="AE32" s="193">
        <f t="shared" si="4"/>
        <v>0</v>
      </c>
      <c r="AF32" s="102">
        <f t="shared" si="4"/>
        <v>0</v>
      </c>
      <c r="AG32" s="203">
        <f t="shared" si="4"/>
        <v>0</v>
      </c>
      <c r="AH32" s="121">
        <f t="shared" si="4"/>
        <v>0</v>
      </c>
      <c r="AI32" s="193">
        <f t="shared" si="4"/>
        <v>222172</v>
      </c>
      <c r="AJ32" s="102">
        <f t="shared" si="4"/>
        <v>210003</v>
      </c>
      <c r="AK32" s="203">
        <f t="shared" si="4"/>
        <v>205095</v>
      </c>
    </row>
    <row r="33" spans="1:37" ht="15" customHeight="1" x14ac:dyDescent="0.2">
      <c r="A33" s="254">
        <f>[6]Settings!U32</f>
        <v>0</v>
      </c>
      <c r="B33" s="243">
        <f>[6]Settings!V32</f>
        <v>0</v>
      </c>
      <c r="C33" s="244">
        <f>[6]Settings!W32</f>
        <v>0</v>
      </c>
      <c r="D33" s="1">
        <v>0</v>
      </c>
      <c r="E33" s="2">
        <v>0</v>
      </c>
      <c r="F33" s="3">
        <v>0</v>
      </c>
      <c r="G33" s="1">
        <v>0</v>
      </c>
      <c r="H33" s="2">
        <v>0</v>
      </c>
      <c r="I33" s="3">
        <v>0</v>
      </c>
      <c r="J33" s="1">
        <v>0</v>
      </c>
      <c r="K33" s="2">
        <v>0</v>
      </c>
      <c r="L33" s="3">
        <v>0</v>
      </c>
      <c r="M33" s="1">
        <v>0</v>
      </c>
      <c r="N33" s="2">
        <v>0</v>
      </c>
      <c r="O33" s="3">
        <v>0</v>
      </c>
      <c r="P33" s="1">
        <v>0</v>
      </c>
      <c r="Q33" s="2">
        <v>0</v>
      </c>
      <c r="R33" s="3">
        <v>0</v>
      </c>
      <c r="S33" s="1">
        <v>0</v>
      </c>
      <c r="T33" s="2">
        <v>0</v>
      </c>
      <c r="U33" s="3">
        <v>0</v>
      </c>
      <c r="V33" s="1">
        <v>0</v>
      </c>
      <c r="W33" s="2">
        <v>0</v>
      </c>
      <c r="X33" s="3">
        <v>0</v>
      </c>
      <c r="Y33" s="1">
        <v>0</v>
      </c>
      <c r="Z33" s="2">
        <v>0</v>
      </c>
      <c r="AA33" s="3">
        <v>0</v>
      </c>
      <c r="AB33" s="1">
        <v>0</v>
      </c>
      <c r="AC33" s="2">
        <v>0</v>
      </c>
      <c r="AD33" s="3">
        <v>0</v>
      </c>
      <c r="AE33" s="1">
        <v>0</v>
      </c>
      <c r="AF33" s="2">
        <v>0</v>
      </c>
      <c r="AG33" s="3">
        <v>0</v>
      </c>
      <c r="AI33" s="1">
        <f t="shared" ref="AI33:AK40" si="5">D33+G33+J33+M33+P33+S33+V33+Y33+AB33+AE33</f>
        <v>0</v>
      </c>
      <c r="AJ33" s="2">
        <f t="shared" si="5"/>
        <v>0</v>
      </c>
      <c r="AK33" s="3">
        <f t="shared" si="5"/>
        <v>0</v>
      </c>
    </row>
    <row r="34" spans="1:37" ht="15" customHeight="1" x14ac:dyDescent="0.2">
      <c r="A34" s="20" t="str">
        <f>[6]Settings!U33</f>
        <v>B</v>
      </c>
      <c r="B34" s="19" t="str">
        <f>[6]Settings!V33</f>
        <v>EC131</v>
      </c>
      <c r="C34" s="229" t="str">
        <f>[6]Settings!W33</f>
        <v xml:space="preserve"> Inxuba Yethemba</v>
      </c>
      <c r="D34" s="147"/>
      <c r="E34" s="80"/>
      <c r="F34" s="134"/>
      <c r="G34" s="147"/>
      <c r="H34" s="80"/>
      <c r="I34" s="134">
        <v>0</v>
      </c>
      <c r="J34" s="147"/>
      <c r="K34" s="80"/>
      <c r="L34" s="134"/>
      <c r="M34" s="147">
        <v>0</v>
      </c>
      <c r="N34" s="80">
        <v>0</v>
      </c>
      <c r="O34" s="134">
        <v>0</v>
      </c>
      <c r="P34" s="147">
        <v>788</v>
      </c>
      <c r="Q34" s="80"/>
      <c r="R34" s="134">
        <v>1000</v>
      </c>
      <c r="S34" s="147"/>
      <c r="T34" s="80"/>
      <c r="U34" s="134"/>
      <c r="V34" s="147"/>
      <c r="W34" s="80"/>
      <c r="X34" s="134"/>
      <c r="Y34" s="147"/>
      <c r="Z34" s="80"/>
      <c r="AA34" s="134"/>
      <c r="AB34" s="147"/>
      <c r="AC34" s="80"/>
      <c r="AD34" s="134"/>
      <c r="AE34" s="147"/>
      <c r="AF34" s="80"/>
      <c r="AG34" s="134"/>
      <c r="AI34" s="147">
        <f t="shared" si="5"/>
        <v>788</v>
      </c>
      <c r="AJ34" s="80">
        <f t="shared" si="5"/>
        <v>0</v>
      </c>
      <c r="AK34" s="134">
        <f t="shared" si="5"/>
        <v>1000</v>
      </c>
    </row>
    <row r="35" spans="1:37" ht="15" customHeight="1" x14ac:dyDescent="0.2">
      <c r="A35" s="20" t="str">
        <f>[6]Settings!U34</f>
        <v>B</v>
      </c>
      <c r="B35" s="19" t="str">
        <f>[6]Settings!V34</f>
        <v>EC135</v>
      </c>
      <c r="C35" s="229" t="str">
        <f>[6]Settings!W34</f>
        <v xml:space="preserve"> Intsika Yethu</v>
      </c>
      <c r="D35" s="147">
        <v>41905</v>
      </c>
      <c r="E35" s="80">
        <v>41905</v>
      </c>
      <c r="F35" s="134">
        <v>34336</v>
      </c>
      <c r="G35" s="147"/>
      <c r="H35" s="80"/>
      <c r="I35" s="134"/>
      <c r="J35" s="147"/>
      <c r="K35" s="80"/>
      <c r="L35" s="134"/>
      <c r="M35" s="147">
        <v>0</v>
      </c>
      <c r="N35" s="80">
        <v>0</v>
      </c>
      <c r="O35" s="134">
        <v>0</v>
      </c>
      <c r="P35" s="147"/>
      <c r="Q35" s="80"/>
      <c r="R35" s="134"/>
      <c r="S35" s="147"/>
      <c r="T35" s="80"/>
      <c r="U35" s="134"/>
      <c r="V35" s="147"/>
      <c r="W35" s="80"/>
      <c r="X35" s="134"/>
      <c r="Y35" s="147"/>
      <c r="Z35" s="80"/>
      <c r="AA35" s="134"/>
      <c r="AB35" s="147"/>
      <c r="AC35" s="80"/>
      <c r="AD35" s="134"/>
      <c r="AE35" s="147"/>
      <c r="AF35" s="80"/>
      <c r="AG35" s="134"/>
      <c r="AI35" s="147">
        <f t="shared" si="5"/>
        <v>41905</v>
      </c>
      <c r="AJ35" s="80">
        <f t="shared" si="5"/>
        <v>41905</v>
      </c>
      <c r="AK35" s="134">
        <f t="shared" si="5"/>
        <v>34336</v>
      </c>
    </row>
    <row r="36" spans="1:37" ht="15" customHeight="1" x14ac:dyDescent="0.2">
      <c r="A36" s="20" t="str">
        <f>[6]Settings!U35</f>
        <v>B</v>
      </c>
      <c r="B36" s="19" t="str">
        <f>[6]Settings!V35</f>
        <v>EC136</v>
      </c>
      <c r="C36" s="229" t="str">
        <f>[6]Settings!W35</f>
        <v xml:space="preserve"> Emalahleni</v>
      </c>
      <c r="D36" s="147">
        <v>16398</v>
      </c>
      <c r="E36" s="80">
        <v>16398</v>
      </c>
      <c r="F36" s="134">
        <v>17349</v>
      </c>
      <c r="G36" s="147"/>
      <c r="H36" s="80"/>
      <c r="I36" s="134"/>
      <c r="J36" s="147"/>
      <c r="K36" s="80"/>
      <c r="L36" s="134"/>
      <c r="M36" s="147">
        <v>0</v>
      </c>
      <c r="N36" s="80">
        <v>0</v>
      </c>
      <c r="O36" s="134">
        <v>0</v>
      </c>
      <c r="P36" s="147"/>
      <c r="Q36" s="80"/>
      <c r="R36" s="134"/>
      <c r="S36" s="147"/>
      <c r="T36" s="80"/>
      <c r="U36" s="134"/>
      <c r="V36" s="147"/>
      <c r="W36" s="80"/>
      <c r="X36" s="134"/>
      <c r="Y36" s="147"/>
      <c r="Z36" s="80"/>
      <c r="AA36" s="134"/>
      <c r="AB36" s="147"/>
      <c r="AC36" s="80"/>
      <c r="AD36" s="134"/>
      <c r="AE36" s="147"/>
      <c r="AF36" s="80"/>
      <c r="AG36" s="134"/>
      <c r="AI36" s="147">
        <f t="shared" si="5"/>
        <v>16398</v>
      </c>
      <c r="AJ36" s="80">
        <f t="shared" si="5"/>
        <v>16398</v>
      </c>
      <c r="AK36" s="134">
        <f t="shared" si="5"/>
        <v>17349</v>
      </c>
    </row>
    <row r="37" spans="1:37" ht="15" customHeight="1" x14ac:dyDescent="0.2">
      <c r="A37" s="20" t="str">
        <f>[6]Settings!U36</f>
        <v>B</v>
      </c>
      <c r="B37" s="19" t="str">
        <f>[6]Settings!V36</f>
        <v>EC137</v>
      </c>
      <c r="C37" s="229" t="str">
        <f>[6]Settings!W36</f>
        <v xml:space="preserve"> Engcobo</v>
      </c>
      <c r="D37" s="147">
        <v>21816</v>
      </c>
      <c r="E37" s="80">
        <v>21816</v>
      </c>
      <c r="F37" s="134">
        <v>23081</v>
      </c>
      <c r="G37" s="147"/>
      <c r="H37" s="80"/>
      <c r="I37" s="134"/>
      <c r="J37" s="147"/>
      <c r="K37" s="80"/>
      <c r="L37" s="134"/>
      <c r="M37" s="147">
        <v>0</v>
      </c>
      <c r="N37" s="80">
        <v>0</v>
      </c>
      <c r="O37" s="134">
        <v>0</v>
      </c>
      <c r="P37" s="147"/>
      <c r="Q37" s="80"/>
      <c r="R37" s="134"/>
      <c r="S37" s="147"/>
      <c r="T37" s="80"/>
      <c r="U37" s="134"/>
      <c r="V37" s="147"/>
      <c r="W37" s="80"/>
      <c r="X37" s="134"/>
      <c r="Y37" s="147"/>
      <c r="Z37" s="80"/>
      <c r="AA37" s="134"/>
      <c r="AB37" s="147"/>
      <c r="AC37" s="80"/>
      <c r="AD37" s="134"/>
      <c r="AE37" s="147"/>
      <c r="AF37" s="80"/>
      <c r="AG37" s="134"/>
      <c r="AI37" s="147">
        <f t="shared" si="5"/>
        <v>21816</v>
      </c>
      <c r="AJ37" s="80">
        <f t="shared" si="5"/>
        <v>21816</v>
      </c>
      <c r="AK37" s="134">
        <f t="shared" si="5"/>
        <v>23081</v>
      </c>
    </row>
    <row r="38" spans="1:37" ht="15" customHeight="1" x14ac:dyDescent="0.2">
      <c r="A38" s="20" t="str">
        <f>[6]Settings!U37</f>
        <v>B</v>
      </c>
      <c r="B38" s="19" t="str">
        <f>[6]Settings!V37</f>
        <v>EC138</v>
      </c>
      <c r="C38" s="229" t="str">
        <f>[6]Settings!W37</f>
        <v xml:space="preserve"> Sakhisizwe</v>
      </c>
      <c r="D38" s="147">
        <v>14045</v>
      </c>
      <c r="E38" s="80">
        <v>14045</v>
      </c>
      <c r="F38" s="134">
        <v>14869</v>
      </c>
      <c r="G38" s="147"/>
      <c r="H38" s="80"/>
      <c r="I38" s="134"/>
      <c r="J38" s="147"/>
      <c r="K38" s="80"/>
      <c r="L38" s="134"/>
      <c r="M38" s="147">
        <v>0</v>
      </c>
      <c r="N38" s="80">
        <v>0</v>
      </c>
      <c r="O38" s="134">
        <v>0</v>
      </c>
      <c r="P38" s="147"/>
      <c r="Q38" s="80"/>
      <c r="R38" s="134"/>
      <c r="S38" s="147"/>
      <c r="T38" s="80"/>
      <c r="U38" s="134"/>
      <c r="V38" s="147"/>
      <c r="W38" s="80"/>
      <c r="X38" s="134"/>
      <c r="Y38" s="147"/>
      <c r="Z38" s="80"/>
      <c r="AA38" s="134"/>
      <c r="AB38" s="147"/>
      <c r="AC38" s="80"/>
      <c r="AD38" s="134"/>
      <c r="AE38" s="147"/>
      <c r="AF38" s="80"/>
      <c r="AG38" s="134"/>
      <c r="AI38" s="147">
        <f t="shared" si="5"/>
        <v>14045</v>
      </c>
      <c r="AJ38" s="80">
        <f t="shared" si="5"/>
        <v>14045</v>
      </c>
      <c r="AK38" s="134">
        <f t="shared" si="5"/>
        <v>14869</v>
      </c>
    </row>
    <row r="39" spans="1:37" ht="15" customHeight="1" x14ac:dyDescent="0.2">
      <c r="A39" s="20" t="str">
        <f>[6]Settings!U38</f>
        <v>B</v>
      </c>
      <c r="B39" s="19" t="str">
        <f>[6]Settings!V38</f>
        <v>EC139</v>
      </c>
      <c r="C39" s="229" t="str">
        <f>[6]Settings!W38</f>
        <v xml:space="preserve"> Enoch Mgijima</v>
      </c>
      <c r="D39" s="147">
        <v>8765</v>
      </c>
      <c r="E39" s="80">
        <v>8765</v>
      </c>
      <c r="F39" s="134">
        <v>9275</v>
      </c>
      <c r="G39" s="147"/>
      <c r="H39" s="80"/>
      <c r="I39" s="134"/>
      <c r="J39" s="147"/>
      <c r="K39" s="80"/>
      <c r="L39" s="134"/>
      <c r="M39" s="147">
        <v>0</v>
      </c>
      <c r="N39" s="80">
        <v>0</v>
      </c>
      <c r="O39" s="134">
        <v>0</v>
      </c>
      <c r="P39" s="147">
        <v>788</v>
      </c>
      <c r="Q39" s="80"/>
      <c r="R39" s="134"/>
      <c r="S39" s="147"/>
      <c r="T39" s="80"/>
      <c r="U39" s="134"/>
      <c r="V39" s="147"/>
      <c r="W39" s="80"/>
      <c r="X39" s="134"/>
      <c r="Y39" s="147"/>
      <c r="Z39" s="80"/>
      <c r="AA39" s="134"/>
      <c r="AB39" s="147"/>
      <c r="AC39" s="80"/>
      <c r="AD39" s="134"/>
      <c r="AE39" s="147"/>
      <c r="AF39" s="80"/>
      <c r="AG39" s="134"/>
      <c r="AI39" s="147">
        <f t="shared" si="5"/>
        <v>9553</v>
      </c>
      <c r="AJ39" s="80">
        <f t="shared" si="5"/>
        <v>8765</v>
      </c>
      <c r="AK39" s="134">
        <f t="shared" si="5"/>
        <v>9275</v>
      </c>
    </row>
    <row r="40" spans="1:37" ht="15" customHeight="1" x14ac:dyDescent="0.2">
      <c r="A40" s="20" t="str">
        <f>[6]Settings!U39</f>
        <v>C</v>
      </c>
      <c r="B40" s="19" t="str">
        <f>[6]Settings!V39</f>
        <v>DC13</v>
      </c>
      <c r="C40" s="229" t="str">
        <f>[6]Settings!W39</f>
        <v xml:space="preserve"> Chris Hani District Municipality</v>
      </c>
      <c r="D40" s="147"/>
      <c r="E40" s="80"/>
      <c r="F40" s="134"/>
      <c r="G40" s="147"/>
      <c r="H40" s="80"/>
      <c r="I40" s="134"/>
      <c r="J40" s="147"/>
      <c r="K40" s="80"/>
      <c r="L40" s="134"/>
      <c r="M40" s="147">
        <v>0</v>
      </c>
      <c r="N40" s="80">
        <v>0</v>
      </c>
      <c r="O40" s="134">
        <v>0</v>
      </c>
      <c r="P40" s="147">
        <v>1636</v>
      </c>
      <c r="Q40" s="80"/>
      <c r="R40" s="134"/>
      <c r="S40" s="147"/>
      <c r="T40" s="80"/>
      <c r="U40" s="134"/>
      <c r="V40" s="147"/>
      <c r="W40" s="80"/>
      <c r="X40" s="134"/>
      <c r="Y40" s="147"/>
      <c r="Z40" s="80"/>
      <c r="AA40" s="134"/>
      <c r="AB40" s="147"/>
      <c r="AC40" s="80"/>
      <c r="AD40" s="134"/>
      <c r="AE40" s="147"/>
      <c r="AF40" s="80"/>
      <c r="AG40" s="134"/>
      <c r="AI40" s="147">
        <f t="shared" si="5"/>
        <v>1636</v>
      </c>
      <c r="AJ40" s="80">
        <f t="shared" si="5"/>
        <v>0</v>
      </c>
      <c r="AK40" s="134">
        <f t="shared" si="5"/>
        <v>0</v>
      </c>
    </row>
    <row r="41" spans="1:37" s="66" customFormat="1" ht="15" customHeight="1" x14ac:dyDescent="0.2">
      <c r="A41" s="22" t="str">
        <f>[6]Settings!U40</f>
        <v>Total: Chris Hani Municipalities</v>
      </c>
      <c r="B41" s="23"/>
      <c r="C41" s="24"/>
      <c r="D41" s="193">
        <f>SUM(D34:D40)</f>
        <v>102929</v>
      </c>
      <c r="E41" s="102">
        <f t="shared" ref="E41:AK41" si="6">SUM(E34:E40)</f>
        <v>102929</v>
      </c>
      <c r="F41" s="203">
        <f t="shared" si="6"/>
        <v>98910</v>
      </c>
      <c r="G41" s="193">
        <f t="shared" si="6"/>
        <v>0</v>
      </c>
      <c r="H41" s="102">
        <f t="shared" si="6"/>
        <v>0</v>
      </c>
      <c r="I41" s="203">
        <f t="shared" si="6"/>
        <v>0</v>
      </c>
      <c r="J41" s="193">
        <f t="shared" si="6"/>
        <v>0</v>
      </c>
      <c r="K41" s="102">
        <f t="shared" si="6"/>
        <v>0</v>
      </c>
      <c r="L41" s="203">
        <f t="shared" si="6"/>
        <v>0</v>
      </c>
      <c r="M41" s="193">
        <f t="shared" si="6"/>
        <v>0</v>
      </c>
      <c r="N41" s="102">
        <f t="shared" si="6"/>
        <v>0</v>
      </c>
      <c r="O41" s="203">
        <f t="shared" si="6"/>
        <v>0</v>
      </c>
      <c r="P41" s="193">
        <f t="shared" si="6"/>
        <v>3212</v>
      </c>
      <c r="Q41" s="102">
        <f t="shared" si="6"/>
        <v>0</v>
      </c>
      <c r="R41" s="203">
        <f t="shared" si="6"/>
        <v>1000</v>
      </c>
      <c r="S41" s="193">
        <f t="shared" si="6"/>
        <v>0</v>
      </c>
      <c r="T41" s="102">
        <f t="shared" si="6"/>
        <v>0</v>
      </c>
      <c r="U41" s="203">
        <f t="shared" si="6"/>
        <v>0</v>
      </c>
      <c r="V41" s="193">
        <f t="shared" si="6"/>
        <v>0</v>
      </c>
      <c r="W41" s="102">
        <f t="shared" si="6"/>
        <v>0</v>
      </c>
      <c r="X41" s="203">
        <f t="shared" si="6"/>
        <v>0</v>
      </c>
      <c r="Y41" s="193">
        <f t="shared" si="6"/>
        <v>0</v>
      </c>
      <c r="Z41" s="102">
        <f t="shared" si="6"/>
        <v>0</v>
      </c>
      <c r="AA41" s="203">
        <f t="shared" si="6"/>
        <v>0</v>
      </c>
      <c r="AB41" s="193">
        <f t="shared" si="6"/>
        <v>0</v>
      </c>
      <c r="AC41" s="102">
        <f t="shared" si="6"/>
        <v>0</v>
      </c>
      <c r="AD41" s="203">
        <f t="shared" si="6"/>
        <v>0</v>
      </c>
      <c r="AE41" s="193">
        <f t="shared" si="6"/>
        <v>0</v>
      </c>
      <c r="AF41" s="102">
        <f t="shared" si="6"/>
        <v>0</v>
      </c>
      <c r="AG41" s="203">
        <f t="shared" si="6"/>
        <v>0</v>
      </c>
      <c r="AH41" s="121">
        <f t="shared" si="6"/>
        <v>0</v>
      </c>
      <c r="AI41" s="193">
        <f t="shared" si="6"/>
        <v>106141</v>
      </c>
      <c r="AJ41" s="102">
        <f t="shared" si="6"/>
        <v>102929</v>
      </c>
      <c r="AK41" s="203">
        <f t="shared" si="6"/>
        <v>99910</v>
      </c>
    </row>
    <row r="42" spans="1:37" ht="15" customHeight="1" x14ac:dyDescent="0.2">
      <c r="A42" s="254">
        <f>[6]Settings!U41</f>
        <v>0</v>
      </c>
      <c r="B42" s="243">
        <f>[6]Settings!V41</f>
        <v>0</v>
      </c>
      <c r="C42" s="244">
        <f>[6]Settings!W41</f>
        <v>0</v>
      </c>
      <c r="D42" s="194">
        <v>0</v>
      </c>
      <c r="E42" s="4">
        <v>0</v>
      </c>
      <c r="F42" s="204">
        <v>0</v>
      </c>
      <c r="G42" s="194">
        <v>0</v>
      </c>
      <c r="H42" s="4">
        <v>0</v>
      </c>
      <c r="I42" s="204">
        <v>0</v>
      </c>
      <c r="J42" s="194">
        <v>0</v>
      </c>
      <c r="K42" s="4">
        <v>0</v>
      </c>
      <c r="L42" s="204">
        <v>0</v>
      </c>
      <c r="M42" s="194">
        <v>0</v>
      </c>
      <c r="N42" s="4">
        <v>0</v>
      </c>
      <c r="O42" s="204">
        <v>0</v>
      </c>
      <c r="P42" s="194">
        <v>0</v>
      </c>
      <c r="Q42" s="4">
        <v>0</v>
      </c>
      <c r="R42" s="204">
        <v>0</v>
      </c>
      <c r="S42" s="194">
        <v>0</v>
      </c>
      <c r="T42" s="4">
        <v>0</v>
      </c>
      <c r="U42" s="204">
        <v>0</v>
      </c>
      <c r="V42" s="194">
        <v>0</v>
      </c>
      <c r="W42" s="4">
        <v>0</v>
      </c>
      <c r="X42" s="204">
        <v>0</v>
      </c>
      <c r="Y42" s="194">
        <v>0</v>
      </c>
      <c r="Z42" s="4">
        <v>0</v>
      </c>
      <c r="AA42" s="204">
        <v>0</v>
      </c>
      <c r="AB42" s="194">
        <v>0</v>
      </c>
      <c r="AC42" s="4">
        <v>0</v>
      </c>
      <c r="AD42" s="204">
        <v>0</v>
      </c>
      <c r="AE42" s="194">
        <v>0</v>
      </c>
      <c r="AF42" s="4">
        <v>0</v>
      </c>
      <c r="AG42" s="204">
        <v>0</v>
      </c>
      <c r="AI42" s="194">
        <f t="shared" ref="AI42:AK46" si="7">D42+G42+J42+M42+P42+S42+V42+Y42+AB42+AE42</f>
        <v>0</v>
      </c>
      <c r="AJ42" s="4">
        <f t="shared" si="7"/>
        <v>0</v>
      </c>
      <c r="AK42" s="204">
        <f t="shared" si="7"/>
        <v>0</v>
      </c>
    </row>
    <row r="43" spans="1:37" ht="15" customHeight="1" x14ac:dyDescent="0.2">
      <c r="A43" s="20" t="str">
        <f>[6]Settings!U42</f>
        <v>B</v>
      </c>
      <c r="B43" s="19" t="str">
        <f>[6]Settings!V42</f>
        <v>EC141</v>
      </c>
      <c r="C43" s="229" t="str">
        <f>[6]Settings!W42</f>
        <v xml:space="preserve"> Elundini</v>
      </c>
      <c r="D43" s="147">
        <v>67055</v>
      </c>
      <c r="E43" s="80">
        <v>67055</v>
      </c>
      <c r="F43" s="134">
        <v>55178</v>
      </c>
      <c r="G43" s="147"/>
      <c r="H43" s="80"/>
      <c r="I43" s="134"/>
      <c r="J43" s="147"/>
      <c r="K43" s="80"/>
      <c r="L43" s="134"/>
      <c r="M43" s="147">
        <v>0</v>
      </c>
      <c r="N43" s="80">
        <v>0</v>
      </c>
      <c r="O43" s="134">
        <v>0</v>
      </c>
      <c r="P43" s="147"/>
      <c r="Q43" s="80"/>
      <c r="R43" s="134"/>
      <c r="S43" s="147"/>
      <c r="T43" s="80"/>
      <c r="U43" s="134"/>
      <c r="V43" s="147"/>
      <c r="W43" s="80"/>
      <c r="X43" s="134"/>
      <c r="Y43" s="147"/>
      <c r="Z43" s="80"/>
      <c r="AA43" s="134"/>
      <c r="AB43" s="147"/>
      <c r="AC43" s="80"/>
      <c r="AD43" s="134"/>
      <c r="AE43" s="147"/>
      <c r="AF43" s="80"/>
      <c r="AG43" s="134"/>
      <c r="AI43" s="147">
        <f t="shared" si="7"/>
        <v>67055</v>
      </c>
      <c r="AJ43" s="80">
        <f t="shared" si="7"/>
        <v>67055</v>
      </c>
      <c r="AK43" s="134">
        <f t="shared" si="7"/>
        <v>55178</v>
      </c>
    </row>
    <row r="44" spans="1:37" ht="15" customHeight="1" x14ac:dyDescent="0.2">
      <c r="A44" s="20" t="str">
        <f>[6]Settings!U43</f>
        <v>B</v>
      </c>
      <c r="B44" s="19" t="str">
        <f>[6]Settings!V43</f>
        <v>EC142</v>
      </c>
      <c r="C44" s="229" t="str">
        <f>[6]Settings!W43</f>
        <v xml:space="preserve"> Senqu</v>
      </c>
      <c r="D44" s="147">
        <v>26956</v>
      </c>
      <c r="E44" s="80">
        <v>26956</v>
      </c>
      <c r="F44" s="134">
        <v>28519</v>
      </c>
      <c r="G44" s="147"/>
      <c r="H44" s="80"/>
      <c r="I44" s="134"/>
      <c r="J44" s="147"/>
      <c r="K44" s="80"/>
      <c r="L44" s="134"/>
      <c r="M44" s="147">
        <v>0</v>
      </c>
      <c r="N44" s="80">
        <v>0</v>
      </c>
      <c r="O44" s="134">
        <v>0</v>
      </c>
      <c r="P44" s="147"/>
      <c r="Q44" s="80"/>
      <c r="R44" s="134">
        <v>1000</v>
      </c>
      <c r="S44" s="147"/>
      <c r="T44" s="80"/>
      <c r="U44" s="134"/>
      <c r="V44" s="147"/>
      <c r="W44" s="80"/>
      <c r="X44" s="134"/>
      <c r="Y44" s="147"/>
      <c r="Z44" s="80"/>
      <c r="AA44" s="134"/>
      <c r="AB44" s="147"/>
      <c r="AC44" s="80"/>
      <c r="AD44" s="134"/>
      <c r="AE44" s="147"/>
      <c r="AF44" s="80"/>
      <c r="AG44" s="134"/>
      <c r="AI44" s="147">
        <f t="shared" si="7"/>
        <v>26956</v>
      </c>
      <c r="AJ44" s="80">
        <f t="shared" si="7"/>
        <v>26956</v>
      </c>
      <c r="AK44" s="134">
        <f t="shared" si="7"/>
        <v>29519</v>
      </c>
    </row>
    <row r="45" spans="1:37" ht="15" customHeight="1" x14ac:dyDescent="0.2">
      <c r="A45" s="20" t="str">
        <f>[6]Settings!U44</f>
        <v>B</v>
      </c>
      <c r="B45" s="19" t="str">
        <f>[6]Settings!V44</f>
        <v>EC145</v>
      </c>
      <c r="C45" s="229" t="str">
        <f>[6]Settings!W44</f>
        <v xml:space="preserve"> Walter Sisulu</v>
      </c>
      <c r="D45" s="147"/>
      <c r="E45" s="80"/>
      <c r="F45" s="134"/>
      <c r="G45" s="147"/>
      <c r="H45" s="80"/>
      <c r="I45" s="134"/>
      <c r="J45" s="147"/>
      <c r="K45" s="80"/>
      <c r="L45" s="134"/>
      <c r="M45" s="147">
        <v>0</v>
      </c>
      <c r="N45" s="80">
        <v>0</v>
      </c>
      <c r="O45" s="134">
        <v>0</v>
      </c>
      <c r="P45" s="147"/>
      <c r="Q45" s="80">
        <v>761</v>
      </c>
      <c r="R45" s="134"/>
      <c r="S45" s="147"/>
      <c r="T45" s="80"/>
      <c r="U45" s="134"/>
      <c r="V45" s="147"/>
      <c r="W45" s="80"/>
      <c r="X45" s="134"/>
      <c r="Y45" s="147"/>
      <c r="Z45" s="80"/>
      <c r="AA45" s="134"/>
      <c r="AB45" s="147"/>
      <c r="AC45" s="80"/>
      <c r="AD45" s="134"/>
      <c r="AE45" s="147"/>
      <c r="AF45" s="80"/>
      <c r="AG45" s="134"/>
      <c r="AI45" s="147">
        <f t="shared" si="7"/>
        <v>0</v>
      </c>
      <c r="AJ45" s="80">
        <f t="shared" si="7"/>
        <v>761</v>
      </c>
      <c r="AK45" s="134">
        <f t="shared" si="7"/>
        <v>0</v>
      </c>
    </row>
    <row r="46" spans="1:37" ht="15" customHeight="1" x14ac:dyDescent="0.2">
      <c r="A46" s="20" t="str">
        <f>[6]Settings!U45</f>
        <v>C</v>
      </c>
      <c r="B46" s="19" t="str">
        <f>[6]Settings!V45</f>
        <v>DC14</v>
      </c>
      <c r="C46" s="229" t="str">
        <f>[6]Settings!W45</f>
        <v xml:space="preserve"> Joe Gqabi District Municipality</v>
      </c>
      <c r="D46" s="147"/>
      <c r="E46" s="80"/>
      <c r="F46" s="134"/>
      <c r="G46" s="147"/>
      <c r="H46" s="80"/>
      <c r="I46" s="134">
        <v>0</v>
      </c>
      <c r="J46" s="147"/>
      <c r="K46" s="80"/>
      <c r="L46" s="134"/>
      <c r="M46" s="147">
        <v>0</v>
      </c>
      <c r="N46" s="80">
        <v>0</v>
      </c>
      <c r="O46" s="134">
        <v>0</v>
      </c>
      <c r="P46" s="147">
        <v>1637</v>
      </c>
      <c r="Q46" s="80"/>
      <c r="R46" s="134"/>
      <c r="S46" s="147"/>
      <c r="T46" s="80"/>
      <c r="U46" s="134"/>
      <c r="V46" s="147"/>
      <c r="W46" s="80"/>
      <c r="X46" s="134"/>
      <c r="Y46" s="147"/>
      <c r="Z46" s="80"/>
      <c r="AA46" s="134"/>
      <c r="AB46" s="147"/>
      <c r="AC46" s="80"/>
      <c r="AD46" s="134"/>
      <c r="AE46" s="147"/>
      <c r="AF46" s="80"/>
      <c r="AG46" s="134"/>
      <c r="AI46" s="147">
        <f t="shared" si="7"/>
        <v>1637</v>
      </c>
      <c r="AJ46" s="80">
        <f t="shared" si="7"/>
        <v>0</v>
      </c>
      <c r="AK46" s="134">
        <f t="shared" si="7"/>
        <v>0</v>
      </c>
    </row>
    <row r="47" spans="1:37" s="66" customFormat="1" ht="15" customHeight="1" x14ac:dyDescent="0.2">
      <c r="A47" s="22" t="str">
        <f>[6]Settings!U46</f>
        <v>Total: Joe Gqabi Municipalities</v>
      </c>
      <c r="B47" s="23"/>
      <c r="C47" s="24"/>
      <c r="D47" s="193">
        <f>SUM(D43:D46)</f>
        <v>94011</v>
      </c>
      <c r="E47" s="102">
        <f t="shared" ref="E47:AK47" si="8">SUM(E43:E46)</f>
        <v>94011</v>
      </c>
      <c r="F47" s="203">
        <f t="shared" si="8"/>
        <v>83697</v>
      </c>
      <c r="G47" s="193">
        <f t="shared" si="8"/>
        <v>0</v>
      </c>
      <c r="H47" s="102">
        <f t="shared" si="8"/>
        <v>0</v>
      </c>
      <c r="I47" s="203">
        <f t="shared" si="8"/>
        <v>0</v>
      </c>
      <c r="J47" s="193">
        <f t="shared" si="8"/>
        <v>0</v>
      </c>
      <c r="K47" s="102">
        <f t="shared" si="8"/>
        <v>0</v>
      </c>
      <c r="L47" s="203">
        <f t="shared" si="8"/>
        <v>0</v>
      </c>
      <c r="M47" s="193">
        <f t="shared" si="8"/>
        <v>0</v>
      </c>
      <c r="N47" s="102">
        <f t="shared" si="8"/>
        <v>0</v>
      </c>
      <c r="O47" s="203">
        <f t="shared" si="8"/>
        <v>0</v>
      </c>
      <c r="P47" s="193">
        <f t="shared" si="8"/>
        <v>1637</v>
      </c>
      <c r="Q47" s="102">
        <f t="shared" si="8"/>
        <v>761</v>
      </c>
      <c r="R47" s="203">
        <f t="shared" si="8"/>
        <v>1000</v>
      </c>
      <c r="S47" s="193">
        <f t="shared" si="8"/>
        <v>0</v>
      </c>
      <c r="T47" s="102">
        <f t="shared" si="8"/>
        <v>0</v>
      </c>
      <c r="U47" s="203">
        <f t="shared" si="8"/>
        <v>0</v>
      </c>
      <c r="V47" s="193">
        <f t="shared" si="8"/>
        <v>0</v>
      </c>
      <c r="W47" s="102">
        <f t="shared" si="8"/>
        <v>0</v>
      </c>
      <c r="X47" s="203">
        <f t="shared" si="8"/>
        <v>0</v>
      </c>
      <c r="Y47" s="193">
        <f t="shared" si="8"/>
        <v>0</v>
      </c>
      <c r="Z47" s="102">
        <f t="shared" si="8"/>
        <v>0</v>
      </c>
      <c r="AA47" s="203">
        <f t="shared" si="8"/>
        <v>0</v>
      </c>
      <c r="AB47" s="193">
        <f t="shared" si="8"/>
        <v>0</v>
      </c>
      <c r="AC47" s="102">
        <f t="shared" si="8"/>
        <v>0</v>
      </c>
      <c r="AD47" s="203">
        <f t="shared" si="8"/>
        <v>0</v>
      </c>
      <c r="AE47" s="193">
        <f t="shared" si="8"/>
        <v>0</v>
      </c>
      <c r="AF47" s="102">
        <f t="shared" si="8"/>
        <v>0</v>
      </c>
      <c r="AG47" s="203">
        <f t="shared" si="8"/>
        <v>0</v>
      </c>
      <c r="AH47" s="121">
        <f t="shared" si="8"/>
        <v>0</v>
      </c>
      <c r="AI47" s="193">
        <f t="shared" si="8"/>
        <v>95648</v>
      </c>
      <c r="AJ47" s="102">
        <f t="shared" si="8"/>
        <v>94772</v>
      </c>
      <c r="AK47" s="203">
        <f t="shared" si="8"/>
        <v>84697</v>
      </c>
    </row>
    <row r="48" spans="1:37" ht="15" customHeight="1" x14ac:dyDescent="0.2">
      <c r="A48" s="254">
        <f>[6]Settings!U47</f>
        <v>0</v>
      </c>
      <c r="B48" s="243">
        <f>[6]Settings!V47</f>
        <v>0</v>
      </c>
      <c r="C48" s="244">
        <f>[6]Settings!W47</f>
        <v>0</v>
      </c>
      <c r="D48" s="1">
        <v>0</v>
      </c>
      <c r="E48" s="2">
        <v>0</v>
      </c>
      <c r="F48" s="3">
        <v>0</v>
      </c>
      <c r="G48" s="1">
        <v>0</v>
      </c>
      <c r="H48" s="2">
        <v>0</v>
      </c>
      <c r="I48" s="3">
        <v>0</v>
      </c>
      <c r="J48" s="1">
        <v>0</v>
      </c>
      <c r="K48" s="2">
        <v>0</v>
      </c>
      <c r="L48" s="3">
        <v>0</v>
      </c>
      <c r="M48" s="1">
        <v>0</v>
      </c>
      <c r="N48" s="2">
        <v>0</v>
      </c>
      <c r="O48" s="3">
        <v>0</v>
      </c>
      <c r="P48" s="1">
        <v>0</v>
      </c>
      <c r="Q48" s="2">
        <v>0</v>
      </c>
      <c r="R48" s="3">
        <v>0</v>
      </c>
      <c r="S48" s="1">
        <v>0</v>
      </c>
      <c r="T48" s="2">
        <v>0</v>
      </c>
      <c r="U48" s="3">
        <v>0</v>
      </c>
      <c r="V48" s="1">
        <v>0</v>
      </c>
      <c r="W48" s="2">
        <v>0</v>
      </c>
      <c r="X48" s="3">
        <v>0</v>
      </c>
      <c r="Y48" s="1">
        <v>0</v>
      </c>
      <c r="Z48" s="2">
        <v>0</v>
      </c>
      <c r="AA48" s="3">
        <v>0</v>
      </c>
      <c r="AB48" s="1">
        <v>0</v>
      </c>
      <c r="AC48" s="2">
        <v>0</v>
      </c>
      <c r="AD48" s="3">
        <v>0</v>
      </c>
      <c r="AE48" s="1">
        <v>0</v>
      </c>
      <c r="AF48" s="2">
        <v>0</v>
      </c>
      <c r="AG48" s="3">
        <v>0</v>
      </c>
      <c r="AI48" s="1">
        <f t="shared" ref="AI48:AK54" si="9">D48+G48+J48+M48+P48+S48+V48+Y48+AB48+AE48</f>
        <v>0</v>
      </c>
      <c r="AJ48" s="2">
        <f t="shared" si="9"/>
        <v>0</v>
      </c>
      <c r="AK48" s="3">
        <f t="shared" si="9"/>
        <v>0</v>
      </c>
    </row>
    <row r="49" spans="1:37" ht="15" customHeight="1" x14ac:dyDescent="0.2">
      <c r="A49" s="20" t="str">
        <f>[6]Settings!U48</f>
        <v>B</v>
      </c>
      <c r="B49" s="19" t="str">
        <f>[6]Settings!V48</f>
        <v>EC153</v>
      </c>
      <c r="C49" s="229" t="str">
        <f>[6]Settings!W48</f>
        <v xml:space="preserve"> Ngquza Hill</v>
      </c>
      <c r="D49" s="147">
        <v>77143</v>
      </c>
      <c r="E49" s="80">
        <v>77143</v>
      </c>
      <c r="F49" s="134">
        <v>87487</v>
      </c>
      <c r="G49" s="147"/>
      <c r="H49" s="80"/>
      <c r="I49" s="134"/>
      <c r="J49" s="147"/>
      <c r="K49" s="80"/>
      <c r="L49" s="134"/>
      <c r="M49" s="147">
        <v>0</v>
      </c>
      <c r="N49" s="80">
        <v>0</v>
      </c>
      <c r="O49" s="134">
        <v>0</v>
      </c>
      <c r="P49" s="147"/>
      <c r="Q49" s="80"/>
      <c r="R49" s="134">
        <v>1000</v>
      </c>
      <c r="S49" s="147"/>
      <c r="T49" s="80"/>
      <c r="U49" s="134"/>
      <c r="V49" s="147"/>
      <c r="W49" s="80"/>
      <c r="X49" s="134"/>
      <c r="Y49" s="147"/>
      <c r="Z49" s="80"/>
      <c r="AA49" s="134"/>
      <c r="AB49" s="147"/>
      <c r="AC49" s="80"/>
      <c r="AD49" s="134"/>
      <c r="AE49" s="147"/>
      <c r="AF49" s="80"/>
      <c r="AG49" s="134"/>
      <c r="AI49" s="147">
        <f t="shared" si="9"/>
        <v>77143</v>
      </c>
      <c r="AJ49" s="80">
        <f t="shared" si="9"/>
        <v>77143</v>
      </c>
      <c r="AK49" s="134">
        <f t="shared" si="9"/>
        <v>88487</v>
      </c>
    </row>
    <row r="50" spans="1:37" ht="15" customHeight="1" x14ac:dyDescent="0.2">
      <c r="A50" s="20" t="str">
        <f>[6]Settings!U49</f>
        <v>B</v>
      </c>
      <c r="B50" s="19" t="str">
        <f>[6]Settings!V49</f>
        <v>EC154</v>
      </c>
      <c r="C50" s="229" t="str">
        <f>[6]Settings!W49</f>
        <v xml:space="preserve"> Port St Johns</v>
      </c>
      <c r="D50" s="147">
        <v>33909</v>
      </c>
      <c r="E50" s="80">
        <v>33909</v>
      </c>
      <c r="F50" s="134">
        <v>35876</v>
      </c>
      <c r="G50" s="147"/>
      <c r="H50" s="80"/>
      <c r="I50" s="134"/>
      <c r="J50" s="147"/>
      <c r="K50" s="80"/>
      <c r="L50" s="134"/>
      <c r="M50" s="147">
        <v>0</v>
      </c>
      <c r="N50" s="80">
        <v>0</v>
      </c>
      <c r="O50" s="134">
        <v>0</v>
      </c>
      <c r="P50" s="147">
        <v>788</v>
      </c>
      <c r="Q50" s="80"/>
      <c r="R50" s="134"/>
      <c r="S50" s="147"/>
      <c r="T50" s="80"/>
      <c r="U50" s="134"/>
      <c r="V50" s="147"/>
      <c r="W50" s="80"/>
      <c r="X50" s="134"/>
      <c r="Y50" s="147"/>
      <c r="Z50" s="80"/>
      <c r="AA50" s="134"/>
      <c r="AB50" s="147"/>
      <c r="AC50" s="80"/>
      <c r="AD50" s="134"/>
      <c r="AE50" s="147"/>
      <c r="AF50" s="80"/>
      <c r="AG50" s="134"/>
      <c r="AI50" s="147">
        <f t="shared" si="9"/>
        <v>34697</v>
      </c>
      <c r="AJ50" s="80">
        <f t="shared" si="9"/>
        <v>33909</v>
      </c>
      <c r="AK50" s="134">
        <f t="shared" si="9"/>
        <v>35876</v>
      </c>
    </row>
    <row r="51" spans="1:37" ht="15" customHeight="1" x14ac:dyDescent="0.2">
      <c r="A51" s="20" t="str">
        <f>[6]Settings!U50</f>
        <v>B</v>
      </c>
      <c r="B51" s="19" t="str">
        <f>[6]Settings!V50</f>
        <v>EC155</v>
      </c>
      <c r="C51" s="229" t="str">
        <f>[6]Settings!W50</f>
        <v xml:space="preserve"> Nyandeni</v>
      </c>
      <c r="D51" s="147">
        <v>28548</v>
      </c>
      <c r="E51" s="80">
        <v>28548</v>
      </c>
      <c r="F51" s="134">
        <v>30204</v>
      </c>
      <c r="G51" s="147"/>
      <c r="H51" s="80"/>
      <c r="I51" s="134"/>
      <c r="J51" s="147"/>
      <c r="K51" s="80"/>
      <c r="L51" s="134"/>
      <c r="M51" s="147">
        <v>0</v>
      </c>
      <c r="N51" s="80">
        <v>0</v>
      </c>
      <c r="O51" s="134">
        <v>0</v>
      </c>
      <c r="P51" s="147"/>
      <c r="Q51" s="80"/>
      <c r="R51" s="134">
        <v>1000</v>
      </c>
      <c r="S51" s="147"/>
      <c r="T51" s="80"/>
      <c r="U51" s="134"/>
      <c r="V51" s="147"/>
      <c r="W51" s="80"/>
      <c r="X51" s="134"/>
      <c r="Y51" s="147"/>
      <c r="Z51" s="80"/>
      <c r="AA51" s="134"/>
      <c r="AB51" s="147"/>
      <c r="AC51" s="80"/>
      <c r="AD51" s="134"/>
      <c r="AE51" s="147"/>
      <c r="AF51" s="80"/>
      <c r="AG51" s="134"/>
      <c r="AI51" s="147">
        <f t="shared" si="9"/>
        <v>28548</v>
      </c>
      <c r="AJ51" s="80">
        <f t="shared" si="9"/>
        <v>28548</v>
      </c>
      <c r="AK51" s="134">
        <f t="shared" si="9"/>
        <v>31204</v>
      </c>
    </row>
    <row r="52" spans="1:37" ht="15" customHeight="1" x14ac:dyDescent="0.2">
      <c r="A52" s="20" t="str">
        <f>[6]Settings!U51</f>
        <v>B</v>
      </c>
      <c r="B52" s="19" t="str">
        <f>[6]Settings!V51</f>
        <v>EC156</v>
      </c>
      <c r="C52" s="229" t="str">
        <f>[6]Settings!W51</f>
        <v xml:space="preserve"> Mhlontlo</v>
      </c>
      <c r="D52" s="147">
        <v>7311</v>
      </c>
      <c r="E52" s="80">
        <v>7311</v>
      </c>
      <c r="F52" s="134">
        <v>7735</v>
      </c>
      <c r="G52" s="147"/>
      <c r="H52" s="80"/>
      <c r="I52" s="134"/>
      <c r="J52" s="147"/>
      <c r="K52" s="80"/>
      <c r="L52" s="134"/>
      <c r="M52" s="147">
        <v>0</v>
      </c>
      <c r="N52" s="80">
        <v>0</v>
      </c>
      <c r="O52" s="134">
        <v>0</v>
      </c>
      <c r="P52" s="147"/>
      <c r="Q52" s="80"/>
      <c r="R52" s="134">
        <v>1000</v>
      </c>
      <c r="S52" s="147"/>
      <c r="T52" s="80"/>
      <c r="U52" s="134"/>
      <c r="V52" s="147"/>
      <c r="W52" s="80"/>
      <c r="X52" s="134"/>
      <c r="Y52" s="147"/>
      <c r="Z52" s="80"/>
      <c r="AA52" s="134"/>
      <c r="AB52" s="147"/>
      <c r="AC52" s="80"/>
      <c r="AD52" s="134"/>
      <c r="AE52" s="147"/>
      <c r="AF52" s="80"/>
      <c r="AG52" s="134"/>
      <c r="AI52" s="147">
        <f t="shared" si="9"/>
        <v>7311</v>
      </c>
      <c r="AJ52" s="80">
        <f t="shared" si="9"/>
        <v>7311</v>
      </c>
      <c r="AK52" s="134">
        <f t="shared" si="9"/>
        <v>8735</v>
      </c>
    </row>
    <row r="53" spans="1:37" ht="15" customHeight="1" x14ac:dyDescent="0.2">
      <c r="A53" s="20" t="str">
        <f>[6]Settings!U52</f>
        <v>B</v>
      </c>
      <c r="B53" s="19" t="str">
        <f>[6]Settings!V52</f>
        <v>EC157</v>
      </c>
      <c r="C53" s="229" t="str">
        <f>[6]Settings!W52</f>
        <v xml:space="preserve"> King Sabata Dalindyebo</v>
      </c>
      <c r="D53" s="147">
        <v>43949</v>
      </c>
      <c r="E53" s="80">
        <v>43949</v>
      </c>
      <c r="F53" s="134">
        <v>46498</v>
      </c>
      <c r="G53" s="147"/>
      <c r="H53" s="80"/>
      <c r="I53" s="134"/>
      <c r="J53" s="147"/>
      <c r="K53" s="80"/>
      <c r="L53" s="134"/>
      <c r="M53" s="147">
        <v>0</v>
      </c>
      <c r="N53" s="80">
        <v>0</v>
      </c>
      <c r="O53" s="134">
        <v>0</v>
      </c>
      <c r="P53" s="147">
        <v>1365</v>
      </c>
      <c r="Q53" s="80">
        <v>1434</v>
      </c>
      <c r="R53" s="134"/>
      <c r="S53" s="147"/>
      <c r="T53" s="80"/>
      <c r="U53" s="134"/>
      <c r="V53" s="147"/>
      <c r="W53" s="80"/>
      <c r="X53" s="134"/>
      <c r="Y53" s="147"/>
      <c r="Z53" s="80"/>
      <c r="AA53" s="134"/>
      <c r="AB53" s="147"/>
      <c r="AC53" s="80"/>
      <c r="AD53" s="134"/>
      <c r="AE53" s="147"/>
      <c r="AF53" s="80"/>
      <c r="AG53" s="134"/>
      <c r="AI53" s="147">
        <f t="shared" si="9"/>
        <v>45314</v>
      </c>
      <c r="AJ53" s="80">
        <f t="shared" si="9"/>
        <v>45383</v>
      </c>
      <c r="AK53" s="134">
        <f t="shared" si="9"/>
        <v>46498</v>
      </c>
    </row>
    <row r="54" spans="1:37" ht="15" customHeight="1" x14ac:dyDescent="0.2">
      <c r="A54" s="20" t="str">
        <f>[6]Settings!U53</f>
        <v>C</v>
      </c>
      <c r="B54" s="19" t="str">
        <f>[6]Settings!V53</f>
        <v>DC15</v>
      </c>
      <c r="C54" s="229" t="str">
        <f>[6]Settings!W53</f>
        <v xml:space="preserve"> O.R. Tambo District Municipality</v>
      </c>
      <c r="D54" s="147"/>
      <c r="E54" s="80"/>
      <c r="F54" s="134"/>
      <c r="G54" s="147"/>
      <c r="H54" s="80"/>
      <c r="I54" s="134"/>
      <c r="J54" s="147"/>
      <c r="K54" s="80"/>
      <c r="L54" s="134"/>
      <c r="M54" s="147">
        <v>0</v>
      </c>
      <c r="N54" s="80">
        <v>0</v>
      </c>
      <c r="O54" s="134">
        <v>0</v>
      </c>
      <c r="P54" s="147">
        <v>3001</v>
      </c>
      <c r="Q54" s="80">
        <v>1434</v>
      </c>
      <c r="R54" s="134"/>
      <c r="S54" s="147"/>
      <c r="T54" s="80"/>
      <c r="U54" s="134"/>
      <c r="V54" s="147"/>
      <c r="W54" s="80"/>
      <c r="X54" s="134"/>
      <c r="Y54" s="147"/>
      <c r="Z54" s="80"/>
      <c r="AA54" s="134"/>
      <c r="AB54" s="147"/>
      <c r="AC54" s="80"/>
      <c r="AD54" s="134"/>
      <c r="AE54" s="147"/>
      <c r="AF54" s="80"/>
      <c r="AG54" s="134"/>
      <c r="AI54" s="147">
        <f t="shared" si="9"/>
        <v>3001</v>
      </c>
      <c r="AJ54" s="80">
        <f t="shared" si="9"/>
        <v>1434</v>
      </c>
      <c r="AK54" s="134">
        <f t="shared" si="9"/>
        <v>0</v>
      </c>
    </row>
    <row r="55" spans="1:37" s="66" customFormat="1" ht="15" customHeight="1" x14ac:dyDescent="0.2">
      <c r="A55" s="22" t="str">
        <f>[6]Settings!U54</f>
        <v>Total: O.R.Tambo Municipalities</v>
      </c>
      <c r="B55" s="23"/>
      <c r="C55" s="24"/>
      <c r="D55" s="193">
        <f>SUM(D49:D54)</f>
        <v>190860</v>
      </c>
      <c r="E55" s="102">
        <f t="shared" ref="E55:AK55" si="10">SUM(E49:E54)</f>
        <v>190860</v>
      </c>
      <c r="F55" s="203">
        <f t="shared" si="10"/>
        <v>207800</v>
      </c>
      <c r="G55" s="193">
        <f t="shared" si="10"/>
        <v>0</v>
      </c>
      <c r="H55" s="102">
        <f t="shared" si="10"/>
        <v>0</v>
      </c>
      <c r="I55" s="203">
        <f t="shared" si="10"/>
        <v>0</v>
      </c>
      <c r="J55" s="193">
        <f t="shared" si="10"/>
        <v>0</v>
      </c>
      <c r="K55" s="102">
        <f t="shared" si="10"/>
        <v>0</v>
      </c>
      <c r="L55" s="203">
        <f t="shared" si="10"/>
        <v>0</v>
      </c>
      <c r="M55" s="193">
        <f t="shared" si="10"/>
        <v>0</v>
      </c>
      <c r="N55" s="102">
        <f t="shared" si="10"/>
        <v>0</v>
      </c>
      <c r="O55" s="203">
        <f t="shared" si="10"/>
        <v>0</v>
      </c>
      <c r="P55" s="193">
        <f t="shared" si="10"/>
        <v>5154</v>
      </c>
      <c r="Q55" s="102">
        <f t="shared" si="10"/>
        <v>2868</v>
      </c>
      <c r="R55" s="203">
        <f t="shared" si="10"/>
        <v>3000</v>
      </c>
      <c r="S55" s="193">
        <f t="shared" si="10"/>
        <v>0</v>
      </c>
      <c r="T55" s="102">
        <f t="shared" si="10"/>
        <v>0</v>
      </c>
      <c r="U55" s="203">
        <f t="shared" si="10"/>
        <v>0</v>
      </c>
      <c r="V55" s="193">
        <f t="shared" si="10"/>
        <v>0</v>
      </c>
      <c r="W55" s="102">
        <f t="shared" si="10"/>
        <v>0</v>
      </c>
      <c r="X55" s="203">
        <f t="shared" si="10"/>
        <v>0</v>
      </c>
      <c r="Y55" s="193">
        <f t="shared" si="10"/>
        <v>0</v>
      </c>
      <c r="Z55" s="102">
        <f t="shared" si="10"/>
        <v>0</v>
      </c>
      <c r="AA55" s="203">
        <f t="shared" si="10"/>
        <v>0</v>
      </c>
      <c r="AB55" s="193">
        <f t="shared" si="10"/>
        <v>0</v>
      </c>
      <c r="AC55" s="102">
        <f t="shared" si="10"/>
        <v>0</v>
      </c>
      <c r="AD55" s="203">
        <f t="shared" si="10"/>
        <v>0</v>
      </c>
      <c r="AE55" s="193">
        <f t="shared" si="10"/>
        <v>0</v>
      </c>
      <c r="AF55" s="102">
        <f t="shared" si="10"/>
        <v>0</v>
      </c>
      <c r="AG55" s="203">
        <f t="shared" si="10"/>
        <v>0</v>
      </c>
      <c r="AH55" s="121">
        <f t="shared" si="10"/>
        <v>0</v>
      </c>
      <c r="AI55" s="193">
        <f t="shared" si="10"/>
        <v>196014</v>
      </c>
      <c r="AJ55" s="102">
        <f t="shared" si="10"/>
        <v>193728</v>
      </c>
      <c r="AK55" s="203">
        <f t="shared" si="10"/>
        <v>210800</v>
      </c>
    </row>
    <row r="56" spans="1:37" ht="15" customHeight="1" x14ac:dyDescent="0.2">
      <c r="A56" s="254">
        <f>[6]Settings!U55</f>
        <v>0</v>
      </c>
      <c r="B56" s="243">
        <f>[6]Settings!V55</f>
        <v>0</v>
      </c>
      <c r="C56" s="244">
        <f>[6]Settings!W55</f>
        <v>0</v>
      </c>
      <c r="D56" s="1">
        <v>0</v>
      </c>
      <c r="E56" s="2">
        <v>0</v>
      </c>
      <c r="F56" s="3">
        <v>0</v>
      </c>
      <c r="G56" s="1">
        <v>0</v>
      </c>
      <c r="H56" s="2">
        <v>0</v>
      </c>
      <c r="I56" s="3">
        <v>0</v>
      </c>
      <c r="J56" s="1">
        <v>0</v>
      </c>
      <c r="K56" s="2">
        <v>0</v>
      </c>
      <c r="L56" s="3">
        <v>0</v>
      </c>
      <c r="M56" s="1">
        <v>0</v>
      </c>
      <c r="N56" s="2">
        <v>0</v>
      </c>
      <c r="O56" s="3">
        <v>0</v>
      </c>
      <c r="P56" s="1">
        <v>0</v>
      </c>
      <c r="Q56" s="2">
        <v>0</v>
      </c>
      <c r="R56" s="3">
        <v>0</v>
      </c>
      <c r="S56" s="1">
        <v>0</v>
      </c>
      <c r="T56" s="2">
        <v>0</v>
      </c>
      <c r="U56" s="3">
        <v>0</v>
      </c>
      <c r="V56" s="1">
        <v>0</v>
      </c>
      <c r="W56" s="2">
        <v>0</v>
      </c>
      <c r="X56" s="3">
        <v>0</v>
      </c>
      <c r="Y56" s="1">
        <v>0</v>
      </c>
      <c r="Z56" s="2">
        <v>0</v>
      </c>
      <c r="AA56" s="3">
        <v>0</v>
      </c>
      <c r="AB56" s="1">
        <v>0</v>
      </c>
      <c r="AC56" s="2">
        <v>0</v>
      </c>
      <c r="AD56" s="3">
        <v>0</v>
      </c>
      <c r="AE56" s="1">
        <v>0</v>
      </c>
      <c r="AF56" s="2">
        <v>0</v>
      </c>
      <c r="AG56" s="3">
        <v>0</v>
      </c>
      <c r="AI56" s="1">
        <f t="shared" ref="AI56:AK61" si="11">D56+G56+J56+M56+P56+S56+V56+Y56+AB56+AE56</f>
        <v>0</v>
      </c>
      <c r="AJ56" s="2">
        <f t="shared" si="11"/>
        <v>0</v>
      </c>
      <c r="AK56" s="3">
        <f t="shared" si="11"/>
        <v>0</v>
      </c>
    </row>
    <row r="57" spans="1:37" ht="15" customHeight="1" x14ac:dyDescent="0.2">
      <c r="A57" s="20" t="str">
        <f>[6]Settings!U56</f>
        <v>B</v>
      </c>
      <c r="B57" s="19" t="str">
        <f>[6]Settings!V56</f>
        <v>EC441</v>
      </c>
      <c r="C57" s="229" t="str">
        <f>[6]Settings!W56</f>
        <v xml:space="preserve"> Matatiele</v>
      </c>
      <c r="D57" s="147">
        <v>56923</v>
      </c>
      <c r="E57" s="80">
        <v>56923</v>
      </c>
      <c r="F57" s="134">
        <v>60224</v>
      </c>
      <c r="G57" s="147"/>
      <c r="H57" s="80"/>
      <c r="I57" s="134"/>
      <c r="J57" s="147"/>
      <c r="K57" s="80"/>
      <c r="L57" s="134"/>
      <c r="M57" s="147">
        <v>0</v>
      </c>
      <c r="N57" s="80">
        <v>0</v>
      </c>
      <c r="O57" s="134">
        <v>0</v>
      </c>
      <c r="P57" s="147"/>
      <c r="Q57" s="80"/>
      <c r="R57" s="134"/>
      <c r="S57" s="147"/>
      <c r="T57" s="80"/>
      <c r="U57" s="134"/>
      <c r="V57" s="147"/>
      <c r="W57" s="80"/>
      <c r="X57" s="134"/>
      <c r="Y57" s="147"/>
      <c r="Z57" s="80"/>
      <c r="AA57" s="134"/>
      <c r="AB57" s="147"/>
      <c r="AC57" s="80"/>
      <c r="AD57" s="134"/>
      <c r="AE57" s="147"/>
      <c r="AF57" s="80"/>
      <c r="AG57" s="134"/>
      <c r="AI57" s="147">
        <f t="shared" si="11"/>
        <v>56923</v>
      </c>
      <c r="AJ57" s="80">
        <f t="shared" si="11"/>
        <v>56923</v>
      </c>
      <c r="AK57" s="134">
        <f t="shared" si="11"/>
        <v>60224</v>
      </c>
    </row>
    <row r="58" spans="1:37" ht="15" customHeight="1" x14ac:dyDescent="0.2">
      <c r="A58" s="20" t="str">
        <f>[6]Settings!U57</f>
        <v>B</v>
      </c>
      <c r="B58" s="19" t="str">
        <f>[6]Settings!V57</f>
        <v>EC442</v>
      </c>
      <c r="C58" s="229" t="str">
        <f>[6]Settings!W57</f>
        <v xml:space="preserve"> Umzimvubu</v>
      </c>
      <c r="D58" s="147">
        <v>87211</v>
      </c>
      <c r="E58" s="80">
        <v>87211</v>
      </c>
      <c r="F58" s="134">
        <v>87342</v>
      </c>
      <c r="G58" s="147"/>
      <c r="H58" s="80"/>
      <c r="I58" s="134"/>
      <c r="J58" s="147"/>
      <c r="K58" s="80"/>
      <c r="L58" s="134"/>
      <c r="M58" s="147">
        <v>0</v>
      </c>
      <c r="N58" s="80">
        <v>0</v>
      </c>
      <c r="O58" s="134">
        <v>0</v>
      </c>
      <c r="P58" s="147"/>
      <c r="Q58" s="80"/>
      <c r="R58" s="134"/>
      <c r="S58" s="147"/>
      <c r="T58" s="80"/>
      <c r="U58" s="134"/>
      <c r="V58" s="147"/>
      <c r="W58" s="80"/>
      <c r="X58" s="134"/>
      <c r="Y58" s="147"/>
      <c r="Z58" s="80"/>
      <c r="AA58" s="134"/>
      <c r="AB58" s="147"/>
      <c r="AC58" s="80"/>
      <c r="AD58" s="134"/>
      <c r="AE58" s="147"/>
      <c r="AF58" s="80"/>
      <c r="AG58" s="134"/>
      <c r="AI58" s="147">
        <f t="shared" si="11"/>
        <v>87211</v>
      </c>
      <c r="AJ58" s="80">
        <f t="shared" si="11"/>
        <v>87211</v>
      </c>
      <c r="AK58" s="134">
        <f t="shared" si="11"/>
        <v>87342</v>
      </c>
    </row>
    <row r="59" spans="1:37" ht="15" customHeight="1" x14ac:dyDescent="0.2">
      <c r="A59" s="20" t="str">
        <f>[6]Settings!U58</f>
        <v>B</v>
      </c>
      <c r="B59" s="19" t="str">
        <f>[6]Settings!V58</f>
        <v>EC443</v>
      </c>
      <c r="C59" s="229" t="str">
        <f>[6]Settings!W58</f>
        <v xml:space="preserve"> Mbizana</v>
      </c>
      <c r="D59" s="147">
        <v>45261</v>
      </c>
      <c r="E59" s="80">
        <v>45261</v>
      </c>
      <c r="F59" s="134">
        <v>47886</v>
      </c>
      <c r="G59" s="147"/>
      <c r="H59" s="80"/>
      <c r="I59" s="134"/>
      <c r="J59" s="147"/>
      <c r="K59" s="80"/>
      <c r="L59" s="134"/>
      <c r="M59" s="147">
        <v>0</v>
      </c>
      <c r="N59" s="80">
        <v>0</v>
      </c>
      <c r="O59" s="134">
        <v>0</v>
      </c>
      <c r="P59" s="147"/>
      <c r="Q59" s="80">
        <v>761</v>
      </c>
      <c r="R59" s="134"/>
      <c r="S59" s="147"/>
      <c r="T59" s="80"/>
      <c r="U59" s="134"/>
      <c r="V59" s="147"/>
      <c r="W59" s="80"/>
      <c r="X59" s="134"/>
      <c r="Y59" s="147"/>
      <c r="Z59" s="80"/>
      <c r="AA59" s="134"/>
      <c r="AB59" s="147"/>
      <c r="AC59" s="80"/>
      <c r="AD59" s="134"/>
      <c r="AE59" s="147"/>
      <c r="AF59" s="80"/>
      <c r="AG59" s="134"/>
      <c r="AI59" s="147">
        <f t="shared" si="11"/>
        <v>45261</v>
      </c>
      <c r="AJ59" s="80">
        <f t="shared" si="11"/>
        <v>46022</v>
      </c>
      <c r="AK59" s="134">
        <f t="shared" si="11"/>
        <v>47886</v>
      </c>
    </row>
    <row r="60" spans="1:37" ht="15" customHeight="1" x14ac:dyDescent="0.2">
      <c r="A60" s="20" t="str">
        <f>[6]Settings!U59</f>
        <v>B</v>
      </c>
      <c r="B60" s="19" t="str">
        <f>[6]Settings!V59</f>
        <v>EC444</v>
      </c>
      <c r="C60" s="229" t="str">
        <f>[6]Settings!W59</f>
        <v xml:space="preserve"> Ntabankulu</v>
      </c>
      <c r="D60" s="147">
        <v>121098</v>
      </c>
      <c r="E60" s="80">
        <v>121098</v>
      </c>
      <c r="F60" s="134">
        <v>129281</v>
      </c>
      <c r="G60" s="147"/>
      <c r="H60" s="80"/>
      <c r="I60" s="134"/>
      <c r="J60" s="147"/>
      <c r="K60" s="80"/>
      <c r="L60" s="134"/>
      <c r="M60" s="147">
        <v>0</v>
      </c>
      <c r="N60" s="80">
        <v>0</v>
      </c>
      <c r="O60" s="134">
        <v>0</v>
      </c>
      <c r="P60" s="147"/>
      <c r="Q60" s="80"/>
      <c r="R60" s="134"/>
      <c r="S60" s="147"/>
      <c r="T60" s="80"/>
      <c r="U60" s="134"/>
      <c r="V60" s="147"/>
      <c r="W60" s="80"/>
      <c r="X60" s="134"/>
      <c r="Y60" s="147"/>
      <c r="Z60" s="80"/>
      <c r="AA60" s="134"/>
      <c r="AB60" s="147"/>
      <c r="AC60" s="80"/>
      <c r="AD60" s="134"/>
      <c r="AE60" s="147"/>
      <c r="AF60" s="80"/>
      <c r="AG60" s="134"/>
      <c r="AI60" s="147">
        <f t="shared" si="11"/>
        <v>121098</v>
      </c>
      <c r="AJ60" s="80">
        <f t="shared" si="11"/>
        <v>121098</v>
      </c>
      <c r="AK60" s="134">
        <f t="shared" si="11"/>
        <v>129281</v>
      </c>
    </row>
    <row r="61" spans="1:37" ht="15" customHeight="1" x14ac:dyDescent="0.2">
      <c r="A61" s="20" t="str">
        <f>[6]Settings!U60</f>
        <v>C</v>
      </c>
      <c r="B61" s="19" t="str">
        <f>[6]Settings!V60</f>
        <v>DC44</v>
      </c>
      <c r="C61" s="229" t="str">
        <f>[6]Settings!W60</f>
        <v xml:space="preserve"> Alfred Nzo District Municipality</v>
      </c>
      <c r="D61" s="147"/>
      <c r="E61" s="80"/>
      <c r="F61" s="134"/>
      <c r="G61" s="147"/>
      <c r="H61" s="80"/>
      <c r="I61" s="134"/>
      <c r="J61" s="147"/>
      <c r="K61" s="80"/>
      <c r="L61" s="134"/>
      <c r="M61" s="147">
        <v>40000</v>
      </c>
      <c r="N61" s="80">
        <v>83441</v>
      </c>
      <c r="O61" s="134">
        <v>68000</v>
      </c>
      <c r="P61" s="147">
        <v>2425</v>
      </c>
      <c r="Q61" s="80"/>
      <c r="R61" s="134"/>
      <c r="S61" s="147"/>
      <c r="T61" s="80"/>
      <c r="U61" s="134"/>
      <c r="V61" s="147"/>
      <c r="W61" s="80"/>
      <c r="X61" s="134"/>
      <c r="Y61" s="147"/>
      <c r="Z61" s="80"/>
      <c r="AA61" s="134"/>
      <c r="AB61" s="147"/>
      <c r="AC61" s="80"/>
      <c r="AD61" s="134"/>
      <c r="AE61" s="147"/>
      <c r="AF61" s="80"/>
      <c r="AG61" s="134"/>
      <c r="AI61" s="147">
        <f t="shared" si="11"/>
        <v>42425</v>
      </c>
      <c r="AJ61" s="80">
        <f t="shared" si="11"/>
        <v>83441</v>
      </c>
      <c r="AK61" s="134">
        <f t="shared" si="11"/>
        <v>68000</v>
      </c>
    </row>
    <row r="62" spans="1:37" s="66" customFormat="1" ht="15" customHeight="1" x14ac:dyDescent="0.2">
      <c r="A62" s="22" t="str">
        <f>[6]Settings!U61</f>
        <v>Total: Alfred Nzo Municipalities</v>
      </c>
      <c r="B62" s="23"/>
      <c r="C62" s="24"/>
      <c r="D62" s="193">
        <f>SUM(D57:D61)</f>
        <v>310493</v>
      </c>
      <c r="E62" s="102">
        <f t="shared" ref="E62:AK62" si="12">SUM(E57:E61)</f>
        <v>310493</v>
      </c>
      <c r="F62" s="203">
        <f t="shared" si="12"/>
        <v>324733</v>
      </c>
      <c r="G62" s="193">
        <f t="shared" si="12"/>
        <v>0</v>
      </c>
      <c r="H62" s="102">
        <f t="shared" si="12"/>
        <v>0</v>
      </c>
      <c r="I62" s="203">
        <f t="shared" si="12"/>
        <v>0</v>
      </c>
      <c r="J62" s="193">
        <f t="shared" si="12"/>
        <v>0</v>
      </c>
      <c r="K62" s="102">
        <f t="shared" si="12"/>
        <v>0</v>
      </c>
      <c r="L62" s="203">
        <f t="shared" si="12"/>
        <v>0</v>
      </c>
      <c r="M62" s="193">
        <f t="shared" si="12"/>
        <v>40000</v>
      </c>
      <c r="N62" s="102">
        <f t="shared" si="12"/>
        <v>83441</v>
      </c>
      <c r="O62" s="203">
        <f t="shared" si="12"/>
        <v>68000</v>
      </c>
      <c r="P62" s="193">
        <f t="shared" si="12"/>
        <v>2425</v>
      </c>
      <c r="Q62" s="102">
        <f t="shared" si="12"/>
        <v>761</v>
      </c>
      <c r="R62" s="203">
        <f t="shared" si="12"/>
        <v>0</v>
      </c>
      <c r="S62" s="193">
        <f t="shared" si="12"/>
        <v>0</v>
      </c>
      <c r="T62" s="102">
        <f t="shared" si="12"/>
        <v>0</v>
      </c>
      <c r="U62" s="203">
        <f t="shared" si="12"/>
        <v>0</v>
      </c>
      <c r="V62" s="193">
        <f t="shared" si="12"/>
        <v>0</v>
      </c>
      <c r="W62" s="102">
        <f t="shared" si="12"/>
        <v>0</v>
      </c>
      <c r="X62" s="203">
        <f t="shared" si="12"/>
        <v>0</v>
      </c>
      <c r="Y62" s="193">
        <f t="shared" si="12"/>
        <v>0</v>
      </c>
      <c r="Z62" s="102">
        <f t="shared" si="12"/>
        <v>0</v>
      </c>
      <c r="AA62" s="203">
        <f t="shared" si="12"/>
        <v>0</v>
      </c>
      <c r="AB62" s="193">
        <f t="shared" si="12"/>
        <v>0</v>
      </c>
      <c r="AC62" s="102">
        <f t="shared" si="12"/>
        <v>0</v>
      </c>
      <c r="AD62" s="203">
        <f t="shared" si="12"/>
        <v>0</v>
      </c>
      <c r="AE62" s="193">
        <f t="shared" si="12"/>
        <v>0</v>
      </c>
      <c r="AF62" s="102">
        <f t="shared" si="12"/>
        <v>0</v>
      </c>
      <c r="AG62" s="203">
        <f t="shared" si="12"/>
        <v>0</v>
      </c>
      <c r="AH62" s="121">
        <f t="shared" si="12"/>
        <v>0</v>
      </c>
      <c r="AI62" s="193">
        <f t="shared" si="12"/>
        <v>352918</v>
      </c>
      <c r="AJ62" s="102">
        <f t="shared" si="12"/>
        <v>394695</v>
      </c>
      <c r="AK62" s="203">
        <f t="shared" si="12"/>
        <v>392733</v>
      </c>
    </row>
    <row r="63" spans="1:37" ht="15" customHeight="1" x14ac:dyDescent="0.2">
      <c r="A63" s="254">
        <f>[6]Settings!U62</f>
        <v>0</v>
      </c>
      <c r="B63" s="243">
        <f>[6]Settings!V62</f>
        <v>0</v>
      </c>
      <c r="C63" s="244">
        <f>[6]Settings!W62</f>
        <v>0</v>
      </c>
      <c r="D63" s="1"/>
      <c r="E63" s="2"/>
      <c r="F63" s="3"/>
      <c r="G63" s="1"/>
      <c r="H63" s="2"/>
      <c r="I63" s="3"/>
      <c r="J63" s="1"/>
      <c r="K63" s="2"/>
      <c r="L63" s="3"/>
      <c r="M63" s="1"/>
      <c r="N63" s="2"/>
      <c r="O63" s="3"/>
      <c r="P63" s="1"/>
      <c r="Q63" s="2"/>
      <c r="R63" s="3"/>
      <c r="S63" s="1"/>
      <c r="T63" s="2"/>
      <c r="U63" s="3"/>
      <c r="V63" s="1"/>
      <c r="W63" s="2"/>
      <c r="X63" s="3"/>
      <c r="Y63" s="1"/>
      <c r="Z63" s="2"/>
      <c r="AA63" s="3"/>
      <c r="AB63" s="1"/>
      <c r="AC63" s="2"/>
      <c r="AD63" s="3"/>
      <c r="AE63" s="1"/>
      <c r="AF63" s="2"/>
      <c r="AG63" s="3"/>
      <c r="AI63" s="1">
        <f t="shared" ref="AI63:AK64" si="13">D63+G63+J63+M63+P63+S63+V63+Y63+AB63+AE63</f>
        <v>0</v>
      </c>
      <c r="AJ63" s="2">
        <f t="shared" si="13"/>
        <v>0</v>
      </c>
      <c r="AK63" s="3">
        <f t="shared" si="13"/>
        <v>0</v>
      </c>
    </row>
    <row r="64" spans="1:37" ht="15" customHeight="1" x14ac:dyDescent="0.2">
      <c r="A64" s="254">
        <f>[6]Settings!U63</f>
        <v>0</v>
      </c>
      <c r="B64" s="243">
        <f>[6]Settings!V63</f>
        <v>0</v>
      </c>
      <c r="C64" s="244">
        <f>[6]Settings!W63</f>
        <v>0</v>
      </c>
      <c r="D64" s="1"/>
      <c r="E64" s="2"/>
      <c r="F64" s="3"/>
      <c r="G64" s="1"/>
      <c r="H64" s="2"/>
      <c r="I64" s="3"/>
      <c r="J64" s="1"/>
      <c r="K64" s="2"/>
      <c r="L64" s="3"/>
      <c r="M64" s="1"/>
      <c r="N64" s="2"/>
      <c r="O64" s="3"/>
      <c r="P64" s="1"/>
      <c r="Q64" s="2"/>
      <c r="R64" s="3"/>
      <c r="S64" s="1"/>
      <c r="T64" s="2"/>
      <c r="U64" s="3"/>
      <c r="V64" s="1"/>
      <c r="W64" s="2"/>
      <c r="X64" s="3"/>
      <c r="Y64" s="1"/>
      <c r="Z64" s="2"/>
      <c r="AA64" s="3"/>
      <c r="AB64" s="1"/>
      <c r="AC64" s="2"/>
      <c r="AD64" s="3"/>
      <c r="AE64" s="1"/>
      <c r="AF64" s="2"/>
      <c r="AG64" s="3"/>
      <c r="AI64" s="1">
        <f t="shared" si="13"/>
        <v>0</v>
      </c>
      <c r="AJ64" s="2">
        <f t="shared" si="13"/>
        <v>0</v>
      </c>
      <c r="AK64" s="3">
        <f t="shared" si="13"/>
        <v>0</v>
      </c>
    </row>
    <row r="65" spans="1:37" s="66" customFormat="1" ht="15" customHeight="1" x14ac:dyDescent="0.2">
      <c r="A65" s="22" t="str">
        <f>[6]Settings!U64</f>
        <v>Total: Eastern Cape Municipalities</v>
      </c>
      <c r="B65" s="23"/>
      <c r="C65" s="24"/>
      <c r="D65" s="193">
        <f>SUM(D12+D13+D23+D32+D41+D47+D55+D62)</f>
        <v>895587</v>
      </c>
      <c r="E65" s="102">
        <f t="shared" ref="E65:R65" si="14">SUM(E12+E13+E23+E32+E41+E47+E55+E62)</f>
        <v>895587</v>
      </c>
      <c r="F65" s="203">
        <f t="shared" si="14"/>
        <v>923877</v>
      </c>
      <c r="G65" s="193">
        <f t="shared" si="14"/>
        <v>3154</v>
      </c>
      <c r="H65" s="102">
        <f t="shared" si="14"/>
        <v>2400</v>
      </c>
      <c r="I65" s="203">
        <f t="shared" si="14"/>
        <v>2400</v>
      </c>
      <c r="J65" s="193">
        <f t="shared" si="14"/>
        <v>10000</v>
      </c>
      <c r="K65" s="102">
        <f t="shared" si="14"/>
        <v>0</v>
      </c>
      <c r="L65" s="203">
        <f t="shared" si="14"/>
        <v>0</v>
      </c>
      <c r="M65" s="193">
        <f t="shared" ref="M65:O65" si="15">M12+M13+M23+M32+M41+M47+M55+M62</f>
        <v>313368</v>
      </c>
      <c r="N65" s="102">
        <f t="shared" si="15"/>
        <v>387441</v>
      </c>
      <c r="O65" s="203">
        <f t="shared" si="15"/>
        <v>337693</v>
      </c>
      <c r="P65" s="193">
        <f t="shared" si="14"/>
        <v>16217</v>
      </c>
      <c r="Q65" s="102">
        <f t="shared" si="14"/>
        <v>10469</v>
      </c>
      <c r="R65" s="203">
        <f t="shared" si="14"/>
        <v>8000</v>
      </c>
      <c r="S65" s="193">
        <f t="shared" ref="S65:AK65" si="16">S12+S13+S23+S32+S41+S47+S55+S62</f>
        <v>0</v>
      </c>
      <c r="T65" s="102">
        <f t="shared" si="16"/>
        <v>0</v>
      </c>
      <c r="U65" s="203">
        <f t="shared" si="16"/>
        <v>0</v>
      </c>
      <c r="V65" s="193">
        <f t="shared" si="16"/>
        <v>0</v>
      </c>
      <c r="W65" s="102">
        <f t="shared" si="16"/>
        <v>0</v>
      </c>
      <c r="X65" s="203">
        <f t="shared" si="16"/>
        <v>0</v>
      </c>
      <c r="Y65" s="193">
        <f t="shared" si="16"/>
        <v>0</v>
      </c>
      <c r="Z65" s="102">
        <f t="shared" si="16"/>
        <v>0</v>
      </c>
      <c r="AA65" s="203">
        <f t="shared" si="16"/>
        <v>0</v>
      </c>
      <c r="AB65" s="193">
        <f t="shared" si="16"/>
        <v>0</v>
      </c>
      <c r="AC65" s="102">
        <f t="shared" si="16"/>
        <v>0</v>
      </c>
      <c r="AD65" s="203">
        <f t="shared" si="16"/>
        <v>0</v>
      </c>
      <c r="AE65" s="193">
        <f t="shared" si="16"/>
        <v>0</v>
      </c>
      <c r="AF65" s="102">
        <f t="shared" si="16"/>
        <v>0</v>
      </c>
      <c r="AG65" s="203">
        <f t="shared" si="16"/>
        <v>0</v>
      </c>
      <c r="AH65" s="121">
        <f t="shared" si="16"/>
        <v>0</v>
      </c>
      <c r="AI65" s="193">
        <f t="shared" si="16"/>
        <v>1238326</v>
      </c>
      <c r="AJ65" s="102">
        <f t="shared" si="16"/>
        <v>1295897</v>
      </c>
      <c r="AK65" s="203">
        <f t="shared" si="16"/>
        <v>1271970</v>
      </c>
    </row>
    <row r="66" spans="1:37" ht="15" customHeight="1" x14ac:dyDescent="0.2">
      <c r="A66" s="254">
        <f>[6]Settings!U65</f>
        <v>0</v>
      </c>
      <c r="B66" s="243">
        <f>[6]Settings!V65</f>
        <v>0</v>
      </c>
      <c r="C66" s="244">
        <f>[6]Settings!W65</f>
        <v>0</v>
      </c>
      <c r="D66" s="6">
        <v>0</v>
      </c>
      <c r="E66" s="7">
        <v>0</v>
      </c>
      <c r="F66" s="8">
        <v>0</v>
      </c>
      <c r="G66" s="6">
        <v>0</v>
      </c>
      <c r="H66" s="7">
        <v>0</v>
      </c>
      <c r="I66" s="8">
        <v>0</v>
      </c>
      <c r="J66" s="6">
        <v>0</v>
      </c>
      <c r="K66" s="7">
        <v>0</v>
      </c>
      <c r="L66" s="8">
        <v>0</v>
      </c>
      <c r="M66" s="6">
        <v>0</v>
      </c>
      <c r="N66" s="7">
        <v>0</v>
      </c>
      <c r="O66" s="8">
        <v>0</v>
      </c>
      <c r="P66" s="6">
        <v>0</v>
      </c>
      <c r="Q66" s="7">
        <v>0</v>
      </c>
      <c r="R66" s="8">
        <v>0</v>
      </c>
      <c r="S66" s="6">
        <v>0</v>
      </c>
      <c r="T66" s="7">
        <v>0</v>
      </c>
      <c r="U66" s="8">
        <v>0</v>
      </c>
      <c r="V66" s="6">
        <v>0</v>
      </c>
      <c r="W66" s="7">
        <v>0</v>
      </c>
      <c r="X66" s="8">
        <v>0</v>
      </c>
      <c r="Y66" s="6">
        <v>0</v>
      </c>
      <c r="Z66" s="7">
        <v>0</v>
      </c>
      <c r="AA66" s="8">
        <v>0</v>
      </c>
      <c r="AB66" s="6">
        <v>0</v>
      </c>
      <c r="AC66" s="7">
        <v>0</v>
      </c>
      <c r="AD66" s="8">
        <v>0</v>
      </c>
      <c r="AE66" s="6">
        <v>0</v>
      </c>
      <c r="AF66" s="7">
        <v>0</v>
      </c>
      <c r="AG66" s="8">
        <v>0</v>
      </c>
      <c r="AI66" s="6">
        <f t="shared" ref="AI66:AK74" si="17">D66+G66+J66+M66+P66+S66+V66+Y66+AB66+AE66</f>
        <v>0</v>
      </c>
      <c r="AJ66" s="7">
        <f t="shared" si="17"/>
        <v>0</v>
      </c>
      <c r="AK66" s="8">
        <f t="shared" si="17"/>
        <v>0</v>
      </c>
    </row>
    <row r="67" spans="1:37" ht="15" customHeight="1" x14ac:dyDescent="0.2">
      <c r="A67" s="257" t="str">
        <f>[6]Settings!U66</f>
        <v>FREE STATE</v>
      </c>
      <c r="B67" s="19"/>
      <c r="C67" s="229"/>
      <c r="D67" s="195"/>
      <c r="E67" s="9"/>
      <c r="F67" s="205"/>
      <c r="G67" s="195"/>
      <c r="H67" s="9"/>
      <c r="I67" s="205"/>
      <c r="J67" s="195"/>
      <c r="K67" s="9"/>
      <c r="L67" s="205"/>
      <c r="M67" s="195">
        <v>0</v>
      </c>
      <c r="N67" s="9">
        <v>0</v>
      </c>
      <c r="O67" s="205">
        <v>0</v>
      </c>
      <c r="P67" s="195"/>
      <c r="Q67" s="9"/>
      <c r="R67" s="205"/>
      <c r="S67" s="195"/>
      <c r="T67" s="9"/>
      <c r="U67" s="205"/>
      <c r="V67" s="195"/>
      <c r="W67" s="9"/>
      <c r="X67" s="205"/>
      <c r="Y67" s="195"/>
      <c r="Z67" s="9"/>
      <c r="AA67" s="205"/>
      <c r="AB67" s="195"/>
      <c r="AC67" s="9"/>
      <c r="AD67" s="205"/>
      <c r="AE67" s="195"/>
      <c r="AF67" s="9"/>
      <c r="AG67" s="205"/>
      <c r="AI67" s="195">
        <f t="shared" si="17"/>
        <v>0</v>
      </c>
      <c r="AJ67" s="9">
        <f t="shared" si="17"/>
        <v>0</v>
      </c>
      <c r="AK67" s="205">
        <f t="shared" si="17"/>
        <v>0</v>
      </c>
    </row>
    <row r="68" spans="1:37" ht="15" customHeight="1" x14ac:dyDescent="0.2">
      <c r="A68" s="254">
        <f>[6]Settings!U67</f>
        <v>0</v>
      </c>
      <c r="B68" s="243">
        <f>[6]Settings!V67</f>
        <v>0</v>
      </c>
      <c r="C68" s="244">
        <f>[6]Settings!W67</f>
        <v>0</v>
      </c>
      <c r="D68" s="1">
        <v>0</v>
      </c>
      <c r="E68" s="2">
        <v>0</v>
      </c>
      <c r="F68" s="3">
        <v>0</v>
      </c>
      <c r="G68" s="1">
        <v>0</v>
      </c>
      <c r="H68" s="2">
        <v>0</v>
      </c>
      <c r="I68" s="3">
        <v>0</v>
      </c>
      <c r="J68" s="1">
        <v>0</v>
      </c>
      <c r="K68" s="2">
        <v>0</v>
      </c>
      <c r="L68" s="3">
        <v>0</v>
      </c>
      <c r="M68" s="1">
        <v>0</v>
      </c>
      <c r="N68" s="2">
        <v>0</v>
      </c>
      <c r="O68" s="3">
        <v>0</v>
      </c>
      <c r="P68" s="1">
        <v>0</v>
      </c>
      <c r="Q68" s="2">
        <v>0</v>
      </c>
      <c r="R68" s="3">
        <v>0</v>
      </c>
      <c r="S68" s="1">
        <v>0</v>
      </c>
      <c r="T68" s="2">
        <v>0</v>
      </c>
      <c r="U68" s="3">
        <v>0</v>
      </c>
      <c r="V68" s="1">
        <v>0</v>
      </c>
      <c r="W68" s="2">
        <v>0</v>
      </c>
      <c r="X68" s="3">
        <v>0</v>
      </c>
      <c r="Y68" s="1">
        <v>0</v>
      </c>
      <c r="Z68" s="2">
        <v>0</v>
      </c>
      <c r="AA68" s="3">
        <v>0</v>
      </c>
      <c r="AB68" s="1">
        <v>0</v>
      </c>
      <c r="AC68" s="2">
        <v>0</v>
      </c>
      <c r="AD68" s="3">
        <v>0</v>
      </c>
      <c r="AE68" s="1">
        <v>0</v>
      </c>
      <c r="AF68" s="2">
        <v>0</v>
      </c>
      <c r="AG68" s="3">
        <v>0</v>
      </c>
      <c r="AI68" s="1">
        <f t="shared" si="17"/>
        <v>0</v>
      </c>
      <c r="AJ68" s="2">
        <f t="shared" si="17"/>
        <v>0</v>
      </c>
      <c r="AK68" s="3">
        <f t="shared" si="17"/>
        <v>0</v>
      </c>
    </row>
    <row r="69" spans="1:37" ht="15" customHeight="1" x14ac:dyDescent="0.2">
      <c r="A69" s="255" t="str">
        <f>[6]Settings!U68</f>
        <v>A</v>
      </c>
      <c r="B69" s="21" t="str">
        <f>[6]Settings!V68</f>
        <v>MAN</v>
      </c>
      <c r="C69" s="65" t="str">
        <f>[6]Settings!W68</f>
        <v xml:space="preserve">Mangaung </v>
      </c>
      <c r="D69" s="148">
        <v>488</v>
      </c>
      <c r="E69" s="81">
        <v>699</v>
      </c>
      <c r="F69" s="149">
        <v>740</v>
      </c>
      <c r="G69" s="148">
        <v>420</v>
      </c>
      <c r="H69" s="81">
        <v>1200</v>
      </c>
      <c r="I69" s="149">
        <v>1200</v>
      </c>
      <c r="J69" s="148"/>
      <c r="K69" s="81"/>
      <c r="L69" s="149"/>
      <c r="M69" s="148">
        <v>93141</v>
      </c>
      <c r="N69" s="81">
        <v>109000</v>
      </c>
      <c r="O69" s="149">
        <v>274832</v>
      </c>
      <c r="P69" s="148"/>
      <c r="Q69" s="81"/>
      <c r="R69" s="149"/>
      <c r="S69" s="148"/>
      <c r="T69" s="81"/>
      <c r="U69" s="149"/>
      <c r="V69" s="148"/>
      <c r="W69" s="81"/>
      <c r="X69" s="149"/>
      <c r="Y69" s="148"/>
      <c r="Z69" s="81"/>
      <c r="AA69" s="149"/>
      <c r="AB69" s="148"/>
      <c r="AC69" s="81"/>
      <c r="AD69" s="149"/>
      <c r="AE69" s="148"/>
      <c r="AF69" s="81"/>
      <c r="AG69" s="149"/>
      <c r="AI69" s="148">
        <f t="shared" si="17"/>
        <v>94049</v>
      </c>
      <c r="AJ69" s="81">
        <f t="shared" si="17"/>
        <v>110899</v>
      </c>
      <c r="AK69" s="149">
        <f t="shared" si="17"/>
        <v>276772</v>
      </c>
    </row>
    <row r="70" spans="1:37" ht="15" customHeight="1" x14ac:dyDescent="0.2">
      <c r="A70" s="254">
        <f>[6]Settings!U69</f>
        <v>0</v>
      </c>
      <c r="B70" s="243">
        <f>[6]Settings!V69</f>
        <v>0</v>
      </c>
      <c r="C70" s="244">
        <f>[6]Settings!W69</f>
        <v>0</v>
      </c>
      <c r="D70" s="1">
        <v>0</v>
      </c>
      <c r="E70" s="2">
        <v>0</v>
      </c>
      <c r="F70" s="3">
        <v>0</v>
      </c>
      <c r="G70" s="1">
        <v>0</v>
      </c>
      <c r="H70" s="2">
        <v>0</v>
      </c>
      <c r="I70" s="3">
        <v>0</v>
      </c>
      <c r="J70" s="1">
        <v>0</v>
      </c>
      <c r="K70" s="2">
        <v>0</v>
      </c>
      <c r="L70" s="3">
        <v>0</v>
      </c>
      <c r="M70" s="1">
        <v>0</v>
      </c>
      <c r="N70" s="2">
        <v>0</v>
      </c>
      <c r="O70" s="3">
        <v>0</v>
      </c>
      <c r="P70" s="1">
        <v>0</v>
      </c>
      <c r="Q70" s="2">
        <v>0</v>
      </c>
      <c r="R70" s="3">
        <v>0</v>
      </c>
      <c r="S70" s="1">
        <v>0</v>
      </c>
      <c r="T70" s="2">
        <v>0</v>
      </c>
      <c r="U70" s="3">
        <v>0</v>
      </c>
      <c r="V70" s="1">
        <v>0</v>
      </c>
      <c r="W70" s="2">
        <v>0</v>
      </c>
      <c r="X70" s="3">
        <v>0</v>
      </c>
      <c r="Y70" s="1">
        <v>0</v>
      </c>
      <c r="Z70" s="2">
        <v>0</v>
      </c>
      <c r="AA70" s="3">
        <v>0</v>
      </c>
      <c r="AB70" s="1">
        <v>0</v>
      </c>
      <c r="AC70" s="2">
        <v>0</v>
      </c>
      <c r="AD70" s="3">
        <v>0</v>
      </c>
      <c r="AE70" s="1">
        <v>0</v>
      </c>
      <c r="AF70" s="2">
        <v>0</v>
      </c>
      <c r="AG70" s="3">
        <v>0</v>
      </c>
      <c r="AI70" s="1">
        <f t="shared" si="17"/>
        <v>0</v>
      </c>
      <c r="AJ70" s="2">
        <f t="shared" si="17"/>
        <v>0</v>
      </c>
      <c r="AK70" s="3">
        <f t="shared" si="17"/>
        <v>0</v>
      </c>
    </row>
    <row r="71" spans="1:37" ht="15" customHeight="1" x14ac:dyDescent="0.2">
      <c r="A71" s="20" t="str">
        <f>[6]Settings!U70</f>
        <v>B</v>
      </c>
      <c r="B71" s="19" t="str">
        <f>[6]Settings!V70</f>
        <v>FS161</v>
      </c>
      <c r="C71" s="229" t="str">
        <f>[6]Settings!W70</f>
        <v xml:space="preserve"> Letsemeng</v>
      </c>
      <c r="D71" s="147"/>
      <c r="E71" s="80">
        <v>69</v>
      </c>
      <c r="F71" s="134">
        <v>73</v>
      </c>
      <c r="G71" s="147"/>
      <c r="H71" s="80"/>
      <c r="I71" s="134"/>
      <c r="J71" s="147"/>
      <c r="K71" s="80"/>
      <c r="L71" s="134"/>
      <c r="M71" s="147">
        <v>0</v>
      </c>
      <c r="N71" s="80">
        <v>0</v>
      </c>
      <c r="O71" s="134">
        <v>0</v>
      </c>
      <c r="P71" s="147"/>
      <c r="Q71" s="80"/>
      <c r="R71" s="134">
        <v>1000</v>
      </c>
      <c r="S71" s="147"/>
      <c r="T71" s="80"/>
      <c r="U71" s="134"/>
      <c r="V71" s="147"/>
      <c r="W71" s="80"/>
      <c r="X71" s="134"/>
      <c r="Y71" s="147"/>
      <c r="Z71" s="80"/>
      <c r="AA71" s="134"/>
      <c r="AB71" s="147"/>
      <c r="AC71" s="80"/>
      <c r="AD71" s="134"/>
      <c r="AE71" s="147"/>
      <c r="AF71" s="80"/>
      <c r="AG71" s="134"/>
      <c r="AI71" s="147">
        <f t="shared" si="17"/>
        <v>0</v>
      </c>
      <c r="AJ71" s="80">
        <f t="shared" si="17"/>
        <v>69</v>
      </c>
      <c r="AK71" s="134">
        <f t="shared" si="17"/>
        <v>1073</v>
      </c>
    </row>
    <row r="72" spans="1:37" ht="15" customHeight="1" x14ac:dyDescent="0.2">
      <c r="A72" s="20" t="str">
        <f>[6]Settings!U71</f>
        <v>B</v>
      </c>
      <c r="B72" s="19" t="str">
        <f>[6]Settings!V71</f>
        <v>FS162</v>
      </c>
      <c r="C72" s="229" t="str">
        <f>[6]Settings!W71</f>
        <v xml:space="preserve"> Kopanong</v>
      </c>
      <c r="D72" s="147"/>
      <c r="E72" s="80">
        <v>33</v>
      </c>
      <c r="F72" s="134">
        <v>35</v>
      </c>
      <c r="G72" s="147"/>
      <c r="H72" s="80"/>
      <c r="I72" s="134"/>
      <c r="J72" s="147"/>
      <c r="K72" s="80"/>
      <c r="L72" s="134"/>
      <c r="M72" s="147">
        <v>3000</v>
      </c>
      <c r="N72" s="80">
        <v>0</v>
      </c>
      <c r="O72" s="134">
        <v>0</v>
      </c>
      <c r="P72" s="147"/>
      <c r="Q72" s="80"/>
      <c r="R72" s="134">
        <v>1000</v>
      </c>
      <c r="S72" s="147"/>
      <c r="T72" s="80"/>
      <c r="U72" s="134"/>
      <c r="V72" s="147"/>
      <c r="W72" s="80"/>
      <c r="X72" s="134"/>
      <c r="Y72" s="147"/>
      <c r="Z72" s="80"/>
      <c r="AA72" s="134"/>
      <c r="AB72" s="147"/>
      <c r="AC72" s="80"/>
      <c r="AD72" s="134"/>
      <c r="AE72" s="147"/>
      <c r="AF72" s="80"/>
      <c r="AG72" s="134"/>
      <c r="AI72" s="147">
        <f t="shared" si="17"/>
        <v>3000</v>
      </c>
      <c r="AJ72" s="80">
        <f t="shared" si="17"/>
        <v>33</v>
      </c>
      <c r="AK72" s="134">
        <f t="shared" si="17"/>
        <v>1035</v>
      </c>
    </row>
    <row r="73" spans="1:37" ht="15" customHeight="1" x14ac:dyDescent="0.2">
      <c r="A73" s="20" t="str">
        <f>[6]Settings!U72</f>
        <v>B</v>
      </c>
      <c r="B73" s="19" t="str">
        <f>[6]Settings!V72</f>
        <v>FS163</v>
      </c>
      <c r="C73" s="229" t="str">
        <f>[6]Settings!W72</f>
        <v xml:space="preserve"> Mohokare</v>
      </c>
      <c r="D73" s="147">
        <v>36</v>
      </c>
      <c r="E73" s="80">
        <v>102</v>
      </c>
      <c r="F73" s="134">
        <v>108</v>
      </c>
      <c r="G73" s="147"/>
      <c r="H73" s="80"/>
      <c r="I73" s="134"/>
      <c r="J73" s="147"/>
      <c r="K73" s="80"/>
      <c r="L73" s="134"/>
      <c r="M73" s="147">
        <v>1685</v>
      </c>
      <c r="N73" s="80">
        <v>0</v>
      </c>
      <c r="O73" s="134">
        <v>0</v>
      </c>
      <c r="P73" s="147"/>
      <c r="Q73" s="80"/>
      <c r="R73" s="134">
        <v>1000</v>
      </c>
      <c r="S73" s="147"/>
      <c r="T73" s="80"/>
      <c r="U73" s="134"/>
      <c r="V73" s="147"/>
      <c r="W73" s="80"/>
      <c r="X73" s="134"/>
      <c r="Y73" s="147"/>
      <c r="Z73" s="80"/>
      <c r="AA73" s="134"/>
      <c r="AB73" s="147"/>
      <c r="AC73" s="80"/>
      <c r="AD73" s="134"/>
      <c r="AE73" s="147"/>
      <c r="AF73" s="80"/>
      <c r="AG73" s="134"/>
      <c r="AI73" s="147">
        <f t="shared" si="17"/>
        <v>1721</v>
      </c>
      <c r="AJ73" s="80">
        <f t="shared" si="17"/>
        <v>102</v>
      </c>
      <c r="AK73" s="134">
        <f t="shared" si="17"/>
        <v>1108</v>
      </c>
    </row>
    <row r="74" spans="1:37" ht="15" customHeight="1" x14ac:dyDescent="0.2">
      <c r="A74" s="20" t="str">
        <f>[6]Settings!U73</f>
        <v>C</v>
      </c>
      <c r="B74" s="19" t="str">
        <f>[6]Settings!V73</f>
        <v>DC16</v>
      </c>
      <c r="C74" s="229" t="str">
        <f>[6]Settings!W73</f>
        <v xml:space="preserve"> Xhariep District Municipality</v>
      </c>
      <c r="D74" s="147"/>
      <c r="E74" s="80"/>
      <c r="F74" s="134"/>
      <c r="G74" s="147"/>
      <c r="H74" s="80"/>
      <c r="I74" s="134"/>
      <c r="J74" s="147"/>
      <c r="K74" s="80"/>
      <c r="L74" s="134"/>
      <c r="M74" s="147">
        <v>0</v>
      </c>
      <c r="N74" s="80">
        <v>0</v>
      </c>
      <c r="O74" s="134">
        <v>0</v>
      </c>
      <c r="P74" s="147">
        <v>1636</v>
      </c>
      <c r="Q74" s="80"/>
      <c r="R74" s="134"/>
      <c r="S74" s="147"/>
      <c r="T74" s="80"/>
      <c r="U74" s="134"/>
      <c r="V74" s="147"/>
      <c r="W74" s="80"/>
      <c r="X74" s="134"/>
      <c r="Y74" s="147"/>
      <c r="Z74" s="80"/>
      <c r="AA74" s="134"/>
      <c r="AB74" s="147"/>
      <c r="AC74" s="80"/>
      <c r="AD74" s="134"/>
      <c r="AE74" s="147"/>
      <c r="AF74" s="80"/>
      <c r="AG74" s="134"/>
      <c r="AI74" s="147">
        <f t="shared" si="17"/>
        <v>1636</v>
      </c>
      <c r="AJ74" s="80">
        <f t="shared" si="17"/>
        <v>0</v>
      </c>
      <c r="AK74" s="134">
        <f t="shared" si="17"/>
        <v>0</v>
      </c>
    </row>
    <row r="75" spans="1:37" s="66" customFormat="1" ht="15" customHeight="1" x14ac:dyDescent="0.2">
      <c r="A75" s="22" t="str">
        <f>[6]Settings!U74</f>
        <v>Total: Xhariep Municipalities</v>
      </c>
      <c r="B75" s="23"/>
      <c r="C75" s="24"/>
      <c r="D75" s="193">
        <f>SUM(D71:D74)</f>
        <v>36</v>
      </c>
      <c r="E75" s="102">
        <f t="shared" ref="E75:AK75" si="18">SUM(E71:E74)</f>
        <v>204</v>
      </c>
      <c r="F75" s="203">
        <f t="shared" si="18"/>
        <v>216</v>
      </c>
      <c r="G75" s="193">
        <f t="shared" si="18"/>
        <v>0</v>
      </c>
      <c r="H75" s="102">
        <f t="shared" si="18"/>
        <v>0</v>
      </c>
      <c r="I75" s="203">
        <f t="shared" si="18"/>
        <v>0</v>
      </c>
      <c r="J75" s="193">
        <f t="shared" si="18"/>
        <v>0</v>
      </c>
      <c r="K75" s="102">
        <f t="shared" si="18"/>
        <v>0</v>
      </c>
      <c r="L75" s="203">
        <f t="shared" si="18"/>
        <v>0</v>
      </c>
      <c r="M75" s="193">
        <v>4685</v>
      </c>
      <c r="N75" s="102">
        <v>0</v>
      </c>
      <c r="O75" s="203">
        <v>0</v>
      </c>
      <c r="P75" s="193">
        <f t="shared" si="18"/>
        <v>1636</v>
      </c>
      <c r="Q75" s="102">
        <f t="shared" si="18"/>
        <v>0</v>
      </c>
      <c r="R75" s="203">
        <f t="shared" si="18"/>
        <v>3000</v>
      </c>
      <c r="S75" s="193">
        <f t="shared" si="18"/>
        <v>0</v>
      </c>
      <c r="T75" s="102">
        <f t="shared" si="18"/>
        <v>0</v>
      </c>
      <c r="U75" s="203">
        <f t="shared" si="18"/>
        <v>0</v>
      </c>
      <c r="V75" s="193">
        <f t="shared" si="18"/>
        <v>0</v>
      </c>
      <c r="W75" s="102">
        <f t="shared" si="18"/>
        <v>0</v>
      </c>
      <c r="X75" s="203">
        <f t="shared" si="18"/>
        <v>0</v>
      </c>
      <c r="Y75" s="193">
        <f t="shared" si="18"/>
        <v>0</v>
      </c>
      <c r="Z75" s="102">
        <f t="shared" si="18"/>
        <v>0</v>
      </c>
      <c r="AA75" s="203">
        <f t="shared" si="18"/>
        <v>0</v>
      </c>
      <c r="AB75" s="193">
        <f t="shared" si="18"/>
        <v>0</v>
      </c>
      <c r="AC75" s="102">
        <f t="shared" si="18"/>
        <v>0</v>
      </c>
      <c r="AD75" s="203">
        <f t="shared" si="18"/>
        <v>0</v>
      </c>
      <c r="AE75" s="193">
        <f t="shared" si="18"/>
        <v>0</v>
      </c>
      <c r="AF75" s="102">
        <f t="shared" si="18"/>
        <v>0</v>
      </c>
      <c r="AG75" s="203">
        <f t="shared" si="18"/>
        <v>0</v>
      </c>
      <c r="AH75" s="121">
        <f t="shared" si="18"/>
        <v>0</v>
      </c>
      <c r="AI75" s="193">
        <f t="shared" si="18"/>
        <v>6357</v>
      </c>
      <c r="AJ75" s="102">
        <f t="shared" si="18"/>
        <v>204</v>
      </c>
      <c r="AK75" s="203">
        <f t="shared" si="18"/>
        <v>3216</v>
      </c>
    </row>
    <row r="76" spans="1:37" ht="15" customHeight="1" x14ac:dyDescent="0.2">
      <c r="A76" s="254">
        <f>[6]Settings!U75</f>
        <v>0</v>
      </c>
      <c r="B76" s="243">
        <f>[6]Settings!V75</f>
        <v>0</v>
      </c>
      <c r="C76" s="244">
        <f>[6]Settings!W75</f>
        <v>0</v>
      </c>
      <c r="D76" s="1">
        <v>0</v>
      </c>
      <c r="E76" s="2">
        <v>0</v>
      </c>
      <c r="F76" s="3">
        <v>0</v>
      </c>
      <c r="G76" s="1">
        <v>0</v>
      </c>
      <c r="H76" s="2">
        <v>0</v>
      </c>
      <c r="I76" s="3">
        <v>0</v>
      </c>
      <c r="J76" s="1">
        <v>0</v>
      </c>
      <c r="K76" s="2">
        <v>0</v>
      </c>
      <c r="L76" s="3">
        <v>0</v>
      </c>
      <c r="M76" s="1">
        <v>0</v>
      </c>
      <c r="N76" s="2">
        <v>0</v>
      </c>
      <c r="O76" s="3">
        <v>0</v>
      </c>
      <c r="P76" s="1">
        <v>0</v>
      </c>
      <c r="Q76" s="2">
        <v>0</v>
      </c>
      <c r="R76" s="3">
        <v>0</v>
      </c>
      <c r="S76" s="1">
        <v>0</v>
      </c>
      <c r="T76" s="2">
        <v>0</v>
      </c>
      <c r="U76" s="3">
        <v>0</v>
      </c>
      <c r="V76" s="1">
        <v>0</v>
      </c>
      <c r="W76" s="2">
        <v>0</v>
      </c>
      <c r="X76" s="3">
        <v>0</v>
      </c>
      <c r="Y76" s="1">
        <v>0</v>
      </c>
      <c r="Z76" s="2">
        <v>0</v>
      </c>
      <c r="AA76" s="3">
        <v>0</v>
      </c>
      <c r="AB76" s="1">
        <v>0</v>
      </c>
      <c r="AC76" s="2">
        <v>0</v>
      </c>
      <c r="AD76" s="3">
        <v>0</v>
      </c>
      <c r="AE76" s="1">
        <v>0</v>
      </c>
      <c r="AF76" s="2">
        <v>0</v>
      </c>
      <c r="AG76" s="3">
        <v>0</v>
      </c>
      <c r="AI76" s="1">
        <f t="shared" ref="AI76:AK82" si="19">D76+G76+J76+M76+P76+S76+V76+Y76+AB76+AE76</f>
        <v>0</v>
      </c>
      <c r="AJ76" s="2">
        <f t="shared" si="19"/>
        <v>0</v>
      </c>
      <c r="AK76" s="3">
        <f t="shared" si="19"/>
        <v>0</v>
      </c>
    </row>
    <row r="77" spans="1:37" ht="15" customHeight="1" x14ac:dyDescent="0.2">
      <c r="A77" s="20" t="str">
        <f>[6]Settings!U76</f>
        <v>B</v>
      </c>
      <c r="B77" s="19" t="str">
        <f>[6]Settings!V76</f>
        <v>FS181</v>
      </c>
      <c r="C77" s="229" t="str">
        <f>[6]Settings!W76</f>
        <v xml:space="preserve"> Masilonyana</v>
      </c>
      <c r="D77" s="147">
        <v>96</v>
      </c>
      <c r="E77" s="80">
        <v>88</v>
      </c>
      <c r="F77" s="134">
        <v>93</v>
      </c>
      <c r="G77" s="147"/>
      <c r="H77" s="80"/>
      <c r="I77" s="134"/>
      <c r="J77" s="147"/>
      <c r="K77" s="80"/>
      <c r="L77" s="134"/>
      <c r="M77" s="147">
        <v>1500</v>
      </c>
      <c r="N77" s="80">
        <v>13493</v>
      </c>
      <c r="O77" s="134">
        <v>20000</v>
      </c>
      <c r="P77" s="147">
        <v>1365</v>
      </c>
      <c r="Q77" s="80">
        <v>1434</v>
      </c>
      <c r="R77" s="134"/>
      <c r="S77" s="147"/>
      <c r="T77" s="80"/>
      <c r="U77" s="134"/>
      <c r="V77" s="147"/>
      <c r="W77" s="80"/>
      <c r="X77" s="134"/>
      <c r="Y77" s="147"/>
      <c r="Z77" s="80"/>
      <c r="AA77" s="134"/>
      <c r="AB77" s="147"/>
      <c r="AC77" s="80"/>
      <c r="AD77" s="134"/>
      <c r="AE77" s="147"/>
      <c r="AF77" s="80"/>
      <c r="AG77" s="134"/>
      <c r="AI77" s="147">
        <f t="shared" si="19"/>
        <v>2961</v>
      </c>
      <c r="AJ77" s="80">
        <f t="shared" si="19"/>
        <v>15015</v>
      </c>
      <c r="AK77" s="134">
        <f t="shared" si="19"/>
        <v>20093</v>
      </c>
    </row>
    <row r="78" spans="1:37" ht="15" customHeight="1" x14ac:dyDescent="0.2">
      <c r="A78" s="20" t="str">
        <f>[6]Settings!U77</f>
        <v>B</v>
      </c>
      <c r="B78" s="19" t="str">
        <f>[6]Settings!V77</f>
        <v>FS182</v>
      </c>
      <c r="C78" s="229" t="str">
        <f>[6]Settings!W77</f>
        <v xml:space="preserve"> Tokologo</v>
      </c>
      <c r="D78" s="147">
        <v>96</v>
      </c>
      <c r="E78" s="80">
        <v>87</v>
      </c>
      <c r="F78" s="134">
        <v>92</v>
      </c>
      <c r="G78" s="147"/>
      <c r="H78" s="80"/>
      <c r="I78" s="134"/>
      <c r="J78" s="147">
        <v>13500</v>
      </c>
      <c r="K78" s="80"/>
      <c r="L78" s="134"/>
      <c r="M78" s="147">
        <v>55240</v>
      </c>
      <c r="N78" s="80">
        <v>43507</v>
      </c>
      <c r="O78" s="134">
        <v>50000</v>
      </c>
      <c r="P78" s="147"/>
      <c r="Q78" s="80"/>
      <c r="R78" s="134">
        <v>1000</v>
      </c>
      <c r="S78" s="147"/>
      <c r="T78" s="80"/>
      <c r="U78" s="134"/>
      <c r="V78" s="147"/>
      <c r="W78" s="80"/>
      <c r="X78" s="134"/>
      <c r="Y78" s="147"/>
      <c r="Z78" s="80"/>
      <c r="AA78" s="134"/>
      <c r="AB78" s="147"/>
      <c r="AC78" s="80"/>
      <c r="AD78" s="134"/>
      <c r="AE78" s="147"/>
      <c r="AF78" s="80"/>
      <c r="AG78" s="134"/>
      <c r="AI78" s="147">
        <f t="shared" si="19"/>
        <v>68836</v>
      </c>
      <c r="AJ78" s="80">
        <f t="shared" si="19"/>
        <v>43594</v>
      </c>
      <c r="AK78" s="134">
        <f t="shared" si="19"/>
        <v>51092</v>
      </c>
    </row>
    <row r="79" spans="1:37" ht="15" customHeight="1" x14ac:dyDescent="0.2">
      <c r="A79" s="20" t="str">
        <f>[6]Settings!U78</f>
        <v>B</v>
      </c>
      <c r="B79" s="19" t="str">
        <f>[6]Settings!V78</f>
        <v>FS183</v>
      </c>
      <c r="C79" s="229" t="str">
        <f>[6]Settings!W78</f>
        <v xml:space="preserve"> Tswelopele</v>
      </c>
      <c r="D79" s="147">
        <v>34</v>
      </c>
      <c r="E79" s="80">
        <v>50</v>
      </c>
      <c r="F79" s="134">
        <v>53</v>
      </c>
      <c r="G79" s="147"/>
      <c r="H79" s="80"/>
      <c r="I79" s="134"/>
      <c r="J79" s="147"/>
      <c r="K79" s="80"/>
      <c r="L79" s="134"/>
      <c r="M79" s="147">
        <v>25000</v>
      </c>
      <c r="N79" s="80">
        <v>20000</v>
      </c>
      <c r="O79" s="134">
        <v>0</v>
      </c>
      <c r="P79" s="147"/>
      <c r="Q79" s="80"/>
      <c r="R79" s="134">
        <v>1000</v>
      </c>
      <c r="S79" s="147"/>
      <c r="T79" s="80"/>
      <c r="U79" s="134"/>
      <c r="V79" s="147"/>
      <c r="W79" s="80"/>
      <c r="X79" s="134"/>
      <c r="Y79" s="147"/>
      <c r="Z79" s="80"/>
      <c r="AA79" s="134"/>
      <c r="AB79" s="147"/>
      <c r="AC79" s="80"/>
      <c r="AD79" s="134"/>
      <c r="AE79" s="147"/>
      <c r="AF79" s="80"/>
      <c r="AG79" s="134"/>
      <c r="AI79" s="147">
        <f t="shared" si="19"/>
        <v>25034</v>
      </c>
      <c r="AJ79" s="80">
        <f t="shared" si="19"/>
        <v>20050</v>
      </c>
      <c r="AK79" s="134">
        <f t="shared" si="19"/>
        <v>1053</v>
      </c>
    </row>
    <row r="80" spans="1:37" ht="15" customHeight="1" x14ac:dyDescent="0.2">
      <c r="A80" s="20" t="str">
        <f>[6]Settings!U79</f>
        <v>B</v>
      </c>
      <c r="B80" s="19" t="str">
        <f>[6]Settings!V79</f>
        <v>FS184</v>
      </c>
      <c r="C80" s="229" t="str">
        <f>[6]Settings!W79</f>
        <v xml:space="preserve"> Matjhabeng</v>
      </c>
      <c r="D80" s="147">
        <v>29680</v>
      </c>
      <c r="E80" s="80">
        <v>4908</v>
      </c>
      <c r="F80" s="134">
        <v>5193</v>
      </c>
      <c r="G80" s="147"/>
      <c r="H80" s="80"/>
      <c r="I80" s="134"/>
      <c r="J80" s="147"/>
      <c r="K80" s="80"/>
      <c r="L80" s="134"/>
      <c r="M80" s="147">
        <v>3000</v>
      </c>
      <c r="N80" s="80">
        <v>5138</v>
      </c>
      <c r="O80" s="134">
        <v>50000</v>
      </c>
      <c r="P80" s="147">
        <v>788</v>
      </c>
      <c r="Q80" s="80"/>
      <c r="R80" s="134"/>
      <c r="S80" s="147"/>
      <c r="T80" s="80"/>
      <c r="U80" s="134"/>
      <c r="V80" s="147"/>
      <c r="W80" s="80"/>
      <c r="X80" s="134"/>
      <c r="Y80" s="147"/>
      <c r="Z80" s="80"/>
      <c r="AA80" s="134"/>
      <c r="AB80" s="147"/>
      <c r="AC80" s="80"/>
      <c r="AD80" s="134"/>
      <c r="AE80" s="147"/>
      <c r="AF80" s="80"/>
      <c r="AG80" s="134"/>
      <c r="AI80" s="147">
        <f t="shared" si="19"/>
        <v>33468</v>
      </c>
      <c r="AJ80" s="80">
        <f t="shared" si="19"/>
        <v>10046</v>
      </c>
      <c r="AK80" s="134">
        <f t="shared" si="19"/>
        <v>55193</v>
      </c>
    </row>
    <row r="81" spans="1:37" ht="15" customHeight="1" x14ac:dyDescent="0.2">
      <c r="A81" s="20" t="str">
        <f>[6]Settings!U80</f>
        <v>B</v>
      </c>
      <c r="B81" s="19" t="str">
        <f>[6]Settings!V80</f>
        <v>FS185</v>
      </c>
      <c r="C81" s="229" t="str">
        <f>[6]Settings!W80</f>
        <v xml:space="preserve"> Nala</v>
      </c>
      <c r="D81" s="147"/>
      <c r="E81" s="80">
        <v>248</v>
      </c>
      <c r="F81" s="134">
        <v>262</v>
      </c>
      <c r="G81" s="147"/>
      <c r="H81" s="80"/>
      <c r="I81" s="134"/>
      <c r="J81" s="147"/>
      <c r="K81" s="80"/>
      <c r="L81" s="134"/>
      <c r="M81" s="147">
        <v>1000</v>
      </c>
      <c r="N81" s="80">
        <v>0</v>
      </c>
      <c r="O81" s="134">
        <v>0</v>
      </c>
      <c r="P81" s="147">
        <v>1365</v>
      </c>
      <c r="Q81" s="80">
        <v>1434</v>
      </c>
      <c r="R81" s="134"/>
      <c r="S81" s="147"/>
      <c r="T81" s="80"/>
      <c r="U81" s="134"/>
      <c r="V81" s="147"/>
      <c r="W81" s="80"/>
      <c r="X81" s="134"/>
      <c r="Y81" s="147"/>
      <c r="Z81" s="80"/>
      <c r="AA81" s="134"/>
      <c r="AB81" s="147"/>
      <c r="AC81" s="80"/>
      <c r="AD81" s="134"/>
      <c r="AE81" s="147"/>
      <c r="AF81" s="80"/>
      <c r="AG81" s="134"/>
      <c r="AI81" s="147">
        <f t="shared" si="19"/>
        <v>2365</v>
      </c>
      <c r="AJ81" s="80">
        <f t="shared" si="19"/>
        <v>1682</v>
      </c>
      <c r="AK81" s="134">
        <f t="shared" si="19"/>
        <v>262</v>
      </c>
    </row>
    <row r="82" spans="1:37" ht="15" customHeight="1" x14ac:dyDescent="0.2">
      <c r="A82" s="20" t="str">
        <f>[6]Settings!U81</f>
        <v>C</v>
      </c>
      <c r="B82" s="19" t="str">
        <f>[6]Settings!V81</f>
        <v>DC18</v>
      </c>
      <c r="C82" s="229" t="str">
        <f>[6]Settings!W81</f>
        <v xml:space="preserve"> Lejweleputswa District Municipality</v>
      </c>
      <c r="D82" s="147"/>
      <c r="E82" s="80"/>
      <c r="F82" s="134"/>
      <c r="G82" s="147"/>
      <c r="H82" s="80"/>
      <c r="I82" s="134"/>
      <c r="J82" s="147"/>
      <c r="K82" s="80"/>
      <c r="L82" s="134"/>
      <c r="M82" s="147">
        <v>0</v>
      </c>
      <c r="N82" s="80">
        <v>0</v>
      </c>
      <c r="O82" s="134">
        <v>0</v>
      </c>
      <c r="P82" s="147"/>
      <c r="Q82" s="80">
        <v>3123</v>
      </c>
      <c r="R82" s="134"/>
      <c r="S82" s="147"/>
      <c r="T82" s="80"/>
      <c r="U82" s="134"/>
      <c r="V82" s="147"/>
      <c r="W82" s="80"/>
      <c r="X82" s="134"/>
      <c r="Y82" s="147"/>
      <c r="Z82" s="80"/>
      <c r="AA82" s="134"/>
      <c r="AB82" s="147"/>
      <c r="AC82" s="80"/>
      <c r="AD82" s="134"/>
      <c r="AE82" s="147"/>
      <c r="AF82" s="80"/>
      <c r="AG82" s="134"/>
      <c r="AI82" s="147">
        <f t="shared" si="19"/>
        <v>0</v>
      </c>
      <c r="AJ82" s="80">
        <f t="shared" si="19"/>
        <v>3123</v>
      </c>
      <c r="AK82" s="134">
        <f t="shared" si="19"/>
        <v>0</v>
      </c>
    </row>
    <row r="83" spans="1:37" s="66" customFormat="1" ht="15" customHeight="1" x14ac:dyDescent="0.2">
      <c r="A83" s="22" t="str">
        <f>[6]Settings!U82</f>
        <v>Total: Lejweleputswa Municipalities</v>
      </c>
      <c r="B83" s="23"/>
      <c r="C83" s="24"/>
      <c r="D83" s="193">
        <f>SUM(D77:D82)</f>
        <v>29906</v>
      </c>
      <c r="E83" s="102">
        <f t="shared" ref="E83:AK83" si="20">SUM(E77:E82)</f>
        <v>5381</v>
      </c>
      <c r="F83" s="203">
        <f t="shared" si="20"/>
        <v>5693</v>
      </c>
      <c r="G83" s="193">
        <f t="shared" si="20"/>
        <v>0</v>
      </c>
      <c r="H83" s="102">
        <f t="shared" si="20"/>
        <v>0</v>
      </c>
      <c r="I83" s="203">
        <f t="shared" si="20"/>
        <v>0</v>
      </c>
      <c r="J83" s="193">
        <f t="shared" si="20"/>
        <v>13500</v>
      </c>
      <c r="K83" s="102">
        <f t="shared" si="20"/>
        <v>0</v>
      </c>
      <c r="L83" s="203">
        <f t="shared" si="20"/>
        <v>0</v>
      </c>
      <c r="M83" s="193">
        <f t="shared" si="20"/>
        <v>85740</v>
      </c>
      <c r="N83" s="102">
        <f t="shared" si="20"/>
        <v>82138</v>
      </c>
      <c r="O83" s="203">
        <f t="shared" si="20"/>
        <v>120000</v>
      </c>
      <c r="P83" s="193">
        <f t="shared" si="20"/>
        <v>3518</v>
      </c>
      <c r="Q83" s="102">
        <f t="shared" si="20"/>
        <v>5991</v>
      </c>
      <c r="R83" s="203">
        <f t="shared" si="20"/>
        <v>2000</v>
      </c>
      <c r="S83" s="193">
        <f t="shared" si="20"/>
        <v>0</v>
      </c>
      <c r="T83" s="102">
        <f t="shared" si="20"/>
        <v>0</v>
      </c>
      <c r="U83" s="203">
        <f t="shared" si="20"/>
        <v>0</v>
      </c>
      <c r="V83" s="193">
        <f t="shared" si="20"/>
        <v>0</v>
      </c>
      <c r="W83" s="102">
        <f t="shared" si="20"/>
        <v>0</v>
      </c>
      <c r="X83" s="203">
        <f t="shared" si="20"/>
        <v>0</v>
      </c>
      <c r="Y83" s="193">
        <f t="shared" si="20"/>
        <v>0</v>
      </c>
      <c r="Z83" s="102">
        <f t="shared" si="20"/>
        <v>0</v>
      </c>
      <c r="AA83" s="203">
        <f t="shared" si="20"/>
        <v>0</v>
      </c>
      <c r="AB83" s="193">
        <f t="shared" si="20"/>
        <v>0</v>
      </c>
      <c r="AC83" s="102">
        <f t="shared" si="20"/>
        <v>0</v>
      </c>
      <c r="AD83" s="203">
        <f t="shared" si="20"/>
        <v>0</v>
      </c>
      <c r="AE83" s="193">
        <f t="shared" si="20"/>
        <v>0</v>
      </c>
      <c r="AF83" s="102">
        <f t="shared" si="20"/>
        <v>0</v>
      </c>
      <c r="AG83" s="203">
        <f t="shared" si="20"/>
        <v>0</v>
      </c>
      <c r="AH83" s="121">
        <f t="shared" si="20"/>
        <v>0</v>
      </c>
      <c r="AI83" s="193">
        <f t="shared" si="20"/>
        <v>132664</v>
      </c>
      <c r="AJ83" s="102">
        <f t="shared" si="20"/>
        <v>93510</v>
      </c>
      <c r="AK83" s="203">
        <f t="shared" si="20"/>
        <v>127693</v>
      </c>
    </row>
    <row r="84" spans="1:37" ht="15" customHeight="1" x14ac:dyDescent="0.2">
      <c r="A84" s="254">
        <f>[6]Settings!U83</f>
        <v>0</v>
      </c>
      <c r="B84" s="243">
        <f>[6]Settings!V83</f>
        <v>0</v>
      </c>
      <c r="C84" s="244">
        <f>[6]Settings!W83</f>
        <v>0</v>
      </c>
      <c r="D84" s="1">
        <v>0</v>
      </c>
      <c r="E84" s="2">
        <v>0</v>
      </c>
      <c r="F84" s="3">
        <v>0</v>
      </c>
      <c r="G84" s="1">
        <v>0</v>
      </c>
      <c r="H84" s="2">
        <v>0</v>
      </c>
      <c r="I84" s="3">
        <v>0</v>
      </c>
      <c r="J84" s="1">
        <v>0</v>
      </c>
      <c r="K84" s="2">
        <v>0</v>
      </c>
      <c r="L84" s="3">
        <v>0</v>
      </c>
      <c r="M84" s="1">
        <v>0</v>
      </c>
      <c r="N84" s="2">
        <v>0</v>
      </c>
      <c r="O84" s="3">
        <v>0</v>
      </c>
      <c r="P84" s="1">
        <v>0</v>
      </c>
      <c r="Q84" s="2">
        <v>0</v>
      </c>
      <c r="R84" s="3">
        <v>0</v>
      </c>
      <c r="S84" s="1">
        <v>0</v>
      </c>
      <c r="T84" s="2">
        <v>0</v>
      </c>
      <c r="U84" s="3">
        <v>0</v>
      </c>
      <c r="V84" s="1">
        <v>0</v>
      </c>
      <c r="W84" s="2">
        <v>0</v>
      </c>
      <c r="X84" s="3">
        <v>0</v>
      </c>
      <c r="Y84" s="1">
        <v>0</v>
      </c>
      <c r="Z84" s="2">
        <v>0</v>
      </c>
      <c r="AA84" s="3">
        <v>0</v>
      </c>
      <c r="AB84" s="1">
        <v>0</v>
      </c>
      <c r="AC84" s="2">
        <v>0</v>
      </c>
      <c r="AD84" s="3">
        <v>0</v>
      </c>
      <c r="AE84" s="1">
        <v>0</v>
      </c>
      <c r="AF84" s="2">
        <v>0</v>
      </c>
      <c r="AG84" s="3">
        <v>0</v>
      </c>
      <c r="AI84" s="1">
        <f t="shared" ref="AI84:AK91" si="21">D84+G84+J84+M84+P84+S84+V84+Y84+AB84+AE84</f>
        <v>0</v>
      </c>
      <c r="AJ84" s="2">
        <f t="shared" si="21"/>
        <v>0</v>
      </c>
      <c r="AK84" s="3">
        <f t="shared" si="21"/>
        <v>0</v>
      </c>
    </row>
    <row r="85" spans="1:37" ht="15" customHeight="1" x14ac:dyDescent="0.2">
      <c r="A85" s="20" t="str">
        <f>[6]Settings!U84</f>
        <v>B</v>
      </c>
      <c r="B85" s="19" t="str">
        <f>[6]Settings!V84</f>
        <v>FS191</v>
      </c>
      <c r="C85" s="229" t="str">
        <f>[6]Settings!W84</f>
        <v xml:space="preserve"> Setsoto</v>
      </c>
      <c r="D85" s="147">
        <v>169</v>
      </c>
      <c r="E85" s="80">
        <v>4055</v>
      </c>
      <c r="F85" s="134">
        <v>4290</v>
      </c>
      <c r="G85" s="147"/>
      <c r="H85" s="80"/>
      <c r="I85" s="134"/>
      <c r="J85" s="147">
        <v>31000</v>
      </c>
      <c r="K85" s="80"/>
      <c r="L85" s="134"/>
      <c r="M85" s="147">
        <v>167299</v>
      </c>
      <c r="N85" s="80">
        <v>25000</v>
      </c>
      <c r="O85" s="134">
        <v>0</v>
      </c>
      <c r="P85" s="147"/>
      <c r="Q85" s="80"/>
      <c r="R85" s="134"/>
      <c r="S85" s="147"/>
      <c r="T85" s="80"/>
      <c r="U85" s="134"/>
      <c r="V85" s="147"/>
      <c r="W85" s="80"/>
      <c r="X85" s="134"/>
      <c r="Y85" s="147"/>
      <c r="Z85" s="80"/>
      <c r="AA85" s="134"/>
      <c r="AB85" s="147"/>
      <c r="AC85" s="80"/>
      <c r="AD85" s="134"/>
      <c r="AE85" s="147"/>
      <c r="AF85" s="80"/>
      <c r="AG85" s="134"/>
      <c r="AI85" s="147">
        <f t="shared" si="21"/>
        <v>198468</v>
      </c>
      <c r="AJ85" s="80">
        <f t="shared" si="21"/>
        <v>29055</v>
      </c>
      <c r="AK85" s="134">
        <f t="shared" si="21"/>
        <v>4290</v>
      </c>
    </row>
    <row r="86" spans="1:37" ht="15" customHeight="1" x14ac:dyDescent="0.2">
      <c r="A86" s="20" t="str">
        <f>[6]Settings!U85</f>
        <v>B</v>
      </c>
      <c r="B86" s="19" t="str">
        <f>[6]Settings!V85</f>
        <v>FS192</v>
      </c>
      <c r="C86" s="229" t="str">
        <f>[6]Settings!W85</f>
        <v xml:space="preserve"> Dihlabeng</v>
      </c>
      <c r="D86" s="147"/>
      <c r="E86" s="80">
        <v>2454</v>
      </c>
      <c r="F86" s="134">
        <v>2597</v>
      </c>
      <c r="G86" s="147"/>
      <c r="H86" s="80"/>
      <c r="I86" s="134"/>
      <c r="J86" s="147"/>
      <c r="K86" s="80"/>
      <c r="L86" s="134"/>
      <c r="M86" s="147">
        <v>15000</v>
      </c>
      <c r="N86" s="80">
        <v>10000</v>
      </c>
      <c r="O86" s="134">
        <v>20000</v>
      </c>
      <c r="P86" s="147">
        <v>1365</v>
      </c>
      <c r="Q86" s="80">
        <v>1434</v>
      </c>
      <c r="R86" s="134"/>
      <c r="S86" s="147"/>
      <c r="T86" s="80"/>
      <c r="U86" s="134"/>
      <c r="V86" s="147"/>
      <c r="W86" s="80"/>
      <c r="X86" s="134"/>
      <c r="Y86" s="147"/>
      <c r="Z86" s="80"/>
      <c r="AA86" s="134"/>
      <c r="AB86" s="147"/>
      <c r="AC86" s="80"/>
      <c r="AD86" s="134"/>
      <c r="AE86" s="147"/>
      <c r="AF86" s="80"/>
      <c r="AG86" s="134"/>
      <c r="AI86" s="147">
        <f t="shared" si="21"/>
        <v>16365</v>
      </c>
      <c r="AJ86" s="80">
        <f t="shared" si="21"/>
        <v>13888</v>
      </c>
      <c r="AK86" s="134">
        <f t="shared" si="21"/>
        <v>22597</v>
      </c>
    </row>
    <row r="87" spans="1:37" ht="15" customHeight="1" x14ac:dyDescent="0.2">
      <c r="A87" s="20" t="str">
        <f>[6]Settings!U86</f>
        <v>B</v>
      </c>
      <c r="B87" s="19" t="str">
        <f>[6]Settings!V86</f>
        <v>FS193</v>
      </c>
      <c r="C87" s="229" t="str">
        <f>[6]Settings!W86</f>
        <v xml:space="preserve"> Nketoana</v>
      </c>
      <c r="D87" s="147">
        <v>114</v>
      </c>
      <c r="E87" s="80">
        <v>16756</v>
      </c>
      <c r="F87" s="134">
        <v>17727</v>
      </c>
      <c r="G87" s="147"/>
      <c r="H87" s="80"/>
      <c r="I87" s="134"/>
      <c r="J87" s="147">
        <v>20000</v>
      </c>
      <c r="K87" s="80"/>
      <c r="L87" s="134"/>
      <c r="M87" s="147">
        <v>68006</v>
      </c>
      <c r="N87" s="80">
        <v>65000</v>
      </c>
      <c r="O87" s="134">
        <v>40000</v>
      </c>
      <c r="P87" s="147">
        <v>1365</v>
      </c>
      <c r="Q87" s="80">
        <v>1433</v>
      </c>
      <c r="R87" s="134"/>
      <c r="S87" s="147"/>
      <c r="T87" s="80"/>
      <c r="U87" s="134"/>
      <c r="V87" s="147"/>
      <c r="W87" s="80"/>
      <c r="X87" s="134"/>
      <c r="Y87" s="147"/>
      <c r="Z87" s="80"/>
      <c r="AA87" s="134"/>
      <c r="AB87" s="147"/>
      <c r="AC87" s="80"/>
      <c r="AD87" s="134"/>
      <c r="AE87" s="147"/>
      <c r="AF87" s="80"/>
      <c r="AG87" s="134"/>
      <c r="AI87" s="147">
        <f t="shared" si="21"/>
        <v>89485</v>
      </c>
      <c r="AJ87" s="80">
        <f t="shared" si="21"/>
        <v>83189</v>
      </c>
      <c r="AK87" s="134">
        <f t="shared" si="21"/>
        <v>57727</v>
      </c>
    </row>
    <row r="88" spans="1:37" ht="15" customHeight="1" x14ac:dyDescent="0.2">
      <c r="A88" s="20" t="str">
        <f>[6]Settings!U87</f>
        <v>B</v>
      </c>
      <c r="B88" s="19" t="str">
        <f>[6]Settings!V87</f>
        <v>FS194</v>
      </c>
      <c r="C88" s="229" t="str">
        <f>[6]Settings!W87</f>
        <v xml:space="preserve"> Maluti-a-Phofung</v>
      </c>
      <c r="D88" s="147">
        <v>18</v>
      </c>
      <c r="E88" s="80">
        <v>5211</v>
      </c>
      <c r="F88" s="134">
        <v>5512</v>
      </c>
      <c r="G88" s="147"/>
      <c r="H88" s="80"/>
      <c r="I88" s="134"/>
      <c r="J88" s="147"/>
      <c r="K88" s="80"/>
      <c r="L88" s="134"/>
      <c r="M88" s="147">
        <v>30000</v>
      </c>
      <c r="N88" s="80">
        <v>40000</v>
      </c>
      <c r="O88" s="134">
        <v>40000</v>
      </c>
      <c r="P88" s="147">
        <v>2153</v>
      </c>
      <c r="Q88" s="80">
        <v>1434</v>
      </c>
      <c r="R88" s="134"/>
      <c r="S88" s="147"/>
      <c r="T88" s="80"/>
      <c r="U88" s="134"/>
      <c r="V88" s="147"/>
      <c r="W88" s="80"/>
      <c r="X88" s="134"/>
      <c r="Y88" s="147"/>
      <c r="Z88" s="80"/>
      <c r="AA88" s="134"/>
      <c r="AB88" s="147"/>
      <c r="AC88" s="80"/>
      <c r="AD88" s="134"/>
      <c r="AE88" s="147"/>
      <c r="AF88" s="80"/>
      <c r="AG88" s="134"/>
      <c r="AI88" s="147">
        <f t="shared" si="21"/>
        <v>32171</v>
      </c>
      <c r="AJ88" s="80">
        <f t="shared" si="21"/>
        <v>46645</v>
      </c>
      <c r="AK88" s="134">
        <f t="shared" si="21"/>
        <v>45512</v>
      </c>
    </row>
    <row r="89" spans="1:37" ht="15" customHeight="1" x14ac:dyDescent="0.2">
      <c r="A89" s="20" t="str">
        <f>[6]Settings!U88</f>
        <v>B</v>
      </c>
      <c r="B89" s="19" t="str">
        <f>[6]Settings!V88</f>
        <v>FS195</v>
      </c>
      <c r="C89" s="229" t="str">
        <f>[6]Settings!W88</f>
        <v xml:space="preserve"> Phumelela</v>
      </c>
      <c r="D89" s="147">
        <v>238</v>
      </c>
      <c r="E89" s="80">
        <v>4949</v>
      </c>
      <c r="F89" s="134">
        <v>5236</v>
      </c>
      <c r="G89" s="147"/>
      <c r="H89" s="80"/>
      <c r="I89" s="134"/>
      <c r="J89" s="147"/>
      <c r="K89" s="80"/>
      <c r="L89" s="134"/>
      <c r="M89" s="147">
        <v>43500</v>
      </c>
      <c r="N89" s="80">
        <v>23000</v>
      </c>
      <c r="O89" s="134">
        <v>0</v>
      </c>
      <c r="P89" s="147">
        <v>1365</v>
      </c>
      <c r="Q89" s="80">
        <v>1433</v>
      </c>
      <c r="R89" s="134"/>
      <c r="S89" s="147"/>
      <c r="T89" s="80"/>
      <c r="U89" s="134"/>
      <c r="V89" s="147"/>
      <c r="W89" s="80"/>
      <c r="X89" s="134"/>
      <c r="Y89" s="147"/>
      <c r="Z89" s="80"/>
      <c r="AA89" s="134"/>
      <c r="AB89" s="147"/>
      <c r="AC89" s="80"/>
      <c r="AD89" s="134"/>
      <c r="AE89" s="147"/>
      <c r="AF89" s="80"/>
      <c r="AG89" s="134"/>
      <c r="AI89" s="147">
        <f t="shared" si="21"/>
        <v>45103</v>
      </c>
      <c r="AJ89" s="80">
        <f t="shared" si="21"/>
        <v>29382</v>
      </c>
      <c r="AK89" s="134">
        <f t="shared" si="21"/>
        <v>5236</v>
      </c>
    </row>
    <row r="90" spans="1:37" ht="15" customHeight="1" x14ac:dyDescent="0.2">
      <c r="A90" s="20" t="str">
        <f>[6]Settings!U89</f>
        <v>B</v>
      </c>
      <c r="B90" s="19" t="str">
        <f>[6]Settings!V89</f>
        <v>FS196</v>
      </c>
      <c r="C90" s="229" t="str">
        <f>[6]Settings!W89</f>
        <v xml:space="preserve"> Mantsopa</v>
      </c>
      <c r="D90" s="147">
        <v>9825</v>
      </c>
      <c r="E90" s="80">
        <v>64</v>
      </c>
      <c r="F90" s="134">
        <v>68</v>
      </c>
      <c r="G90" s="147"/>
      <c r="H90" s="80"/>
      <c r="I90" s="134"/>
      <c r="J90" s="147"/>
      <c r="K90" s="80"/>
      <c r="L90" s="134"/>
      <c r="M90" s="147">
        <v>1000</v>
      </c>
      <c r="N90" s="80">
        <v>20000</v>
      </c>
      <c r="O90" s="134">
        <v>1000</v>
      </c>
      <c r="P90" s="147"/>
      <c r="Q90" s="80"/>
      <c r="R90" s="134">
        <v>1000</v>
      </c>
      <c r="S90" s="147"/>
      <c r="T90" s="80"/>
      <c r="U90" s="134"/>
      <c r="V90" s="147"/>
      <c r="W90" s="80"/>
      <c r="X90" s="134"/>
      <c r="Y90" s="147"/>
      <c r="Z90" s="80"/>
      <c r="AA90" s="134"/>
      <c r="AB90" s="147"/>
      <c r="AC90" s="80"/>
      <c r="AD90" s="134"/>
      <c r="AE90" s="147"/>
      <c r="AF90" s="80"/>
      <c r="AG90" s="134"/>
      <c r="AI90" s="147">
        <f t="shared" si="21"/>
        <v>10825</v>
      </c>
      <c r="AJ90" s="80">
        <f t="shared" si="21"/>
        <v>20064</v>
      </c>
      <c r="AK90" s="134">
        <f t="shared" si="21"/>
        <v>2068</v>
      </c>
    </row>
    <row r="91" spans="1:37" ht="15" customHeight="1" x14ac:dyDescent="0.2">
      <c r="A91" s="20" t="str">
        <f>[6]Settings!U90</f>
        <v>C</v>
      </c>
      <c r="B91" s="19" t="str">
        <f>[6]Settings!V90</f>
        <v>DC19</v>
      </c>
      <c r="C91" s="229" t="str">
        <f>[6]Settings!W90</f>
        <v xml:space="preserve"> Thabo Mofutsanyana District Municipality</v>
      </c>
      <c r="D91" s="147"/>
      <c r="E91" s="80"/>
      <c r="F91" s="134"/>
      <c r="G91" s="147"/>
      <c r="H91" s="80"/>
      <c r="I91" s="134"/>
      <c r="J91" s="147"/>
      <c r="K91" s="80"/>
      <c r="L91" s="134"/>
      <c r="M91" s="147">
        <v>0</v>
      </c>
      <c r="N91" s="80">
        <v>0</v>
      </c>
      <c r="O91" s="134">
        <v>0</v>
      </c>
      <c r="P91" s="147"/>
      <c r="Q91" s="80">
        <v>3123</v>
      </c>
      <c r="R91" s="134"/>
      <c r="S91" s="147"/>
      <c r="T91" s="80"/>
      <c r="U91" s="134"/>
      <c r="V91" s="147"/>
      <c r="W91" s="80"/>
      <c r="X91" s="134"/>
      <c r="Y91" s="147"/>
      <c r="Z91" s="80"/>
      <c r="AA91" s="134"/>
      <c r="AB91" s="147"/>
      <c r="AC91" s="80"/>
      <c r="AD91" s="134"/>
      <c r="AE91" s="147"/>
      <c r="AF91" s="80"/>
      <c r="AG91" s="134"/>
      <c r="AI91" s="147">
        <f t="shared" si="21"/>
        <v>0</v>
      </c>
      <c r="AJ91" s="80">
        <f t="shared" si="21"/>
        <v>3123</v>
      </c>
      <c r="AK91" s="134">
        <f t="shared" si="21"/>
        <v>0</v>
      </c>
    </row>
    <row r="92" spans="1:37" s="66" customFormat="1" ht="15" customHeight="1" x14ac:dyDescent="0.2">
      <c r="A92" s="22" t="str">
        <f>[6]Settings!U91</f>
        <v>Total: Thabo Mofutsanyana Municipalities</v>
      </c>
      <c r="B92" s="23"/>
      <c r="C92" s="24"/>
      <c r="D92" s="193">
        <f>SUM(D85:D91)</f>
        <v>10364</v>
      </c>
      <c r="E92" s="102">
        <f t="shared" ref="E92:AK92" si="22">SUM(E85:E91)</f>
        <v>33489</v>
      </c>
      <c r="F92" s="203">
        <f t="shared" si="22"/>
        <v>35430</v>
      </c>
      <c r="G92" s="193">
        <f t="shared" si="22"/>
        <v>0</v>
      </c>
      <c r="H92" s="102">
        <f t="shared" si="22"/>
        <v>0</v>
      </c>
      <c r="I92" s="203">
        <f t="shared" si="22"/>
        <v>0</v>
      </c>
      <c r="J92" s="193">
        <f t="shared" si="22"/>
        <v>51000</v>
      </c>
      <c r="K92" s="102">
        <f t="shared" si="22"/>
        <v>0</v>
      </c>
      <c r="L92" s="203">
        <f t="shared" si="22"/>
        <v>0</v>
      </c>
      <c r="M92" s="193">
        <f t="shared" si="22"/>
        <v>324805</v>
      </c>
      <c r="N92" s="102">
        <f t="shared" si="22"/>
        <v>183000</v>
      </c>
      <c r="O92" s="203">
        <f t="shared" si="22"/>
        <v>101000</v>
      </c>
      <c r="P92" s="193">
        <f t="shared" si="22"/>
        <v>6248</v>
      </c>
      <c r="Q92" s="102">
        <f t="shared" si="22"/>
        <v>8857</v>
      </c>
      <c r="R92" s="203">
        <f t="shared" si="22"/>
        <v>1000</v>
      </c>
      <c r="S92" s="193">
        <f t="shared" si="22"/>
        <v>0</v>
      </c>
      <c r="T92" s="102">
        <f t="shared" si="22"/>
        <v>0</v>
      </c>
      <c r="U92" s="203">
        <f t="shared" si="22"/>
        <v>0</v>
      </c>
      <c r="V92" s="193">
        <f t="shared" si="22"/>
        <v>0</v>
      </c>
      <c r="W92" s="102">
        <f t="shared" si="22"/>
        <v>0</v>
      </c>
      <c r="X92" s="203">
        <f t="shared" si="22"/>
        <v>0</v>
      </c>
      <c r="Y92" s="193">
        <f t="shared" si="22"/>
        <v>0</v>
      </c>
      <c r="Z92" s="102">
        <f t="shared" si="22"/>
        <v>0</v>
      </c>
      <c r="AA92" s="203">
        <f t="shared" si="22"/>
        <v>0</v>
      </c>
      <c r="AB92" s="193">
        <f t="shared" si="22"/>
        <v>0</v>
      </c>
      <c r="AC92" s="102">
        <f t="shared" si="22"/>
        <v>0</v>
      </c>
      <c r="AD92" s="203">
        <f t="shared" si="22"/>
        <v>0</v>
      </c>
      <c r="AE92" s="193">
        <f t="shared" si="22"/>
        <v>0</v>
      </c>
      <c r="AF92" s="102">
        <f t="shared" si="22"/>
        <v>0</v>
      </c>
      <c r="AG92" s="203">
        <f t="shared" si="22"/>
        <v>0</v>
      </c>
      <c r="AH92" s="121">
        <f t="shared" si="22"/>
        <v>0</v>
      </c>
      <c r="AI92" s="193">
        <f t="shared" si="22"/>
        <v>392417</v>
      </c>
      <c r="AJ92" s="102">
        <f t="shared" si="22"/>
        <v>225346</v>
      </c>
      <c r="AK92" s="203">
        <f t="shared" si="22"/>
        <v>137430</v>
      </c>
    </row>
    <row r="93" spans="1:37" ht="15" customHeight="1" x14ac:dyDescent="0.2">
      <c r="A93" s="254">
        <f>[6]Settings!U92</f>
        <v>0</v>
      </c>
      <c r="B93" s="243">
        <f>[6]Settings!V92</f>
        <v>0</v>
      </c>
      <c r="C93" s="244">
        <f>[6]Settings!W92</f>
        <v>0</v>
      </c>
      <c r="D93" s="1">
        <v>0</v>
      </c>
      <c r="E93" s="2">
        <v>0</v>
      </c>
      <c r="F93" s="3">
        <v>0</v>
      </c>
      <c r="G93" s="1">
        <v>0</v>
      </c>
      <c r="H93" s="2">
        <v>0</v>
      </c>
      <c r="I93" s="3">
        <v>0</v>
      </c>
      <c r="J93" s="1">
        <v>0</v>
      </c>
      <c r="K93" s="2">
        <v>0</v>
      </c>
      <c r="L93" s="3">
        <v>0</v>
      </c>
      <c r="M93" s="1">
        <v>0</v>
      </c>
      <c r="N93" s="2">
        <v>0</v>
      </c>
      <c r="O93" s="3">
        <v>0</v>
      </c>
      <c r="P93" s="1">
        <v>0</v>
      </c>
      <c r="Q93" s="2">
        <v>0</v>
      </c>
      <c r="R93" s="3">
        <v>0</v>
      </c>
      <c r="S93" s="1">
        <v>0</v>
      </c>
      <c r="T93" s="2">
        <v>0</v>
      </c>
      <c r="U93" s="3">
        <v>0</v>
      </c>
      <c r="V93" s="1">
        <v>0</v>
      </c>
      <c r="W93" s="2">
        <v>0</v>
      </c>
      <c r="X93" s="3">
        <v>0</v>
      </c>
      <c r="Y93" s="1">
        <v>0</v>
      </c>
      <c r="Z93" s="2">
        <v>0</v>
      </c>
      <c r="AA93" s="3">
        <v>0</v>
      </c>
      <c r="AB93" s="1">
        <v>0</v>
      </c>
      <c r="AC93" s="2">
        <v>0</v>
      </c>
      <c r="AD93" s="3">
        <v>0</v>
      </c>
      <c r="AE93" s="1">
        <v>0</v>
      </c>
      <c r="AF93" s="2">
        <v>0</v>
      </c>
      <c r="AG93" s="3">
        <v>0</v>
      </c>
      <c r="AI93" s="1">
        <f t="shared" ref="AI93:AK98" si="23">D93+G93+J93+M93+P93+S93+V93+Y93+AB93+AE93</f>
        <v>0</v>
      </c>
      <c r="AJ93" s="2">
        <f t="shared" si="23"/>
        <v>0</v>
      </c>
      <c r="AK93" s="3">
        <f t="shared" si="23"/>
        <v>0</v>
      </c>
    </row>
    <row r="94" spans="1:37" ht="15" customHeight="1" x14ac:dyDescent="0.2">
      <c r="A94" s="20" t="str">
        <f>[6]Settings!U93</f>
        <v>B</v>
      </c>
      <c r="B94" s="19" t="s">
        <v>55</v>
      </c>
      <c r="C94" s="229" t="str">
        <f>[6]Settings!W93</f>
        <v xml:space="preserve"> Moqhaka</v>
      </c>
      <c r="D94" s="147">
        <v>8265</v>
      </c>
      <c r="E94" s="80">
        <v>3429</v>
      </c>
      <c r="F94" s="134">
        <v>3606</v>
      </c>
      <c r="G94" s="147"/>
      <c r="H94" s="80"/>
      <c r="I94" s="134"/>
      <c r="J94" s="147"/>
      <c r="K94" s="80"/>
      <c r="L94" s="134"/>
      <c r="M94" s="147">
        <v>20000</v>
      </c>
      <c r="N94" s="80">
        <v>0</v>
      </c>
      <c r="O94" s="134">
        <v>0</v>
      </c>
      <c r="P94" s="147"/>
      <c r="Q94" s="80"/>
      <c r="R94" s="134"/>
      <c r="S94" s="147"/>
      <c r="T94" s="80"/>
      <c r="U94" s="134"/>
      <c r="V94" s="147"/>
      <c r="W94" s="80"/>
      <c r="X94" s="134"/>
      <c r="Y94" s="147"/>
      <c r="Z94" s="80"/>
      <c r="AA94" s="134"/>
      <c r="AB94" s="147"/>
      <c r="AC94" s="80"/>
      <c r="AD94" s="134"/>
      <c r="AE94" s="147"/>
      <c r="AF94" s="80"/>
      <c r="AG94" s="134"/>
      <c r="AI94" s="147">
        <f t="shared" si="23"/>
        <v>28265</v>
      </c>
      <c r="AJ94" s="80">
        <f t="shared" si="23"/>
        <v>3429</v>
      </c>
      <c r="AK94" s="134">
        <f t="shared" si="23"/>
        <v>3606</v>
      </c>
    </row>
    <row r="95" spans="1:37" ht="15" customHeight="1" x14ac:dyDescent="0.2">
      <c r="A95" s="20" t="str">
        <f>[6]Settings!U94</f>
        <v>B</v>
      </c>
      <c r="B95" s="19" t="s">
        <v>56</v>
      </c>
      <c r="C95" s="229" t="str">
        <f>[6]Settings!W94</f>
        <v xml:space="preserve"> Ngwathe</v>
      </c>
      <c r="D95" s="147"/>
      <c r="E95" s="80">
        <v>26</v>
      </c>
      <c r="F95" s="134">
        <v>28</v>
      </c>
      <c r="G95" s="147"/>
      <c r="H95" s="80"/>
      <c r="I95" s="134"/>
      <c r="J95" s="147"/>
      <c r="K95" s="80"/>
      <c r="L95" s="134"/>
      <c r="M95" s="147">
        <v>19938</v>
      </c>
      <c r="N95" s="80">
        <v>25000</v>
      </c>
      <c r="O95" s="134">
        <v>25000</v>
      </c>
      <c r="P95" s="147">
        <v>1365</v>
      </c>
      <c r="Q95" s="80">
        <v>1434</v>
      </c>
      <c r="R95" s="134"/>
      <c r="S95" s="147"/>
      <c r="T95" s="80"/>
      <c r="U95" s="134"/>
      <c r="V95" s="147"/>
      <c r="W95" s="80"/>
      <c r="X95" s="134"/>
      <c r="Y95" s="147"/>
      <c r="Z95" s="80"/>
      <c r="AA95" s="134"/>
      <c r="AB95" s="147"/>
      <c r="AC95" s="80"/>
      <c r="AD95" s="134"/>
      <c r="AE95" s="147"/>
      <c r="AF95" s="80"/>
      <c r="AG95" s="134"/>
      <c r="AI95" s="147">
        <f t="shared" si="23"/>
        <v>21303</v>
      </c>
      <c r="AJ95" s="80">
        <f t="shared" si="23"/>
        <v>26460</v>
      </c>
      <c r="AK95" s="134">
        <f t="shared" si="23"/>
        <v>25028</v>
      </c>
    </row>
    <row r="96" spans="1:37" ht="15" customHeight="1" x14ac:dyDescent="0.2">
      <c r="A96" s="20" t="str">
        <f>[6]Settings!U95</f>
        <v>B</v>
      </c>
      <c r="B96" s="19" t="s">
        <v>57</v>
      </c>
      <c r="C96" s="229" t="str">
        <f>[6]Settings!W95</f>
        <v xml:space="preserve"> Metsimaholo</v>
      </c>
      <c r="D96" s="147"/>
      <c r="E96" s="80">
        <v>13</v>
      </c>
      <c r="F96" s="134">
        <v>14</v>
      </c>
      <c r="G96" s="147"/>
      <c r="H96" s="80"/>
      <c r="I96" s="134"/>
      <c r="J96" s="147"/>
      <c r="K96" s="80"/>
      <c r="L96" s="134"/>
      <c r="M96" s="147">
        <v>35000</v>
      </c>
      <c r="N96" s="80">
        <v>3000</v>
      </c>
      <c r="O96" s="134">
        <v>0</v>
      </c>
      <c r="P96" s="147"/>
      <c r="Q96" s="80"/>
      <c r="R96" s="134">
        <v>1000</v>
      </c>
      <c r="S96" s="147"/>
      <c r="T96" s="80"/>
      <c r="U96" s="134"/>
      <c r="V96" s="147"/>
      <c r="W96" s="80"/>
      <c r="X96" s="134"/>
      <c r="Y96" s="147"/>
      <c r="Z96" s="80"/>
      <c r="AA96" s="134"/>
      <c r="AB96" s="147"/>
      <c r="AC96" s="80"/>
      <c r="AD96" s="134"/>
      <c r="AE96" s="147"/>
      <c r="AF96" s="80"/>
      <c r="AG96" s="134"/>
      <c r="AI96" s="147">
        <f t="shared" si="23"/>
        <v>35000</v>
      </c>
      <c r="AJ96" s="80">
        <f t="shared" si="23"/>
        <v>3013</v>
      </c>
      <c r="AK96" s="134">
        <f t="shared" si="23"/>
        <v>1014</v>
      </c>
    </row>
    <row r="97" spans="1:37" ht="15" customHeight="1" x14ac:dyDescent="0.2">
      <c r="A97" s="20" t="str">
        <f>[6]Settings!U96</f>
        <v>B</v>
      </c>
      <c r="B97" s="19" t="s">
        <v>58</v>
      </c>
      <c r="C97" s="229" t="str">
        <f>[6]Settings!W96</f>
        <v xml:space="preserve"> Mafube</v>
      </c>
      <c r="D97" s="147"/>
      <c r="E97" s="80">
        <v>13</v>
      </c>
      <c r="F97" s="134">
        <v>14</v>
      </c>
      <c r="G97" s="147"/>
      <c r="H97" s="80"/>
      <c r="I97" s="134"/>
      <c r="J97" s="147"/>
      <c r="K97" s="80"/>
      <c r="L97" s="134"/>
      <c r="M97" s="147">
        <v>35069</v>
      </c>
      <c r="N97" s="80">
        <v>30000</v>
      </c>
      <c r="O97" s="134">
        <v>20000</v>
      </c>
      <c r="P97" s="147">
        <v>1365</v>
      </c>
      <c r="Q97" s="80">
        <v>1433</v>
      </c>
      <c r="R97" s="134"/>
      <c r="S97" s="147"/>
      <c r="T97" s="80"/>
      <c r="U97" s="134"/>
      <c r="V97" s="147"/>
      <c r="W97" s="80"/>
      <c r="X97" s="134"/>
      <c r="Y97" s="147"/>
      <c r="Z97" s="80"/>
      <c r="AA97" s="134"/>
      <c r="AB97" s="147"/>
      <c r="AC97" s="80"/>
      <c r="AD97" s="134"/>
      <c r="AE97" s="147"/>
      <c r="AF97" s="80"/>
      <c r="AG97" s="134"/>
      <c r="AI97" s="147">
        <f t="shared" si="23"/>
        <v>36434</v>
      </c>
      <c r="AJ97" s="80">
        <f t="shared" si="23"/>
        <v>31446</v>
      </c>
      <c r="AK97" s="134">
        <f t="shared" si="23"/>
        <v>20014</v>
      </c>
    </row>
    <row r="98" spans="1:37" ht="15" customHeight="1" x14ac:dyDescent="0.2">
      <c r="A98" s="20" t="str">
        <f>[6]Settings!U97</f>
        <v>C</v>
      </c>
      <c r="B98" s="19" t="s">
        <v>1284</v>
      </c>
      <c r="C98" s="229" t="str">
        <f>[6]Settings!W97</f>
        <v xml:space="preserve"> Fezile Dabi District Municipality</v>
      </c>
      <c r="D98" s="147"/>
      <c r="E98" s="80"/>
      <c r="F98" s="134"/>
      <c r="G98" s="147"/>
      <c r="H98" s="80"/>
      <c r="I98" s="134"/>
      <c r="J98" s="147"/>
      <c r="K98" s="80"/>
      <c r="L98" s="134"/>
      <c r="M98" s="147">
        <v>0</v>
      </c>
      <c r="N98" s="80">
        <v>0</v>
      </c>
      <c r="O98" s="134">
        <v>0</v>
      </c>
      <c r="P98" s="147"/>
      <c r="Q98" s="80">
        <v>3123</v>
      </c>
      <c r="R98" s="134"/>
      <c r="S98" s="147"/>
      <c r="T98" s="80"/>
      <c r="U98" s="134"/>
      <c r="V98" s="147"/>
      <c r="W98" s="80"/>
      <c r="X98" s="134"/>
      <c r="Y98" s="147"/>
      <c r="Z98" s="80"/>
      <c r="AA98" s="134"/>
      <c r="AB98" s="147"/>
      <c r="AC98" s="80"/>
      <c r="AD98" s="134"/>
      <c r="AE98" s="147"/>
      <c r="AF98" s="80"/>
      <c r="AG98" s="134"/>
      <c r="AI98" s="147">
        <f t="shared" si="23"/>
        <v>0</v>
      </c>
      <c r="AJ98" s="80">
        <f t="shared" si="23"/>
        <v>3123</v>
      </c>
      <c r="AK98" s="134">
        <f t="shared" si="23"/>
        <v>0</v>
      </c>
    </row>
    <row r="99" spans="1:37" s="66" customFormat="1" ht="15" customHeight="1" x14ac:dyDescent="0.2">
      <c r="A99" s="22" t="str">
        <f>[6]Settings!U98</f>
        <v>Total: Fezile Dabi Municipalities</v>
      </c>
      <c r="B99" s="23"/>
      <c r="C99" s="24"/>
      <c r="D99" s="193">
        <f>SUM(D94:D98)</f>
        <v>8265</v>
      </c>
      <c r="E99" s="102">
        <f t="shared" ref="E99:AK99" si="24">SUM(E94:E98)</f>
        <v>3481</v>
      </c>
      <c r="F99" s="203">
        <f t="shared" si="24"/>
        <v>3662</v>
      </c>
      <c r="G99" s="193">
        <f t="shared" si="24"/>
        <v>0</v>
      </c>
      <c r="H99" s="102">
        <f t="shared" si="24"/>
        <v>0</v>
      </c>
      <c r="I99" s="203">
        <f t="shared" si="24"/>
        <v>0</v>
      </c>
      <c r="J99" s="193">
        <f t="shared" si="24"/>
        <v>0</v>
      </c>
      <c r="K99" s="102">
        <f t="shared" si="24"/>
        <v>0</v>
      </c>
      <c r="L99" s="203">
        <f t="shared" si="24"/>
        <v>0</v>
      </c>
      <c r="M99" s="193">
        <f t="shared" si="24"/>
        <v>110007</v>
      </c>
      <c r="N99" s="102">
        <f t="shared" si="24"/>
        <v>58000</v>
      </c>
      <c r="O99" s="203">
        <f t="shared" si="24"/>
        <v>45000</v>
      </c>
      <c r="P99" s="193">
        <f t="shared" si="24"/>
        <v>2730</v>
      </c>
      <c r="Q99" s="102">
        <f t="shared" si="24"/>
        <v>5990</v>
      </c>
      <c r="R99" s="203">
        <f t="shared" si="24"/>
        <v>1000</v>
      </c>
      <c r="S99" s="193">
        <f t="shared" si="24"/>
        <v>0</v>
      </c>
      <c r="T99" s="102">
        <f t="shared" si="24"/>
        <v>0</v>
      </c>
      <c r="U99" s="203">
        <f t="shared" si="24"/>
        <v>0</v>
      </c>
      <c r="V99" s="193">
        <f t="shared" si="24"/>
        <v>0</v>
      </c>
      <c r="W99" s="102">
        <f t="shared" si="24"/>
        <v>0</v>
      </c>
      <c r="X99" s="203">
        <f t="shared" si="24"/>
        <v>0</v>
      </c>
      <c r="Y99" s="193">
        <f t="shared" si="24"/>
        <v>0</v>
      </c>
      <c r="Z99" s="102">
        <f t="shared" si="24"/>
        <v>0</v>
      </c>
      <c r="AA99" s="203">
        <f t="shared" si="24"/>
        <v>0</v>
      </c>
      <c r="AB99" s="193">
        <f t="shared" si="24"/>
        <v>0</v>
      </c>
      <c r="AC99" s="102">
        <f t="shared" si="24"/>
        <v>0</v>
      </c>
      <c r="AD99" s="203">
        <f t="shared" si="24"/>
        <v>0</v>
      </c>
      <c r="AE99" s="193">
        <f t="shared" si="24"/>
        <v>0</v>
      </c>
      <c r="AF99" s="102">
        <f t="shared" si="24"/>
        <v>0</v>
      </c>
      <c r="AG99" s="203">
        <f t="shared" si="24"/>
        <v>0</v>
      </c>
      <c r="AH99" s="121">
        <f t="shared" si="24"/>
        <v>0</v>
      </c>
      <c r="AI99" s="193">
        <f t="shared" si="24"/>
        <v>121002</v>
      </c>
      <c r="AJ99" s="102">
        <f t="shared" si="24"/>
        <v>67471</v>
      </c>
      <c r="AK99" s="203">
        <f t="shared" si="24"/>
        <v>49662</v>
      </c>
    </row>
    <row r="100" spans="1:37" ht="15" customHeight="1" x14ac:dyDescent="0.2">
      <c r="A100" s="254">
        <f>[6]Settings!U99</f>
        <v>0</v>
      </c>
      <c r="B100" s="243">
        <f>[6]Settings!V99</f>
        <v>0</v>
      </c>
      <c r="C100" s="244">
        <f>[6]Settings!W99</f>
        <v>0</v>
      </c>
      <c r="D100" s="1"/>
      <c r="E100" s="2"/>
      <c r="F100" s="3"/>
      <c r="G100" s="1"/>
      <c r="H100" s="2"/>
      <c r="I100" s="3"/>
      <c r="J100" s="1"/>
      <c r="K100" s="2"/>
      <c r="L100" s="3"/>
      <c r="M100" s="1"/>
      <c r="N100" s="2"/>
      <c r="O100" s="3"/>
      <c r="P100" s="1"/>
      <c r="Q100" s="2"/>
      <c r="R100" s="3"/>
      <c r="S100" s="1"/>
      <c r="T100" s="2"/>
      <c r="U100" s="3"/>
      <c r="V100" s="1"/>
      <c r="W100" s="2"/>
      <c r="X100" s="3"/>
      <c r="Y100" s="1"/>
      <c r="Z100" s="2"/>
      <c r="AA100" s="3"/>
      <c r="AB100" s="1"/>
      <c r="AC100" s="2"/>
      <c r="AD100" s="3"/>
      <c r="AE100" s="1"/>
      <c r="AF100" s="2"/>
      <c r="AG100" s="3"/>
      <c r="AI100" s="1">
        <f t="shared" ref="AI100:AK101" si="25">D100+G100+J100+M100+P100+S100+V100+Y100+AB100+AE100</f>
        <v>0</v>
      </c>
      <c r="AJ100" s="2">
        <f t="shared" si="25"/>
        <v>0</v>
      </c>
      <c r="AK100" s="3">
        <f t="shared" si="25"/>
        <v>0</v>
      </c>
    </row>
    <row r="101" spans="1:37" ht="15" customHeight="1" x14ac:dyDescent="0.2">
      <c r="A101" s="254">
        <f>[6]Settings!U100</f>
        <v>0</v>
      </c>
      <c r="B101" s="243">
        <f>[6]Settings!V100</f>
        <v>0</v>
      </c>
      <c r="C101" s="244">
        <f>[6]Settings!W100</f>
        <v>0</v>
      </c>
      <c r="D101" s="1"/>
      <c r="E101" s="2"/>
      <c r="F101" s="3"/>
      <c r="G101" s="1"/>
      <c r="H101" s="2"/>
      <c r="I101" s="3"/>
      <c r="J101" s="1"/>
      <c r="K101" s="2"/>
      <c r="L101" s="3"/>
      <c r="M101" s="1"/>
      <c r="N101" s="2"/>
      <c r="O101" s="3"/>
      <c r="P101" s="1"/>
      <c r="Q101" s="2"/>
      <c r="R101" s="3"/>
      <c r="S101" s="1"/>
      <c r="T101" s="2"/>
      <c r="U101" s="3"/>
      <c r="V101" s="1"/>
      <c r="W101" s="2"/>
      <c r="X101" s="3"/>
      <c r="Y101" s="1"/>
      <c r="Z101" s="2"/>
      <c r="AA101" s="3"/>
      <c r="AB101" s="1"/>
      <c r="AC101" s="2"/>
      <c r="AD101" s="3"/>
      <c r="AE101" s="1"/>
      <c r="AF101" s="2"/>
      <c r="AG101" s="3"/>
      <c r="AI101" s="1">
        <f t="shared" si="25"/>
        <v>0</v>
      </c>
      <c r="AJ101" s="2">
        <f t="shared" si="25"/>
        <v>0</v>
      </c>
      <c r="AK101" s="3">
        <f t="shared" si="25"/>
        <v>0</v>
      </c>
    </row>
    <row r="102" spans="1:37" s="66" customFormat="1" ht="15" customHeight="1" x14ac:dyDescent="0.2">
      <c r="A102" s="22" t="str">
        <f>[6]Settings!U101</f>
        <v>Total: Free State Municipalities</v>
      </c>
      <c r="B102" s="23"/>
      <c r="C102" s="24"/>
      <c r="D102" s="193">
        <f>SUM(D69+D75+D83+D92+D99)</f>
        <v>49059</v>
      </c>
      <c r="E102" s="102">
        <f t="shared" ref="E102:R102" si="26">SUM(E69+E75+E83+E92+E99)</f>
        <v>43254</v>
      </c>
      <c r="F102" s="203">
        <f t="shared" si="26"/>
        <v>45741</v>
      </c>
      <c r="G102" s="193">
        <f t="shared" si="26"/>
        <v>420</v>
      </c>
      <c r="H102" s="102">
        <f t="shared" si="26"/>
        <v>1200</v>
      </c>
      <c r="I102" s="203">
        <f t="shared" si="26"/>
        <v>1200</v>
      </c>
      <c r="J102" s="193">
        <f t="shared" si="26"/>
        <v>64500</v>
      </c>
      <c r="K102" s="102">
        <f t="shared" si="26"/>
        <v>0</v>
      </c>
      <c r="L102" s="203">
        <f t="shared" si="26"/>
        <v>0</v>
      </c>
      <c r="M102" s="193">
        <f t="shared" ref="M102:O102" si="27">M69+M75+M83+M92+M99</f>
        <v>618378</v>
      </c>
      <c r="N102" s="102">
        <f t="shared" si="27"/>
        <v>432138</v>
      </c>
      <c r="O102" s="203">
        <f t="shared" si="27"/>
        <v>540832</v>
      </c>
      <c r="P102" s="193">
        <f t="shared" si="26"/>
        <v>14132</v>
      </c>
      <c r="Q102" s="102">
        <f t="shared" si="26"/>
        <v>20838</v>
      </c>
      <c r="R102" s="203">
        <f t="shared" si="26"/>
        <v>7000</v>
      </c>
      <c r="S102" s="193">
        <f t="shared" ref="S102:AK102" si="28">S69+S75+S83+S92+S99</f>
        <v>0</v>
      </c>
      <c r="T102" s="102">
        <f t="shared" si="28"/>
        <v>0</v>
      </c>
      <c r="U102" s="203">
        <f t="shared" si="28"/>
        <v>0</v>
      </c>
      <c r="V102" s="193">
        <f t="shared" si="28"/>
        <v>0</v>
      </c>
      <c r="W102" s="102">
        <f t="shared" si="28"/>
        <v>0</v>
      </c>
      <c r="X102" s="203">
        <f t="shared" si="28"/>
        <v>0</v>
      </c>
      <c r="Y102" s="193">
        <f t="shared" si="28"/>
        <v>0</v>
      </c>
      <c r="Z102" s="102">
        <f t="shared" si="28"/>
        <v>0</v>
      </c>
      <c r="AA102" s="203">
        <f t="shared" si="28"/>
        <v>0</v>
      </c>
      <c r="AB102" s="193">
        <f t="shared" si="28"/>
        <v>0</v>
      </c>
      <c r="AC102" s="102">
        <f t="shared" si="28"/>
        <v>0</v>
      </c>
      <c r="AD102" s="203">
        <f t="shared" si="28"/>
        <v>0</v>
      </c>
      <c r="AE102" s="193">
        <f t="shared" si="28"/>
        <v>0</v>
      </c>
      <c r="AF102" s="102">
        <f t="shared" si="28"/>
        <v>0</v>
      </c>
      <c r="AG102" s="203">
        <f t="shared" si="28"/>
        <v>0</v>
      </c>
      <c r="AH102" s="121">
        <f t="shared" si="28"/>
        <v>0</v>
      </c>
      <c r="AI102" s="193">
        <f t="shared" si="28"/>
        <v>746489</v>
      </c>
      <c r="AJ102" s="102">
        <f t="shared" si="28"/>
        <v>497430</v>
      </c>
      <c r="AK102" s="203">
        <f t="shared" si="28"/>
        <v>594773</v>
      </c>
    </row>
    <row r="103" spans="1:37" ht="15" customHeight="1" x14ac:dyDescent="0.2">
      <c r="A103" s="254">
        <f>[6]Settings!U102</f>
        <v>0</v>
      </c>
      <c r="B103" s="243">
        <f>[6]Settings!V102</f>
        <v>0</v>
      </c>
      <c r="C103" s="244">
        <f>[6]Settings!W102</f>
        <v>0</v>
      </c>
      <c r="D103" s="6">
        <v>0</v>
      </c>
      <c r="E103" s="7">
        <v>0</v>
      </c>
      <c r="F103" s="8">
        <v>0</v>
      </c>
      <c r="G103" s="6">
        <v>0</v>
      </c>
      <c r="H103" s="7">
        <v>0</v>
      </c>
      <c r="I103" s="8">
        <v>0</v>
      </c>
      <c r="J103" s="6">
        <v>0</v>
      </c>
      <c r="K103" s="7">
        <v>0</v>
      </c>
      <c r="L103" s="8">
        <v>0</v>
      </c>
      <c r="M103" s="6">
        <v>0</v>
      </c>
      <c r="N103" s="7">
        <v>0</v>
      </c>
      <c r="O103" s="8">
        <v>0</v>
      </c>
      <c r="P103" s="6">
        <v>0</v>
      </c>
      <c r="Q103" s="7">
        <v>0</v>
      </c>
      <c r="R103" s="8">
        <v>0</v>
      </c>
      <c r="S103" s="6">
        <v>0</v>
      </c>
      <c r="T103" s="7">
        <v>0</v>
      </c>
      <c r="U103" s="8">
        <v>0</v>
      </c>
      <c r="V103" s="6">
        <v>0</v>
      </c>
      <c r="W103" s="7">
        <v>0</v>
      </c>
      <c r="X103" s="8">
        <v>0</v>
      </c>
      <c r="Y103" s="6">
        <v>0</v>
      </c>
      <c r="Z103" s="7">
        <v>0</v>
      </c>
      <c r="AA103" s="8">
        <v>0</v>
      </c>
      <c r="AB103" s="6">
        <v>0</v>
      </c>
      <c r="AC103" s="7">
        <v>0</v>
      </c>
      <c r="AD103" s="8">
        <v>0</v>
      </c>
      <c r="AE103" s="6">
        <v>0</v>
      </c>
      <c r="AF103" s="7">
        <v>0</v>
      </c>
      <c r="AG103" s="8">
        <v>0</v>
      </c>
      <c r="AI103" s="6">
        <f t="shared" ref="AI103:AK113" si="29">D103+G103+J103+M103+P103+S103+V103+Y103+AB103+AE103</f>
        <v>0</v>
      </c>
      <c r="AJ103" s="7">
        <f t="shared" si="29"/>
        <v>0</v>
      </c>
      <c r="AK103" s="8">
        <f t="shared" si="29"/>
        <v>0</v>
      </c>
    </row>
    <row r="104" spans="1:37" ht="15" customHeight="1" x14ac:dyDescent="0.2">
      <c r="A104" s="254" t="str">
        <f>[6]Settings!U103</f>
        <v>GAUTENG</v>
      </c>
      <c r="B104" s="19"/>
      <c r="C104" s="229"/>
      <c r="D104" s="1"/>
      <c r="E104" s="2"/>
      <c r="F104" s="3"/>
      <c r="G104" s="1"/>
      <c r="H104" s="2"/>
      <c r="I104" s="3"/>
      <c r="J104" s="1"/>
      <c r="K104" s="2"/>
      <c r="L104" s="3"/>
      <c r="M104" s="1">
        <v>0</v>
      </c>
      <c r="N104" s="2">
        <v>0</v>
      </c>
      <c r="O104" s="3">
        <v>0</v>
      </c>
      <c r="P104" s="1"/>
      <c r="Q104" s="2"/>
      <c r="R104" s="3"/>
      <c r="S104" s="1"/>
      <c r="T104" s="2"/>
      <c r="U104" s="3"/>
      <c r="V104" s="1"/>
      <c r="W104" s="2"/>
      <c r="X104" s="3"/>
      <c r="Y104" s="1"/>
      <c r="Z104" s="2"/>
      <c r="AA104" s="3"/>
      <c r="AB104" s="1"/>
      <c r="AC104" s="2"/>
      <c r="AD104" s="3"/>
      <c r="AE104" s="1"/>
      <c r="AF104" s="2"/>
      <c r="AG104" s="3"/>
      <c r="AI104" s="1">
        <f t="shared" si="29"/>
        <v>0</v>
      </c>
      <c r="AJ104" s="2">
        <f t="shared" si="29"/>
        <v>0</v>
      </c>
      <c r="AK104" s="3">
        <f t="shared" si="29"/>
        <v>0</v>
      </c>
    </row>
    <row r="105" spans="1:37" ht="15" customHeight="1" x14ac:dyDescent="0.2">
      <c r="A105" s="254">
        <f>[6]Settings!U104</f>
        <v>0</v>
      </c>
      <c r="B105" s="243">
        <f>[6]Settings!V104</f>
        <v>0</v>
      </c>
      <c r="C105" s="244">
        <f>[6]Settings!W104</f>
        <v>0</v>
      </c>
      <c r="D105" s="1">
        <v>0</v>
      </c>
      <c r="E105" s="2">
        <v>0</v>
      </c>
      <c r="F105" s="3">
        <v>0</v>
      </c>
      <c r="G105" s="1">
        <v>0</v>
      </c>
      <c r="H105" s="2">
        <v>0</v>
      </c>
      <c r="I105" s="3">
        <v>0</v>
      </c>
      <c r="J105" s="1">
        <v>0</v>
      </c>
      <c r="K105" s="2">
        <v>0</v>
      </c>
      <c r="L105" s="3">
        <v>0</v>
      </c>
      <c r="M105" s="1">
        <v>0</v>
      </c>
      <c r="N105" s="2">
        <v>0</v>
      </c>
      <c r="O105" s="3">
        <v>0</v>
      </c>
      <c r="P105" s="1">
        <v>0</v>
      </c>
      <c r="Q105" s="2">
        <v>0</v>
      </c>
      <c r="R105" s="3">
        <v>0</v>
      </c>
      <c r="S105" s="1">
        <v>0</v>
      </c>
      <c r="T105" s="2">
        <v>0</v>
      </c>
      <c r="U105" s="3">
        <v>0</v>
      </c>
      <c r="V105" s="1">
        <v>0</v>
      </c>
      <c r="W105" s="2">
        <v>0</v>
      </c>
      <c r="X105" s="3">
        <v>0</v>
      </c>
      <c r="Y105" s="1">
        <v>0</v>
      </c>
      <c r="Z105" s="2">
        <v>0</v>
      </c>
      <c r="AA105" s="3">
        <v>0</v>
      </c>
      <c r="AB105" s="1">
        <v>0</v>
      </c>
      <c r="AC105" s="2">
        <v>0</v>
      </c>
      <c r="AD105" s="3">
        <v>0</v>
      </c>
      <c r="AE105" s="1">
        <v>0</v>
      </c>
      <c r="AF105" s="2">
        <v>0</v>
      </c>
      <c r="AG105" s="3">
        <v>0</v>
      </c>
      <c r="AI105" s="1">
        <f t="shared" si="29"/>
        <v>0</v>
      </c>
      <c r="AJ105" s="2">
        <f t="shared" si="29"/>
        <v>0</v>
      </c>
      <c r="AK105" s="3">
        <f t="shared" si="29"/>
        <v>0</v>
      </c>
    </row>
    <row r="106" spans="1:37" ht="15" customHeight="1" x14ac:dyDescent="0.2">
      <c r="A106" s="20" t="str">
        <f>[6]Settings!U105</f>
        <v>A</v>
      </c>
      <c r="B106" s="19" t="str">
        <f>[6]Settings!V105</f>
        <v>EKU</v>
      </c>
      <c r="C106" s="229" t="str">
        <f>[6]Settings!W105</f>
        <v>Ekurhuleni</v>
      </c>
      <c r="D106" s="147">
        <v>2095</v>
      </c>
      <c r="E106" s="80">
        <v>3623</v>
      </c>
      <c r="F106" s="134">
        <v>3832</v>
      </c>
      <c r="G106" s="147">
        <v>4410</v>
      </c>
      <c r="H106" s="80">
        <v>5504</v>
      </c>
      <c r="I106" s="134">
        <v>7200</v>
      </c>
      <c r="J106" s="147"/>
      <c r="K106" s="80"/>
      <c r="L106" s="134"/>
      <c r="M106" s="147">
        <v>0</v>
      </c>
      <c r="N106" s="80">
        <v>0</v>
      </c>
      <c r="O106" s="134">
        <v>0</v>
      </c>
      <c r="P106" s="147"/>
      <c r="Q106" s="80"/>
      <c r="R106" s="134"/>
      <c r="S106" s="147"/>
      <c r="T106" s="80"/>
      <c r="U106" s="134"/>
      <c r="V106" s="147"/>
      <c r="W106" s="80"/>
      <c r="X106" s="134"/>
      <c r="Y106" s="147"/>
      <c r="Z106" s="80"/>
      <c r="AA106" s="134"/>
      <c r="AB106" s="147"/>
      <c r="AC106" s="80"/>
      <c r="AD106" s="134"/>
      <c r="AE106" s="147"/>
      <c r="AF106" s="80"/>
      <c r="AG106" s="134"/>
      <c r="AI106" s="147">
        <f t="shared" si="29"/>
        <v>6505</v>
      </c>
      <c r="AJ106" s="80">
        <f t="shared" si="29"/>
        <v>9127</v>
      </c>
      <c r="AK106" s="134">
        <f t="shared" si="29"/>
        <v>11032</v>
      </c>
    </row>
    <row r="107" spans="1:37" ht="15" customHeight="1" x14ac:dyDescent="0.2">
      <c r="A107" s="20" t="str">
        <f>[6]Settings!U106</f>
        <v>A</v>
      </c>
      <c r="B107" s="19" t="str">
        <f>[6]Settings!V106</f>
        <v>JHB</v>
      </c>
      <c r="C107" s="229" t="str">
        <f>[6]Settings!W106</f>
        <v>City of Johannesburg</v>
      </c>
      <c r="D107" s="147">
        <v>35068</v>
      </c>
      <c r="E107" s="80">
        <v>13362</v>
      </c>
      <c r="F107" s="134">
        <v>14137</v>
      </c>
      <c r="G107" s="147">
        <v>1000</v>
      </c>
      <c r="H107" s="80">
        <v>1200</v>
      </c>
      <c r="I107" s="134">
        <v>1200</v>
      </c>
      <c r="J107" s="147"/>
      <c r="K107" s="80"/>
      <c r="L107" s="134"/>
      <c r="M107" s="147">
        <v>0</v>
      </c>
      <c r="N107" s="80">
        <v>0</v>
      </c>
      <c r="O107" s="134">
        <v>0</v>
      </c>
      <c r="P107" s="147"/>
      <c r="Q107" s="80"/>
      <c r="R107" s="134"/>
      <c r="S107" s="147"/>
      <c r="T107" s="80"/>
      <c r="U107" s="134"/>
      <c r="V107" s="147"/>
      <c r="W107" s="80"/>
      <c r="X107" s="134"/>
      <c r="Y107" s="147"/>
      <c r="Z107" s="80"/>
      <c r="AA107" s="134"/>
      <c r="AB107" s="147"/>
      <c r="AC107" s="80"/>
      <c r="AD107" s="134"/>
      <c r="AE107" s="147"/>
      <c r="AF107" s="80"/>
      <c r="AG107" s="134"/>
      <c r="AI107" s="147">
        <f t="shared" si="29"/>
        <v>36068</v>
      </c>
      <c r="AJ107" s="80">
        <f t="shared" si="29"/>
        <v>14562</v>
      </c>
      <c r="AK107" s="134">
        <f t="shared" si="29"/>
        <v>15337</v>
      </c>
    </row>
    <row r="108" spans="1:37" ht="15" customHeight="1" x14ac:dyDescent="0.2">
      <c r="A108" s="255" t="str">
        <f>[6]Settings!U107</f>
        <v>A</v>
      </c>
      <c r="B108" s="21" t="str">
        <f>[6]Settings!V107</f>
        <v>TSH</v>
      </c>
      <c r="C108" s="65" t="str">
        <f>[6]Settings!W107</f>
        <v>City of Tshwane</v>
      </c>
      <c r="D108" s="148">
        <v>15912</v>
      </c>
      <c r="E108" s="81">
        <v>11386</v>
      </c>
      <c r="F108" s="149">
        <v>12046</v>
      </c>
      <c r="G108" s="148">
        <v>2410</v>
      </c>
      <c r="H108" s="81">
        <v>2549</v>
      </c>
      <c r="I108" s="149">
        <v>2400</v>
      </c>
      <c r="J108" s="148"/>
      <c r="K108" s="81"/>
      <c r="L108" s="149"/>
      <c r="M108" s="148">
        <v>0</v>
      </c>
      <c r="N108" s="81">
        <v>0</v>
      </c>
      <c r="O108" s="149">
        <v>0</v>
      </c>
      <c r="P108" s="148"/>
      <c r="Q108" s="81"/>
      <c r="R108" s="149"/>
      <c r="S108" s="148"/>
      <c r="T108" s="81"/>
      <c r="U108" s="149"/>
      <c r="V108" s="148"/>
      <c r="W108" s="81"/>
      <c r="X108" s="149"/>
      <c r="Y108" s="148"/>
      <c r="Z108" s="81"/>
      <c r="AA108" s="149"/>
      <c r="AB108" s="148"/>
      <c r="AC108" s="81"/>
      <c r="AD108" s="149"/>
      <c r="AE108" s="148"/>
      <c r="AF108" s="81"/>
      <c r="AG108" s="149"/>
      <c r="AI108" s="148">
        <f t="shared" si="29"/>
        <v>18322</v>
      </c>
      <c r="AJ108" s="81">
        <f t="shared" si="29"/>
        <v>13935</v>
      </c>
      <c r="AK108" s="149">
        <f t="shared" si="29"/>
        <v>14446</v>
      </c>
    </row>
    <row r="109" spans="1:37" ht="15" customHeight="1" x14ac:dyDescent="0.2">
      <c r="A109" s="254">
        <f>[6]Settings!U108</f>
        <v>0</v>
      </c>
      <c r="B109" s="243">
        <f>[6]Settings!V108</f>
        <v>0</v>
      </c>
      <c r="C109" s="244">
        <f>[6]Settings!W108</f>
        <v>0</v>
      </c>
      <c r="D109" s="1">
        <v>0</v>
      </c>
      <c r="E109" s="2">
        <v>0</v>
      </c>
      <c r="F109" s="3">
        <v>0</v>
      </c>
      <c r="G109" s="1">
        <v>0</v>
      </c>
      <c r="H109" s="2">
        <v>0</v>
      </c>
      <c r="I109" s="3">
        <v>0</v>
      </c>
      <c r="J109" s="1">
        <v>0</v>
      </c>
      <c r="K109" s="2">
        <v>0</v>
      </c>
      <c r="L109" s="3">
        <v>0</v>
      </c>
      <c r="M109" s="1">
        <v>0</v>
      </c>
      <c r="N109" s="2">
        <v>0</v>
      </c>
      <c r="O109" s="3">
        <v>0</v>
      </c>
      <c r="P109" s="1">
        <v>0</v>
      </c>
      <c r="Q109" s="2">
        <v>0</v>
      </c>
      <c r="R109" s="3">
        <v>0</v>
      </c>
      <c r="S109" s="1">
        <v>0</v>
      </c>
      <c r="T109" s="2">
        <v>0</v>
      </c>
      <c r="U109" s="3">
        <v>0</v>
      </c>
      <c r="V109" s="1">
        <v>0</v>
      </c>
      <c r="W109" s="2">
        <v>0</v>
      </c>
      <c r="X109" s="3">
        <v>0</v>
      </c>
      <c r="Y109" s="1">
        <v>0</v>
      </c>
      <c r="Z109" s="2">
        <v>0</v>
      </c>
      <c r="AA109" s="3">
        <v>0</v>
      </c>
      <c r="AB109" s="1">
        <v>0</v>
      </c>
      <c r="AC109" s="2">
        <v>0</v>
      </c>
      <c r="AD109" s="3">
        <v>0</v>
      </c>
      <c r="AE109" s="1">
        <v>0</v>
      </c>
      <c r="AF109" s="2">
        <v>0</v>
      </c>
      <c r="AG109" s="3">
        <v>0</v>
      </c>
      <c r="AI109" s="1">
        <f t="shared" si="29"/>
        <v>0</v>
      </c>
      <c r="AJ109" s="2">
        <f t="shared" si="29"/>
        <v>0</v>
      </c>
      <c r="AK109" s="3">
        <f t="shared" si="29"/>
        <v>0</v>
      </c>
    </row>
    <row r="110" spans="1:37" ht="15" customHeight="1" x14ac:dyDescent="0.2">
      <c r="A110" s="20" t="str">
        <f>[6]Settings!U109</f>
        <v>B</v>
      </c>
      <c r="B110" s="19" t="str">
        <f>[6]Settings!V109</f>
        <v>GT421</v>
      </c>
      <c r="C110" s="229" t="str">
        <f>[6]Settings!W109</f>
        <v xml:space="preserve"> Emfuleni</v>
      </c>
      <c r="D110" s="147">
        <v>4131</v>
      </c>
      <c r="E110" s="80">
        <v>17167</v>
      </c>
      <c r="F110" s="134">
        <v>18162</v>
      </c>
      <c r="G110" s="147">
        <v>1771</v>
      </c>
      <c r="H110" s="80">
        <v>1200</v>
      </c>
      <c r="I110" s="134">
        <v>2021</v>
      </c>
      <c r="J110" s="147"/>
      <c r="K110" s="80"/>
      <c r="L110" s="134"/>
      <c r="M110" s="147">
        <v>168033</v>
      </c>
      <c r="N110" s="80">
        <v>278358</v>
      </c>
      <c r="O110" s="134">
        <v>288651</v>
      </c>
      <c r="P110" s="147"/>
      <c r="Q110" s="80">
        <v>761</v>
      </c>
      <c r="R110" s="134"/>
      <c r="S110" s="147"/>
      <c r="T110" s="80"/>
      <c r="U110" s="134"/>
      <c r="V110" s="147"/>
      <c r="W110" s="80"/>
      <c r="X110" s="134"/>
      <c r="Y110" s="147"/>
      <c r="Z110" s="80"/>
      <c r="AA110" s="134"/>
      <c r="AB110" s="147"/>
      <c r="AC110" s="80"/>
      <c r="AD110" s="134"/>
      <c r="AE110" s="147"/>
      <c r="AF110" s="80"/>
      <c r="AG110" s="134"/>
      <c r="AI110" s="147">
        <f t="shared" si="29"/>
        <v>173935</v>
      </c>
      <c r="AJ110" s="80">
        <f t="shared" si="29"/>
        <v>297486</v>
      </c>
      <c r="AK110" s="134">
        <f t="shared" si="29"/>
        <v>308834</v>
      </c>
    </row>
    <row r="111" spans="1:37" ht="15" customHeight="1" x14ac:dyDescent="0.2">
      <c r="A111" s="20" t="str">
        <f>[6]Settings!U110</f>
        <v>B</v>
      </c>
      <c r="B111" s="19" t="str">
        <f>[6]Settings!V110</f>
        <v>GT422</v>
      </c>
      <c r="C111" s="229" t="str">
        <f>[6]Settings!W110</f>
        <v xml:space="preserve"> Midvaal</v>
      </c>
      <c r="D111" s="147"/>
      <c r="E111" s="80"/>
      <c r="F111" s="134"/>
      <c r="G111" s="147"/>
      <c r="H111" s="80"/>
      <c r="I111" s="134"/>
      <c r="J111" s="147"/>
      <c r="K111" s="80"/>
      <c r="L111" s="134"/>
      <c r="M111" s="147">
        <v>73000</v>
      </c>
      <c r="N111" s="80">
        <v>65000</v>
      </c>
      <c r="O111" s="134">
        <v>7000</v>
      </c>
      <c r="P111" s="147"/>
      <c r="Q111" s="80"/>
      <c r="R111" s="134">
        <v>1000</v>
      </c>
      <c r="S111" s="147"/>
      <c r="T111" s="80"/>
      <c r="U111" s="134"/>
      <c r="V111" s="147"/>
      <c r="W111" s="80"/>
      <c r="X111" s="134"/>
      <c r="Y111" s="147"/>
      <c r="Z111" s="80"/>
      <c r="AA111" s="134"/>
      <c r="AB111" s="147"/>
      <c r="AC111" s="80"/>
      <c r="AD111" s="134"/>
      <c r="AE111" s="147"/>
      <c r="AF111" s="80"/>
      <c r="AG111" s="134"/>
      <c r="AI111" s="147">
        <f t="shared" si="29"/>
        <v>73000</v>
      </c>
      <c r="AJ111" s="80">
        <f t="shared" si="29"/>
        <v>65000</v>
      </c>
      <c r="AK111" s="134">
        <f t="shared" si="29"/>
        <v>8000</v>
      </c>
    </row>
    <row r="112" spans="1:37" ht="15" customHeight="1" x14ac:dyDescent="0.2">
      <c r="A112" s="20" t="str">
        <f>[6]Settings!U111</f>
        <v>B</v>
      </c>
      <c r="B112" s="19" t="str">
        <f>[6]Settings!V111</f>
        <v>GT423</v>
      </c>
      <c r="C112" s="229" t="str">
        <f>[6]Settings!W111</f>
        <v xml:space="preserve"> Lesedi</v>
      </c>
      <c r="D112" s="147"/>
      <c r="E112" s="80"/>
      <c r="F112" s="134"/>
      <c r="G112" s="147"/>
      <c r="H112" s="80"/>
      <c r="I112" s="134"/>
      <c r="J112" s="147"/>
      <c r="K112" s="80"/>
      <c r="L112" s="134"/>
      <c r="M112" s="147">
        <v>0</v>
      </c>
      <c r="N112" s="80">
        <v>0</v>
      </c>
      <c r="O112" s="134">
        <v>0</v>
      </c>
      <c r="P112" s="147">
        <v>1365</v>
      </c>
      <c r="Q112" s="80">
        <v>1433</v>
      </c>
      <c r="R112" s="134"/>
      <c r="S112" s="147"/>
      <c r="T112" s="80"/>
      <c r="U112" s="134"/>
      <c r="V112" s="147"/>
      <c r="W112" s="80"/>
      <c r="X112" s="134"/>
      <c r="Y112" s="147"/>
      <c r="Z112" s="80"/>
      <c r="AA112" s="134"/>
      <c r="AB112" s="147"/>
      <c r="AC112" s="80"/>
      <c r="AD112" s="134"/>
      <c r="AE112" s="147"/>
      <c r="AF112" s="80"/>
      <c r="AG112" s="134"/>
      <c r="AI112" s="147">
        <f t="shared" si="29"/>
        <v>1365</v>
      </c>
      <c r="AJ112" s="80">
        <f t="shared" si="29"/>
        <v>1433</v>
      </c>
      <c r="AK112" s="134">
        <f t="shared" si="29"/>
        <v>0</v>
      </c>
    </row>
    <row r="113" spans="1:37" ht="15" customHeight="1" x14ac:dyDescent="0.2">
      <c r="A113" s="20" t="str">
        <f>[6]Settings!U112</f>
        <v>C</v>
      </c>
      <c r="B113" s="19" t="str">
        <f>[6]Settings!V112</f>
        <v>DC42</v>
      </c>
      <c r="C113" s="229" t="str">
        <f>[6]Settings!W112</f>
        <v xml:space="preserve"> Sedibeng District Municipality</v>
      </c>
      <c r="D113" s="147"/>
      <c r="E113" s="80"/>
      <c r="F113" s="134"/>
      <c r="G113" s="147"/>
      <c r="H113" s="80"/>
      <c r="I113" s="134"/>
      <c r="J113" s="147"/>
      <c r="K113" s="80"/>
      <c r="L113" s="134"/>
      <c r="M113" s="147">
        <v>0</v>
      </c>
      <c r="N113" s="80">
        <v>0</v>
      </c>
      <c r="O113" s="134">
        <v>0</v>
      </c>
      <c r="P113" s="147"/>
      <c r="Q113" s="80">
        <v>3123</v>
      </c>
      <c r="R113" s="134"/>
      <c r="S113" s="147"/>
      <c r="T113" s="80"/>
      <c r="U113" s="134"/>
      <c r="V113" s="147"/>
      <c r="W113" s="80"/>
      <c r="X113" s="134"/>
      <c r="Y113" s="147"/>
      <c r="Z113" s="80"/>
      <c r="AA113" s="134"/>
      <c r="AB113" s="147"/>
      <c r="AC113" s="80"/>
      <c r="AD113" s="134"/>
      <c r="AE113" s="147"/>
      <c r="AF113" s="80"/>
      <c r="AG113" s="134"/>
      <c r="AI113" s="147">
        <f t="shared" si="29"/>
        <v>0</v>
      </c>
      <c r="AJ113" s="80">
        <f t="shared" si="29"/>
        <v>3123</v>
      </c>
      <c r="AK113" s="134">
        <f t="shared" si="29"/>
        <v>0</v>
      </c>
    </row>
    <row r="114" spans="1:37" s="66" customFormat="1" ht="15" customHeight="1" x14ac:dyDescent="0.2">
      <c r="A114" s="22" t="str">
        <f>[6]Settings!U113</f>
        <v>Total: Sedibeng Municipalities</v>
      </c>
      <c r="B114" s="23"/>
      <c r="C114" s="24"/>
      <c r="D114" s="193">
        <f>SUM(D110:D113)</f>
        <v>4131</v>
      </c>
      <c r="E114" s="102">
        <f t="shared" ref="E114:AK114" si="30">SUM(E110:E113)</f>
        <v>17167</v>
      </c>
      <c r="F114" s="203">
        <f t="shared" si="30"/>
        <v>18162</v>
      </c>
      <c r="G114" s="193">
        <f t="shared" si="30"/>
        <v>1771</v>
      </c>
      <c r="H114" s="102">
        <f t="shared" si="30"/>
        <v>1200</v>
      </c>
      <c r="I114" s="203">
        <f t="shared" si="30"/>
        <v>2021</v>
      </c>
      <c r="J114" s="193">
        <f t="shared" si="30"/>
        <v>0</v>
      </c>
      <c r="K114" s="102">
        <f t="shared" si="30"/>
        <v>0</v>
      </c>
      <c r="L114" s="203">
        <f t="shared" si="30"/>
        <v>0</v>
      </c>
      <c r="M114" s="193">
        <f t="shared" si="30"/>
        <v>241033</v>
      </c>
      <c r="N114" s="102">
        <f t="shared" si="30"/>
        <v>343358</v>
      </c>
      <c r="O114" s="203">
        <f t="shared" si="30"/>
        <v>295651</v>
      </c>
      <c r="P114" s="193">
        <f t="shared" si="30"/>
        <v>1365</v>
      </c>
      <c r="Q114" s="102">
        <f t="shared" si="30"/>
        <v>5317</v>
      </c>
      <c r="R114" s="203">
        <f t="shared" si="30"/>
        <v>1000</v>
      </c>
      <c r="S114" s="193">
        <f t="shared" si="30"/>
        <v>0</v>
      </c>
      <c r="T114" s="102">
        <f t="shared" si="30"/>
        <v>0</v>
      </c>
      <c r="U114" s="203">
        <f t="shared" si="30"/>
        <v>0</v>
      </c>
      <c r="V114" s="193">
        <f t="shared" si="30"/>
        <v>0</v>
      </c>
      <c r="W114" s="102">
        <f t="shared" si="30"/>
        <v>0</v>
      </c>
      <c r="X114" s="203">
        <f t="shared" si="30"/>
        <v>0</v>
      </c>
      <c r="Y114" s="193">
        <f t="shared" si="30"/>
        <v>0</v>
      </c>
      <c r="Z114" s="102">
        <f t="shared" si="30"/>
        <v>0</v>
      </c>
      <c r="AA114" s="203">
        <f t="shared" si="30"/>
        <v>0</v>
      </c>
      <c r="AB114" s="193">
        <f t="shared" si="30"/>
        <v>0</v>
      </c>
      <c r="AC114" s="102">
        <f t="shared" si="30"/>
        <v>0</v>
      </c>
      <c r="AD114" s="203">
        <f t="shared" si="30"/>
        <v>0</v>
      </c>
      <c r="AE114" s="193">
        <f t="shared" si="30"/>
        <v>0</v>
      </c>
      <c r="AF114" s="102">
        <f t="shared" si="30"/>
        <v>0</v>
      </c>
      <c r="AG114" s="203">
        <f t="shared" si="30"/>
        <v>0</v>
      </c>
      <c r="AH114" s="121">
        <f t="shared" si="30"/>
        <v>0</v>
      </c>
      <c r="AI114" s="193">
        <f t="shared" si="30"/>
        <v>248300</v>
      </c>
      <c r="AJ114" s="102">
        <f t="shared" si="30"/>
        <v>367042</v>
      </c>
      <c r="AK114" s="203">
        <f t="shared" si="30"/>
        <v>316834</v>
      </c>
    </row>
    <row r="115" spans="1:37" ht="15" customHeight="1" x14ac:dyDescent="0.2">
      <c r="A115" s="254">
        <f>[6]Settings!U114</f>
        <v>0</v>
      </c>
      <c r="B115" s="243">
        <f>[6]Settings!V114</f>
        <v>0</v>
      </c>
      <c r="C115" s="244">
        <f>[6]Settings!W114</f>
        <v>0</v>
      </c>
      <c r="D115" s="1">
        <v>0</v>
      </c>
      <c r="E115" s="2">
        <v>0</v>
      </c>
      <c r="F115" s="3">
        <v>0</v>
      </c>
      <c r="G115" s="1">
        <v>0</v>
      </c>
      <c r="H115" s="2">
        <v>0</v>
      </c>
      <c r="I115" s="3">
        <v>0</v>
      </c>
      <c r="J115" s="1">
        <v>0</v>
      </c>
      <c r="K115" s="2">
        <v>0</v>
      </c>
      <c r="L115" s="3">
        <v>0</v>
      </c>
      <c r="M115" s="1">
        <v>0</v>
      </c>
      <c r="N115" s="2">
        <v>0</v>
      </c>
      <c r="O115" s="3">
        <v>0</v>
      </c>
      <c r="P115" s="1">
        <v>0</v>
      </c>
      <c r="Q115" s="2">
        <v>0</v>
      </c>
      <c r="R115" s="3">
        <v>0</v>
      </c>
      <c r="S115" s="1">
        <v>0</v>
      </c>
      <c r="T115" s="2">
        <v>0</v>
      </c>
      <c r="U115" s="3">
        <v>0</v>
      </c>
      <c r="V115" s="1">
        <v>0</v>
      </c>
      <c r="W115" s="2">
        <v>0</v>
      </c>
      <c r="X115" s="3">
        <v>0</v>
      </c>
      <c r="Y115" s="1">
        <v>0</v>
      </c>
      <c r="Z115" s="2">
        <v>0</v>
      </c>
      <c r="AA115" s="3">
        <v>0</v>
      </c>
      <c r="AB115" s="1">
        <v>0</v>
      </c>
      <c r="AC115" s="2">
        <v>0</v>
      </c>
      <c r="AD115" s="3">
        <v>0</v>
      </c>
      <c r="AE115" s="1">
        <v>0</v>
      </c>
      <c r="AF115" s="2">
        <v>0</v>
      </c>
      <c r="AG115" s="3">
        <v>0</v>
      </c>
      <c r="AI115" s="1">
        <f t="shared" ref="AI115:AK119" si="31">D115+G115+J115+M115+P115+S115+V115+Y115+AB115+AE115</f>
        <v>0</v>
      </c>
      <c r="AJ115" s="2">
        <f t="shared" si="31"/>
        <v>0</v>
      </c>
      <c r="AK115" s="3">
        <f t="shared" si="31"/>
        <v>0</v>
      </c>
    </row>
    <row r="116" spans="1:37" ht="15" customHeight="1" x14ac:dyDescent="0.2">
      <c r="A116" s="20" t="str">
        <f>[6]Settings!U115</f>
        <v>B</v>
      </c>
      <c r="B116" s="19" t="str">
        <f>[6]Settings!V115</f>
        <v>GT481</v>
      </c>
      <c r="C116" s="229" t="str">
        <f>[6]Settings!W115</f>
        <v xml:space="preserve"> Mogale City</v>
      </c>
      <c r="D116" s="147">
        <v>10118</v>
      </c>
      <c r="E116" s="80">
        <v>893</v>
      </c>
      <c r="F116" s="134">
        <v>945</v>
      </c>
      <c r="G116" s="147">
        <v>1606</v>
      </c>
      <c r="H116" s="80">
        <v>1250</v>
      </c>
      <c r="I116" s="134">
        <v>1200</v>
      </c>
      <c r="J116" s="147"/>
      <c r="K116" s="80"/>
      <c r="L116" s="134"/>
      <c r="M116" s="147">
        <v>0</v>
      </c>
      <c r="N116" s="80">
        <v>0</v>
      </c>
      <c r="O116" s="134">
        <v>0</v>
      </c>
      <c r="P116" s="147"/>
      <c r="Q116" s="80"/>
      <c r="R116" s="134">
        <v>1000</v>
      </c>
      <c r="S116" s="147"/>
      <c r="T116" s="80"/>
      <c r="U116" s="134"/>
      <c r="V116" s="147"/>
      <c r="W116" s="80"/>
      <c r="X116" s="134"/>
      <c r="Y116" s="147"/>
      <c r="Z116" s="80"/>
      <c r="AA116" s="134"/>
      <c r="AB116" s="147"/>
      <c r="AC116" s="80"/>
      <c r="AD116" s="134"/>
      <c r="AE116" s="147"/>
      <c r="AF116" s="80"/>
      <c r="AG116" s="134"/>
      <c r="AI116" s="147">
        <f t="shared" si="31"/>
        <v>11724</v>
      </c>
      <c r="AJ116" s="80">
        <f t="shared" si="31"/>
        <v>2143</v>
      </c>
      <c r="AK116" s="134">
        <f t="shared" si="31"/>
        <v>3145</v>
      </c>
    </row>
    <row r="117" spans="1:37" ht="15" customHeight="1" x14ac:dyDescent="0.2">
      <c r="A117" s="20" t="str">
        <f>[6]Settings!U116</f>
        <v>B</v>
      </c>
      <c r="B117" s="19" t="str">
        <f>[6]Settings!V116</f>
        <v>GT484</v>
      </c>
      <c r="C117" s="229" t="str">
        <f>[6]Settings!W116</f>
        <v xml:space="preserve"> Merafong City</v>
      </c>
      <c r="D117" s="147"/>
      <c r="E117" s="80">
        <v>893</v>
      </c>
      <c r="F117" s="134">
        <v>945</v>
      </c>
      <c r="G117" s="147"/>
      <c r="H117" s="80"/>
      <c r="I117" s="134"/>
      <c r="J117" s="147"/>
      <c r="K117" s="80"/>
      <c r="L117" s="134"/>
      <c r="M117" s="147">
        <v>0</v>
      </c>
      <c r="N117" s="80">
        <v>0</v>
      </c>
      <c r="O117" s="134">
        <v>0</v>
      </c>
      <c r="P117" s="147">
        <v>1365</v>
      </c>
      <c r="Q117" s="80">
        <v>1433</v>
      </c>
      <c r="R117" s="134"/>
      <c r="S117" s="147"/>
      <c r="T117" s="80"/>
      <c r="U117" s="134"/>
      <c r="V117" s="147"/>
      <c r="W117" s="80"/>
      <c r="X117" s="134"/>
      <c r="Y117" s="147"/>
      <c r="Z117" s="80"/>
      <c r="AA117" s="134"/>
      <c r="AB117" s="147"/>
      <c r="AC117" s="80"/>
      <c r="AD117" s="134"/>
      <c r="AE117" s="147"/>
      <c r="AF117" s="80"/>
      <c r="AG117" s="134"/>
      <c r="AI117" s="147">
        <f t="shared" si="31"/>
        <v>1365</v>
      </c>
      <c r="AJ117" s="80">
        <f t="shared" si="31"/>
        <v>2326</v>
      </c>
      <c r="AK117" s="134">
        <f t="shared" si="31"/>
        <v>945</v>
      </c>
    </row>
    <row r="118" spans="1:37" ht="15" customHeight="1" x14ac:dyDescent="0.2">
      <c r="A118" s="20" t="str">
        <f>[6]Settings!U117</f>
        <v>B</v>
      </c>
      <c r="B118" s="19" t="str">
        <f>[6]Settings!V117</f>
        <v>GT485</v>
      </c>
      <c r="C118" s="229" t="str">
        <f>[6]Settings!W117</f>
        <v xml:space="preserve"> Rand West City</v>
      </c>
      <c r="D118" s="147"/>
      <c r="E118" s="80"/>
      <c r="F118" s="134"/>
      <c r="G118" s="147"/>
      <c r="H118" s="80"/>
      <c r="I118" s="134"/>
      <c r="J118" s="147"/>
      <c r="K118" s="80"/>
      <c r="L118" s="134"/>
      <c r="M118" s="147">
        <v>59011</v>
      </c>
      <c r="N118" s="80">
        <v>124200</v>
      </c>
      <c r="O118" s="134">
        <v>338400</v>
      </c>
      <c r="P118" s="147"/>
      <c r="Q118" s="80"/>
      <c r="R118" s="134">
        <v>1000</v>
      </c>
      <c r="S118" s="147"/>
      <c r="T118" s="80"/>
      <c r="U118" s="134"/>
      <c r="V118" s="147"/>
      <c r="W118" s="80"/>
      <c r="X118" s="134"/>
      <c r="Y118" s="147"/>
      <c r="Z118" s="80"/>
      <c r="AA118" s="134"/>
      <c r="AB118" s="147"/>
      <c r="AC118" s="80"/>
      <c r="AD118" s="134"/>
      <c r="AE118" s="147"/>
      <c r="AF118" s="80"/>
      <c r="AG118" s="134"/>
      <c r="AI118" s="147">
        <f t="shared" si="31"/>
        <v>59011</v>
      </c>
      <c r="AJ118" s="80">
        <f t="shared" si="31"/>
        <v>124200</v>
      </c>
      <c r="AK118" s="134">
        <f t="shared" si="31"/>
        <v>339400</v>
      </c>
    </row>
    <row r="119" spans="1:37" ht="15" customHeight="1" x14ac:dyDescent="0.2">
      <c r="A119" s="20" t="str">
        <f>[6]Settings!U118</f>
        <v>C</v>
      </c>
      <c r="B119" s="19" t="str">
        <f>[6]Settings!V118</f>
        <v>DC48</v>
      </c>
      <c r="C119" s="229" t="str">
        <f>[6]Settings!W118</f>
        <v xml:space="preserve"> West Rand District Municipality</v>
      </c>
      <c r="D119" s="147"/>
      <c r="E119" s="80"/>
      <c r="F119" s="134"/>
      <c r="G119" s="147"/>
      <c r="H119" s="80">
        <v>200</v>
      </c>
      <c r="I119" s="134"/>
      <c r="J119" s="147"/>
      <c r="K119" s="80"/>
      <c r="L119" s="134"/>
      <c r="M119" s="147">
        <v>0</v>
      </c>
      <c r="N119" s="80">
        <v>0</v>
      </c>
      <c r="O119" s="134">
        <v>0</v>
      </c>
      <c r="P119" s="147">
        <v>1636</v>
      </c>
      <c r="Q119" s="80"/>
      <c r="R119" s="134"/>
      <c r="S119" s="147"/>
      <c r="T119" s="80"/>
      <c r="U119" s="134"/>
      <c r="V119" s="147"/>
      <c r="W119" s="80"/>
      <c r="X119" s="134"/>
      <c r="Y119" s="147"/>
      <c r="Z119" s="80"/>
      <c r="AA119" s="134"/>
      <c r="AB119" s="147"/>
      <c r="AC119" s="80"/>
      <c r="AD119" s="134"/>
      <c r="AE119" s="147"/>
      <c r="AF119" s="80"/>
      <c r="AG119" s="134"/>
      <c r="AI119" s="147">
        <f t="shared" si="31"/>
        <v>1636</v>
      </c>
      <c r="AJ119" s="80">
        <f t="shared" si="31"/>
        <v>200</v>
      </c>
      <c r="AK119" s="134">
        <f t="shared" si="31"/>
        <v>0</v>
      </c>
    </row>
    <row r="120" spans="1:37" s="66" customFormat="1" ht="15" customHeight="1" x14ac:dyDescent="0.2">
      <c r="A120" s="22" t="str">
        <f>[6]Settings!U119</f>
        <v>Total: West Rand Municipalities</v>
      </c>
      <c r="B120" s="23"/>
      <c r="C120" s="24"/>
      <c r="D120" s="193">
        <f>SUM(D116:D119)</f>
        <v>10118</v>
      </c>
      <c r="E120" s="102">
        <f t="shared" ref="E120:AK120" si="32">SUM(E116:E119)</f>
        <v>1786</v>
      </c>
      <c r="F120" s="203">
        <f t="shared" si="32"/>
        <v>1890</v>
      </c>
      <c r="G120" s="193">
        <f t="shared" si="32"/>
        <v>1606</v>
      </c>
      <c r="H120" s="102">
        <f t="shared" si="32"/>
        <v>1450</v>
      </c>
      <c r="I120" s="203">
        <f t="shared" si="32"/>
        <v>1200</v>
      </c>
      <c r="J120" s="193">
        <f t="shared" si="32"/>
        <v>0</v>
      </c>
      <c r="K120" s="102">
        <f t="shared" si="32"/>
        <v>0</v>
      </c>
      <c r="L120" s="203">
        <f t="shared" si="32"/>
        <v>0</v>
      </c>
      <c r="M120" s="193">
        <f t="shared" si="32"/>
        <v>59011</v>
      </c>
      <c r="N120" s="102">
        <f t="shared" si="32"/>
        <v>124200</v>
      </c>
      <c r="O120" s="203">
        <f t="shared" si="32"/>
        <v>338400</v>
      </c>
      <c r="P120" s="193">
        <f t="shared" si="32"/>
        <v>3001</v>
      </c>
      <c r="Q120" s="102">
        <f t="shared" si="32"/>
        <v>1433</v>
      </c>
      <c r="R120" s="203">
        <f t="shared" si="32"/>
        <v>2000</v>
      </c>
      <c r="S120" s="193">
        <f t="shared" si="32"/>
        <v>0</v>
      </c>
      <c r="T120" s="102">
        <f t="shared" si="32"/>
        <v>0</v>
      </c>
      <c r="U120" s="203">
        <f t="shared" si="32"/>
        <v>0</v>
      </c>
      <c r="V120" s="193">
        <f t="shared" si="32"/>
        <v>0</v>
      </c>
      <c r="W120" s="102">
        <f t="shared" si="32"/>
        <v>0</v>
      </c>
      <c r="X120" s="203">
        <f t="shared" si="32"/>
        <v>0</v>
      </c>
      <c r="Y120" s="193">
        <f t="shared" si="32"/>
        <v>0</v>
      </c>
      <c r="Z120" s="102">
        <f t="shared" si="32"/>
        <v>0</v>
      </c>
      <c r="AA120" s="203">
        <f t="shared" si="32"/>
        <v>0</v>
      </c>
      <c r="AB120" s="193">
        <f t="shared" si="32"/>
        <v>0</v>
      </c>
      <c r="AC120" s="102">
        <f t="shared" si="32"/>
        <v>0</v>
      </c>
      <c r="AD120" s="203">
        <f t="shared" si="32"/>
        <v>0</v>
      </c>
      <c r="AE120" s="193">
        <f t="shared" si="32"/>
        <v>0</v>
      </c>
      <c r="AF120" s="102">
        <f t="shared" si="32"/>
        <v>0</v>
      </c>
      <c r="AG120" s="203">
        <f t="shared" si="32"/>
        <v>0</v>
      </c>
      <c r="AH120" s="121">
        <f t="shared" si="32"/>
        <v>0</v>
      </c>
      <c r="AI120" s="193">
        <f t="shared" si="32"/>
        <v>73736</v>
      </c>
      <c r="AJ120" s="102">
        <f t="shared" si="32"/>
        <v>128869</v>
      </c>
      <c r="AK120" s="203">
        <f t="shared" si="32"/>
        <v>343490</v>
      </c>
    </row>
    <row r="121" spans="1:37" ht="15" customHeight="1" x14ac:dyDescent="0.2">
      <c r="A121" s="254">
        <f>[6]Settings!U120</f>
        <v>0</v>
      </c>
      <c r="B121" s="243">
        <f>[6]Settings!V120</f>
        <v>0</v>
      </c>
      <c r="C121" s="244">
        <f>[6]Settings!W120</f>
        <v>0</v>
      </c>
      <c r="D121" s="1"/>
      <c r="E121" s="2"/>
      <c r="F121" s="3"/>
      <c r="G121" s="1"/>
      <c r="H121" s="2"/>
      <c r="I121" s="3"/>
      <c r="J121" s="1"/>
      <c r="K121" s="2"/>
      <c r="L121" s="3"/>
      <c r="M121" s="1"/>
      <c r="N121" s="2"/>
      <c r="O121" s="3"/>
      <c r="P121" s="1"/>
      <c r="Q121" s="2"/>
      <c r="R121" s="3"/>
      <c r="S121" s="1"/>
      <c r="T121" s="2"/>
      <c r="U121" s="3"/>
      <c r="V121" s="1"/>
      <c r="W121" s="2"/>
      <c r="X121" s="3"/>
      <c r="Y121" s="1"/>
      <c r="Z121" s="2"/>
      <c r="AA121" s="3"/>
      <c r="AB121" s="1"/>
      <c r="AC121" s="2"/>
      <c r="AD121" s="3"/>
      <c r="AE121" s="1"/>
      <c r="AF121" s="2"/>
      <c r="AG121" s="3"/>
      <c r="AI121" s="1">
        <f t="shared" ref="AI121:AK122" si="33">D121+G121+J121+M121+P121+S121+V121+Y121+AB121+AE121</f>
        <v>0</v>
      </c>
      <c r="AJ121" s="2">
        <f t="shared" si="33"/>
        <v>0</v>
      </c>
      <c r="AK121" s="3">
        <f t="shared" si="33"/>
        <v>0</v>
      </c>
    </row>
    <row r="122" spans="1:37" ht="15" customHeight="1" x14ac:dyDescent="0.2">
      <c r="A122" s="254">
        <f>[6]Settings!U121</f>
        <v>0</v>
      </c>
      <c r="B122" s="243">
        <f>[6]Settings!V121</f>
        <v>0</v>
      </c>
      <c r="C122" s="244">
        <f>[6]Settings!W121</f>
        <v>0</v>
      </c>
      <c r="D122" s="1"/>
      <c r="E122" s="2"/>
      <c r="F122" s="3"/>
      <c r="G122" s="1"/>
      <c r="H122" s="2"/>
      <c r="I122" s="3"/>
      <c r="J122" s="1"/>
      <c r="K122" s="2"/>
      <c r="L122" s="3"/>
      <c r="M122" s="1"/>
      <c r="N122" s="2"/>
      <c r="O122" s="3"/>
      <c r="P122" s="1"/>
      <c r="Q122" s="2"/>
      <c r="R122" s="3"/>
      <c r="S122" s="1"/>
      <c r="T122" s="2"/>
      <c r="U122" s="3"/>
      <c r="V122" s="1"/>
      <c r="W122" s="2"/>
      <c r="X122" s="3"/>
      <c r="Y122" s="1"/>
      <c r="Z122" s="2"/>
      <c r="AA122" s="3"/>
      <c r="AB122" s="1"/>
      <c r="AC122" s="2"/>
      <c r="AD122" s="3"/>
      <c r="AE122" s="1"/>
      <c r="AF122" s="2"/>
      <c r="AG122" s="3"/>
      <c r="AI122" s="1">
        <f t="shared" si="33"/>
        <v>0</v>
      </c>
      <c r="AJ122" s="2">
        <f t="shared" si="33"/>
        <v>0</v>
      </c>
      <c r="AK122" s="3">
        <f t="shared" si="33"/>
        <v>0</v>
      </c>
    </row>
    <row r="123" spans="1:37" s="66" customFormat="1" ht="15" customHeight="1" x14ac:dyDescent="0.2">
      <c r="A123" s="22" t="str">
        <f>[6]Settings!U122</f>
        <v>Total: Gauteng Municipalities</v>
      </c>
      <c r="B123" s="23"/>
      <c r="C123" s="24"/>
      <c r="D123" s="193">
        <f>SUM(D106+D107+D108+D114+D120)</f>
        <v>67324</v>
      </c>
      <c r="E123" s="102">
        <f t="shared" ref="E123:R123" si="34">SUM(E106+E107+E108+E114+E120)</f>
        <v>47324</v>
      </c>
      <c r="F123" s="203">
        <f t="shared" si="34"/>
        <v>50067</v>
      </c>
      <c r="G123" s="193">
        <f t="shared" si="34"/>
        <v>11197</v>
      </c>
      <c r="H123" s="102">
        <f t="shared" si="34"/>
        <v>11903</v>
      </c>
      <c r="I123" s="203">
        <f t="shared" si="34"/>
        <v>14021</v>
      </c>
      <c r="J123" s="193">
        <f t="shared" si="34"/>
        <v>0</v>
      </c>
      <c r="K123" s="102">
        <f t="shared" si="34"/>
        <v>0</v>
      </c>
      <c r="L123" s="203">
        <f t="shared" si="34"/>
        <v>0</v>
      </c>
      <c r="M123" s="193">
        <f t="shared" ref="M123:O123" si="35">M106+M107+M108+M114+M120</f>
        <v>300044</v>
      </c>
      <c r="N123" s="102">
        <f t="shared" si="35"/>
        <v>467558</v>
      </c>
      <c r="O123" s="203">
        <f t="shared" si="35"/>
        <v>634051</v>
      </c>
      <c r="P123" s="193">
        <f t="shared" si="34"/>
        <v>4366</v>
      </c>
      <c r="Q123" s="102">
        <f t="shared" si="34"/>
        <v>6750</v>
      </c>
      <c r="R123" s="203">
        <f t="shared" si="34"/>
        <v>3000</v>
      </c>
      <c r="S123" s="193">
        <f t="shared" ref="S123:AK123" si="36">S106+S107+S108+S114+S120</f>
        <v>0</v>
      </c>
      <c r="T123" s="102">
        <f t="shared" si="36"/>
        <v>0</v>
      </c>
      <c r="U123" s="203">
        <f t="shared" si="36"/>
        <v>0</v>
      </c>
      <c r="V123" s="193">
        <f t="shared" si="36"/>
        <v>0</v>
      </c>
      <c r="W123" s="102">
        <f t="shared" si="36"/>
        <v>0</v>
      </c>
      <c r="X123" s="203">
        <f t="shared" si="36"/>
        <v>0</v>
      </c>
      <c r="Y123" s="193">
        <f t="shared" si="36"/>
        <v>0</v>
      </c>
      <c r="Z123" s="102">
        <f t="shared" si="36"/>
        <v>0</v>
      </c>
      <c r="AA123" s="203">
        <f t="shared" si="36"/>
        <v>0</v>
      </c>
      <c r="AB123" s="193">
        <f t="shared" si="36"/>
        <v>0</v>
      </c>
      <c r="AC123" s="102">
        <f t="shared" si="36"/>
        <v>0</v>
      </c>
      <c r="AD123" s="203">
        <f t="shared" si="36"/>
        <v>0</v>
      </c>
      <c r="AE123" s="193">
        <f t="shared" si="36"/>
        <v>0</v>
      </c>
      <c r="AF123" s="102">
        <f t="shared" si="36"/>
        <v>0</v>
      </c>
      <c r="AG123" s="203">
        <f t="shared" si="36"/>
        <v>0</v>
      </c>
      <c r="AH123" s="121">
        <f t="shared" si="36"/>
        <v>0</v>
      </c>
      <c r="AI123" s="193">
        <f t="shared" si="36"/>
        <v>382931</v>
      </c>
      <c r="AJ123" s="102">
        <f t="shared" si="36"/>
        <v>533535</v>
      </c>
      <c r="AK123" s="203">
        <f t="shared" si="36"/>
        <v>701139</v>
      </c>
    </row>
    <row r="124" spans="1:37" ht="15" customHeight="1" x14ac:dyDescent="0.2">
      <c r="A124" s="254">
        <f>[6]Settings!U123</f>
        <v>0</v>
      </c>
      <c r="B124" s="243">
        <f>[6]Settings!V123</f>
        <v>0</v>
      </c>
      <c r="C124" s="244">
        <f>[6]Settings!W123</f>
        <v>0</v>
      </c>
      <c r="D124" s="6">
        <v>0</v>
      </c>
      <c r="E124" s="7">
        <v>0</v>
      </c>
      <c r="F124" s="8">
        <v>0</v>
      </c>
      <c r="G124" s="6">
        <v>0</v>
      </c>
      <c r="H124" s="7">
        <v>0</v>
      </c>
      <c r="I124" s="8">
        <v>0</v>
      </c>
      <c r="J124" s="6">
        <v>0</v>
      </c>
      <c r="K124" s="7">
        <v>0</v>
      </c>
      <c r="L124" s="8">
        <v>0</v>
      </c>
      <c r="M124" s="6">
        <v>0</v>
      </c>
      <c r="N124" s="7">
        <v>0</v>
      </c>
      <c r="O124" s="8">
        <v>0</v>
      </c>
      <c r="P124" s="6">
        <v>0</v>
      </c>
      <c r="Q124" s="7">
        <v>0</v>
      </c>
      <c r="R124" s="8">
        <v>0</v>
      </c>
      <c r="S124" s="6">
        <v>0</v>
      </c>
      <c r="T124" s="7">
        <v>0</v>
      </c>
      <c r="U124" s="8">
        <v>0</v>
      </c>
      <c r="V124" s="6">
        <v>0</v>
      </c>
      <c r="W124" s="7">
        <v>0</v>
      </c>
      <c r="X124" s="8">
        <v>0</v>
      </c>
      <c r="Y124" s="6">
        <v>0</v>
      </c>
      <c r="Z124" s="7">
        <v>0</v>
      </c>
      <c r="AA124" s="8">
        <v>0</v>
      </c>
      <c r="AB124" s="6">
        <v>0</v>
      </c>
      <c r="AC124" s="7">
        <v>0</v>
      </c>
      <c r="AD124" s="8">
        <v>0</v>
      </c>
      <c r="AE124" s="6">
        <v>0</v>
      </c>
      <c r="AF124" s="7">
        <v>0</v>
      </c>
      <c r="AG124" s="8">
        <v>0</v>
      </c>
      <c r="AI124" s="6">
        <f t="shared" ref="AI124:AK133" si="37">D124+G124+J124+M124+P124+S124+V124+Y124+AB124+AE124</f>
        <v>0</v>
      </c>
      <c r="AJ124" s="7">
        <f t="shared" si="37"/>
        <v>0</v>
      </c>
      <c r="AK124" s="8">
        <f t="shared" si="37"/>
        <v>0</v>
      </c>
    </row>
    <row r="125" spans="1:37" ht="15" customHeight="1" x14ac:dyDescent="0.2">
      <c r="A125" s="257" t="str">
        <f>[6]Settings!U124</f>
        <v>KWAZULU-NATAL</v>
      </c>
      <c r="B125" s="19"/>
      <c r="C125" s="229"/>
      <c r="D125" s="1"/>
      <c r="E125" s="2"/>
      <c r="F125" s="3"/>
      <c r="G125" s="1"/>
      <c r="H125" s="2"/>
      <c r="I125" s="3"/>
      <c r="J125" s="1"/>
      <c r="K125" s="2"/>
      <c r="L125" s="3"/>
      <c r="M125" s="1">
        <v>0</v>
      </c>
      <c r="N125" s="2">
        <v>0</v>
      </c>
      <c r="O125" s="3">
        <v>0</v>
      </c>
      <c r="P125" s="1"/>
      <c r="Q125" s="2"/>
      <c r="R125" s="3"/>
      <c r="S125" s="1"/>
      <c r="T125" s="2"/>
      <c r="U125" s="3"/>
      <c r="V125" s="1"/>
      <c r="W125" s="2"/>
      <c r="X125" s="3"/>
      <c r="Y125" s="1"/>
      <c r="Z125" s="2"/>
      <c r="AA125" s="3"/>
      <c r="AB125" s="1"/>
      <c r="AC125" s="2"/>
      <c r="AD125" s="3"/>
      <c r="AE125" s="1"/>
      <c r="AF125" s="2"/>
      <c r="AG125" s="3"/>
      <c r="AI125" s="1">
        <f t="shared" si="37"/>
        <v>0</v>
      </c>
      <c r="AJ125" s="2">
        <f t="shared" si="37"/>
        <v>0</v>
      </c>
      <c r="AK125" s="3">
        <f t="shared" si="37"/>
        <v>0</v>
      </c>
    </row>
    <row r="126" spans="1:37" ht="15" customHeight="1" x14ac:dyDescent="0.2">
      <c r="A126" s="254">
        <f>[6]Settings!U125</f>
        <v>0</v>
      </c>
      <c r="B126" s="243">
        <f>[6]Settings!V125</f>
        <v>0</v>
      </c>
      <c r="C126" s="244">
        <f>[6]Settings!W125</f>
        <v>0</v>
      </c>
      <c r="D126" s="1">
        <v>0</v>
      </c>
      <c r="E126" s="2">
        <v>0</v>
      </c>
      <c r="F126" s="3">
        <v>0</v>
      </c>
      <c r="G126" s="1">
        <v>0</v>
      </c>
      <c r="H126" s="2">
        <v>0</v>
      </c>
      <c r="I126" s="3">
        <v>0</v>
      </c>
      <c r="J126" s="1">
        <v>0</v>
      </c>
      <c r="K126" s="2">
        <v>0</v>
      </c>
      <c r="L126" s="3">
        <v>0</v>
      </c>
      <c r="M126" s="1">
        <v>0</v>
      </c>
      <c r="N126" s="2">
        <v>0</v>
      </c>
      <c r="O126" s="3">
        <v>0</v>
      </c>
      <c r="P126" s="1">
        <v>0</v>
      </c>
      <c r="Q126" s="2">
        <v>0</v>
      </c>
      <c r="R126" s="3">
        <v>0</v>
      </c>
      <c r="S126" s="1">
        <v>0</v>
      </c>
      <c r="T126" s="2">
        <v>0</v>
      </c>
      <c r="U126" s="3">
        <v>0</v>
      </c>
      <c r="V126" s="1">
        <v>0</v>
      </c>
      <c r="W126" s="2">
        <v>0</v>
      </c>
      <c r="X126" s="3">
        <v>0</v>
      </c>
      <c r="Y126" s="1">
        <v>0</v>
      </c>
      <c r="Z126" s="2">
        <v>0</v>
      </c>
      <c r="AA126" s="3">
        <v>0</v>
      </c>
      <c r="AB126" s="1">
        <v>0</v>
      </c>
      <c r="AC126" s="2">
        <v>0</v>
      </c>
      <c r="AD126" s="3">
        <v>0</v>
      </c>
      <c r="AE126" s="1">
        <v>0</v>
      </c>
      <c r="AF126" s="2">
        <v>0</v>
      </c>
      <c r="AG126" s="3">
        <v>0</v>
      </c>
      <c r="AI126" s="1">
        <f t="shared" si="37"/>
        <v>0</v>
      </c>
      <c r="AJ126" s="2">
        <f t="shared" si="37"/>
        <v>0</v>
      </c>
      <c r="AK126" s="3">
        <f t="shared" si="37"/>
        <v>0</v>
      </c>
    </row>
    <row r="127" spans="1:37" ht="15" customHeight="1" x14ac:dyDescent="0.2">
      <c r="A127" s="255" t="str">
        <f>[6]Settings!U126</f>
        <v>A</v>
      </c>
      <c r="B127" s="21" t="str">
        <f>[6]Settings!V126</f>
        <v>ETH</v>
      </c>
      <c r="C127" s="65" t="str">
        <f>[6]Settings!W126</f>
        <v>eThekwini</v>
      </c>
      <c r="D127" s="148">
        <v>4102</v>
      </c>
      <c r="E127" s="81">
        <v>29656</v>
      </c>
      <c r="F127" s="149">
        <v>31376</v>
      </c>
      <c r="G127" s="148">
        <v>2920</v>
      </c>
      <c r="H127" s="81">
        <v>2400</v>
      </c>
      <c r="I127" s="149">
        <v>2400</v>
      </c>
      <c r="J127" s="148"/>
      <c r="K127" s="81"/>
      <c r="L127" s="149"/>
      <c r="M127" s="148">
        <v>0</v>
      </c>
      <c r="N127" s="81">
        <v>0</v>
      </c>
      <c r="O127" s="149">
        <v>0</v>
      </c>
      <c r="P127" s="148"/>
      <c r="Q127" s="81"/>
      <c r="R127" s="149"/>
      <c r="S127" s="148"/>
      <c r="T127" s="81"/>
      <c r="U127" s="149"/>
      <c r="V127" s="148"/>
      <c r="W127" s="81"/>
      <c r="X127" s="149"/>
      <c r="Y127" s="148"/>
      <c r="Z127" s="81"/>
      <c r="AA127" s="149"/>
      <c r="AB127" s="148"/>
      <c r="AC127" s="81"/>
      <c r="AD127" s="149"/>
      <c r="AE127" s="148"/>
      <c r="AF127" s="81"/>
      <c r="AG127" s="149"/>
      <c r="AI127" s="148">
        <f t="shared" si="37"/>
        <v>7022</v>
      </c>
      <c r="AJ127" s="81">
        <f t="shared" si="37"/>
        <v>32056</v>
      </c>
      <c r="AK127" s="149">
        <f t="shared" si="37"/>
        <v>33776</v>
      </c>
    </row>
    <row r="128" spans="1:37" ht="15" customHeight="1" x14ac:dyDescent="0.2">
      <c r="A128" s="254">
        <f>[6]Settings!U127</f>
        <v>0</v>
      </c>
      <c r="B128" s="243">
        <f>[6]Settings!V127</f>
        <v>0</v>
      </c>
      <c r="C128" s="244">
        <f>[6]Settings!W127</f>
        <v>0</v>
      </c>
      <c r="D128" s="1">
        <v>0</v>
      </c>
      <c r="E128" s="2">
        <v>0</v>
      </c>
      <c r="F128" s="3">
        <v>0</v>
      </c>
      <c r="G128" s="1">
        <v>0</v>
      </c>
      <c r="H128" s="2">
        <v>0</v>
      </c>
      <c r="I128" s="3">
        <v>0</v>
      </c>
      <c r="J128" s="1">
        <v>0</v>
      </c>
      <c r="K128" s="2">
        <v>0</v>
      </c>
      <c r="L128" s="3">
        <v>0</v>
      </c>
      <c r="M128" s="1">
        <v>0</v>
      </c>
      <c r="N128" s="2">
        <v>0</v>
      </c>
      <c r="O128" s="3">
        <v>0</v>
      </c>
      <c r="P128" s="1">
        <v>0</v>
      </c>
      <c r="Q128" s="2">
        <v>0</v>
      </c>
      <c r="R128" s="3">
        <v>0</v>
      </c>
      <c r="S128" s="1">
        <v>0</v>
      </c>
      <c r="T128" s="2">
        <v>0</v>
      </c>
      <c r="U128" s="3">
        <v>0</v>
      </c>
      <c r="V128" s="1">
        <v>0</v>
      </c>
      <c r="W128" s="2">
        <v>0</v>
      </c>
      <c r="X128" s="3">
        <v>0</v>
      </c>
      <c r="Y128" s="1">
        <v>0</v>
      </c>
      <c r="Z128" s="2">
        <v>0</v>
      </c>
      <c r="AA128" s="3">
        <v>0</v>
      </c>
      <c r="AB128" s="1">
        <v>0</v>
      </c>
      <c r="AC128" s="2">
        <v>0</v>
      </c>
      <c r="AD128" s="3">
        <v>0</v>
      </c>
      <c r="AE128" s="1">
        <v>0</v>
      </c>
      <c r="AF128" s="2">
        <v>0</v>
      </c>
      <c r="AG128" s="3">
        <v>0</v>
      </c>
      <c r="AI128" s="1">
        <f t="shared" si="37"/>
        <v>0</v>
      </c>
      <c r="AJ128" s="2">
        <f t="shared" si="37"/>
        <v>0</v>
      </c>
      <c r="AK128" s="3">
        <f t="shared" si="37"/>
        <v>0</v>
      </c>
    </row>
    <row r="129" spans="1:37" ht="15" customHeight="1" x14ac:dyDescent="0.2">
      <c r="A129" s="20" t="str">
        <f>[6]Settings!U128</f>
        <v>B</v>
      </c>
      <c r="B129" s="19" t="str">
        <f>[6]Settings!V128</f>
        <v>KZN212</v>
      </c>
      <c r="C129" s="229" t="str">
        <f>[6]Settings!W128</f>
        <v>uMdoni</v>
      </c>
      <c r="D129" s="147"/>
      <c r="E129" s="80">
        <v>30890</v>
      </c>
      <c r="F129" s="134">
        <v>32681</v>
      </c>
      <c r="G129" s="147"/>
      <c r="H129" s="80"/>
      <c r="I129" s="134"/>
      <c r="J129" s="147"/>
      <c r="K129" s="80"/>
      <c r="L129" s="134"/>
      <c r="M129" s="147">
        <v>0</v>
      </c>
      <c r="N129" s="80">
        <v>0</v>
      </c>
      <c r="O129" s="134">
        <v>0</v>
      </c>
      <c r="P129" s="147"/>
      <c r="Q129" s="80"/>
      <c r="R129" s="134"/>
      <c r="S129" s="147"/>
      <c r="T129" s="80"/>
      <c r="U129" s="134"/>
      <c r="V129" s="147"/>
      <c r="W129" s="80"/>
      <c r="X129" s="134"/>
      <c r="Y129" s="147"/>
      <c r="Z129" s="80"/>
      <c r="AA129" s="134"/>
      <c r="AB129" s="147"/>
      <c r="AC129" s="80"/>
      <c r="AD129" s="134"/>
      <c r="AE129" s="147"/>
      <c r="AF129" s="80"/>
      <c r="AG129" s="134"/>
      <c r="AI129" s="147">
        <f t="shared" si="37"/>
        <v>0</v>
      </c>
      <c r="AJ129" s="80">
        <f t="shared" si="37"/>
        <v>30890</v>
      </c>
      <c r="AK129" s="134">
        <f t="shared" si="37"/>
        <v>32681</v>
      </c>
    </row>
    <row r="130" spans="1:37" ht="15" customHeight="1" x14ac:dyDescent="0.2">
      <c r="A130" s="20" t="str">
        <f>[6]Settings!U129</f>
        <v>B</v>
      </c>
      <c r="B130" s="19" t="str">
        <f>[6]Settings!V129</f>
        <v>KZN213</v>
      </c>
      <c r="C130" s="229" t="str">
        <f>[6]Settings!W129</f>
        <v>uMzumbe</v>
      </c>
      <c r="D130" s="147">
        <v>79987</v>
      </c>
      <c r="E130" s="80">
        <v>69837</v>
      </c>
      <c r="F130" s="134">
        <v>73888</v>
      </c>
      <c r="G130" s="147"/>
      <c r="H130" s="80"/>
      <c r="I130" s="134"/>
      <c r="J130" s="147"/>
      <c r="K130" s="80"/>
      <c r="L130" s="134"/>
      <c r="M130" s="147">
        <v>0</v>
      </c>
      <c r="N130" s="80">
        <v>0</v>
      </c>
      <c r="O130" s="134">
        <v>0</v>
      </c>
      <c r="P130" s="147"/>
      <c r="Q130" s="80"/>
      <c r="R130" s="134"/>
      <c r="S130" s="147"/>
      <c r="T130" s="80"/>
      <c r="U130" s="134"/>
      <c r="V130" s="147"/>
      <c r="W130" s="80"/>
      <c r="X130" s="134"/>
      <c r="Y130" s="147"/>
      <c r="Z130" s="80"/>
      <c r="AA130" s="134"/>
      <c r="AB130" s="147"/>
      <c r="AC130" s="80"/>
      <c r="AD130" s="134"/>
      <c r="AE130" s="147"/>
      <c r="AF130" s="80"/>
      <c r="AG130" s="134"/>
      <c r="AI130" s="147">
        <f t="shared" si="37"/>
        <v>79987</v>
      </c>
      <c r="AJ130" s="80">
        <f t="shared" si="37"/>
        <v>69837</v>
      </c>
      <c r="AK130" s="134">
        <f t="shared" si="37"/>
        <v>73888</v>
      </c>
    </row>
    <row r="131" spans="1:37" ht="15" customHeight="1" x14ac:dyDescent="0.2">
      <c r="A131" s="20" t="str">
        <f>[6]Settings!U130</f>
        <v>B</v>
      </c>
      <c r="B131" s="19" t="str">
        <f>[6]Settings!V130</f>
        <v>KZN214</v>
      </c>
      <c r="C131" s="229" t="str">
        <f>[6]Settings!W130</f>
        <v>uMuziwabantu</v>
      </c>
      <c r="D131" s="147"/>
      <c r="E131" s="80"/>
      <c r="F131" s="134"/>
      <c r="G131" s="147"/>
      <c r="H131" s="80"/>
      <c r="I131" s="134"/>
      <c r="J131" s="147"/>
      <c r="K131" s="80"/>
      <c r="L131" s="134"/>
      <c r="M131" s="147">
        <v>0</v>
      </c>
      <c r="N131" s="80">
        <v>0</v>
      </c>
      <c r="O131" s="134">
        <v>0</v>
      </c>
      <c r="P131" s="147"/>
      <c r="Q131" s="80"/>
      <c r="R131" s="134"/>
      <c r="S131" s="147"/>
      <c r="T131" s="80"/>
      <c r="U131" s="134"/>
      <c r="V131" s="147"/>
      <c r="W131" s="80"/>
      <c r="X131" s="134"/>
      <c r="Y131" s="147"/>
      <c r="Z131" s="80"/>
      <c r="AA131" s="134"/>
      <c r="AB131" s="147"/>
      <c r="AC131" s="80"/>
      <c r="AD131" s="134"/>
      <c r="AE131" s="147"/>
      <c r="AF131" s="80"/>
      <c r="AG131" s="134"/>
      <c r="AI131" s="147">
        <f t="shared" si="37"/>
        <v>0</v>
      </c>
      <c r="AJ131" s="80">
        <f t="shared" si="37"/>
        <v>0</v>
      </c>
      <c r="AK131" s="134">
        <f t="shared" si="37"/>
        <v>0</v>
      </c>
    </row>
    <row r="132" spans="1:37" ht="15" customHeight="1" x14ac:dyDescent="0.2">
      <c r="A132" s="20" t="str">
        <f>[6]Settings!U131</f>
        <v>B</v>
      </c>
      <c r="B132" s="19" t="str">
        <f>[6]Settings!V131</f>
        <v>KZN216</v>
      </c>
      <c r="C132" s="229" t="str">
        <f>[6]Settings!W131</f>
        <v>Ray Nkonyeni</v>
      </c>
      <c r="D132" s="147">
        <v>6223</v>
      </c>
      <c r="E132" s="80">
        <v>28799</v>
      </c>
      <c r="F132" s="134">
        <v>30470</v>
      </c>
      <c r="G132" s="147"/>
      <c r="H132" s="80"/>
      <c r="I132" s="134"/>
      <c r="J132" s="147"/>
      <c r="K132" s="80"/>
      <c r="L132" s="134"/>
      <c r="M132" s="147">
        <v>0</v>
      </c>
      <c r="N132" s="80">
        <v>0</v>
      </c>
      <c r="O132" s="134">
        <v>0</v>
      </c>
      <c r="P132" s="147"/>
      <c r="Q132" s="80"/>
      <c r="R132" s="134"/>
      <c r="S132" s="147"/>
      <c r="T132" s="80"/>
      <c r="U132" s="134"/>
      <c r="V132" s="147"/>
      <c r="W132" s="80"/>
      <c r="X132" s="134"/>
      <c r="Y132" s="147"/>
      <c r="Z132" s="80"/>
      <c r="AA132" s="134"/>
      <c r="AB132" s="147"/>
      <c r="AC132" s="80"/>
      <c r="AD132" s="134"/>
      <c r="AE132" s="147"/>
      <c r="AF132" s="80"/>
      <c r="AG132" s="134"/>
      <c r="AI132" s="147">
        <f t="shared" si="37"/>
        <v>6223</v>
      </c>
      <c r="AJ132" s="80">
        <f t="shared" si="37"/>
        <v>28799</v>
      </c>
      <c r="AK132" s="134">
        <f t="shared" si="37"/>
        <v>30470</v>
      </c>
    </row>
    <row r="133" spans="1:37" ht="15" customHeight="1" x14ac:dyDescent="0.2">
      <c r="A133" s="20" t="str">
        <f>[6]Settings!U132</f>
        <v>C</v>
      </c>
      <c r="B133" s="19" t="str">
        <f>[6]Settings!V132</f>
        <v>DC21</v>
      </c>
      <c r="C133" s="229" t="str">
        <f>[6]Settings!W132</f>
        <v>Ugu District Municipality</v>
      </c>
      <c r="D133" s="147"/>
      <c r="E133" s="80"/>
      <c r="F133" s="134"/>
      <c r="G133" s="147"/>
      <c r="H133" s="80"/>
      <c r="I133" s="134"/>
      <c r="J133" s="147"/>
      <c r="K133" s="80"/>
      <c r="L133" s="134"/>
      <c r="M133" s="147">
        <v>0</v>
      </c>
      <c r="N133" s="80">
        <v>0</v>
      </c>
      <c r="O133" s="134">
        <v>0</v>
      </c>
      <c r="P133" s="147">
        <v>1636</v>
      </c>
      <c r="Q133" s="80"/>
      <c r="R133" s="134"/>
      <c r="S133" s="147"/>
      <c r="T133" s="80"/>
      <c r="U133" s="134"/>
      <c r="V133" s="147"/>
      <c r="W133" s="80"/>
      <c r="X133" s="134"/>
      <c r="Y133" s="147"/>
      <c r="Z133" s="80"/>
      <c r="AA133" s="134"/>
      <c r="AB133" s="147"/>
      <c r="AC133" s="80"/>
      <c r="AD133" s="134"/>
      <c r="AE133" s="147"/>
      <c r="AF133" s="80"/>
      <c r="AG133" s="134"/>
      <c r="AI133" s="147">
        <f t="shared" si="37"/>
        <v>1636</v>
      </c>
      <c r="AJ133" s="80">
        <f t="shared" si="37"/>
        <v>0</v>
      </c>
      <c r="AK133" s="134">
        <f t="shared" si="37"/>
        <v>0</v>
      </c>
    </row>
    <row r="134" spans="1:37" s="66" customFormat="1" ht="15" customHeight="1" x14ac:dyDescent="0.2">
      <c r="A134" s="22" t="str">
        <f>[6]Settings!U133</f>
        <v>Total: Ugu Municipalities</v>
      </c>
      <c r="B134" s="23"/>
      <c r="C134" s="24"/>
      <c r="D134" s="193">
        <f>SUM(D129:D133)</f>
        <v>86210</v>
      </c>
      <c r="E134" s="102">
        <f t="shared" ref="E134:AK134" si="38">SUM(E129:E133)</f>
        <v>129526</v>
      </c>
      <c r="F134" s="203">
        <f t="shared" si="38"/>
        <v>137039</v>
      </c>
      <c r="G134" s="193">
        <f t="shared" si="38"/>
        <v>0</v>
      </c>
      <c r="H134" s="102">
        <f t="shared" si="38"/>
        <v>0</v>
      </c>
      <c r="I134" s="203">
        <f t="shared" si="38"/>
        <v>0</v>
      </c>
      <c r="J134" s="193">
        <f t="shared" si="38"/>
        <v>0</v>
      </c>
      <c r="K134" s="102">
        <f t="shared" si="38"/>
        <v>0</v>
      </c>
      <c r="L134" s="203">
        <f t="shared" si="38"/>
        <v>0</v>
      </c>
      <c r="M134" s="193">
        <f t="shared" si="38"/>
        <v>0</v>
      </c>
      <c r="N134" s="102">
        <f t="shared" si="38"/>
        <v>0</v>
      </c>
      <c r="O134" s="203">
        <f t="shared" si="38"/>
        <v>0</v>
      </c>
      <c r="P134" s="193">
        <f t="shared" si="38"/>
        <v>1636</v>
      </c>
      <c r="Q134" s="102">
        <f t="shared" si="38"/>
        <v>0</v>
      </c>
      <c r="R134" s="203">
        <f t="shared" si="38"/>
        <v>0</v>
      </c>
      <c r="S134" s="193">
        <f t="shared" si="38"/>
        <v>0</v>
      </c>
      <c r="T134" s="102">
        <f t="shared" si="38"/>
        <v>0</v>
      </c>
      <c r="U134" s="203">
        <f t="shared" si="38"/>
        <v>0</v>
      </c>
      <c r="V134" s="193">
        <f t="shared" si="38"/>
        <v>0</v>
      </c>
      <c r="W134" s="102">
        <f t="shared" si="38"/>
        <v>0</v>
      </c>
      <c r="X134" s="203">
        <f t="shared" si="38"/>
        <v>0</v>
      </c>
      <c r="Y134" s="193">
        <f t="shared" si="38"/>
        <v>0</v>
      </c>
      <c r="Z134" s="102">
        <f t="shared" si="38"/>
        <v>0</v>
      </c>
      <c r="AA134" s="203">
        <f t="shared" si="38"/>
        <v>0</v>
      </c>
      <c r="AB134" s="193">
        <f t="shared" si="38"/>
        <v>0</v>
      </c>
      <c r="AC134" s="102">
        <f t="shared" si="38"/>
        <v>0</v>
      </c>
      <c r="AD134" s="203">
        <f t="shared" si="38"/>
        <v>0</v>
      </c>
      <c r="AE134" s="193">
        <f t="shared" si="38"/>
        <v>0</v>
      </c>
      <c r="AF134" s="102">
        <f t="shared" si="38"/>
        <v>0</v>
      </c>
      <c r="AG134" s="203">
        <f t="shared" si="38"/>
        <v>0</v>
      </c>
      <c r="AH134" s="121">
        <f t="shared" si="38"/>
        <v>0</v>
      </c>
      <c r="AI134" s="193">
        <f t="shared" si="38"/>
        <v>87846</v>
      </c>
      <c r="AJ134" s="102">
        <f t="shared" si="38"/>
        <v>129526</v>
      </c>
      <c r="AK134" s="203">
        <f t="shared" si="38"/>
        <v>137039</v>
      </c>
    </row>
    <row r="135" spans="1:37" ht="15" customHeight="1" x14ac:dyDescent="0.2">
      <c r="A135" s="254">
        <f>[6]Settings!U134</f>
        <v>0</v>
      </c>
      <c r="B135" s="243">
        <f>[6]Settings!V134</f>
        <v>0</v>
      </c>
      <c r="C135" s="244">
        <f>[6]Settings!W134</f>
        <v>0</v>
      </c>
      <c r="D135" s="1">
        <v>0</v>
      </c>
      <c r="E135" s="2">
        <v>0</v>
      </c>
      <c r="F135" s="3">
        <v>0</v>
      </c>
      <c r="G135" s="1">
        <v>0</v>
      </c>
      <c r="H135" s="2">
        <v>0</v>
      </c>
      <c r="I135" s="3">
        <v>0</v>
      </c>
      <c r="J135" s="1">
        <v>0</v>
      </c>
      <c r="K135" s="2">
        <v>0</v>
      </c>
      <c r="L135" s="3">
        <v>0</v>
      </c>
      <c r="M135" s="1">
        <v>0</v>
      </c>
      <c r="N135" s="2">
        <v>0</v>
      </c>
      <c r="O135" s="3">
        <v>0</v>
      </c>
      <c r="P135" s="1">
        <v>0</v>
      </c>
      <c r="Q135" s="2">
        <v>0</v>
      </c>
      <c r="R135" s="3">
        <v>0</v>
      </c>
      <c r="S135" s="1">
        <v>0</v>
      </c>
      <c r="T135" s="2">
        <v>0</v>
      </c>
      <c r="U135" s="3">
        <v>0</v>
      </c>
      <c r="V135" s="1">
        <v>0</v>
      </c>
      <c r="W135" s="2">
        <v>0</v>
      </c>
      <c r="X135" s="3">
        <v>0</v>
      </c>
      <c r="Y135" s="1">
        <v>0</v>
      </c>
      <c r="Z135" s="2">
        <v>0</v>
      </c>
      <c r="AA135" s="3">
        <v>0</v>
      </c>
      <c r="AB135" s="1">
        <v>0</v>
      </c>
      <c r="AC135" s="2">
        <v>0</v>
      </c>
      <c r="AD135" s="3">
        <v>0</v>
      </c>
      <c r="AE135" s="1">
        <v>0</v>
      </c>
      <c r="AF135" s="2">
        <v>0</v>
      </c>
      <c r="AG135" s="3">
        <v>0</v>
      </c>
      <c r="AI135" s="1">
        <f t="shared" ref="AI135:AK143" si="39">D135+G135+J135+M135+P135+S135+V135+Y135+AB135+AE135</f>
        <v>0</v>
      </c>
      <c r="AJ135" s="2">
        <f t="shared" si="39"/>
        <v>0</v>
      </c>
      <c r="AK135" s="3">
        <f t="shared" si="39"/>
        <v>0</v>
      </c>
    </row>
    <row r="136" spans="1:37" ht="15" customHeight="1" x14ac:dyDescent="0.2">
      <c r="A136" s="20" t="str">
        <f>[6]Settings!U135</f>
        <v>B</v>
      </c>
      <c r="B136" s="19" t="str">
        <f>[6]Settings!V135</f>
        <v>KZN221</v>
      </c>
      <c r="C136" s="229" t="str">
        <f>[6]Settings!W135</f>
        <v xml:space="preserve"> uMshwathi</v>
      </c>
      <c r="D136" s="147">
        <v>24169</v>
      </c>
      <c r="E136" s="80">
        <v>1201</v>
      </c>
      <c r="F136" s="134">
        <v>1270</v>
      </c>
      <c r="G136" s="147"/>
      <c r="H136" s="80"/>
      <c r="I136" s="134"/>
      <c r="J136" s="147"/>
      <c r="K136" s="80"/>
      <c r="L136" s="134"/>
      <c r="M136" s="147">
        <v>0</v>
      </c>
      <c r="N136" s="80">
        <v>0</v>
      </c>
      <c r="O136" s="134">
        <v>0</v>
      </c>
      <c r="P136" s="147"/>
      <c r="Q136" s="80"/>
      <c r="R136" s="134"/>
      <c r="S136" s="147"/>
      <c r="T136" s="80"/>
      <c r="U136" s="134"/>
      <c r="V136" s="147"/>
      <c r="W136" s="80"/>
      <c r="X136" s="134"/>
      <c r="Y136" s="147"/>
      <c r="Z136" s="80"/>
      <c r="AA136" s="134"/>
      <c r="AB136" s="147"/>
      <c r="AC136" s="80"/>
      <c r="AD136" s="134"/>
      <c r="AE136" s="147"/>
      <c r="AF136" s="80"/>
      <c r="AG136" s="134"/>
      <c r="AI136" s="147">
        <f t="shared" si="39"/>
        <v>24169</v>
      </c>
      <c r="AJ136" s="80">
        <f t="shared" si="39"/>
        <v>1201</v>
      </c>
      <c r="AK136" s="134">
        <f t="shared" si="39"/>
        <v>1270</v>
      </c>
    </row>
    <row r="137" spans="1:37" ht="15" customHeight="1" x14ac:dyDescent="0.2">
      <c r="A137" s="20" t="str">
        <f>[6]Settings!U136</f>
        <v>B</v>
      </c>
      <c r="B137" s="19" t="str">
        <f>[6]Settings!V136</f>
        <v>KZN222</v>
      </c>
      <c r="C137" s="229" t="str">
        <f>[6]Settings!W136</f>
        <v xml:space="preserve"> uMngeni</v>
      </c>
      <c r="D137" s="147"/>
      <c r="E137" s="80"/>
      <c r="F137" s="134"/>
      <c r="G137" s="147"/>
      <c r="H137" s="80"/>
      <c r="I137" s="134"/>
      <c r="J137" s="147"/>
      <c r="K137" s="80"/>
      <c r="L137" s="134"/>
      <c r="M137" s="147">
        <v>0</v>
      </c>
      <c r="N137" s="80">
        <v>0</v>
      </c>
      <c r="O137" s="134">
        <v>0</v>
      </c>
      <c r="P137" s="147"/>
      <c r="Q137" s="80"/>
      <c r="R137" s="134"/>
      <c r="S137" s="147"/>
      <c r="T137" s="80"/>
      <c r="U137" s="134"/>
      <c r="V137" s="147"/>
      <c r="W137" s="80"/>
      <c r="X137" s="134"/>
      <c r="Y137" s="147"/>
      <c r="Z137" s="80"/>
      <c r="AA137" s="134"/>
      <c r="AB137" s="147"/>
      <c r="AC137" s="80"/>
      <c r="AD137" s="134"/>
      <c r="AE137" s="147"/>
      <c r="AF137" s="80"/>
      <c r="AG137" s="134"/>
      <c r="AI137" s="147">
        <f t="shared" si="39"/>
        <v>0</v>
      </c>
      <c r="AJ137" s="80">
        <f t="shared" si="39"/>
        <v>0</v>
      </c>
      <c r="AK137" s="134">
        <f t="shared" si="39"/>
        <v>0</v>
      </c>
    </row>
    <row r="138" spans="1:37" ht="15" customHeight="1" x14ac:dyDescent="0.2">
      <c r="A138" s="20" t="str">
        <f>[6]Settings!U137</f>
        <v>B</v>
      </c>
      <c r="B138" s="19" t="str">
        <f>[6]Settings!V137</f>
        <v>KZN223</v>
      </c>
      <c r="C138" s="229" t="str">
        <f>[6]Settings!W137</f>
        <v xml:space="preserve"> Mpofana</v>
      </c>
      <c r="D138" s="147"/>
      <c r="E138" s="80">
        <v>11142</v>
      </c>
      <c r="F138" s="134">
        <v>11789</v>
      </c>
      <c r="G138" s="147"/>
      <c r="H138" s="80"/>
      <c r="I138" s="134"/>
      <c r="J138" s="147"/>
      <c r="K138" s="80"/>
      <c r="L138" s="134"/>
      <c r="M138" s="147">
        <v>0</v>
      </c>
      <c r="N138" s="80">
        <v>0</v>
      </c>
      <c r="O138" s="134">
        <v>0</v>
      </c>
      <c r="P138" s="147"/>
      <c r="Q138" s="80"/>
      <c r="R138" s="134"/>
      <c r="S138" s="147"/>
      <c r="T138" s="80"/>
      <c r="U138" s="134"/>
      <c r="V138" s="147"/>
      <c r="W138" s="80"/>
      <c r="X138" s="134"/>
      <c r="Y138" s="147"/>
      <c r="Z138" s="80"/>
      <c r="AA138" s="134"/>
      <c r="AB138" s="147"/>
      <c r="AC138" s="80"/>
      <c r="AD138" s="134"/>
      <c r="AE138" s="147"/>
      <c r="AF138" s="80"/>
      <c r="AG138" s="134"/>
      <c r="AI138" s="147">
        <f t="shared" si="39"/>
        <v>0</v>
      </c>
      <c r="AJ138" s="80">
        <f t="shared" si="39"/>
        <v>11142</v>
      </c>
      <c r="AK138" s="134">
        <f t="shared" si="39"/>
        <v>11789</v>
      </c>
    </row>
    <row r="139" spans="1:37" ht="15" customHeight="1" x14ac:dyDescent="0.2">
      <c r="A139" s="20" t="str">
        <f>[6]Settings!U138</f>
        <v>B</v>
      </c>
      <c r="B139" s="19" t="str">
        <f>[6]Settings!V138</f>
        <v>KZN224</v>
      </c>
      <c r="C139" s="229" t="str">
        <f>[6]Settings!W138</f>
        <v xml:space="preserve"> iMpendle</v>
      </c>
      <c r="D139" s="147"/>
      <c r="E139" s="80"/>
      <c r="F139" s="134"/>
      <c r="G139" s="147"/>
      <c r="H139" s="80"/>
      <c r="I139" s="134"/>
      <c r="J139" s="147"/>
      <c r="K139" s="80"/>
      <c r="L139" s="134"/>
      <c r="M139" s="147">
        <v>0</v>
      </c>
      <c r="N139" s="80">
        <v>0</v>
      </c>
      <c r="O139" s="134">
        <v>0</v>
      </c>
      <c r="P139" s="147"/>
      <c r="Q139" s="80"/>
      <c r="R139" s="134"/>
      <c r="S139" s="147"/>
      <c r="T139" s="80"/>
      <c r="U139" s="134"/>
      <c r="V139" s="147"/>
      <c r="W139" s="80"/>
      <c r="X139" s="134"/>
      <c r="Y139" s="147"/>
      <c r="Z139" s="80"/>
      <c r="AA139" s="134"/>
      <c r="AB139" s="147"/>
      <c r="AC139" s="80"/>
      <c r="AD139" s="134"/>
      <c r="AE139" s="147"/>
      <c r="AF139" s="80"/>
      <c r="AG139" s="134"/>
      <c r="AI139" s="147">
        <f t="shared" si="39"/>
        <v>0</v>
      </c>
      <c r="AJ139" s="80">
        <f t="shared" si="39"/>
        <v>0</v>
      </c>
      <c r="AK139" s="134">
        <f t="shared" si="39"/>
        <v>0</v>
      </c>
    </row>
    <row r="140" spans="1:37" ht="15" customHeight="1" x14ac:dyDescent="0.2">
      <c r="A140" s="20" t="str">
        <f>[6]Settings!U139</f>
        <v>B</v>
      </c>
      <c r="B140" s="19" t="str">
        <f>[6]Settings!V139</f>
        <v>KZN225</v>
      </c>
      <c r="C140" s="229" t="str">
        <f>[6]Settings!W139</f>
        <v xml:space="preserve"> Msunduzi</v>
      </c>
      <c r="D140" s="147">
        <v>49486</v>
      </c>
      <c r="E140" s="80">
        <v>43128</v>
      </c>
      <c r="F140" s="134">
        <v>35630</v>
      </c>
      <c r="G140" s="147">
        <v>1899</v>
      </c>
      <c r="H140" s="80">
        <v>1200</v>
      </c>
      <c r="I140" s="134">
        <v>1200</v>
      </c>
      <c r="J140" s="147"/>
      <c r="K140" s="80"/>
      <c r="L140" s="134"/>
      <c r="M140" s="147">
        <v>0</v>
      </c>
      <c r="N140" s="80">
        <v>0</v>
      </c>
      <c r="O140" s="134">
        <v>0</v>
      </c>
      <c r="P140" s="147"/>
      <c r="Q140" s="80"/>
      <c r="R140" s="134">
        <v>1000</v>
      </c>
      <c r="S140" s="147"/>
      <c r="T140" s="80"/>
      <c r="U140" s="134"/>
      <c r="V140" s="147"/>
      <c r="W140" s="80"/>
      <c r="X140" s="134"/>
      <c r="Y140" s="147"/>
      <c r="Z140" s="80"/>
      <c r="AA140" s="134"/>
      <c r="AB140" s="147"/>
      <c r="AC140" s="80"/>
      <c r="AD140" s="134"/>
      <c r="AE140" s="147"/>
      <c r="AF140" s="80"/>
      <c r="AG140" s="134"/>
      <c r="AI140" s="147">
        <f t="shared" si="39"/>
        <v>51385</v>
      </c>
      <c r="AJ140" s="80">
        <f t="shared" si="39"/>
        <v>44328</v>
      </c>
      <c r="AK140" s="134">
        <f t="shared" si="39"/>
        <v>37830</v>
      </c>
    </row>
    <row r="141" spans="1:37" ht="15" customHeight="1" x14ac:dyDescent="0.2">
      <c r="A141" s="20" t="str">
        <f>[6]Settings!U140</f>
        <v>B</v>
      </c>
      <c r="B141" s="19" t="str">
        <f>[6]Settings!V140</f>
        <v>KZN226</v>
      </c>
      <c r="C141" s="229" t="str">
        <f>[6]Settings!W140</f>
        <v xml:space="preserve"> Mkhambathini</v>
      </c>
      <c r="D141" s="147">
        <v>1585</v>
      </c>
      <c r="E141" s="80"/>
      <c r="F141" s="134"/>
      <c r="G141" s="147"/>
      <c r="H141" s="80"/>
      <c r="I141" s="134"/>
      <c r="J141" s="147"/>
      <c r="K141" s="80"/>
      <c r="L141" s="134"/>
      <c r="M141" s="147">
        <v>0</v>
      </c>
      <c r="N141" s="80">
        <v>0</v>
      </c>
      <c r="O141" s="134">
        <v>0</v>
      </c>
      <c r="P141" s="147"/>
      <c r="Q141" s="80"/>
      <c r="R141" s="134"/>
      <c r="S141" s="147"/>
      <c r="T141" s="80"/>
      <c r="U141" s="134"/>
      <c r="V141" s="147"/>
      <c r="W141" s="80"/>
      <c r="X141" s="134"/>
      <c r="Y141" s="147"/>
      <c r="Z141" s="80"/>
      <c r="AA141" s="134"/>
      <c r="AB141" s="147"/>
      <c r="AC141" s="80"/>
      <c r="AD141" s="134"/>
      <c r="AE141" s="147"/>
      <c r="AF141" s="80"/>
      <c r="AG141" s="134"/>
      <c r="AI141" s="147">
        <f t="shared" si="39"/>
        <v>1585</v>
      </c>
      <c r="AJ141" s="80">
        <f t="shared" si="39"/>
        <v>0</v>
      </c>
      <c r="AK141" s="134">
        <f t="shared" si="39"/>
        <v>0</v>
      </c>
    </row>
    <row r="142" spans="1:37" ht="15" customHeight="1" x14ac:dyDescent="0.2">
      <c r="A142" s="20" t="str">
        <f>[6]Settings!U141</f>
        <v>B</v>
      </c>
      <c r="B142" s="19" t="str">
        <f>[6]Settings!V141</f>
        <v>KZN227</v>
      </c>
      <c r="C142" s="229" t="str">
        <f>[6]Settings!W141</f>
        <v xml:space="preserve"> Richmond</v>
      </c>
      <c r="D142" s="147"/>
      <c r="E142" s="80"/>
      <c r="F142" s="134"/>
      <c r="G142" s="147"/>
      <c r="H142" s="80"/>
      <c r="I142" s="134"/>
      <c r="J142" s="147"/>
      <c r="K142" s="80"/>
      <c r="L142" s="134"/>
      <c r="M142" s="147">
        <v>0</v>
      </c>
      <c r="N142" s="80">
        <v>0</v>
      </c>
      <c r="O142" s="134">
        <v>0</v>
      </c>
      <c r="P142" s="147"/>
      <c r="Q142" s="80"/>
      <c r="R142" s="134"/>
      <c r="S142" s="147"/>
      <c r="T142" s="80"/>
      <c r="U142" s="134"/>
      <c r="V142" s="147"/>
      <c r="W142" s="80"/>
      <c r="X142" s="134"/>
      <c r="Y142" s="147"/>
      <c r="Z142" s="80"/>
      <c r="AA142" s="134"/>
      <c r="AB142" s="147"/>
      <c r="AC142" s="80"/>
      <c r="AD142" s="134"/>
      <c r="AE142" s="147"/>
      <c r="AF142" s="80"/>
      <c r="AG142" s="134"/>
      <c r="AI142" s="147">
        <f t="shared" si="39"/>
        <v>0</v>
      </c>
      <c r="AJ142" s="80">
        <f t="shared" si="39"/>
        <v>0</v>
      </c>
      <c r="AK142" s="134">
        <f t="shared" si="39"/>
        <v>0</v>
      </c>
    </row>
    <row r="143" spans="1:37" ht="15" customHeight="1" x14ac:dyDescent="0.2">
      <c r="A143" s="20" t="str">
        <f>[6]Settings!U142</f>
        <v>C</v>
      </c>
      <c r="B143" s="19" t="str">
        <f>[6]Settings!V142</f>
        <v>DC22</v>
      </c>
      <c r="C143" s="229" t="str">
        <f>[6]Settings!W142</f>
        <v xml:space="preserve"> uMgungundlovu District Municipality</v>
      </c>
      <c r="D143" s="147"/>
      <c r="E143" s="80"/>
      <c r="F143" s="134"/>
      <c r="G143" s="147"/>
      <c r="H143" s="80"/>
      <c r="I143" s="134"/>
      <c r="J143" s="147"/>
      <c r="K143" s="80"/>
      <c r="L143" s="134"/>
      <c r="M143" s="147">
        <v>0</v>
      </c>
      <c r="N143" s="80">
        <v>0</v>
      </c>
      <c r="O143" s="134">
        <v>0</v>
      </c>
      <c r="P143" s="147">
        <v>1637</v>
      </c>
      <c r="Q143" s="80"/>
      <c r="R143" s="134">
        <v>1000</v>
      </c>
      <c r="S143" s="147"/>
      <c r="T143" s="80"/>
      <c r="U143" s="134"/>
      <c r="V143" s="147"/>
      <c r="W143" s="80"/>
      <c r="X143" s="134"/>
      <c r="Y143" s="147"/>
      <c r="Z143" s="80"/>
      <c r="AA143" s="134"/>
      <c r="AB143" s="147"/>
      <c r="AC143" s="80"/>
      <c r="AD143" s="134"/>
      <c r="AE143" s="147"/>
      <c r="AF143" s="80"/>
      <c r="AG143" s="134"/>
      <c r="AI143" s="147">
        <f t="shared" si="39"/>
        <v>1637</v>
      </c>
      <c r="AJ143" s="80">
        <f t="shared" si="39"/>
        <v>0</v>
      </c>
      <c r="AK143" s="134">
        <f t="shared" si="39"/>
        <v>1000</v>
      </c>
    </row>
    <row r="144" spans="1:37" s="66" customFormat="1" ht="15" customHeight="1" x14ac:dyDescent="0.2">
      <c r="A144" s="22" t="str">
        <f>[6]Settings!U143</f>
        <v>Total: uMgungundlovu Municipalities</v>
      </c>
      <c r="B144" s="23"/>
      <c r="C144" s="24"/>
      <c r="D144" s="193">
        <f>SUM(D136:D143)</f>
        <v>75240</v>
      </c>
      <c r="E144" s="102">
        <f t="shared" ref="E144:AK144" si="40">SUM(E136:E143)</f>
        <v>55471</v>
      </c>
      <c r="F144" s="203">
        <f t="shared" si="40"/>
        <v>48689</v>
      </c>
      <c r="G144" s="193">
        <f t="shared" si="40"/>
        <v>1899</v>
      </c>
      <c r="H144" s="102">
        <f t="shared" si="40"/>
        <v>1200</v>
      </c>
      <c r="I144" s="203">
        <f t="shared" si="40"/>
        <v>1200</v>
      </c>
      <c r="J144" s="193">
        <f t="shared" si="40"/>
        <v>0</v>
      </c>
      <c r="K144" s="102">
        <f t="shared" si="40"/>
        <v>0</v>
      </c>
      <c r="L144" s="203">
        <f t="shared" si="40"/>
        <v>0</v>
      </c>
      <c r="M144" s="193">
        <f t="shared" si="40"/>
        <v>0</v>
      </c>
      <c r="N144" s="102">
        <f t="shared" si="40"/>
        <v>0</v>
      </c>
      <c r="O144" s="203">
        <f t="shared" si="40"/>
        <v>0</v>
      </c>
      <c r="P144" s="193">
        <f t="shared" si="40"/>
        <v>1637</v>
      </c>
      <c r="Q144" s="102">
        <f t="shared" si="40"/>
        <v>0</v>
      </c>
      <c r="R144" s="203">
        <f t="shared" si="40"/>
        <v>2000</v>
      </c>
      <c r="S144" s="193">
        <f t="shared" si="40"/>
        <v>0</v>
      </c>
      <c r="T144" s="102">
        <f t="shared" si="40"/>
        <v>0</v>
      </c>
      <c r="U144" s="203">
        <f t="shared" si="40"/>
        <v>0</v>
      </c>
      <c r="V144" s="193">
        <f t="shared" si="40"/>
        <v>0</v>
      </c>
      <c r="W144" s="102">
        <f t="shared" si="40"/>
        <v>0</v>
      </c>
      <c r="X144" s="203">
        <f t="shared" si="40"/>
        <v>0</v>
      </c>
      <c r="Y144" s="193">
        <f t="shared" si="40"/>
        <v>0</v>
      </c>
      <c r="Z144" s="102">
        <f t="shared" si="40"/>
        <v>0</v>
      </c>
      <c r="AA144" s="203">
        <f t="shared" si="40"/>
        <v>0</v>
      </c>
      <c r="AB144" s="193">
        <f t="shared" si="40"/>
        <v>0</v>
      </c>
      <c r="AC144" s="102">
        <f t="shared" si="40"/>
        <v>0</v>
      </c>
      <c r="AD144" s="203">
        <f t="shared" si="40"/>
        <v>0</v>
      </c>
      <c r="AE144" s="193">
        <f t="shared" si="40"/>
        <v>0</v>
      </c>
      <c r="AF144" s="102">
        <f t="shared" si="40"/>
        <v>0</v>
      </c>
      <c r="AG144" s="203">
        <f t="shared" si="40"/>
        <v>0</v>
      </c>
      <c r="AH144" s="121">
        <f t="shared" si="40"/>
        <v>0</v>
      </c>
      <c r="AI144" s="193">
        <f t="shared" si="40"/>
        <v>78776</v>
      </c>
      <c r="AJ144" s="102">
        <f t="shared" si="40"/>
        <v>56671</v>
      </c>
      <c r="AK144" s="203">
        <f t="shared" si="40"/>
        <v>51889</v>
      </c>
    </row>
    <row r="145" spans="1:37" ht="15" customHeight="1" x14ac:dyDescent="0.2">
      <c r="A145" s="254">
        <f>[6]Settings!U144</f>
        <v>0</v>
      </c>
      <c r="B145" s="243">
        <f>[6]Settings!V144</f>
        <v>0</v>
      </c>
      <c r="C145" s="244">
        <f>[6]Settings!W144</f>
        <v>0</v>
      </c>
      <c r="D145" s="1">
        <v>0</v>
      </c>
      <c r="E145" s="2">
        <v>0</v>
      </c>
      <c r="F145" s="3">
        <v>0</v>
      </c>
      <c r="G145" s="1">
        <v>0</v>
      </c>
      <c r="H145" s="2">
        <v>0</v>
      </c>
      <c r="I145" s="3">
        <v>0</v>
      </c>
      <c r="J145" s="1">
        <v>0</v>
      </c>
      <c r="K145" s="2">
        <v>0</v>
      </c>
      <c r="L145" s="3">
        <v>0</v>
      </c>
      <c r="M145" s="1">
        <v>0</v>
      </c>
      <c r="N145" s="2">
        <v>0</v>
      </c>
      <c r="O145" s="3">
        <v>0</v>
      </c>
      <c r="P145" s="1">
        <v>0</v>
      </c>
      <c r="Q145" s="2">
        <v>0</v>
      </c>
      <c r="R145" s="3">
        <v>0</v>
      </c>
      <c r="S145" s="1">
        <v>0</v>
      </c>
      <c r="T145" s="2">
        <v>0</v>
      </c>
      <c r="U145" s="3">
        <v>0</v>
      </c>
      <c r="V145" s="1">
        <v>0</v>
      </c>
      <c r="W145" s="2">
        <v>0</v>
      </c>
      <c r="X145" s="3">
        <v>0</v>
      </c>
      <c r="Y145" s="1">
        <v>0</v>
      </c>
      <c r="Z145" s="2">
        <v>0</v>
      </c>
      <c r="AA145" s="3">
        <v>0</v>
      </c>
      <c r="AB145" s="1">
        <v>0</v>
      </c>
      <c r="AC145" s="2">
        <v>0</v>
      </c>
      <c r="AD145" s="3">
        <v>0</v>
      </c>
      <c r="AE145" s="1">
        <v>0</v>
      </c>
      <c r="AF145" s="2">
        <v>0</v>
      </c>
      <c r="AG145" s="3">
        <v>0</v>
      </c>
      <c r="AI145" s="1">
        <f t="shared" ref="AI145:AK149" si="41">D145+G145+J145+M145+P145+S145+V145+Y145+AB145+AE145</f>
        <v>0</v>
      </c>
      <c r="AJ145" s="2">
        <f t="shared" si="41"/>
        <v>0</v>
      </c>
      <c r="AK145" s="3">
        <f t="shared" si="41"/>
        <v>0</v>
      </c>
    </row>
    <row r="146" spans="1:37" ht="15" customHeight="1" x14ac:dyDescent="0.2">
      <c r="A146" s="20" t="str">
        <f>[6]Settings!U145</f>
        <v>B</v>
      </c>
      <c r="B146" s="19" t="str">
        <f>[6]Settings!V145</f>
        <v>KZN235</v>
      </c>
      <c r="C146" s="229" t="str">
        <f>[6]Settings!W145</f>
        <v xml:space="preserve"> Okhahlamba</v>
      </c>
      <c r="D146" s="147"/>
      <c r="E146" s="80">
        <v>1556</v>
      </c>
      <c r="F146" s="134">
        <v>1646</v>
      </c>
      <c r="G146" s="147"/>
      <c r="H146" s="80"/>
      <c r="I146" s="134"/>
      <c r="J146" s="147"/>
      <c r="K146" s="80"/>
      <c r="L146" s="134"/>
      <c r="M146" s="147">
        <v>0</v>
      </c>
      <c r="N146" s="80">
        <v>0</v>
      </c>
      <c r="O146" s="134">
        <v>0</v>
      </c>
      <c r="P146" s="147"/>
      <c r="Q146" s="80"/>
      <c r="R146" s="134">
        <v>1000</v>
      </c>
      <c r="S146" s="147"/>
      <c r="T146" s="80"/>
      <c r="U146" s="134"/>
      <c r="V146" s="147"/>
      <c r="W146" s="80"/>
      <c r="X146" s="134"/>
      <c r="Y146" s="147"/>
      <c r="Z146" s="80"/>
      <c r="AA146" s="134"/>
      <c r="AB146" s="147"/>
      <c r="AC146" s="80"/>
      <c r="AD146" s="134"/>
      <c r="AE146" s="147"/>
      <c r="AF146" s="80"/>
      <c r="AG146" s="134"/>
      <c r="AI146" s="147">
        <f t="shared" si="41"/>
        <v>0</v>
      </c>
      <c r="AJ146" s="80">
        <f t="shared" si="41"/>
        <v>1556</v>
      </c>
      <c r="AK146" s="134">
        <f t="shared" si="41"/>
        <v>2646</v>
      </c>
    </row>
    <row r="147" spans="1:37" ht="15" customHeight="1" x14ac:dyDescent="0.2">
      <c r="A147" s="20" t="str">
        <f>[6]Settings!U146</f>
        <v>B</v>
      </c>
      <c r="B147" s="19" t="str">
        <f>[6]Settings!V146</f>
        <v>KZN237</v>
      </c>
      <c r="C147" s="229" t="str">
        <f>[6]Settings!W146</f>
        <v xml:space="preserve"> iNkosi Langalibalele </v>
      </c>
      <c r="D147" s="147">
        <v>3397</v>
      </c>
      <c r="E147" s="80">
        <v>11499</v>
      </c>
      <c r="F147" s="134">
        <v>12166</v>
      </c>
      <c r="G147" s="147"/>
      <c r="H147" s="80"/>
      <c r="I147" s="134"/>
      <c r="J147" s="147"/>
      <c r="K147" s="80"/>
      <c r="L147" s="134"/>
      <c r="M147" s="147">
        <v>0</v>
      </c>
      <c r="N147" s="80">
        <v>0</v>
      </c>
      <c r="O147" s="134">
        <v>0</v>
      </c>
      <c r="P147" s="147"/>
      <c r="Q147" s="80"/>
      <c r="R147" s="134"/>
      <c r="S147" s="147"/>
      <c r="T147" s="80"/>
      <c r="U147" s="134"/>
      <c r="V147" s="147"/>
      <c r="W147" s="80"/>
      <c r="X147" s="134"/>
      <c r="Y147" s="147"/>
      <c r="Z147" s="80"/>
      <c r="AA147" s="134"/>
      <c r="AB147" s="147"/>
      <c r="AC147" s="80"/>
      <c r="AD147" s="134"/>
      <c r="AE147" s="147"/>
      <c r="AF147" s="80"/>
      <c r="AG147" s="134"/>
      <c r="AI147" s="147">
        <f t="shared" si="41"/>
        <v>3397</v>
      </c>
      <c r="AJ147" s="80">
        <f t="shared" si="41"/>
        <v>11499</v>
      </c>
      <c r="AK147" s="134">
        <f t="shared" si="41"/>
        <v>12166</v>
      </c>
    </row>
    <row r="148" spans="1:37" ht="15" customHeight="1" x14ac:dyDescent="0.2">
      <c r="A148" s="20" t="str">
        <f>[6]Settings!U147</f>
        <v>B</v>
      </c>
      <c r="B148" s="19" t="str">
        <f>[6]Settings!V147</f>
        <v>KZN238</v>
      </c>
      <c r="C148" s="229" t="str">
        <f>[6]Settings!W147</f>
        <v xml:space="preserve"> Alfred Duma</v>
      </c>
      <c r="D148" s="147">
        <v>51099</v>
      </c>
      <c r="E148" s="80">
        <v>52668</v>
      </c>
      <c r="F148" s="134">
        <v>46303</v>
      </c>
      <c r="G148" s="147"/>
      <c r="H148" s="80"/>
      <c r="I148" s="134"/>
      <c r="J148" s="147"/>
      <c r="K148" s="80"/>
      <c r="L148" s="134"/>
      <c r="M148" s="147">
        <v>0</v>
      </c>
      <c r="N148" s="80">
        <v>0</v>
      </c>
      <c r="O148" s="134">
        <v>0</v>
      </c>
      <c r="P148" s="147"/>
      <c r="Q148" s="80"/>
      <c r="R148" s="134"/>
      <c r="S148" s="147"/>
      <c r="T148" s="80"/>
      <c r="U148" s="134"/>
      <c r="V148" s="147"/>
      <c r="W148" s="80"/>
      <c r="X148" s="134"/>
      <c r="Y148" s="147"/>
      <c r="Z148" s="80"/>
      <c r="AA148" s="134"/>
      <c r="AB148" s="147"/>
      <c r="AC148" s="80"/>
      <c r="AD148" s="134"/>
      <c r="AE148" s="147"/>
      <c r="AF148" s="80"/>
      <c r="AG148" s="134"/>
      <c r="AI148" s="147">
        <f t="shared" si="41"/>
        <v>51099</v>
      </c>
      <c r="AJ148" s="80">
        <f t="shared" si="41"/>
        <v>52668</v>
      </c>
      <c r="AK148" s="134">
        <f t="shared" si="41"/>
        <v>46303</v>
      </c>
    </row>
    <row r="149" spans="1:37" ht="15" customHeight="1" x14ac:dyDescent="0.2">
      <c r="A149" s="20" t="str">
        <f>[6]Settings!U148</f>
        <v>C</v>
      </c>
      <c r="B149" s="19" t="str">
        <f>[6]Settings!V148</f>
        <v>DC23</v>
      </c>
      <c r="C149" s="229" t="str">
        <f>[6]Settings!W148</f>
        <v xml:space="preserve"> uThukela District Municipality</v>
      </c>
      <c r="D149" s="147"/>
      <c r="E149" s="80"/>
      <c r="F149" s="134"/>
      <c r="G149" s="147"/>
      <c r="H149" s="80"/>
      <c r="I149" s="134"/>
      <c r="J149" s="147"/>
      <c r="K149" s="80"/>
      <c r="L149" s="134"/>
      <c r="M149" s="147">
        <v>0</v>
      </c>
      <c r="N149" s="80">
        <v>0</v>
      </c>
      <c r="O149" s="134">
        <v>0</v>
      </c>
      <c r="P149" s="147">
        <v>3001</v>
      </c>
      <c r="Q149" s="80">
        <v>1433</v>
      </c>
      <c r="R149" s="134"/>
      <c r="S149" s="147"/>
      <c r="T149" s="80"/>
      <c r="U149" s="134"/>
      <c r="V149" s="147"/>
      <c r="W149" s="80"/>
      <c r="X149" s="134"/>
      <c r="Y149" s="147"/>
      <c r="Z149" s="80"/>
      <c r="AA149" s="134"/>
      <c r="AB149" s="147"/>
      <c r="AC149" s="80"/>
      <c r="AD149" s="134"/>
      <c r="AE149" s="147"/>
      <c r="AF149" s="80"/>
      <c r="AG149" s="134"/>
      <c r="AI149" s="147">
        <f t="shared" si="41"/>
        <v>3001</v>
      </c>
      <c r="AJ149" s="80">
        <f t="shared" si="41"/>
        <v>1433</v>
      </c>
      <c r="AK149" s="134">
        <f t="shared" si="41"/>
        <v>0</v>
      </c>
    </row>
    <row r="150" spans="1:37" s="66" customFormat="1" ht="15" customHeight="1" x14ac:dyDescent="0.2">
      <c r="A150" s="22" t="str">
        <f>[6]Settings!U149</f>
        <v>Total: uThukela Municipalities</v>
      </c>
      <c r="B150" s="23"/>
      <c r="C150" s="24"/>
      <c r="D150" s="193">
        <f>SUM(D146:D149)</f>
        <v>54496</v>
      </c>
      <c r="E150" s="102">
        <f t="shared" ref="E150:AK150" si="42">SUM(E146:E149)</f>
        <v>65723</v>
      </c>
      <c r="F150" s="203">
        <f t="shared" si="42"/>
        <v>60115</v>
      </c>
      <c r="G150" s="193">
        <f t="shared" si="42"/>
        <v>0</v>
      </c>
      <c r="H150" s="102">
        <f t="shared" si="42"/>
        <v>0</v>
      </c>
      <c r="I150" s="203">
        <f t="shared" si="42"/>
        <v>0</v>
      </c>
      <c r="J150" s="193">
        <f t="shared" si="42"/>
        <v>0</v>
      </c>
      <c r="K150" s="102">
        <f t="shared" si="42"/>
        <v>0</v>
      </c>
      <c r="L150" s="203">
        <f t="shared" si="42"/>
        <v>0</v>
      </c>
      <c r="M150" s="193">
        <f t="shared" si="42"/>
        <v>0</v>
      </c>
      <c r="N150" s="102">
        <f t="shared" si="42"/>
        <v>0</v>
      </c>
      <c r="O150" s="203">
        <f t="shared" si="42"/>
        <v>0</v>
      </c>
      <c r="P150" s="193">
        <f t="shared" si="42"/>
        <v>3001</v>
      </c>
      <c r="Q150" s="102">
        <f t="shared" si="42"/>
        <v>1433</v>
      </c>
      <c r="R150" s="203">
        <f t="shared" si="42"/>
        <v>1000</v>
      </c>
      <c r="S150" s="193">
        <f t="shared" si="42"/>
        <v>0</v>
      </c>
      <c r="T150" s="102">
        <f t="shared" si="42"/>
        <v>0</v>
      </c>
      <c r="U150" s="203">
        <f t="shared" si="42"/>
        <v>0</v>
      </c>
      <c r="V150" s="193">
        <f t="shared" si="42"/>
        <v>0</v>
      </c>
      <c r="W150" s="102">
        <f t="shared" si="42"/>
        <v>0</v>
      </c>
      <c r="X150" s="203">
        <f t="shared" si="42"/>
        <v>0</v>
      </c>
      <c r="Y150" s="193">
        <f t="shared" si="42"/>
        <v>0</v>
      </c>
      <c r="Z150" s="102">
        <f t="shared" si="42"/>
        <v>0</v>
      </c>
      <c r="AA150" s="203">
        <f t="shared" si="42"/>
        <v>0</v>
      </c>
      <c r="AB150" s="193">
        <f t="shared" si="42"/>
        <v>0</v>
      </c>
      <c r="AC150" s="102">
        <f t="shared" si="42"/>
        <v>0</v>
      </c>
      <c r="AD150" s="203">
        <f t="shared" si="42"/>
        <v>0</v>
      </c>
      <c r="AE150" s="193">
        <f t="shared" si="42"/>
        <v>0</v>
      </c>
      <c r="AF150" s="102">
        <f t="shared" si="42"/>
        <v>0</v>
      </c>
      <c r="AG150" s="203">
        <f t="shared" si="42"/>
        <v>0</v>
      </c>
      <c r="AH150" s="121">
        <f t="shared" si="42"/>
        <v>0</v>
      </c>
      <c r="AI150" s="193">
        <f t="shared" si="42"/>
        <v>57497</v>
      </c>
      <c r="AJ150" s="102">
        <f t="shared" si="42"/>
        <v>67156</v>
      </c>
      <c r="AK150" s="203">
        <f t="shared" si="42"/>
        <v>61115</v>
      </c>
    </row>
    <row r="151" spans="1:37" ht="15" customHeight="1" x14ac:dyDescent="0.2">
      <c r="A151" s="254">
        <f>[6]Settings!U150</f>
        <v>0</v>
      </c>
      <c r="B151" s="243">
        <f>[6]Settings!V150</f>
        <v>0</v>
      </c>
      <c r="C151" s="244">
        <f>[6]Settings!W150</f>
        <v>0</v>
      </c>
      <c r="D151" s="1">
        <v>0</v>
      </c>
      <c r="E151" s="2">
        <v>0</v>
      </c>
      <c r="F151" s="3">
        <v>0</v>
      </c>
      <c r="G151" s="1">
        <v>0</v>
      </c>
      <c r="H151" s="2">
        <v>0</v>
      </c>
      <c r="I151" s="3">
        <v>0</v>
      </c>
      <c r="J151" s="1">
        <v>0</v>
      </c>
      <c r="K151" s="2">
        <v>0</v>
      </c>
      <c r="L151" s="3">
        <v>0</v>
      </c>
      <c r="M151" s="1">
        <v>0</v>
      </c>
      <c r="N151" s="2">
        <v>0</v>
      </c>
      <c r="O151" s="3">
        <v>0</v>
      </c>
      <c r="P151" s="1">
        <v>0</v>
      </c>
      <c r="Q151" s="2">
        <v>0</v>
      </c>
      <c r="R151" s="3">
        <v>0</v>
      </c>
      <c r="S151" s="1">
        <v>0</v>
      </c>
      <c r="T151" s="2">
        <v>0</v>
      </c>
      <c r="U151" s="3">
        <v>0</v>
      </c>
      <c r="V151" s="1">
        <v>0</v>
      </c>
      <c r="W151" s="2">
        <v>0</v>
      </c>
      <c r="X151" s="3">
        <v>0</v>
      </c>
      <c r="Y151" s="1">
        <v>0</v>
      </c>
      <c r="Z151" s="2">
        <v>0</v>
      </c>
      <c r="AA151" s="3">
        <v>0</v>
      </c>
      <c r="AB151" s="1">
        <v>0</v>
      </c>
      <c r="AC151" s="2">
        <v>0</v>
      </c>
      <c r="AD151" s="3">
        <v>0</v>
      </c>
      <c r="AE151" s="1">
        <v>0</v>
      </c>
      <c r="AF151" s="2">
        <v>0</v>
      </c>
      <c r="AG151" s="3">
        <v>0</v>
      </c>
      <c r="AI151" s="1">
        <f t="shared" ref="AI151:AK156" si="43">D151+G151+J151+M151+P151+S151+V151+Y151+AB151+AE151</f>
        <v>0</v>
      </c>
      <c r="AJ151" s="2">
        <f t="shared" si="43"/>
        <v>0</v>
      </c>
      <c r="AK151" s="3">
        <f t="shared" si="43"/>
        <v>0</v>
      </c>
    </row>
    <row r="152" spans="1:37" ht="15" customHeight="1" x14ac:dyDescent="0.2">
      <c r="A152" s="20" t="str">
        <f>[6]Settings!U151</f>
        <v>B</v>
      </c>
      <c r="B152" s="19" t="str">
        <f>[6]Settings!V151</f>
        <v>KZN241</v>
      </c>
      <c r="C152" s="229" t="str">
        <f>[6]Settings!W151</f>
        <v xml:space="preserve"> eNdumeni</v>
      </c>
      <c r="D152" s="147"/>
      <c r="E152" s="80"/>
      <c r="F152" s="134"/>
      <c r="G152" s="147"/>
      <c r="H152" s="80"/>
      <c r="I152" s="134"/>
      <c r="J152" s="147"/>
      <c r="K152" s="80"/>
      <c r="L152" s="134"/>
      <c r="M152" s="147">
        <v>0</v>
      </c>
      <c r="N152" s="80">
        <v>0</v>
      </c>
      <c r="O152" s="134">
        <v>0</v>
      </c>
      <c r="P152" s="147"/>
      <c r="Q152" s="80"/>
      <c r="R152" s="134"/>
      <c r="S152" s="147"/>
      <c r="T152" s="80"/>
      <c r="U152" s="134"/>
      <c r="V152" s="147"/>
      <c r="W152" s="80"/>
      <c r="X152" s="134"/>
      <c r="Y152" s="147"/>
      <c r="Z152" s="80"/>
      <c r="AA152" s="134"/>
      <c r="AB152" s="147"/>
      <c r="AC152" s="80"/>
      <c r="AD152" s="134"/>
      <c r="AE152" s="147"/>
      <c r="AF152" s="80"/>
      <c r="AG152" s="134"/>
      <c r="AI152" s="147">
        <f t="shared" si="43"/>
        <v>0</v>
      </c>
      <c r="AJ152" s="80">
        <f t="shared" si="43"/>
        <v>0</v>
      </c>
      <c r="AK152" s="134">
        <f t="shared" si="43"/>
        <v>0</v>
      </c>
    </row>
    <row r="153" spans="1:37" ht="15" customHeight="1" x14ac:dyDescent="0.2">
      <c r="A153" s="20" t="str">
        <f>[6]Settings!U152</f>
        <v>B</v>
      </c>
      <c r="B153" s="19" t="str">
        <f>[6]Settings!V152</f>
        <v>KZN242</v>
      </c>
      <c r="C153" s="229" t="str">
        <f>[6]Settings!W152</f>
        <v xml:space="preserve"> Nquthu</v>
      </c>
      <c r="D153" s="147">
        <v>18701</v>
      </c>
      <c r="E153" s="80">
        <v>42789</v>
      </c>
      <c r="F153" s="134">
        <v>53171</v>
      </c>
      <c r="G153" s="147"/>
      <c r="H153" s="80"/>
      <c r="I153" s="134"/>
      <c r="J153" s="147"/>
      <c r="K153" s="80"/>
      <c r="L153" s="134"/>
      <c r="M153" s="147">
        <v>0</v>
      </c>
      <c r="N153" s="80">
        <v>0</v>
      </c>
      <c r="O153" s="134">
        <v>0</v>
      </c>
      <c r="P153" s="147"/>
      <c r="Q153" s="80"/>
      <c r="R153" s="134">
        <v>1000</v>
      </c>
      <c r="S153" s="147"/>
      <c r="T153" s="80"/>
      <c r="U153" s="134"/>
      <c r="V153" s="147"/>
      <c r="W153" s="80"/>
      <c r="X153" s="134"/>
      <c r="Y153" s="147"/>
      <c r="Z153" s="80"/>
      <c r="AA153" s="134"/>
      <c r="AB153" s="147"/>
      <c r="AC153" s="80"/>
      <c r="AD153" s="134"/>
      <c r="AE153" s="147"/>
      <c r="AF153" s="80"/>
      <c r="AG153" s="134"/>
      <c r="AI153" s="147">
        <f t="shared" si="43"/>
        <v>18701</v>
      </c>
      <c r="AJ153" s="80">
        <f t="shared" si="43"/>
        <v>42789</v>
      </c>
      <c r="AK153" s="134">
        <f t="shared" si="43"/>
        <v>54171</v>
      </c>
    </row>
    <row r="154" spans="1:37" ht="15" customHeight="1" x14ac:dyDescent="0.2">
      <c r="A154" s="20" t="str">
        <f>[6]Settings!U153</f>
        <v>B</v>
      </c>
      <c r="B154" s="19" t="str">
        <f>[6]Settings!V153</f>
        <v>KZN244</v>
      </c>
      <c r="C154" s="229" t="str">
        <f>[6]Settings!W153</f>
        <v xml:space="preserve"> uMsinga</v>
      </c>
      <c r="D154" s="147">
        <v>51133</v>
      </c>
      <c r="E154" s="80">
        <v>3086</v>
      </c>
      <c r="F154" s="134">
        <v>3265</v>
      </c>
      <c r="G154" s="147"/>
      <c r="H154" s="80"/>
      <c r="I154" s="134"/>
      <c r="J154" s="147"/>
      <c r="K154" s="80"/>
      <c r="L154" s="134"/>
      <c r="M154" s="147">
        <v>0</v>
      </c>
      <c r="N154" s="80">
        <v>0</v>
      </c>
      <c r="O154" s="134">
        <v>0</v>
      </c>
      <c r="P154" s="147"/>
      <c r="Q154" s="80">
        <v>761</v>
      </c>
      <c r="R154" s="134"/>
      <c r="S154" s="147"/>
      <c r="T154" s="80"/>
      <c r="U154" s="134"/>
      <c r="V154" s="147"/>
      <c r="W154" s="80"/>
      <c r="X154" s="134"/>
      <c r="Y154" s="147"/>
      <c r="Z154" s="80"/>
      <c r="AA154" s="134"/>
      <c r="AB154" s="147"/>
      <c r="AC154" s="80"/>
      <c r="AD154" s="134"/>
      <c r="AE154" s="147"/>
      <c r="AF154" s="80"/>
      <c r="AG154" s="134"/>
      <c r="AI154" s="147">
        <f t="shared" si="43"/>
        <v>51133</v>
      </c>
      <c r="AJ154" s="80">
        <f t="shared" si="43"/>
        <v>3847</v>
      </c>
      <c r="AK154" s="134">
        <f t="shared" si="43"/>
        <v>3265</v>
      </c>
    </row>
    <row r="155" spans="1:37" ht="15" customHeight="1" x14ac:dyDescent="0.2">
      <c r="A155" s="20" t="str">
        <f>[6]Settings!U154</f>
        <v>B</v>
      </c>
      <c r="B155" s="19" t="str">
        <f>[6]Settings!V154</f>
        <v>KZN245</v>
      </c>
      <c r="C155" s="229" t="str">
        <f>[6]Settings!W154</f>
        <v xml:space="preserve"> uMvoti</v>
      </c>
      <c r="D155" s="147">
        <v>15020</v>
      </c>
      <c r="E155" s="80">
        <v>11272</v>
      </c>
      <c r="F155" s="134">
        <v>1346</v>
      </c>
      <c r="G155" s="147"/>
      <c r="H155" s="80"/>
      <c r="I155" s="134"/>
      <c r="J155" s="147"/>
      <c r="K155" s="80"/>
      <c r="L155" s="134"/>
      <c r="M155" s="147">
        <v>0</v>
      </c>
      <c r="N155" s="80">
        <v>0</v>
      </c>
      <c r="O155" s="134">
        <v>0</v>
      </c>
      <c r="P155" s="147"/>
      <c r="Q155" s="80"/>
      <c r="R155" s="134"/>
      <c r="S155" s="147"/>
      <c r="T155" s="80"/>
      <c r="U155" s="134"/>
      <c r="V155" s="147"/>
      <c r="W155" s="80"/>
      <c r="X155" s="134"/>
      <c r="Y155" s="147"/>
      <c r="Z155" s="80"/>
      <c r="AA155" s="134"/>
      <c r="AB155" s="147"/>
      <c r="AC155" s="80"/>
      <c r="AD155" s="134"/>
      <c r="AE155" s="147"/>
      <c r="AF155" s="80"/>
      <c r="AG155" s="134"/>
      <c r="AI155" s="147">
        <f t="shared" si="43"/>
        <v>15020</v>
      </c>
      <c r="AJ155" s="80">
        <f t="shared" si="43"/>
        <v>11272</v>
      </c>
      <c r="AK155" s="134">
        <f t="shared" si="43"/>
        <v>1346</v>
      </c>
    </row>
    <row r="156" spans="1:37" ht="15" customHeight="1" x14ac:dyDescent="0.2">
      <c r="A156" s="20" t="str">
        <f>[6]Settings!U155</f>
        <v>C</v>
      </c>
      <c r="B156" s="19" t="str">
        <f>[6]Settings!V155</f>
        <v>DC24</v>
      </c>
      <c r="C156" s="229" t="str">
        <f>[6]Settings!W155</f>
        <v xml:space="preserve"> uMzinyathi District Municipality</v>
      </c>
      <c r="D156" s="147"/>
      <c r="E156" s="80"/>
      <c r="F156" s="134"/>
      <c r="G156" s="147"/>
      <c r="H156" s="80"/>
      <c r="I156" s="134">
        <v>0</v>
      </c>
      <c r="J156" s="147"/>
      <c r="K156" s="80"/>
      <c r="L156" s="134"/>
      <c r="M156" s="147">
        <v>0</v>
      </c>
      <c r="N156" s="80">
        <v>0</v>
      </c>
      <c r="O156" s="134">
        <v>0</v>
      </c>
      <c r="P156" s="147">
        <v>1637</v>
      </c>
      <c r="Q156" s="80"/>
      <c r="R156" s="134"/>
      <c r="S156" s="147"/>
      <c r="T156" s="80"/>
      <c r="U156" s="134"/>
      <c r="V156" s="147"/>
      <c r="W156" s="80"/>
      <c r="X156" s="134"/>
      <c r="Y156" s="147"/>
      <c r="Z156" s="80"/>
      <c r="AA156" s="134"/>
      <c r="AB156" s="147"/>
      <c r="AC156" s="80"/>
      <c r="AD156" s="134"/>
      <c r="AE156" s="147"/>
      <c r="AF156" s="80"/>
      <c r="AG156" s="134"/>
      <c r="AI156" s="147">
        <f t="shared" si="43"/>
        <v>1637</v>
      </c>
      <c r="AJ156" s="80">
        <f t="shared" si="43"/>
        <v>0</v>
      </c>
      <c r="AK156" s="134">
        <f t="shared" si="43"/>
        <v>0</v>
      </c>
    </row>
    <row r="157" spans="1:37" s="66" customFormat="1" ht="15" customHeight="1" x14ac:dyDescent="0.2">
      <c r="A157" s="22" t="str">
        <f>[6]Settings!U156</f>
        <v>Total: uMzinyathi Municipalities</v>
      </c>
      <c r="B157" s="23"/>
      <c r="C157" s="24"/>
      <c r="D157" s="193">
        <f>SUM(D152:D156)</f>
        <v>84854</v>
      </c>
      <c r="E157" s="102">
        <f t="shared" ref="E157:AK157" si="44">SUM(E152:E156)</f>
        <v>57147</v>
      </c>
      <c r="F157" s="203">
        <f t="shared" si="44"/>
        <v>57782</v>
      </c>
      <c r="G157" s="193">
        <f t="shared" si="44"/>
        <v>0</v>
      </c>
      <c r="H157" s="102">
        <f t="shared" si="44"/>
        <v>0</v>
      </c>
      <c r="I157" s="203">
        <f t="shared" si="44"/>
        <v>0</v>
      </c>
      <c r="J157" s="193">
        <f t="shared" si="44"/>
        <v>0</v>
      </c>
      <c r="K157" s="102">
        <f t="shared" si="44"/>
        <v>0</v>
      </c>
      <c r="L157" s="203">
        <f t="shared" si="44"/>
        <v>0</v>
      </c>
      <c r="M157" s="193">
        <f t="shared" si="44"/>
        <v>0</v>
      </c>
      <c r="N157" s="102">
        <f t="shared" si="44"/>
        <v>0</v>
      </c>
      <c r="O157" s="203">
        <f t="shared" si="44"/>
        <v>0</v>
      </c>
      <c r="P157" s="193">
        <f t="shared" si="44"/>
        <v>1637</v>
      </c>
      <c r="Q157" s="102">
        <f t="shared" si="44"/>
        <v>761</v>
      </c>
      <c r="R157" s="203">
        <f t="shared" si="44"/>
        <v>1000</v>
      </c>
      <c r="S157" s="193">
        <f t="shared" si="44"/>
        <v>0</v>
      </c>
      <c r="T157" s="102">
        <f t="shared" si="44"/>
        <v>0</v>
      </c>
      <c r="U157" s="203">
        <f t="shared" si="44"/>
        <v>0</v>
      </c>
      <c r="V157" s="193">
        <f t="shared" si="44"/>
        <v>0</v>
      </c>
      <c r="W157" s="102">
        <f t="shared" si="44"/>
        <v>0</v>
      </c>
      <c r="X157" s="203">
        <f t="shared" si="44"/>
        <v>0</v>
      </c>
      <c r="Y157" s="193">
        <f t="shared" si="44"/>
        <v>0</v>
      </c>
      <c r="Z157" s="102">
        <f t="shared" si="44"/>
        <v>0</v>
      </c>
      <c r="AA157" s="203">
        <f t="shared" si="44"/>
        <v>0</v>
      </c>
      <c r="AB157" s="193">
        <f t="shared" si="44"/>
        <v>0</v>
      </c>
      <c r="AC157" s="102">
        <f t="shared" si="44"/>
        <v>0</v>
      </c>
      <c r="AD157" s="203">
        <f t="shared" si="44"/>
        <v>0</v>
      </c>
      <c r="AE157" s="193">
        <f t="shared" si="44"/>
        <v>0</v>
      </c>
      <c r="AF157" s="102">
        <f t="shared" si="44"/>
        <v>0</v>
      </c>
      <c r="AG157" s="203">
        <f t="shared" si="44"/>
        <v>0</v>
      </c>
      <c r="AH157" s="121">
        <f t="shared" si="44"/>
        <v>0</v>
      </c>
      <c r="AI157" s="193">
        <f t="shared" si="44"/>
        <v>86491</v>
      </c>
      <c r="AJ157" s="102">
        <f t="shared" si="44"/>
        <v>57908</v>
      </c>
      <c r="AK157" s="203">
        <f t="shared" si="44"/>
        <v>58782</v>
      </c>
    </row>
    <row r="158" spans="1:37" ht="15" customHeight="1" x14ac:dyDescent="0.2">
      <c r="A158" s="254">
        <f>[6]Settings!U157</f>
        <v>0</v>
      </c>
      <c r="B158" s="243">
        <f>[6]Settings!V157</f>
        <v>0</v>
      </c>
      <c r="C158" s="244">
        <f>[6]Settings!W157</f>
        <v>0</v>
      </c>
      <c r="D158" s="1">
        <v>0</v>
      </c>
      <c r="E158" s="2">
        <v>0</v>
      </c>
      <c r="F158" s="3">
        <v>0</v>
      </c>
      <c r="G158" s="1">
        <v>0</v>
      </c>
      <c r="H158" s="2">
        <v>0</v>
      </c>
      <c r="I158" s="3">
        <v>0</v>
      </c>
      <c r="J158" s="1">
        <v>0</v>
      </c>
      <c r="K158" s="2">
        <v>0</v>
      </c>
      <c r="L158" s="3">
        <v>0</v>
      </c>
      <c r="M158" s="1">
        <v>0</v>
      </c>
      <c r="N158" s="2">
        <v>0</v>
      </c>
      <c r="O158" s="3">
        <v>0</v>
      </c>
      <c r="P158" s="1">
        <v>0</v>
      </c>
      <c r="Q158" s="2">
        <v>0</v>
      </c>
      <c r="R158" s="3">
        <v>0</v>
      </c>
      <c r="S158" s="1">
        <v>0</v>
      </c>
      <c r="T158" s="2">
        <v>0</v>
      </c>
      <c r="U158" s="3">
        <v>0</v>
      </c>
      <c r="V158" s="1">
        <v>0</v>
      </c>
      <c r="W158" s="2">
        <v>0</v>
      </c>
      <c r="X158" s="3">
        <v>0</v>
      </c>
      <c r="Y158" s="1">
        <v>0</v>
      </c>
      <c r="Z158" s="2">
        <v>0</v>
      </c>
      <c r="AA158" s="3">
        <v>0</v>
      </c>
      <c r="AB158" s="1">
        <v>0</v>
      </c>
      <c r="AC158" s="2">
        <v>0</v>
      </c>
      <c r="AD158" s="3">
        <v>0</v>
      </c>
      <c r="AE158" s="1">
        <v>0</v>
      </c>
      <c r="AF158" s="2">
        <v>0</v>
      </c>
      <c r="AG158" s="3">
        <v>0</v>
      </c>
      <c r="AI158" s="1">
        <f t="shared" ref="AI158:AK162" si="45">D158+G158+J158+M158+P158+S158+V158+Y158+AB158+AE158</f>
        <v>0</v>
      </c>
      <c r="AJ158" s="2">
        <f t="shared" si="45"/>
        <v>0</v>
      </c>
      <c r="AK158" s="3">
        <f t="shared" si="45"/>
        <v>0</v>
      </c>
    </row>
    <row r="159" spans="1:37" ht="15" customHeight="1" x14ac:dyDescent="0.2">
      <c r="A159" s="20" t="str">
        <f>[6]Settings!U158</f>
        <v>B</v>
      </c>
      <c r="B159" s="19" t="str">
        <f>[6]Settings!V158</f>
        <v>KZN252</v>
      </c>
      <c r="C159" s="229" t="str">
        <f>[6]Settings!W158</f>
        <v xml:space="preserve"> Newcastle</v>
      </c>
      <c r="D159" s="147">
        <v>48642</v>
      </c>
      <c r="E159" s="80">
        <v>38410</v>
      </c>
      <c r="F159" s="134">
        <v>40638</v>
      </c>
      <c r="G159" s="147">
        <v>200</v>
      </c>
      <c r="H159" s="80">
        <v>1200</v>
      </c>
      <c r="I159" s="134">
        <v>1200</v>
      </c>
      <c r="J159" s="147"/>
      <c r="K159" s="80"/>
      <c r="L159" s="134"/>
      <c r="M159" s="147">
        <v>0</v>
      </c>
      <c r="N159" s="80">
        <v>0</v>
      </c>
      <c r="O159" s="134">
        <v>0</v>
      </c>
      <c r="P159" s="147"/>
      <c r="Q159" s="80"/>
      <c r="R159" s="134"/>
      <c r="S159" s="147"/>
      <c r="T159" s="80"/>
      <c r="U159" s="134"/>
      <c r="V159" s="147"/>
      <c r="W159" s="80"/>
      <c r="X159" s="134"/>
      <c r="Y159" s="147"/>
      <c r="Z159" s="80"/>
      <c r="AA159" s="134"/>
      <c r="AB159" s="147"/>
      <c r="AC159" s="80"/>
      <c r="AD159" s="134"/>
      <c r="AE159" s="147"/>
      <c r="AF159" s="80"/>
      <c r="AG159" s="134"/>
      <c r="AI159" s="147">
        <f t="shared" si="45"/>
        <v>48842</v>
      </c>
      <c r="AJ159" s="80">
        <f t="shared" si="45"/>
        <v>39610</v>
      </c>
      <c r="AK159" s="134">
        <f t="shared" si="45"/>
        <v>41838</v>
      </c>
    </row>
    <row r="160" spans="1:37" ht="15" customHeight="1" x14ac:dyDescent="0.2">
      <c r="A160" s="20" t="str">
        <f>[6]Settings!U159</f>
        <v>B</v>
      </c>
      <c r="B160" s="19" t="str">
        <f>[6]Settings!V159</f>
        <v>KZN253</v>
      </c>
      <c r="C160" s="229" t="str">
        <f>[6]Settings!W159</f>
        <v xml:space="preserve"> eMadlangeni</v>
      </c>
      <c r="D160" s="147"/>
      <c r="E160" s="80"/>
      <c r="F160" s="134"/>
      <c r="G160" s="147"/>
      <c r="H160" s="80"/>
      <c r="I160" s="134"/>
      <c r="J160" s="147"/>
      <c r="K160" s="80"/>
      <c r="L160" s="134"/>
      <c r="M160" s="147">
        <v>0</v>
      </c>
      <c r="N160" s="80">
        <v>0</v>
      </c>
      <c r="O160" s="134">
        <v>0</v>
      </c>
      <c r="P160" s="147"/>
      <c r="Q160" s="80">
        <v>761</v>
      </c>
      <c r="R160" s="134"/>
      <c r="S160" s="147"/>
      <c r="T160" s="80"/>
      <c r="U160" s="134"/>
      <c r="V160" s="147"/>
      <c r="W160" s="80"/>
      <c r="X160" s="134"/>
      <c r="Y160" s="147"/>
      <c r="Z160" s="80"/>
      <c r="AA160" s="134"/>
      <c r="AB160" s="147"/>
      <c r="AC160" s="80"/>
      <c r="AD160" s="134"/>
      <c r="AE160" s="147"/>
      <c r="AF160" s="80"/>
      <c r="AG160" s="134"/>
      <c r="AI160" s="147">
        <f t="shared" si="45"/>
        <v>0</v>
      </c>
      <c r="AJ160" s="80">
        <f t="shared" si="45"/>
        <v>761</v>
      </c>
      <c r="AK160" s="134">
        <f t="shared" si="45"/>
        <v>0</v>
      </c>
    </row>
    <row r="161" spans="1:37" ht="15" customHeight="1" x14ac:dyDescent="0.2">
      <c r="A161" s="20" t="str">
        <f>[6]Settings!U160</f>
        <v>B</v>
      </c>
      <c r="B161" s="19" t="str">
        <f>[6]Settings!V160</f>
        <v>KZN254</v>
      </c>
      <c r="C161" s="229" t="str">
        <f>[6]Settings!W160</f>
        <v xml:space="preserve"> Dannhauser</v>
      </c>
      <c r="D161" s="147">
        <v>1720</v>
      </c>
      <c r="E161" s="80">
        <v>3501</v>
      </c>
      <c r="F161" s="134">
        <v>3704</v>
      </c>
      <c r="G161" s="147"/>
      <c r="H161" s="80"/>
      <c r="I161" s="134"/>
      <c r="J161" s="147"/>
      <c r="K161" s="80"/>
      <c r="L161" s="134"/>
      <c r="M161" s="147">
        <v>0</v>
      </c>
      <c r="N161" s="80">
        <v>0</v>
      </c>
      <c r="O161" s="134">
        <v>0</v>
      </c>
      <c r="P161" s="147"/>
      <c r="Q161" s="80"/>
      <c r="R161" s="134"/>
      <c r="S161" s="147"/>
      <c r="T161" s="80"/>
      <c r="U161" s="134"/>
      <c r="V161" s="147"/>
      <c r="W161" s="80"/>
      <c r="X161" s="134"/>
      <c r="Y161" s="147"/>
      <c r="Z161" s="80"/>
      <c r="AA161" s="134"/>
      <c r="AB161" s="147"/>
      <c r="AC161" s="80"/>
      <c r="AD161" s="134"/>
      <c r="AE161" s="147"/>
      <c r="AF161" s="80"/>
      <c r="AG161" s="134"/>
      <c r="AI161" s="147">
        <f t="shared" si="45"/>
        <v>1720</v>
      </c>
      <c r="AJ161" s="80">
        <f t="shared" si="45"/>
        <v>3501</v>
      </c>
      <c r="AK161" s="134">
        <f t="shared" si="45"/>
        <v>3704</v>
      </c>
    </row>
    <row r="162" spans="1:37" ht="15" customHeight="1" x14ac:dyDescent="0.2">
      <c r="A162" s="20" t="str">
        <f>[6]Settings!U161</f>
        <v>C</v>
      </c>
      <c r="B162" s="19" t="str">
        <f>[6]Settings!V161</f>
        <v>DC25</v>
      </c>
      <c r="C162" s="229" t="str">
        <f>[6]Settings!W161</f>
        <v xml:space="preserve"> Amajuba District Municipality</v>
      </c>
      <c r="D162" s="147"/>
      <c r="E162" s="80"/>
      <c r="F162" s="134"/>
      <c r="G162" s="147"/>
      <c r="H162" s="80"/>
      <c r="I162" s="134"/>
      <c r="J162" s="147"/>
      <c r="K162" s="80"/>
      <c r="L162" s="134"/>
      <c r="M162" s="147">
        <v>0</v>
      </c>
      <c r="N162" s="80">
        <v>0</v>
      </c>
      <c r="O162" s="134">
        <v>0</v>
      </c>
      <c r="P162" s="147">
        <v>1636</v>
      </c>
      <c r="Q162" s="80"/>
      <c r="R162" s="134"/>
      <c r="S162" s="147"/>
      <c r="T162" s="80"/>
      <c r="U162" s="134"/>
      <c r="V162" s="147"/>
      <c r="W162" s="80"/>
      <c r="X162" s="134"/>
      <c r="Y162" s="147"/>
      <c r="Z162" s="80"/>
      <c r="AA162" s="134"/>
      <c r="AB162" s="147"/>
      <c r="AC162" s="80"/>
      <c r="AD162" s="134"/>
      <c r="AE162" s="147"/>
      <c r="AF162" s="80"/>
      <c r="AG162" s="134"/>
      <c r="AI162" s="147">
        <f t="shared" si="45"/>
        <v>1636</v>
      </c>
      <c r="AJ162" s="80">
        <f t="shared" si="45"/>
        <v>0</v>
      </c>
      <c r="AK162" s="134">
        <f t="shared" si="45"/>
        <v>0</v>
      </c>
    </row>
    <row r="163" spans="1:37" s="66" customFormat="1" ht="15" customHeight="1" x14ac:dyDescent="0.2">
      <c r="A163" s="22" t="str">
        <f>[6]Settings!U162</f>
        <v>Total: Amajuba Municipalities</v>
      </c>
      <c r="B163" s="23"/>
      <c r="C163" s="24"/>
      <c r="D163" s="193">
        <f>SUM(D159:D162)</f>
        <v>50362</v>
      </c>
      <c r="E163" s="102">
        <f t="shared" ref="E163:AK163" si="46">SUM(E159:E162)</f>
        <v>41911</v>
      </c>
      <c r="F163" s="203">
        <f t="shared" si="46"/>
        <v>44342</v>
      </c>
      <c r="G163" s="193">
        <f t="shared" si="46"/>
        <v>200</v>
      </c>
      <c r="H163" s="102">
        <f t="shared" si="46"/>
        <v>1200</v>
      </c>
      <c r="I163" s="203">
        <f t="shared" si="46"/>
        <v>1200</v>
      </c>
      <c r="J163" s="193">
        <f t="shared" si="46"/>
        <v>0</v>
      </c>
      <c r="K163" s="102">
        <f t="shared" si="46"/>
        <v>0</v>
      </c>
      <c r="L163" s="203">
        <f t="shared" si="46"/>
        <v>0</v>
      </c>
      <c r="M163" s="193">
        <f t="shared" si="46"/>
        <v>0</v>
      </c>
      <c r="N163" s="102">
        <f t="shared" si="46"/>
        <v>0</v>
      </c>
      <c r="O163" s="203">
        <f t="shared" si="46"/>
        <v>0</v>
      </c>
      <c r="P163" s="193">
        <f t="shared" si="46"/>
        <v>1636</v>
      </c>
      <c r="Q163" s="102">
        <f t="shared" si="46"/>
        <v>761</v>
      </c>
      <c r="R163" s="203">
        <f t="shared" si="46"/>
        <v>0</v>
      </c>
      <c r="S163" s="193">
        <f t="shared" si="46"/>
        <v>0</v>
      </c>
      <c r="T163" s="102">
        <f t="shared" si="46"/>
        <v>0</v>
      </c>
      <c r="U163" s="203">
        <f t="shared" si="46"/>
        <v>0</v>
      </c>
      <c r="V163" s="193">
        <f t="shared" si="46"/>
        <v>0</v>
      </c>
      <c r="W163" s="102">
        <f t="shared" si="46"/>
        <v>0</v>
      </c>
      <c r="X163" s="203">
        <f t="shared" si="46"/>
        <v>0</v>
      </c>
      <c r="Y163" s="193">
        <f t="shared" si="46"/>
        <v>0</v>
      </c>
      <c r="Z163" s="102">
        <f t="shared" si="46"/>
        <v>0</v>
      </c>
      <c r="AA163" s="203">
        <f t="shared" si="46"/>
        <v>0</v>
      </c>
      <c r="AB163" s="193">
        <f t="shared" si="46"/>
        <v>0</v>
      </c>
      <c r="AC163" s="102">
        <f t="shared" si="46"/>
        <v>0</v>
      </c>
      <c r="AD163" s="203">
        <f t="shared" si="46"/>
        <v>0</v>
      </c>
      <c r="AE163" s="193">
        <f t="shared" si="46"/>
        <v>0</v>
      </c>
      <c r="AF163" s="102">
        <f t="shared" si="46"/>
        <v>0</v>
      </c>
      <c r="AG163" s="203">
        <f t="shared" si="46"/>
        <v>0</v>
      </c>
      <c r="AH163" s="121">
        <f t="shared" si="46"/>
        <v>0</v>
      </c>
      <c r="AI163" s="193">
        <f t="shared" si="46"/>
        <v>52198</v>
      </c>
      <c r="AJ163" s="102">
        <f t="shared" si="46"/>
        <v>43872</v>
      </c>
      <c r="AK163" s="203">
        <f t="shared" si="46"/>
        <v>45542</v>
      </c>
    </row>
    <row r="164" spans="1:37" ht="15" customHeight="1" x14ac:dyDescent="0.2">
      <c r="A164" s="254">
        <f>[6]Settings!U163</f>
        <v>0</v>
      </c>
      <c r="B164" s="243">
        <f>[6]Settings!V163</f>
        <v>0</v>
      </c>
      <c r="C164" s="244">
        <f>[6]Settings!W163</f>
        <v>0</v>
      </c>
      <c r="D164" s="194">
        <v>0</v>
      </c>
      <c r="E164" s="4">
        <v>0</v>
      </c>
      <c r="F164" s="204">
        <v>0</v>
      </c>
      <c r="G164" s="194">
        <v>0</v>
      </c>
      <c r="H164" s="4">
        <v>0</v>
      </c>
      <c r="I164" s="204">
        <v>0</v>
      </c>
      <c r="J164" s="194">
        <v>0</v>
      </c>
      <c r="K164" s="4">
        <v>0</v>
      </c>
      <c r="L164" s="204">
        <v>0</v>
      </c>
      <c r="M164" s="194">
        <v>0</v>
      </c>
      <c r="N164" s="4">
        <v>0</v>
      </c>
      <c r="O164" s="204">
        <v>0</v>
      </c>
      <c r="P164" s="194">
        <v>0</v>
      </c>
      <c r="Q164" s="4">
        <v>0</v>
      </c>
      <c r="R164" s="204">
        <v>0</v>
      </c>
      <c r="S164" s="194">
        <v>0</v>
      </c>
      <c r="T164" s="4">
        <v>0</v>
      </c>
      <c r="U164" s="204">
        <v>0</v>
      </c>
      <c r="V164" s="194">
        <v>0</v>
      </c>
      <c r="W164" s="4">
        <v>0</v>
      </c>
      <c r="X164" s="204">
        <v>0</v>
      </c>
      <c r="Y164" s="194">
        <v>0</v>
      </c>
      <c r="Z164" s="4">
        <v>0</v>
      </c>
      <c r="AA164" s="204">
        <v>0</v>
      </c>
      <c r="AB164" s="194">
        <v>0</v>
      </c>
      <c r="AC164" s="4">
        <v>0</v>
      </c>
      <c r="AD164" s="204">
        <v>0</v>
      </c>
      <c r="AE164" s="194">
        <v>0</v>
      </c>
      <c r="AF164" s="4">
        <v>0</v>
      </c>
      <c r="AG164" s="204">
        <v>0</v>
      </c>
      <c r="AI164" s="147">
        <f t="shared" ref="AI164:AK170" si="47">D164+G164+J164+M164+P164+S164+V164+Y164+AB164+AE164</f>
        <v>0</v>
      </c>
      <c r="AJ164" s="80">
        <f t="shared" si="47"/>
        <v>0</v>
      </c>
      <c r="AK164" s="134">
        <f t="shared" si="47"/>
        <v>0</v>
      </c>
    </row>
    <row r="165" spans="1:37" ht="15" customHeight="1" x14ac:dyDescent="0.2">
      <c r="A165" s="20" t="str">
        <f>[6]Settings!U164</f>
        <v>B</v>
      </c>
      <c r="B165" s="19" t="str">
        <f>[6]Settings!V164</f>
        <v>KZN261</v>
      </c>
      <c r="C165" s="229" t="str">
        <f>[6]Settings!W164</f>
        <v xml:space="preserve"> eDumbe</v>
      </c>
      <c r="D165" s="147">
        <v>10198</v>
      </c>
      <c r="E165" s="80">
        <v>7294</v>
      </c>
      <c r="F165" s="134">
        <v>7717</v>
      </c>
      <c r="G165" s="147"/>
      <c r="H165" s="80"/>
      <c r="I165" s="134"/>
      <c r="J165" s="147"/>
      <c r="K165" s="80"/>
      <c r="L165" s="134"/>
      <c r="M165" s="147">
        <v>0</v>
      </c>
      <c r="N165" s="80">
        <v>0</v>
      </c>
      <c r="O165" s="134">
        <v>0</v>
      </c>
      <c r="P165" s="147"/>
      <c r="Q165" s="80"/>
      <c r="R165" s="134"/>
      <c r="S165" s="147"/>
      <c r="T165" s="80"/>
      <c r="U165" s="134"/>
      <c r="V165" s="147"/>
      <c r="W165" s="80"/>
      <c r="X165" s="134"/>
      <c r="Y165" s="147"/>
      <c r="Z165" s="80"/>
      <c r="AA165" s="134"/>
      <c r="AB165" s="147"/>
      <c r="AC165" s="80"/>
      <c r="AD165" s="134"/>
      <c r="AE165" s="147"/>
      <c r="AF165" s="80"/>
      <c r="AG165" s="134"/>
      <c r="AI165" s="147">
        <f t="shared" si="47"/>
        <v>10198</v>
      </c>
      <c r="AJ165" s="80">
        <f t="shared" si="47"/>
        <v>7294</v>
      </c>
      <c r="AK165" s="134">
        <f t="shared" si="47"/>
        <v>7717</v>
      </c>
    </row>
    <row r="166" spans="1:37" ht="15" customHeight="1" x14ac:dyDescent="0.2">
      <c r="A166" s="20" t="str">
        <f>[6]Settings!U165</f>
        <v>B</v>
      </c>
      <c r="B166" s="19" t="str">
        <f>[6]Settings!V165</f>
        <v>KZN262</v>
      </c>
      <c r="C166" s="229" t="str">
        <f>[6]Settings!W165</f>
        <v xml:space="preserve"> uPhongolo</v>
      </c>
      <c r="D166" s="147"/>
      <c r="E166" s="80"/>
      <c r="F166" s="134"/>
      <c r="G166" s="147"/>
      <c r="H166" s="80"/>
      <c r="I166" s="134"/>
      <c r="J166" s="147"/>
      <c r="K166" s="80"/>
      <c r="L166" s="134"/>
      <c r="M166" s="147">
        <v>0</v>
      </c>
      <c r="N166" s="80">
        <v>0</v>
      </c>
      <c r="O166" s="134">
        <v>0</v>
      </c>
      <c r="P166" s="147"/>
      <c r="Q166" s="80"/>
      <c r="R166" s="134"/>
      <c r="S166" s="147"/>
      <c r="T166" s="80"/>
      <c r="U166" s="134"/>
      <c r="V166" s="147"/>
      <c r="W166" s="80"/>
      <c r="X166" s="134"/>
      <c r="Y166" s="147"/>
      <c r="Z166" s="80"/>
      <c r="AA166" s="134"/>
      <c r="AB166" s="147"/>
      <c r="AC166" s="80"/>
      <c r="AD166" s="134"/>
      <c r="AE166" s="147"/>
      <c r="AF166" s="80"/>
      <c r="AG166" s="134"/>
      <c r="AI166" s="147">
        <f t="shared" si="47"/>
        <v>0</v>
      </c>
      <c r="AJ166" s="80">
        <f t="shared" si="47"/>
        <v>0</v>
      </c>
      <c r="AK166" s="134">
        <f t="shared" si="47"/>
        <v>0</v>
      </c>
    </row>
    <row r="167" spans="1:37" ht="15" customHeight="1" x14ac:dyDescent="0.2">
      <c r="A167" s="20" t="str">
        <f>[6]Settings!U166</f>
        <v>B</v>
      </c>
      <c r="B167" s="19" t="str">
        <f>[6]Settings!V166</f>
        <v>KZN263</v>
      </c>
      <c r="C167" s="229" t="str">
        <f>[6]Settings!W166</f>
        <v xml:space="preserve"> AbaQulusi</v>
      </c>
      <c r="D167" s="147">
        <v>28534</v>
      </c>
      <c r="E167" s="80">
        <v>20643</v>
      </c>
      <c r="F167" s="134">
        <v>21852</v>
      </c>
      <c r="G167" s="147"/>
      <c r="H167" s="80"/>
      <c r="I167" s="134"/>
      <c r="J167" s="147"/>
      <c r="K167" s="80"/>
      <c r="L167" s="134"/>
      <c r="M167" s="147">
        <v>0</v>
      </c>
      <c r="N167" s="80">
        <v>0</v>
      </c>
      <c r="O167" s="134">
        <v>0</v>
      </c>
      <c r="P167" s="147"/>
      <c r="Q167" s="80"/>
      <c r="R167" s="134"/>
      <c r="S167" s="147"/>
      <c r="T167" s="80"/>
      <c r="U167" s="134"/>
      <c r="V167" s="147"/>
      <c r="W167" s="80"/>
      <c r="X167" s="134"/>
      <c r="Y167" s="147"/>
      <c r="Z167" s="80"/>
      <c r="AA167" s="134"/>
      <c r="AB167" s="147"/>
      <c r="AC167" s="80"/>
      <c r="AD167" s="134"/>
      <c r="AE167" s="147"/>
      <c r="AF167" s="80"/>
      <c r="AG167" s="134"/>
      <c r="AI167" s="147">
        <f t="shared" si="47"/>
        <v>28534</v>
      </c>
      <c r="AJ167" s="80">
        <f t="shared" si="47"/>
        <v>20643</v>
      </c>
      <c r="AK167" s="134">
        <f t="shared" si="47"/>
        <v>21852</v>
      </c>
    </row>
    <row r="168" spans="1:37" ht="15" customHeight="1" x14ac:dyDescent="0.2">
      <c r="A168" s="20" t="str">
        <f>[6]Settings!U167</f>
        <v>B</v>
      </c>
      <c r="B168" s="19" t="str">
        <f>[6]Settings!V167</f>
        <v>KZN265</v>
      </c>
      <c r="C168" s="229" t="str">
        <f>[6]Settings!W167</f>
        <v xml:space="preserve"> Nongoma</v>
      </c>
      <c r="D168" s="147"/>
      <c r="E168" s="80">
        <v>44163</v>
      </c>
      <c r="F168" s="134">
        <v>46725</v>
      </c>
      <c r="G168" s="147"/>
      <c r="H168" s="80"/>
      <c r="I168" s="134"/>
      <c r="J168" s="147"/>
      <c r="K168" s="80"/>
      <c r="L168" s="134"/>
      <c r="M168" s="147">
        <v>0</v>
      </c>
      <c r="N168" s="80">
        <v>0</v>
      </c>
      <c r="O168" s="134">
        <v>0</v>
      </c>
      <c r="P168" s="147"/>
      <c r="Q168" s="80"/>
      <c r="R168" s="134"/>
      <c r="S168" s="147"/>
      <c r="T168" s="80"/>
      <c r="U168" s="134"/>
      <c r="V168" s="147"/>
      <c r="W168" s="80"/>
      <c r="X168" s="134"/>
      <c r="Y168" s="147"/>
      <c r="Z168" s="80"/>
      <c r="AA168" s="134"/>
      <c r="AB168" s="147"/>
      <c r="AC168" s="80"/>
      <c r="AD168" s="134"/>
      <c r="AE168" s="147"/>
      <c r="AF168" s="80"/>
      <c r="AG168" s="134"/>
      <c r="AI168" s="147">
        <f t="shared" si="47"/>
        <v>0</v>
      </c>
      <c r="AJ168" s="80">
        <f t="shared" si="47"/>
        <v>44163</v>
      </c>
      <c r="AK168" s="134">
        <f t="shared" si="47"/>
        <v>46725</v>
      </c>
    </row>
    <row r="169" spans="1:37" ht="15" customHeight="1" x14ac:dyDescent="0.2">
      <c r="A169" s="20" t="str">
        <f>[6]Settings!U168</f>
        <v>B</v>
      </c>
      <c r="B169" s="19" t="str">
        <f>[6]Settings!V168</f>
        <v>KZN266</v>
      </c>
      <c r="C169" s="229" t="str">
        <f>[6]Settings!W168</f>
        <v xml:space="preserve"> Ulundi</v>
      </c>
      <c r="D169" s="147">
        <v>2178</v>
      </c>
      <c r="E169" s="80">
        <v>11261</v>
      </c>
      <c r="F169" s="134">
        <v>11914</v>
      </c>
      <c r="G169" s="147"/>
      <c r="H169" s="80"/>
      <c r="I169" s="134"/>
      <c r="J169" s="147"/>
      <c r="K169" s="80"/>
      <c r="L169" s="134"/>
      <c r="M169" s="147">
        <v>0</v>
      </c>
      <c r="N169" s="80">
        <v>0</v>
      </c>
      <c r="O169" s="134">
        <v>0</v>
      </c>
      <c r="P169" s="147">
        <v>1365</v>
      </c>
      <c r="Q169" s="80">
        <v>1433</v>
      </c>
      <c r="R169" s="134"/>
      <c r="S169" s="147"/>
      <c r="T169" s="80"/>
      <c r="U169" s="134"/>
      <c r="V169" s="147"/>
      <c r="W169" s="80"/>
      <c r="X169" s="134"/>
      <c r="Y169" s="147"/>
      <c r="Z169" s="80"/>
      <c r="AA169" s="134"/>
      <c r="AB169" s="147"/>
      <c r="AC169" s="80"/>
      <c r="AD169" s="134"/>
      <c r="AE169" s="147"/>
      <c r="AF169" s="80"/>
      <c r="AG169" s="134"/>
      <c r="AI169" s="147">
        <f t="shared" si="47"/>
        <v>3543</v>
      </c>
      <c r="AJ169" s="80">
        <f t="shared" si="47"/>
        <v>12694</v>
      </c>
      <c r="AK169" s="134">
        <f t="shared" si="47"/>
        <v>11914</v>
      </c>
    </row>
    <row r="170" spans="1:37" ht="15" customHeight="1" x14ac:dyDescent="0.2">
      <c r="A170" s="20" t="str">
        <f>[6]Settings!U169</f>
        <v>C</v>
      </c>
      <c r="B170" s="19" t="str">
        <f>[6]Settings!V169</f>
        <v>DC26</v>
      </c>
      <c r="C170" s="229" t="str">
        <f>[6]Settings!W169</f>
        <v xml:space="preserve"> Zululand District Municipality</v>
      </c>
      <c r="D170" s="147"/>
      <c r="E170" s="80"/>
      <c r="F170" s="134"/>
      <c r="G170" s="147"/>
      <c r="H170" s="80"/>
      <c r="I170" s="134">
        <v>0</v>
      </c>
      <c r="J170" s="147">
        <v>185000</v>
      </c>
      <c r="K170" s="80"/>
      <c r="L170" s="134"/>
      <c r="M170" s="147">
        <v>0</v>
      </c>
      <c r="N170" s="80">
        <v>0</v>
      </c>
      <c r="O170" s="134">
        <v>0</v>
      </c>
      <c r="P170" s="147">
        <v>1637</v>
      </c>
      <c r="Q170" s="80"/>
      <c r="R170" s="134">
        <v>1000</v>
      </c>
      <c r="S170" s="147"/>
      <c r="T170" s="80"/>
      <c r="U170" s="134"/>
      <c r="V170" s="147"/>
      <c r="W170" s="80"/>
      <c r="X170" s="134"/>
      <c r="Y170" s="147"/>
      <c r="Z170" s="80"/>
      <c r="AA170" s="134"/>
      <c r="AB170" s="147"/>
      <c r="AC170" s="80"/>
      <c r="AD170" s="134"/>
      <c r="AE170" s="147"/>
      <c r="AF170" s="80"/>
      <c r="AG170" s="134"/>
      <c r="AI170" s="147">
        <f t="shared" si="47"/>
        <v>186637</v>
      </c>
      <c r="AJ170" s="80">
        <f t="shared" si="47"/>
        <v>0</v>
      </c>
      <c r="AK170" s="134">
        <f t="shared" si="47"/>
        <v>1000</v>
      </c>
    </row>
    <row r="171" spans="1:37" s="66" customFormat="1" ht="15" customHeight="1" x14ac:dyDescent="0.2">
      <c r="A171" s="22" t="str">
        <f>[6]Settings!U170</f>
        <v>Total: Zululand Municipalities</v>
      </c>
      <c r="B171" s="23"/>
      <c r="C171" s="24"/>
      <c r="D171" s="193">
        <f>SUM(D165:D170)</f>
        <v>40910</v>
      </c>
      <c r="E171" s="102">
        <f t="shared" ref="E171:AK171" si="48">SUM(E165:E170)</f>
        <v>83361</v>
      </c>
      <c r="F171" s="203">
        <f t="shared" si="48"/>
        <v>88208</v>
      </c>
      <c r="G171" s="193">
        <f t="shared" si="48"/>
        <v>0</v>
      </c>
      <c r="H171" s="102">
        <f t="shared" si="48"/>
        <v>0</v>
      </c>
      <c r="I171" s="203">
        <f t="shared" si="48"/>
        <v>0</v>
      </c>
      <c r="J171" s="193">
        <f t="shared" si="48"/>
        <v>185000</v>
      </c>
      <c r="K171" s="102">
        <f t="shared" si="48"/>
        <v>0</v>
      </c>
      <c r="L171" s="203">
        <f t="shared" si="48"/>
        <v>0</v>
      </c>
      <c r="M171" s="193">
        <f t="shared" si="48"/>
        <v>0</v>
      </c>
      <c r="N171" s="102">
        <f t="shared" si="48"/>
        <v>0</v>
      </c>
      <c r="O171" s="203">
        <f t="shared" si="48"/>
        <v>0</v>
      </c>
      <c r="P171" s="193">
        <f t="shared" si="48"/>
        <v>3002</v>
      </c>
      <c r="Q171" s="102">
        <f t="shared" si="48"/>
        <v>1433</v>
      </c>
      <c r="R171" s="203">
        <f t="shared" si="48"/>
        <v>1000</v>
      </c>
      <c r="S171" s="193">
        <f t="shared" si="48"/>
        <v>0</v>
      </c>
      <c r="T171" s="102">
        <f t="shared" si="48"/>
        <v>0</v>
      </c>
      <c r="U171" s="203">
        <f t="shared" si="48"/>
        <v>0</v>
      </c>
      <c r="V171" s="193">
        <f t="shared" si="48"/>
        <v>0</v>
      </c>
      <c r="W171" s="102">
        <f t="shared" si="48"/>
        <v>0</v>
      </c>
      <c r="X171" s="203">
        <f t="shared" si="48"/>
        <v>0</v>
      </c>
      <c r="Y171" s="193">
        <f t="shared" si="48"/>
        <v>0</v>
      </c>
      <c r="Z171" s="102">
        <f t="shared" si="48"/>
        <v>0</v>
      </c>
      <c r="AA171" s="203">
        <f t="shared" si="48"/>
        <v>0</v>
      </c>
      <c r="AB171" s="193">
        <f t="shared" si="48"/>
        <v>0</v>
      </c>
      <c r="AC171" s="102">
        <f t="shared" si="48"/>
        <v>0</v>
      </c>
      <c r="AD171" s="203">
        <f t="shared" si="48"/>
        <v>0</v>
      </c>
      <c r="AE171" s="193">
        <f t="shared" si="48"/>
        <v>0</v>
      </c>
      <c r="AF171" s="102">
        <f t="shared" si="48"/>
        <v>0</v>
      </c>
      <c r="AG171" s="203">
        <f t="shared" si="48"/>
        <v>0</v>
      </c>
      <c r="AH171" s="121">
        <f t="shared" si="48"/>
        <v>0</v>
      </c>
      <c r="AI171" s="193">
        <f t="shared" si="48"/>
        <v>228912</v>
      </c>
      <c r="AJ171" s="102">
        <f t="shared" si="48"/>
        <v>84794</v>
      </c>
      <c r="AK171" s="203">
        <f t="shared" si="48"/>
        <v>89208</v>
      </c>
    </row>
    <row r="172" spans="1:37" ht="15" customHeight="1" x14ac:dyDescent="0.2">
      <c r="A172" s="254">
        <f>[6]Settings!U171</f>
        <v>0</v>
      </c>
      <c r="B172" s="243">
        <f>[6]Settings!V171</f>
        <v>0</v>
      </c>
      <c r="C172" s="244">
        <f>[6]Settings!W171</f>
        <v>0</v>
      </c>
      <c r="D172" s="1">
        <v>0</v>
      </c>
      <c r="E172" s="2">
        <v>0</v>
      </c>
      <c r="F172" s="3">
        <v>0</v>
      </c>
      <c r="G172" s="1">
        <v>0</v>
      </c>
      <c r="H172" s="2">
        <v>0</v>
      </c>
      <c r="I172" s="3">
        <v>0</v>
      </c>
      <c r="J172" s="1">
        <v>0</v>
      </c>
      <c r="K172" s="2">
        <v>0</v>
      </c>
      <c r="L172" s="3">
        <v>0</v>
      </c>
      <c r="M172" s="1">
        <v>0</v>
      </c>
      <c r="N172" s="2">
        <v>0</v>
      </c>
      <c r="O172" s="3">
        <v>0</v>
      </c>
      <c r="P172" s="1">
        <v>0</v>
      </c>
      <c r="Q172" s="2">
        <v>0</v>
      </c>
      <c r="R172" s="3">
        <v>0</v>
      </c>
      <c r="S172" s="1">
        <v>0</v>
      </c>
      <c r="T172" s="2">
        <v>0</v>
      </c>
      <c r="U172" s="3">
        <v>0</v>
      </c>
      <c r="V172" s="1">
        <v>0</v>
      </c>
      <c r="W172" s="2">
        <v>0</v>
      </c>
      <c r="X172" s="3">
        <v>0</v>
      </c>
      <c r="Y172" s="1">
        <v>0</v>
      </c>
      <c r="Z172" s="2">
        <v>0</v>
      </c>
      <c r="AA172" s="3">
        <v>0</v>
      </c>
      <c r="AB172" s="1">
        <v>0</v>
      </c>
      <c r="AC172" s="2">
        <v>0</v>
      </c>
      <c r="AD172" s="3">
        <v>0</v>
      </c>
      <c r="AE172" s="1">
        <v>0</v>
      </c>
      <c r="AF172" s="2">
        <v>0</v>
      </c>
      <c r="AG172" s="3">
        <v>0</v>
      </c>
      <c r="AI172" s="147">
        <f t="shared" ref="AI172:AK177" si="49">D172+G172+J172+M172+P172+S172+V172+Y172+AB172+AE172</f>
        <v>0</v>
      </c>
      <c r="AJ172" s="80">
        <f t="shared" si="49"/>
        <v>0</v>
      </c>
      <c r="AK172" s="134">
        <f t="shared" si="49"/>
        <v>0</v>
      </c>
    </row>
    <row r="173" spans="1:37" ht="15" customHeight="1" x14ac:dyDescent="0.2">
      <c r="A173" s="20" t="str">
        <f>[6]Settings!U172</f>
        <v>B</v>
      </c>
      <c r="B173" s="19" t="str">
        <f>[6]Settings!V172</f>
        <v>KZN271</v>
      </c>
      <c r="C173" s="229" t="str">
        <f>[6]Settings!W172</f>
        <v xml:space="preserve"> uMhlabuyalingana</v>
      </c>
      <c r="D173" s="147">
        <v>81639</v>
      </c>
      <c r="E173" s="80">
        <v>149934</v>
      </c>
      <c r="F173" s="134">
        <v>126530</v>
      </c>
      <c r="G173" s="147"/>
      <c r="H173" s="80"/>
      <c r="I173" s="134"/>
      <c r="J173" s="147"/>
      <c r="K173" s="80"/>
      <c r="L173" s="134"/>
      <c r="M173" s="147">
        <v>0</v>
      </c>
      <c r="N173" s="80">
        <v>0</v>
      </c>
      <c r="O173" s="134">
        <v>0</v>
      </c>
      <c r="P173" s="147"/>
      <c r="Q173" s="80">
        <v>761</v>
      </c>
      <c r="R173" s="134">
        <v>1000</v>
      </c>
      <c r="S173" s="147"/>
      <c r="T173" s="80"/>
      <c r="U173" s="134"/>
      <c r="V173" s="147"/>
      <c r="W173" s="80"/>
      <c r="X173" s="134"/>
      <c r="Y173" s="147"/>
      <c r="Z173" s="80"/>
      <c r="AA173" s="134"/>
      <c r="AB173" s="147"/>
      <c r="AC173" s="80"/>
      <c r="AD173" s="134"/>
      <c r="AE173" s="147"/>
      <c r="AF173" s="80"/>
      <c r="AG173" s="134"/>
      <c r="AI173" s="147">
        <f t="shared" si="49"/>
        <v>81639</v>
      </c>
      <c r="AJ173" s="80">
        <f t="shared" si="49"/>
        <v>150695</v>
      </c>
      <c r="AK173" s="134">
        <f t="shared" si="49"/>
        <v>127530</v>
      </c>
    </row>
    <row r="174" spans="1:37" ht="15" customHeight="1" x14ac:dyDescent="0.2">
      <c r="A174" s="20" t="str">
        <f>[6]Settings!U173</f>
        <v>B</v>
      </c>
      <c r="B174" s="19" t="str">
        <f>[6]Settings!V173</f>
        <v>KZN272</v>
      </c>
      <c r="C174" s="229" t="str">
        <f>[6]Settings!W173</f>
        <v xml:space="preserve"> Jozini</v>
      </c>
      <c r="D174" s="147">
        <v>210396</v>
      </c>
      <c r="E174" s="80">
        <v>108525</v>
      </c>
      <c r="F174" s="134">
        <v>94819</v>
      </c>
      <c r="G174" s="147"/>
      <c r="H174" s="80"/>
      <c r="I174" s="134"/>
      <c r="J174" s="147"/>
      <c r="K174" s="80"/>
      <c r="L174" s="134"/>
      <c r="M174" s="147">
        <v>0</v>
      </c>
      <c r="N174" s="80">
        <v>0</v>
      </c>
      <c r="O174" s="134">
        <v>0</v>
      </c>
      <c r="P174" s="147"/>
      <c r="Q174" s="80"/>
      <c r="R174" s="134"/>
      <c r="S174" s="147"/>
      <c r="T174" s="80"/>
      <c r="U174" s="134"/>
      <c r="V174" s="147"/>
      <c r="W174" s="80"/>
      <c r="X174" s="134"/>
      <c r="Y174" s="147"/>
      <c r="Z174" s="80"/>
      <c r="AA174" s="134"/>
      <c r="AB174" s="147"/>
      <c r="AC174" s="80"/>
      <c r="AD174" s="134"/>
      <c r="AE174" s="147"/>
      <c r="AF174" s="80"/>
      <c r="AG174" s="134"/>
      <c r="AI174" s="147">
        <f t="shared" si="49"/>
        <v>210396</v>
      </c>
      <c r="AJ174" s="80">
        <f t="shared" si="49"/>
        <v>108525</v>
      </c>
      <c r="AK174" s="134">
        <f t="shared" si="49"/>
        <v>94819</v>
      </c>
    </row>
    <row r="175" spans="1:37" ht="15" customHeight="1" x14ac:dyDescent="0.2">
      <c r="A175" s="20" t="str">
        <f>[6]Settings!U174</f>
        <v>B</v>
      </c>
      <c r="B175" s="19" t="str">
        <f>[6]Settings!V174</f>
        <v>KZN275</v>
      </c>
      <c r="C175" s="229" t="str">
        <f>[6]Settings!W174</f>
        <v xml:space="preserve"> Mtubatuba</v>
      </c>
      <c r="D175" s="147">
        <v>30881</v>
      </c>
      <c r="E175" s="80">
        <v>26543</v>
      </c>
      <c r="F175" s="134">
        <v>28082</v>
      </c>
      <c r="G175" s="147"/>
      <c r="H175" s="80"/>
      <c r="I175" s="134"/>
      <c r="J175" s="147"/>
      <c r="K175" s="80"/>
      <c r="L175" s="134"/>
      <c r="M175" s="147">
        <v>0</v>
      </c>
      <c r="N175" s="80">
        <v>0</v>
      </c>
      <c r="O175" s="134">
        <v>0</v>
      </c>
      <c r="P175" s="147"/>
      <c r="Q175" s="80"/>
      <c r="R175" s="134"/>
      <c r="S175" s="147"/>
      <c r="T175" s="80"/>
      <c r="U175" s="134"/>
      <c r="V175" s="147"/>
      <c r="W175" s="80"/>
      <c r="X175" s="134"/>
      <c r="Y175" s="147"/>
      <c r="Z175" s="80"/>
      <c r="AA175" s="134"/>
      <c r="AB175" s="147"/>
      <c r="AC175" s="80"/>
      <c r="AD175" s="134"/>
      <c r="AE175" s="147"/>
      <c r="AF175" s="80"/>
      <c r="AG175" s="134"/>
      <c r="AI175" s="147">
        <f t="shared" si="49"/>
        <v>30881</v>
      </c>
      <c r="AJ175" s="80">
        <f t="shared" si="49"/>
        <v>26543</v>
      </c>
      <c r="AK175" s="134">
        <f t="shared" si="49"/>
        <v>28082</v>
      </c>
    </row>
    <row r="176" spans="1:37" ht="15" customHeight="1" x14ac:dyDescent="0.2">
      <c r="A176" s="20" t="str">
        <f>[6]Settings!U175</f>
        <v>B</v>
      </c>
      <c r="B176" s="19" t="str">
        <f>[6]Settings!V175</f>
        <v>KZN276</v>
      </c>
      <c r="C176" s="229" t="str">
        <f>[6]Settings!W175</f>
        <v xml:space="preserve"> Big Five Hlabisa</v>
      </c>
      <c r="D176" s="147">
        <v>10355</v>
      </c>
      <c r="E176" s="80">
        <v>20187</v>
      </c>
      <c r="F176" s="134">
        <v>21357</v>
      </c>
      <c r="G176" s="147"/>
      <c r="H176" s="80"/>
      <c r="I176" s="134"/>
      <c r="J176" s="147"/>
      <c r="K176" s="80"/>
      <c r="L176" s="134"/>
      <c r="M176" s="147">
        <v>0</v>
      </c>
      <c r="N176" s="80">
        <v>0</v>
      </c>
      <c r="O176" s="134">
        <v>0</v>
      </c>
      <c r="P176" s="147"/>
      <c r="Q176" s="80"/>
      <c r="R176" s="134"/>
      <c r="S176" s="147"/>
      <c r="T176" s="80"/>
      <c r="U176" s="134"/>
      <c r="V176" s="147"/>
      <c r="W176" s="80"/>
      <c r="X176" s="134"/>
      <c r="Y176" s="147"/>
      <c r="Z176" s="80"/>
      <c r="AA176" s="134"/>
      <c r="AB176" s="147"/>
      <c r="AC176" s="80"/>
      <c r="AD176" s="134"/>
      <c r="AE176" s="147"/>
      <c r="AF176" s="80"/>
      <c r="AG176" s="134"/>
      <c r="AI176" s="147">
        <f t="shared" si="49"/>
        <v>10355</v>
      </c>
      <c r="AJ176" s="80">
        <f t="shared" si="49"/>
        <v>20187</v>
      </c>
      <c r="AK176" s="134">
        <f t="shared" si="49"/>
        <v>21357</v>
      </c>
    </row>
    <row r="177" spans="1:37" ht="15" customHeight="1" x14ac:dyDescent="0.2">
      <c r="A177" s="20" t="str">
        <f>[6]Settings!U176</f>
        <v>C</v>
      </c>
      <c r="B177" s="19" t="str">
        <f>[6]Settings!V176</f>
        <v>DC27</v>
      </c>
      <c r="C177" s="229" t="str">
        <f>[6]Settings!W176</f>
        <v xml:space="preserve"> uMkhanyakude District Municipality</v>
      </c>
      <c r="D177" s="147"/>
      <c r="E177" s="80"/>
      <c r="F177" s="134"/>
      <c r="G177" s="147"/>
      <c r="H177" s="80"/>
      <c r="I177" s="134"/>
      <c r="J177" s="147"/>
      <c r="K177" s="80"/>
      <c r="L177" s="134"/>
      <c r="M177" s="147">
        <v>120000</v>
      </c>
      <c r="N177" s="80">
        <v>0</v>
      </c>
      <c r="O177" s="134">
        <v>0</v>
      </c>
      <c r="P177" s="147">
        <v>1637</v>
      </c>
      <c r="Q177" s="80"/>
      <c r="R177" s="134"/>
      <c r="S177" s="147"/>
      <c r="T177" s="80"/>
      <c r="U177" s="134"/>
      <c r="V177" s="147"/>
      <c r="W177" s="80"/>
      <c r="X177" s="134"/>
      <c r="Y177" s="147"/>
      <c r="Z177" s="80"/>
      <c r="AA177" s="134"/>
      <c r="AB177" s="147"/>
      <c r="AC177" s="80"/>
      <c r="AD177" s="134"/>
      <c r="AE177" s="147"/>
      <c r="AF177" s="80"/>
      <c r="AG177" s="134"/>
      <c r="AI177" s="147">
        <f t="shared" si="49"/>
        <v>121637</v>
      </c>
      <c r="AJ177" s="80">
        <f t="shared" si="49"/>
        <v>0</v>
      </c>
      <c r="AK177" s="134">
        <f t="shared" si="49"/>
        <v>0</v>
      </c>
    </row>
    <row r="178" spans="1:37" s="66" customFormat="1" ht="15" customHeight="1" x14ac:dyDescent="0.2">
      <c r="A178" s="22" t="str">
        <f>[6]Settings!U177</f>
        <v>Total: uMkhanyakude Municipalities</v>
      </c>
      <c r="B178" s="23"/>
      <c r="C178" s="24"/>
      <c r="D178" s="193">
        <f>SUM(D173:D177)</f>
        <v>333271</v>
      </c>
      <c r="E178" s="102">
        <f t="shared" ref="E178:AK178" si="50">SUM(E173:E177)</f>
        <v>305189</v>
      </c>
      <c r="F178" s="203">
        <f t="shared" si="50"/>
        <v>270788</v>
      </c>
      <c r="G178" s="193">
        <f t="shared" si="50"/>
        <v>0</v>
      </c>
      <c r="H178" s="102">
        <f t="shared" si="50"/>
        <v>0</v>
      </c>
      <c r="I178" s="203">
        <f t="shared" si="50"/>
        <v>0</v>
      </c>
      <c r="J178" s="193">
        <f t="shared" si="50"/>
        <v>0</v>
      </c>
      <c r="K178" s="102">
        <f t="shared" si="50"/>
        <v>0</v>
      </c>
      <c r="L178" s="203">
        <f t="shared" si="50"/>
        <v>0</v>
      </c>
      <c r="M178" s="193">
        <f t="shared" si="50"/>
        <v>120000</v>
      </c>
      <c r="N178" s="102">
        <f t="shared" si="50"/>
        <v>0</v>
      </c>
      <c r="O178" s="203">
        <f t="shared" si="50"/>
        <v>0</v>
      </c>
      <c r="P178" s="193">
        <f t="shared" si="50"/>
        <v>1637</v>
      </c>
      <c r="Q178" s="102">
        <f t="shared" si="50"/>
        <v>761</v>
      </c>
      <c r="R178" s="203">
        <f t="shared" si="50"/>
        <v>1000</v>
      </c>
      <c r="S178" s="193">
        <f t="shared" si="50"/>
        <v>0</v>
      </c>
      <c r="T178" s="102">
        <f t="shared" si="50"/>
        <v>0</v>
      </c>
      <c r="U178" s="203">
        <f t="shared" si="50"/>
        <v>0</v>
      </c>
      <c r="V178" s="193">
        <f t="shared" si="50"/>
        <v>0</v>
      </c>
      <c r="W178" s="102">
        <f t="shared" si="50"/>
        <v>0</v>
      </c>
      <c r="X178" s="203">
        <f t="shared" si="50"/>
        <v>0</v>
      </c>
      <c r="Y178" s="193">
        <f t="shared" si="50"/>
        <v>0</v>
      </c>
      <c r="Z178" s="102">
        <f t="shared" si="50"/>
        <v>0</v>
      </c>
      <c r="AA178" s="203">
        <f t="shared" si="50"/>
        <v>0</v>
      </c>
      <c r="AB178" s="193">
        <f t="shared" si="50"/>
        <v>0</v>
      </c>
      <c r="AC178" s="102">
        <f t="shared" si="50"/>
        <v>0</v>
      </c>
      <c r="AD178" s="203">
        <f t="shared" si="50"/>
        <v>0</v>
      </c>
      <c r="AE178" s="193">
        <f t="shared" si="50"/>
        <v>0</v>
      </c>
      <c r="AF178" s="102">
        <f t="shared" si="50"/>
        <v>0</v>
      </c>
      <c r="AG178" s="203">
        <f t="shared" si="50"/>
        <v>0</v>
      </c>
      <c r="AH178" s="121">
        <f t="shared" si="50"/>
        <v>0</v>
      </c>
      <c r="AI178" s="193">
        <f t="shared" si="50"/>
        <v>454908</v>
      </c>
      <c r="AJ178" s="102">
        <f t="shared" si="50"/>
        <v>305950</v>
      </c>
      <c r="AK178" s="203">
        <f t="shared" si="50"/>
        <v>271788</v>
      </c>
    </row>
    <row r="179" spans="1:37" ht="15" customHeight="1" x14ac:dyDescent="0.2">
      <c r="A179" s="254">
        <f>[6]Settings!U178</f>
        <v>0</v>
      </c>
      <c r="B179" s="243">
        <f>[6]Settings!V178</f>
        <v>0</v>
      </c>
      <c r="C179" s="244">
        <f>[6]Settings!W178</f>
        <v>0</v>
      </c>
      <c r="D179" s="1">
        <v>0</v>
      </c>
      <c r="E179" s="2">
        <v>0</v>
      </c>
      <c r="F179" s="3">
        <v>0</v>
      </c>
      <c r="G179" s="1">
        <v>0</v>
      </c>
      <c r="H179" s="2">
        <v>0</v>
      </c>
      <c r="I179" s="3">
        <v>0</v>
      </c>
      <c r="J179" s="1">
        <v>0</v>
      </c>
      <c r="K179" s="2">
        <v>0</v>
      </c>
      <c r="L179" s="3">
        <v>0</v>
      </c>
      <c r="M179" s="1">
        <v>0</v>
      </c>
      <c r="N179" s="2">
        <v>0</v>
      </c>
      <c r="O179" s="3">
        <v>0</v>
      </c>
      <c r="P179" s="1">
        <v>0</v>
      </c>
      <c r="Q179" s="2">
        <v>0</v>
      </c>
      <c r="R179" s="3">
        <v>0</v>
      </c>
      <c r="S179" s="1">
        <v>0</v>
      </c>
      <c r="T179" s="2">
        <v>0</v>
      </c>
      <c r="U179" s="3">
        <v>0</v>
      </c>
      <c r="V179" s="1">
        <v>0</v>
      </c>
      <c r="W179" s="2">
        <v>0</v>
      </c>
      <c r="X179" s="3">
        <v>0</v>
      </c>
      <c r="Y179" s="1">
        <v>0</v>
      </c>
      <c r="Z179" s="2">
        <v>0</v>
      </c>
      <c r="AA179" s="3">
        <v>0</v>
      </c>
      <c r="AB179" s="1">
        <v>0</v>
      </c>
      <c r="AC179" s="2">
        <v>0</v>
      </c>
      <c r="AD179" s="3">
        <v>0</v>
      </c>
      <c r="AE179" s="1">
        <v>0</v>
      </c>
      <c r="AF179" s="2">
        <v>0</v>
      </c>
      <c r="AG179" s="3">
        <v>0</v>
      </c>
      <c r="AI179" s="147">
        <f t="shared" ref="AI179:AK185" si="51">D179+G179+J179+M179+P179+S179+V179+Y179+AB179+AE179</f>
        <v>0</v>
      </c>
      <c r="AJ179" s="80">
        <f t="shared" si="51"/>
        <v>0</v>
      </c>
      <c r="AK179" s="134">
        <f t="shared" si="51"/>
        <v>0</v>
      </c>
    </row>
    <row r="180" spans="1:37" ht="15" customHeight="1" x14ac:dyDescent="0.2">
      <c r="A180" s="20" t="str">
        <f>[6]Settings!U179</f>
        <v>B</v>
      </c>
      <c r="B180" s="19" t="str">
        <f>[6]Settings!V179</f>
        <v>KZN281</v>
      </c>
      <c r="C180" s="229" t="str">
        <f>[6]Settings!W179</f>
        <v xml:space="preserve"> uMfolozi</v>
      </c>
      <c r="D180" s="147">
        <v>2744</v>
      </c>
      <c r="E180" s="80"/>
      <c r="F180" s="134"/>
      <c r="G180" s="147"/>
      <c r="H180" s="80"/>
      <c r="I180" s="134"/>
      <c r="J180" s="147"/>
      <c r="K180" s="80"/>
      <c r="L180" s="134"/>
      <c r="M180" s="147">
        <v>0</v>
      </c>
      <c r="N180" s="80">
        <v>0</v>
      </c>
      <c r="O180" s="134">
        <v>0</v>
      </c>
      <c r="P180" s="147"/>
      <c r="Q180" s="80"/>
      <c r="R180" s="134"/>
      <c r="S180" s="147"/>
      <c r="T180" s="80"/>
      <c r="U180" s="134"/>
      <c r="V180" s="147"/>
      <c r="W180" s="80"/>
      <c r="X180" s="134"/>
      <c r="Y180" s="147"/>
      <c r="Z180" s="80"/>
      <c r="AA180" s="134"/>
      <c r="AB180" s="147"/>
      <c r="AC180" s="80"/>
      <c r="AD180" s="134"/>
      <c r="AE180" s="147"/>
      <c r="AF180" s="80"/>
      <c r="AG180" s="134"/>
      <c r="AI180" s="147">
        <f t="shared" si="51"/>
        <v>2744</v>
      </c>
      <c r="AJ180" s="80">
        <f t="shared" si="51"/>
        <v>0</v>
      </c>
      <c r="AK180" s="134">
        <f t="shared" si="51"/>
        <v>0</v>
      </c>
    </row>
    <row r="181" spans="1:37" ht="15" customHeight="1" x14ac:dyDescent="0.2">
      <c r="A181" s="20" t="str">
        <f>[6]Settings!U180</f>
        <v>B</v>
      </c>
      <c r="B181" s="19" t="str">
        <f>[6]Settings!V180</f>
        <v>KZN282</v>
      </c>
      <c r="C181" s="229" t="str">
        <f>[6]Settings!W180</f>
        <v xml:space="preserve"> uMhlathuze</v>
      </c>
      <c r="D181" s="147">
        <v>57473</v>
      </c>
      <c r="E181" s="80">
        <v>13502</v>
      </c>
      <c r="F181" s="134">
        <v>14285</v>
      </c>
      <c r="G181" s="147"/>
      <c r="H181" s="80"/>
      <c r="I181" s="134"/>
      <c r="J181" s="147"/>
      <c r="K181" s="80"/>
      <c r="L181" s="134"/>
      <c r="M181" s="147">
        <v>0</v>
      </c>
      <c r="N181" s="80">
        <v>0</v>
      </c>
      <c r="O181" s="134">
        <v>0</v>
      </c>
      <c r="P181" s="147"/>
      <c r="Q181" s="80"/>
      <c r="R181" s="134"/>
      <c r="S181" s="147"/>
      <c r="T181" s="80"/>
      <c r="U181" s="134"/>
      <c r="V181" s="147"/>
      <c r="W181" s="80"/>
      <c r="X181" s="134"/>
      <c r="Y181" s="147"/>
      <c r="Z181" s="80"/>
      <c r="AA181" s="134"/>
      <c r="AB181" s="147"/>
      <c r="AC181" s="80"/>
      <c r="AD181" s="134"/>
      <c r="AE181" s="147"/>
      <c r="AF181" s="80"/>
      <c r="AG181" s="134"/>
      <c r="AI181" s="147">
        <f t="shared" si="51"/>
        <v>57473</v>
      </c>
      <c r="AJ181" s="80">
        <f t="shared" si="51"/>
        <v>13502</v>
      </c>
      <c r="AK181" s="134">
        <f t="shared" si="51"/>
        <v>14285</v>
      </c>
    </row>
    <row r="182" spans="1:37" ht="15" customHeight="1" x14ac:dyDescent="0.2">
      <c r="A182" s="20" t="str">
        <f>[6]Settings!U181</f>
        <v>B</v>
      </c>
      <c r="B182" s="19" t="str">
        <f>[6]Settings!V181</f>
        <v>KZN284</v>
      </c>
      <c r="C182" s="229" t="str">
        <f>[6]Settings!W181</f>
        <v xml:space="preserve"> uMlalazi</v>
      </c>
      <c r="D182" s="147">
        <v>25844</v>
      </c>
      <c r="E182" s="80">
        <v>46095</v>
      </c>
      <c r="F182" s="134">
        <v>48768</v>
      </c>
      <c r="G182" s="147"/>
      <c r="H182" s="80"/>
      <c r="I182" s="134"/>
      <c r="J182" s="147"/>
      <c r="K182" s="80"/>
      <c r="L182" s="134"/>
      <c r="M182" s="147">
        <v>0</v>
      </c>
      <c r="N182" s="80">
        <v>0</v>
      </c>
      <c r="O182" s="134">
        <v>0</v>
      </c>
      <c r="P182" s="147"/>
      <c r="Q182" s="80"/>
      <c r="R182" s="134">
        <v>1000</v>
      </c>
      <c r="S182" s="147"/>
      <c r="T182" s="80"/>
      <c r="U182" s="134"/>
      <c r="V182" s="147"/>
      <c r="W182" s="80"/>
      <c r="X182" s="134"/>
      <c r="Y182" s="147"/>
      <c r="Z182" s="80"/>
      <c r="AA182" s="134"/>
      <c r="AB182" s="147"/>
      <c r="AC182" s="80"/>
      <c r="AD182" s="134"/>
      <c r="AE182" s="147"/>
      <c r="AF182" s="80"/>
      <c r="AG182" s="134"/>
      <c r="AI182" s="147">
        <f t="shared" si="51"/>
        <v>25844</v>
      </c>
      <c r="AJ182" s="80">
        <f t="shared" si="51"/>
        <v>46095</v>
      </c>
      <c r="AK182" s="134">
        <f t="shared" si="51"/>
        <v>49768</v>
      </c>
    </row>
    <row r="183" spans="1:37" ht="15" customHeight="1" x14ac:dyDescent="0.2">
      <c r="A183" s="20" t="str">
        <f>[6]Settings!U182</f>
        <v>B</v>
      </c>
      <c r="B183" s="19" t="str">
        <f>[6]Settings!V182</f>
        <v>KZN285</v>
      </c>
      <c r="C183" s="229" t="str">
        <f>[6]Settings!W182</f>
        <v xml:space="preserve"> Mthonjaneni</v>
      </c>
      <c r="D183" s="147"/>
      <c r="E183" s="80">
        <v>600</v>
      </c>
      <c r="F183" s="134">
        <v>635</v>
      </c>
      <c r="G183" s="147"/>
      <c r="H183" s="80"/>
      <c r="I183" s="134"/>
      <c r="J183" s="147"/>
      <c r="K183" s="80"/>
      <c r="L183" s="134"/>
      <c r="M183" s="147">
        <v>0</v>
      </c>
      <c r="N183" s="80">
        <v>0</v>
      </c>
      <c r="O183" s="134">
        <v>0</v>
      </c>
      <c r="P183" s="147"/>
      <c r="Q183" s="80"/>
      <c r="R183" s="134"/>
      <c r="S183" s="147"/>
      <c r="T183" s="80"/>
      <c r="U183" s="134"/>
      <c r="V183" s="147"/>
      <c r="W183" s="80"/>
      <c r="X183" s="134"/>
      <c r="Y183" s="147"/>
      <c r="Z183" s="80"/>
      <c r="AA183" s="134"/>
      <c r="AB183" s="147"/>
      <c r="AC183" s="80"/>
      <c r="AD183" s="134"/>
      <c r="AE183" s="147"/>
      <c r="AF183" s="80"/>
      <c r="AG183" s="134"/>
      <c r="AI183" s="147">
        <f t="shared" si="51"/>
        <v>0</v>
      </c>
      <c r="AJ183" s="80">
        <f t="shared" si="51"/>
        <v>600</v>
      </c>
      <c r="AK183" s="134">
        <f t="shared" si="51"/>
        <v>635</v>
      </c>
    </row>
    <row r="184" spans="1:37" ht="15" customHeight="1" x14ac:dyDescent="0.2">
      <c r="A184" s="20" t="str">
        <f>[6]Settings!U183</f>
        <v>B</v>
      </c>
      <c r="B184" s="19" t="str">
        <f>[6]Settings!V183</f>
        <v>KZN286</v>
      </c>
      <c r="C184" s="229" t="str">
        <f>[6]Settings!W183</f>
        <v xml:space="preserve"> Nkandla</v>
      </c>
      <c r="D184" s="147">
        <v>22411</v>
      </c>
      <c r="E184" s="80">
        <v>18745</v>
      </c>
      <c r="F184" s="134">
        <v>19832</v>
      </c>
      <c r="G184" s="147"/>
      <c r="H184" s="80"/>
      <c r="I184" s="134"/>
      <c r="J184" s="147"/>
      <c r="K184" s="80"/>
      <c r="L184" s="134"/>
      <c r="M184" s="147">
        <v>0</v>
      </c>
      <c r="N184" s="80">
        <v>0</v>
      </c>
      <c r="O184" s="134">
        <v>0</v>
      </c>
      <c r="P184" s="147"/>
      <c r="Q184" s="80"/>
      <c r="R184" s="134"/>
      <c r="S184" s="147"/>
      <c r="T184" s="80"/>
      <c r="U184" s="134"/>
      <c r="V184" s="147"/>
      <c r="W184" s="80"/>
      <c r="X184" s="134"/>
      <c r="Y184" s="147"/>
      <c r="Z184" s="80"/>
      <c r="AA184" s="134"/>
      <c r="AB184" s="147"/>
      <c r="AC184" s="80"/>
      <c r="AD184" s="134"/>
      <c r="AE184" s="147"/>
      <c r="AF184" s="80"/>
      <c r="AG184" s="134"/>
      <c r="AI184" s="147">
        <f t="shared" si="51"/>
        <v>22411</v>
      </c>
      <c r="AJ184" s="80">
        <f t="shared" si="51"/>
        <v>18745</v>
      </c>
      <c r="AK184" s="134">
        <f t="shared" si="51"/>
        <v>19832</v>
      </c>
    </row>
    <row r="185" spans="1:37" ht="15" customHeight="1" x14ac:dyDescent="0.2">
      <c r="A185" s="20" t="str">
        <f>[6]Settings!U184</f>
        <v>C</v>
      </c>
      <c r="B185" s="19" t="str">
        <f>[6]Settings!V184</f>
        <v>DC28</v>
      </c>
      <c r="C185" s="229" t="str">
        <f>[6]Settings!W184</f>
        <v xml:space="preserve"> King Cetshwayo District Municipality</v>
      </c>
      <c r="D185" s="147"/>
      <c r="E185" s="80"/>
      <c r="F185" s="134"/>
      <c r="G185" s="147"/>
      <c r="H185" s="80"/>
      <c r="I185" s="134"/>
      <c r="J185" s="147"/>
      <c r="K185" s="80"/>
      <c r="L185" s="134"/>
      <c r="M185" s="147">
        <v>0</v>
      </c>
      <c r="N185" s="80">
        <v>0</v>
      </c>
      <c r="O185" s="134">
        <v>0</v>
      </c>
      <c r="P185" s="147">
        <v>1637</v>
      </c>
      <c r="Q185" s="80"/>
      <c r="R185" s="134">
        <v>1000</v>
      </c>
      <c r="S185" s="147"/>
      <c r="T185" s="80"/>
      <c r="U185" s="134"/>
      <c r="V185" s="147"/>
      <c r="W185" s="80"/>
      <c r="X185" s="134"/>
      <c r="Y185" s="147"/>
      <c r="Z185" s="80"/>
      <c r="AA185" s="134"/>
      <c r="AB185" s="147"/>
      <c r="AC185" s="80"/>
      <c r="AD185" s="134"/>
      <c r="AE185" s="147"/>
      <c r="AF185" s="80"/>
      <c r="AG185" s="134"/>
      <c r="AI185" s="147">
        <f t="shared" si="51"/>
        <v>1637</v>
      </c>
      <c r="AJ185" s="80">
        <f t="shared" si="51"/>
        <v>0</v>
      </c>
      <c r="AK185" s="134">
        <f t="shared" si="51"/>
        <v>1000</v>
      </c>
    </row>
    <row r="186" spans="1:37" s="66" customFormat="1" ht="15" customHeight="1" x14ac:dyDescent="0.2">
      <c r="A186" s="22" t="str">
        <f>[6]Settings!U185</f>
        <v>Total: King Cetshwayo Municipalities</v>
      </c>
      <c r="B186" s="23"/>
      <c r="C186" s="24"/>
      <c r="D186" s="193">
        <f>SUM(D180:D185)</f>
        <v>108472</v>
      </c>
      <c r="E186" s="102">
        <f t="shared" ref="E186:AK186" si="52">SUM(E180:E185)</f>
        <v>78942</v>
      </c>
      <c r="F186" s="203">
        <f t="shared" si="52"/>
        <v>83520</v>
      </c>
      <c r="G186" s="193">
        <f t="shared" si="52"/>
        <v>0</v>
      </c>
      <c r="H186" s="102">
        <f t="shared" si="52"/>
        <v>0</v>
      </c>
      <c r="I186" s="203">
        <f t="shared" si="52"/>
        <v>0</v>
      </c>
      <c r="J186" s="193">
        <f t="shared" si="52"/>
        <v>0</v>
      </c>
      <c r="K186" s="102">
        <f t="shared" si="52"/>
        <v>0</v>
      </c>
      <c r="L186" s="203">
        <f t="shared" si="52"/>
        <v>0</v>
      </c>
      <c r="M186" s="193">
        <f t="shared" si="52"/>
        <v>0</v>
      </c>
      <c r="N186" s="102">
        <f t="shared" si="52"/>
        <v>0</v>
      </c>
      <c r="O186" s="203">
        <f t="shared" si="52"/>
        <v>0</v>
      </c>
      <c r="P186" s="193">
        <f t="shared" si="52"/>
        <v>1637</v>
      </c>
      <c r="Q186" s="102">
        <f t="shared" si="52"/>
        <v>0</v>
      </c>
      <c r="R186" s="203">
        <f t="shared" si="52"/>
        <v>2000</v>
      </c>
      <c r="S186" s="193">
        <f t="shared" si="52"/>
        <v>0</v>
      </c>
      <c r="T186" s="102">
        <f t="shared" si="52"/>
        <v>0</v>
      </c>
      <c r="U186" s="203">
        <f t="shared" si="52"/>
        <v>0</v>
      </c>
      <c r="V186" s="193">
        <f t="shared" si="52"/>
        <v>0</v>
      </c>
      <c r="W186" s="102">
        <f t="shared" si="52"/>
        <v>0</v>
      </c>
      <c r="X186" s="203">
        <f t="shared" si="52"/>
        <v>0</v>
      </c>
      <c r="Y186" s="193">
        <f t="shared" si="52"/>
        <v>0</v>
      </c>
      <c r="Z186" s="102">
        <f t="shared" si="52"/>
        <v>0</v>
      </c>
      <c r="AA186" s="203">
        <f t="shared" si="52"/>
        <v>0</v>
      </c>
      <c r="AB186" s="193">
        <f t="shared" si="52"/>
        <v>0</v>
      </c>
      <c r="AC186" s="102">
        <f t="shared" si="52"/>
        <v>0</v>
      </c>
      <c r="AD186" s="203">
        <f t="shared" si="52"/>
        <v>0</v>
      </c>
      <c r="AE186" s="193">
        <f t="shared" si="52"/>
        <v>0</v>
      </c>
      <c r="AF186" s="102">
        <f t="shared" si="52"/>
        <v>0</v>
      </c>
      <c r="AG186" s="203">
        <f t="shared" si="52"/>
        <v>0</v>
      </c>
      <c r="AH186" s="121">
        <f t="shared" si="52"/>
        <v>0</v>
      </c>
      <c r="AI186" s="193">
        <f t="shared" si="52"/>
        <v>110109</v>
      </c>
      <c r="AJ186" s="102">
        <f t="shared" si="52"/>
        <v>78942</v>
      </c>
      <c r="AK186" s="203">
        <f t="shared" si="52"/>
        <v>85520</v>
      </c>
    </row>
    <row r="187" spans="1:37" ht="15" customHeight="1" x14ac:dyDescent="0.2">
      <c r="A187" s="254">
        <f>[6]Settings!U186</f>
        <v>0</v>
      </c>
      <c r="B187" s="243">
        <f>[6]Settings!V186</f>
        <v>0</v>
      </c>
      <c r="C187" s="244">
        <f>[6]Settings!W186</f>
        <v>0</v>
      </c>
      <c r="D187" s="1">
        <v>0</v>
      </c>
      <c r="E187" s="2">
        <v>0</v>
      </c>
      <c r="F187" s="3">
        <v>0</v>
      </c>
      <c r="G187" s="1">
        <v>0</v>
      </c>
      <c r="H187" s="2">
        <v>0</v>
      </c>
      <c r="I187" s="3">
        <v>0</v>
      </c>
      <c r="J187" s="1">
        <v>0</v>
      </c>
      <c r="K187" s="2">
        <v>0</v>
      </c>
      <c r="L187" s="3">
        <v>0</v>
      </c>
      <c r="M187" s="1">
        <v>0</v>
      </c>
      <c r="N187" s="2">
        <v>0</v>
      </c>
      <c r="O187" s="3">
        <v>0</v>
      </c>
      <c r="P187" s="1">
        <v>0</v>
      </c>
      <c r="Q187" s="2">
        <v>0</v>
      </c>
      <c r="R187" s="3">
        <v>0</v>
      </c>
      <c r="S187" s="1">
        <v>0</v>
      </c>
      <c r="T187" s="2">
        <v>0</v>
      </c>
      <c r="U187" s="3">
        <v>0</v>
      </c>
      <c r="V187" s="1">
        <v>0</v>
      </c>
      <c r="W187" s="2">
        <v>0</v>
      </c>
      <c r="X187" s="3">
        <v>0</v>
      </c>
      <c r="Y187" s="1">
        <v>0</v>
      </c>
      <c r="Z187" s="2">
        <v>0</v>
      </c>
      <c r="AA187" s="3">
        <v>0</v>
      </c>
      <c r="AB187" s="1">
        <v>0</v>
      </c>
      <c r="AC187" s="2">
        <v>0</v>
      </c>
      <c r="AD187" s="3">
        <v>0</v>
      </c>
      <c r="AE187" s="1">
        <v>0</v>
      </c>
      <c r="AF187" s="2">
        <v>0</v>
      </c>
      <c r="AG187" s="3">
        <v>0</v>
      </c>
      <c r="AI187" s="147">
        <f t="shared" ref="AI187:AK192" si="53">D187+G187+J187+M187+P187+S187+V187+Y187+AB187+AE187</f>
        <v>0</v>
      </c>
      <c r="AJ187" s="80">
        <f t="shared" si="53"/>
        <v>0</v>
      </c>
      <c r="AK187" s="134">
        <f t="shared" si="53"/>
        <v>0</v>
      </c>
    </row>
    <row r="188" spans="1:37" ht="15" customHeight="1" x14ac:dyDescent="0.2">
      <c r="A188" s="20" t="str">
        <f>[6]Settings!U187</f>
        <v>B</v>
      </c>
      <c r="B188" s="19" t="str">
        <f>[6]Settings!V187</f>
        <v>KZN291</v>
      </c>
      <c r="C188" s="229" t="str">
        <f>[6]Settings!W187</f>
        <v xml:space="preserve"> Mandeni</v>
      </c>
      <c r="D188" s="147">
        <v>46200</v>
      </c>
      <c r="E188" s="80">
        <v>52637</v>
      </c>
      <c r="F188" s="134">
        <v>77588</v>
      </c>
      <c r="G188" s="147"/>
      <c r="H188" s="80">
        <v>200</v>
      </c>
      <c r="I188" s="134"/>
      <c r="J188" s="147"/>
      <c r="K188" s="80"/>
      <c r="L188" s="134"/>
      <c r="M188" s="147">
        <v>0</v>
      </c>
      <c r="N188" s="80">
        <v>0</v>
      </c>
      <c r="O188" s="134">
        <v>0</v>
      </c>
      <c r="P188" s="147"/>
      <c r="Q188" s="80">
        <v>761</v>
      </c>
      <c r="R188" s="134"/>
      <c r="S188" s="147"/>
      <c r="T188" s="80"/>
      <c r="U188" s="134"/>
      <c r="V188" s="147"/>
      <c r="W188" s="80"/>
      <c r="X188" s="134"/>
      <c r="Y188" s="147"/>
      <c r="Z188" s="80"/>
      <c r="AA188" s="134"/>
      <c r="AB188" s="147"/>
      <c r="AC188" s="80"/>
      <c r="AD188" s="134"/>
      <c r="AE188" s="147"/>
      <c r="AF188" s="80"/>
      <c r="AG188" s="134"/>
      <c r="AI188" s="147">
        <f t="shared" si="53"/>
        <v>46200</v>
      </c>
      <c r="AJ188" s="80">
        <f t="shared" si="53"/>
        <v>53598</v>
      </c>
      <c r="AK188" s="134">
        <f t="shared" si="53"/>
        <v>77588</v>
      </c>
    </row>
    <row r="189" spans="1:37" ht="15" customHeight="1" x14ac:dyDescent="0.2">
      <c r="A189" s="20" t="str">
        <f>[6]Settings!U188</f>
        <v>B</v>
      </c>
      <c r="B189" s="19" t="str">
        <f>[6]Settings!V188</f>
        <v>KZN292</v>
      </c>
      <c r="C189" s="229" t="str">
        <f>[6]Settings!W188</f>
        <v xml:space="preserve"> KwaDukuza</v>
      </c>
      <c r="D189" s="147"/>
      <c r="E189" s="80">
        <v>3615</v>
      </c>
      <c r="F189" s="134">
        <v>3825</v>
      </c>
      <c r="G189" s="147"/>
      <c r="H189" s="80">
        <v>200</v>
      </c>
      <c r="I189" s="134"/>
      <c r="J189" s="147"/>
      <c r="K189" s="80"/>
      <c r="L189" s="134"/>
      <c r="M189" s="147">
        <v>0</v>
      </c>
      <c r="N189" s="80">
        <v>0</v>
      </c>
      <c r="O189" s="134">
        <v>0</v>
      </c>
      <c r="P189" s="147"/>
      <c r="Q189" s="80"/>
      <c r="R189" s="134"/>
      <c r="S189" s="147"/>
      <c r="T189" s="80"/>
      <c r="U189" s="134"/>
      <c r="V189" s="147"/>
      <c r="W189" s="80"/>
      <c r="X189" s="134"/>
      <c r="Y189" s="147"/>
      <c r="Z189" s="80"/>
      <c r="AA189" s="134"/>
      <c r="AB189" s="147"/>
      <c r="AC189" s="80"/>
      <c r="AD189" s="134"/>
      <c r="AE189" s="147"/>
      <c r="AF189" s="80"/>
      <c r="AG189" s="134"/>
      <c r="AI189" s="147">
        <f t="shared" si="53"/>
        <v>0</v>
      </c>
      <c r="AJ189" s="80">
        <f t="shared" si="53"/>
        <v>3815</v>
      </c>
      <c r="AK189" s="134">
        <f t="shared" si="53"/>
        <v>3825</v>
      </c>
    </row>
    <row r="190" spans="1:37" ht="15" customHeight="1" x14ac:dyDescent="0.2">
      <c r="A190" s="20" t="str">
        <f>[6]Settings!U189</f>
        <v>B</v>
      </c>
      <c r="B190" s="19" t="str">
        <f>[6]Settings!V189</f>
        <v>KZN293</v>
      </c>
      <c r="C190" s="229" t="str">
        <f>[6]Settings!W189</f>
        <v xml:space="preserve"> Ndwedwe</v>
      </c>
      <c r="D190" s="147">
        <v>47415</v>
      </c>
      <c r="E190" s="80">
        <v>71364</v>
      </c>
      <c r="F190" s="134">
        <v>79613</v>
      </c>
      <c r="G190" s="147"/>
      <c r="H190" s="80"/>
      <c r="I190" s="134"/>
      <c r="J190" s="147"/>
      <c r="K190" s="80"/>
      <c r="L190" s="134"/>
      <c r="M190" s="147">
        <v>0</v>
      </c>
      <c r="N190" s="80">
        <v>0</v>
      </c>
      <c r="O190" s="134">
        <v>0</v>
      </c>
      <c r="P190" s="147"/>
      <c r="Q190" s="80"/>
      <c r="R190" s="134">
        <v>1000</v>
      </c>
      <c r="S190" s="147"/>
      <c r="T190" s="80"/>
      <c r="U190" s="134"/>
      <c r="V190" s="147"/>
      <c r="W190" s="80"/>
      <c r="X190" s="134"/>
      <c r="Y190" s="147"/>
      <c r="Z190" s="80"/>
      <c r="AA190" s="134"/>
      <c r="AB190" s="147"/>
      <c r="AC190" s="80"/>
      <c r="AD190" s="134"/>
      <c r="AE190" s="147"/>
      <c r="AF190" s="80"/>
      <c r="AG190" s="134"/>
      <c r="AI190" s="147">
        <f t="shared" si="53"/>
        <v>47415</v>
      </c>
      <c r="AJ190" s="80">
        <f t="shared" si="53"/>
        <v>71364</v>
      </c>
      <c r="AK190" s="134">
        <f t="shared" si="53"/>
        <v>80613</v>
      </c>
    </row>
    <row r="191" spans="1:37" ht="15" customHeight="1" x14ac:dyDescent="0.2">
      <c r="A191" s="20" t="str">
        <f>[6]Settings!U190</f>
        <v>B</v>
      </c>
      <c r="B191" s="19" t="str">
        <f>[6]Settings!V190</f>
        <v>KZN294</v>
      </c>
      <c r="C191" s="229" t="str">
        <f>[6]Settings!W190</f>
        <v xml:space="preserve"> Maphumulo</v>
      </c>
      <c r="D191" s="147">
        <v>73087</v>
      </c>
      <c r="E191" s="80">
        <v>79938</v>
      </c>
      <c r="F191" s="134">
        <v>84575</v>
      </c>
      <c r="G191" s="147"/>
      <c r="H191" s="80"/>
      <c r="I191" s="134"/>
      <c r="J191" s="147"/>
      <c r="K191" s="80"/>
      <c r="L191" s="134"/>
      <c r="M191" s="147">
        <v>0</v>
      </c>
      <c r="N191" s="80">
        <v>0</v>
      </c>
      <c r="O191" s="134">
        <v>0</v>
      </c>
      <c r="P191" s="147"/>
      <c r="Q191" s="80"/>
      <c r="R191" s="134"/>
      <c r="S191" s="147"/>
      <c r="T191" s="80"/>
      <c r="U191" s="134"/>
      <c r="V191" s="147"/>
      <c r="W191" s="80"/>
      <c r="X191" s="134"/>
      <c r="Y191" s="147"/>
      <c r="Z191" s="80"/>
      <c r="AA191" s="134"/>
      <c r="AB191" s="147"/>
      <c r="AC191" s="80"/>
      <c r="AD191" s="134"/>
      <c r="AE191" s="147"/>
      <c r="AF191" s="80"/>
      <c r="AG191" s="134"/>
      <c r="AI191" s="147">
        <f t="shared" si="53"/>
        <v>73087</v>
      </c>
      <c r="AJ191" s="80">
        <f t="shared" si="53"/>
        <v>79938</v>
      </c>
      <c r="AK191" s="134">
        <f t="shared" si="53"/>
        <v>84575</v>
      </c>
    </row>
    <row r="192" spans="1:37" ht="15" customHeight="1" x14ac:dyDescent="0.2">
      <c r="A192" s="20" t="str">
        <f>[6]Settings!U191</f>
        <v>C</v>
      </c>
      <c r="B192" s="19" t="str">
        <f>[6]Settings!V191</f>
        <v>DC29</v>
      </c>
      <c r="C192" s="229" t="str">
        <f>[6]Settings!W191</f>
        <v xml:space="preserve"> iLembe District Municipality</v>
      </c>
      <c r="D192" s="147"/>
      <c r="E192" s="80"/>
      <c r="F192" s="134"/>
      <c r="G192" s="147"/>
      <c r="H192" s="80"/>
      <c r="I192" s="134"/>
      <c r="J192" s="147"/>
      <c r="K192" s="80"/>
      <c r="L192" s="134"/>
      <c r="M192" s="147">
        <v>0</v>
      </c>
      <c r="N192" s="80">
        <v>0</v>
      </c>
      <c r="O192" s="134">
        <v>0</v>
      </c>
      <c r="P192" s="147">
        <v>1636</v>
      </c>
      <c r="Q192" s="80"/>
      <c r="R192" s="134"/>
      <c r="S192" s="147"/>
      <c r="T192" s="80"/>
      <c r="U192" s="134"/>
      <c r="V192" s="147"/>
      <c r="W192" s="80"/>
      <c r="X192" s="134"/>
      <c r="Y192" s="147"/>
      <c r="Z192" s="80"/>
      <c r="AA192" s="134"/>
      <c r="AB192" s="147"/>
      <c r="AC192" s="80"/>
      <c r="AD192" s="134"/>
      <c r="AE192" s="147"/>
      <c r="AF192" s="80"/>
      <c r="AG192" s="134"/>
      <c r="AI192" s="147">
        <f t="shared" si="53"/>
        <v>1636</v>
      </c>
      <c r="AJ192" s="80">
        <f t="shared" si="53"/>
        <v>0</v>
      </c>
      <c r="AK192" s="134">
        <f t="shared" si="53"/>
        <v>0</v>
      </c>
    </row>
    <row r="193" spans="1:37" s="66" customFormat="1" ht="15" customHeight="1" x14ac:dyDescent="0.2">
      <c r="A193" s="22" t="str">
        <f>[6]Settings!U192</f>
        <v>Total: iLembe Municipalities</v>
      </c>
      <c r="B193" s="23"/>
      <c r="C193" s="24"/>
      <c r="D193" s="193">
        <f>SUM(D188:D192)</f>
        <v>166702</v>
      </c>
      <c r="E193" s="102">
        <f t="shared" ref="E193:AK193" si="54">SUM(E188:E192)</f>
        <v>207554</v>
      </c>
      <c r="F193" s="203">
        <f t="shared" si="54"/>
        <v>245601</v>
      </c>
      <c r="G193" s="193">
        <f t="shared" si="54"/>
        <v>0</v>
      </c>
      <c r="H193" s="102">
        <f t="shared" si="54"/>
        <v>400</v>
      </c>
      <c r="I193" s="203">
        <f t="shared" si="54"/>
        <v>0</v>
      </c>
      <c r="J193" s="193">
        <f t="shared" si="54"/>
        <v>0</v>
      </c>
      <c r="K193" s="102">
        <f t="shared" si="54"/>
        <v>0</v>
      </c>
      <c r="L193" s="203">
        <f t="shared" si="54"/>
        <v>0</v>
      </c>
      <c r="M193" s="193">
        <f t="shared" si="54"/>
        <v>0</v>
      </c>
      <c r="N193" s="102">
        <f t="shared" si="54"/>
        <v>0</v>
      </c>
      <c r="O193" s="203">
        <f t="shared" si="54"/>
        <v>0</v>
      </c>
      <c r="P193" s="193">
        <f t="shared" si="54"/>
        <v>1636</v>
      </c>
      <c r="Q193" s="102">
        <f t="shared" si="54"/>
        <v>761</v>
      </c>
      <c r="R193" s="203">
        <f t="shared" si="54"/>
        <v>1000</v>
      </c>
      <c r="S193" s="193">
        <f t="shared" si="54"/>
        <v>0</v>
      </c>
      <c r="T193" s="102">
        <f t="shared" si="54"/>
        <v>0</v>
      </c>
      <c r="U193" s="203">
        <f t="shared" si="54"/>
        <v>0</v>
      </c>
      <c r="V193" s="193">
        <f t="shared" si="54"/>
        <v>0</v>
      </c>
      <c r="W193" s="102">
        <f t="shared" si="54"/>
        <v>0</v>
      </c>
      <c r="X193" s="203">
        <f t="shared" si="54"/>
        <v>0</v>
      </c>
      <c r="Y193" s="193">
        <f t="shared" si="54"/>
        <v>0</v>
      </c>
      <c r="Z193" s="102">
        <f t="shared" si="54"/>
        <v>0</v>
      </c>
      <c r="AA193" s="203">
        <f t="shared" si="54"/>
        <v>0</v>
      </c>
      <c r="AB193" s="193">
        <f t="shared" si="54"/>
        <v>0</v>
      </c>
      <c r="AC193" s="102">
        <f t="shared" si="54"/>
        <v>0</v>
      </c>
      <c r="AD193" s="203">
        <f t="shared" si="54"/>
        <v>0</v>
      </c>
      <c r="AE193" s="193">
        <f t="shared" si="54"/>
        <v>0</v>
      </c>
      <c r="AF193" s="102">
        <f t="shared" si="54"/>
        <v>0</v>
      </c>
      <c r="AG193" s="203">
        <f t="shared" si="54"/>
        <v>0</v>
      </c>
      <c r="AH193" s="121">
        <f t="shared" si="54"/>
        <v>0</v>
      </c>
      <c r="AI193" s="193">
        <f t="shared" si="54"/>
        <v>168338</v>
      </c>
      <c r="AJ193" s="102">
        <f t="shared" si="54"/>
        <v>208715</v>
      </c>
      <c r="AK193" s="203">
        <f t="shared" si="54"/>
        <v>246601</v>
      </c>
    </row>
    <row r="194" spans="1:37" ht="15" customHeight="1" x14ac:dyDescent="0.2">
      <c r="A194" s="254">
        <f>[6]Settings!U193</f>
        <v>0</v>
      </c>
      <c r="B194" s="243">
        <f>[6]Settings!V193</f>
        <v>0</v>
      </c>
      <c r="C194" s="244">
        <f>[6]Settings!W193</f>
        <v>0</v>
      </c>
      <c r="D194" s="1">
        <v>0</v>
      </c>
      <c r="E194" s="2">
        <v>0</v>
      </c>
      <c r="F194" s="3">
        <v>0</v>
      </c>
      <c r="G194" s="1">
        <v>0</v>
      </c>
      <c r="H194" s="2">
        <v>0</v>
      </c>
      <c r="I194" s="3">
        <v>0</v>
      </c>
      <c r="J194" s="1">
        <v>0</v>
      </c>
      <c r="K194" s="2">
        <v>0</v>
      </c>
      <c r="L194" s="3">
        <v>0</v>
      </c>
      <c r="M194" s="1">
        <v>0</v>
      </c>
      <c r="N194" s="2">
        <v>0</v>
      </c>
      <c r="O194" s="3">
        <v>0</v>
      </c>
      <c r="P194" s="1">
        <v>0</v>
      </c>
      <c r="Q194" s="2">
        <v>0</v>
      </c>
      <c r="R194" s="3">
        <v>0</v>
      </c>
      <c r="S194" s="1">
        <v>0</v>
      </c>
      <c r="T194" s="2">
        <v>0</v>
      </c>
      <c r="U194" s="3">
        <v>0</v>
      </c>
      <c r="V194" s="1">
        <v>0</v>
      </c>
      <c r="W194" s="2">
        <v>0</v>
      </c>
      <c r="X194" s="3">
        <v>0</v>
      </c>
      <c r="Y194" s="1">
        <v>0</v>
      </c>
      <c r="Z194" s="2">
        <v>0</v>
      </c>
      <c r="AA194" s="3">
        <v>0</v>
      </c>
      <c r="AB194" s="1">
        <v>0</v>
      </c>
      <c r="AC194" s="2">
        <v>0</v>
      </c>
      <c r="AD194" s="3">
        <v>0</v>
      </c>
      <c r="AE194" s="1">
        <v>0</v>
      </c>
      <c r="AF194" s="2">
        <v>0</v>
      </c>
      <c r="AG194" s="3">
        <v>0</v>
      </c>
      <c r="AI194" s="147">
        <f t="shared" ref="AI194:AK199" si="55">D194+G194+J194+M194+P194+S194+V194+Y194+AB194+AE194</f>
        <v>0</v>
      </c>
      <c r="AJ194" s="80">
        <f t="shared" si="55"/>
        <v>0</v>
      </c>
      <c r="AK194" s="134">
        <f t="shared" si="55"/>
        <v>0</v>
      </c>
    </row>
    <row r="195" spans="1:37" ht="15" customHeight="1" x14ac:dyDescent="0.2">
      <c r="A195" s="20" t="str">
        <f>[6]Settings!U194</f>
        <v>B</v>
      </c>
      <c r="B195" s="19" t="str">
        <f>[6]Settings!V194</f>
        <v>KZN433</v>
      </c>
      <c r="C195" s="229" t="str">
        <f>[6]Settings!W194</f>
        <v xml:space="preserve"> Greater Kokstad</v>
      </c>
      <c r="D195" s="147">
        <v>10260</v>
      </c>
      <c r="E195" s="80"/>
      <c r="F195" s="134"/>
      <c r="G195" s="147"/>
      <c r="H195" s="80"/>
      <c r="I195" s="134"/>
      <c r="J195" s="147"/>
      <c r="K195" s="80"/>
      <c r="L195" s="134"/>
      <c r="M195" s="147">
        <v>0</v>
      </c>
      <c r="N195" s="80">
        <v>0</v>
      </c>
      <c r="O195" s="134">
        <v>0</v>
      </c>
      <c r="P195" s="147"/>
      <c r="Q195" s="80"/>
      <c r="R195" s="134"/>
      <c r="S195" s="147"/>
      <c r="T195" s="80"/>
      <c r="U195" s="134"/>
      <c r="V195" s="147"/>
      <c r="W195" s="80"/>
      <c r="X195" s="134"/>
      <c r="Y195" s="147"/>
      <c r="Z195" s="80"/>
      <c r="AA195" s="134"/>
      <c r="AB195" s="147"/>
      <c r="AC195" s="80"/>
      <c r="AD195" s="134"/>
      <c r="AE195" s="147"/>
      <c r="AF195" s="80"/>
      <c r="AG195" s="134"/>
      <c r="AI195" s="147">
        <f t="shared" si="55"/>
        <v>10260</v>
      </c>
      <c r="AJ195" s="80">
        <f t="shared" si="55"/>
        <v>0</v>
      </c>
      <c r="AK195" s="134">
        <f t="shared" si="55"/>
        <v>0</v>
      </c>
    </row>
    <row r="196" spans="1:37" ht="15" customHeight="1" x14ac:dyDescent="0.2">
      <c r="A196" s="20" t="str">
        <f>[6]Settings!U195</f>
        <v>B</v>
      </c>
      <c r="B196" s="19" t="str">
        <f>[6]Settings!V195</f>
        <v>KZN434</v>
      </c>
      <c r="C196" s="229" t="str">
        <f>[6]Settings!W195</f>
        <v xml:space="preserve"> uBuhlebezwe</v>
      </c>
      <c r="D196" s="147">
        <v>22062</v>
      </c>
      <c r="E196" s="80">
        <v>3326</v>
      </c>
      <c r="F196" s="134">
        <v>3519</v>
      </c>
      <c r="G196" s="147"/>
      <c r="H196" s="80"/>
      <c r="I196" s="134"/>
      <c r="J196" s="147"/>
      <c r="K196" s="80"/>
      <c r="L196" s="134"/>
      <c r="M196" s="147">
        <v>0</v>
      </c>
      <c r="N196" s="80">
        <v>0</v>
      </c>
      <c r="O196" s="134">
        <v>0</v>
      </c>
      <c r="P196" s="147"/>
      <c r="Q196" s="80"/>
      <c r="R196" s="134"/>
      <c r="S196" s="147"/>
      <c r="T196" s="80"/>
      <c r="U196" s="134"/>
      <c r="V196" s="147"/>
      <c r="W196" s="80"/>
      <c r="X196" s="134"/>
      <c r="Y196" s="147"/>
      <c r="Z196" s="80"/>
      <c r="AA196" s="134"/>
      <c r="AB196" s="147"/>
      <c r="AC196" s="80"/>
      <c r="AD196" s="134"/>
      <c r="AE196" s="147"/>
      <c r="AF196" s="80"/>
      <c r="AG196" s="134"/>
      <c r="AI196" s="147">
        <f t="shared" si="55"/>
        <v>22062</v>
      </c>
      <c r="AJ196" s="80">
        <f t="shared" si="55"/>
        <v>3326</v>
      </c>
      <c r="AK196" s="134">
        <f t="shared" si="55"/>
        <v>3519</v>
      </c>
    </row>
    <row r="197" spans="1:37" ht="15" customHeight="1" x14ac:dyDescent="0.2">
      <c r="A197" s="20" t="str">
        <f>[6]Settings!U196</f>
        <v>B</v>
      </c>
      <c r="B197" s="19" t="str">
        <f>[6]Settings!V196</f>
        <v>KZN435</v>
      </c>
      <c r="C197" s="229" t="str">
        <f>[6]Settings!W196</f>
        <v xml:space="preserve"> uMzimkhulu</v>
      </c>
      <c r="D197" s="147">
        <v>58964</v>
      </c>
      <c r="E197" s="80">
        <v>19111</v>
      </c>
      <c r="F197" s="134">
        <v>20219</v>
      </c>
      <c r="G197" s="147"/>
      <c r="H197" s="80"/>
      <c r="I197" s="134"/>
      <c r="J197" s="147"/>
      <c r="K197" s="80"/>
      <c r="L197" s="134"/>
      <c r="M197" s="147">
        <v>0</v>
      </c>
      <c r="N197" s="80">
        <v>0</v>
      </c>
      <c r="O197" s="134">
        <v>0</v>
      </c>
      <c r="P197" s="147"/>
      <c r="Q197" s="80"/>
      <c r="R197" s="134">
        <v>1000</v>
      </c>
      <c r="S197" s="147"/>
      <c r="T197" s="80"/>
      <c r="U197" s="134"/>
      <c r="V197" s="147"/>
      <c r="W197" s="80"/>
      <c r="X197" s="134"/>
      <c r="Y197" s="147"/>
      <c r="Z197" s="80"/>
      <c r="AA197" s="134"/>
      <c r="AB197" s="147"/>
      <c r="AC197" s="80"/>
      <c r="AD197" s="134"/>
      <c r="AE197" s="147"/>
      <c r="AF197" s="80"/>
      <c r="AG197" s="134"/>
      <c r="AI197" s="147">
        <f t="shared" si="55"/>
        <v>58964</v>
      </c>
      <c r="AJ197" s="80">
        <f t="shared" si="55"/>
        <v>19111</v>
      </c>
      <c r="AK197" s="134">
        <f t="shared" si="55"/>
        <v>21219</v>
      </c>
    </row>
    <row r="198" spans="1:37" ht="15" customHeight="1" x14ac:dyDescent="0.2">
      <c r="A198" s="20" t="str">
        <f>[6]Settings!U197</f>
        <v>B</v>
      </c>
      <c r="B198" s="19" t="str">
        <f>[6]Settings!V197</f>
        <v>KZN436</v>
      </c>
      <c r="C198" s="229" t="str">
        <f>[6]Settings!W197</f>
        <v xml:space="preserve"> Dr Nkosazana Dlamini Zuma</v>
      </c>
      <c r="D198" s="147"/>
      <c r="E198" s="80">
        <v>15799</v>
      </c>
      <c r="F198" s="134">
        <v>16716</v>
      </c>
      <c r="G198" s="147"/>
      <c r="H198" s="80"/>
      <c r="I198" s="134"/>
      <c r="J198" s="147"/>
      <c r="K198" s="80"/>
      <c r="L198" s="134"/>
      <c r="M198" s="147">
        <v>0</v>
      </c>
      <c r="N198" s="80">
        <v>0</v>
      </c>
      <c r="O198" s="134">
        <v>0</v>
      </c>
      <c r="P198" s="147"/>
      <c r="Q198" s="80"/>
      <c r="R198" s="134"/>
      <c r="S198" s="147"/>
      <c r="T198" s="80"/>
      <c r="U198" s="134"/>
      <c r="V198" s="147"/>
      <c r="W198" s="80"/>
      <c r="X198" s="134"/>
      <c r="Y198" s="147"/>
      <c r="Z198" s="80"/>
      <c r="AA198" s="134"/>
      <c r="AB198" s="147"/>
      <c r="AC198" s="80"/>
      <c r="AD198" s="134"/>
      <c r="AE198" s="147"/>
      <c r="AF198" s="80"/>
      <c r="AG198" s="134"/>
      <c r="AI198" s="147">
        <f t="shared" si="55"/>
        <v>0</v>
      </c>
      <c r="AJ198" s="80">
        <f t="shared" si="55"/>
        <v>15799</v>
      </c>
      <c r="AK198" s="134">
        <f t="shared" si="55"/>
        <v>16716</v>
      </c>
    </row>
    <row r="199" spans="1:37" ht="15" customHeight="1" x14ac:dyDescent="0.2">
      <c r="A199" s="20" t="str">
        <f>[6]Settings!U198</f>
        <v>C</v>
      </c>
      <c r="B199" s="19" t="str">
        <f>[6]Settings!V198</f>
        <v>DC43</v>
      </c>
      <c r="C199" s="229" t="str">
        <f>[6]Settings!W198</f>
        <v xml:space="preserve"> Harry Gwala District Municipality</v>
      </c>
      <c r="D199" s="147"/>
      <c r="E199" s="80"/>
      <c r="F199" s="134"/>
      <c r="G199" s="147"/>
      <c r="H199" s="80"/>
      <c r="I199" s="134"/>
      <c r="J199" s="147"/>
      <c r="K199" s="80"/>
      <c r="L199" s="134"/>
      <c r="M199" s="147">
        <v>0</v>
      </c>
      <c r="N199" s="80">
        <v>0</v>
      </c>
      <c r="O199" s="134">
        <v>0</v>
      </c>
      <c r="P199" s="147">
        <v>1637</v>
      </c>
      <c r="Q199" s="80"/>
      <c r="R199" s="134"/>
      <c r="S199" s="147"/>
      <c r="T199" s="80"/>
      <c r="U199" s="134"/>
      <c r="V199" s="147"/>
      <c r="W199" s="80"/>
      <c r="X199" s="134"/>
      <c r="Y199" s="147"/>
      <c r="Z199" s="80"/>
      <c r="AA199" s="134"/>
      <c r="AB199" s="147"/>
      <c r="AC199" s="80"/>
      <c r="AD199" s="134"/>
      <c r="AE199" s="147"/>
      <c r="AF199" s="80"/>
      <c r="AG199" s="134"/>
      <c r="AI199" s="147">
        <f t="shared" si="55"/>
        <v>1637</v>
      </c>
      <c r="AJ199" s="80">
        <f t="shared" si="55"/>
        <v>0</v>
      </c>
      <c r="AK199" s="134">
        <f t="shared" si="55"/>
        <v>0</v>
      </c>
    </row>
    <row r="200" spans="1:37" s="66" customFormat="1" ht="15" customHeight="1" x14ac:dyDescent="0.2">
      <c r="A200" s="22" t="str">
        <f>[6]Settings!U199</f>
        <v>Total: Harry Gwala Municipalities</v>
      </c>
      <c r="B200" s="23"/>
      <c r="C200" s="24"/>
      <c r="D200" s="193">
        <f>SUM(D195:D199)</f>
        <v>91286</v>
      </c>
      <c r="E200" s="102">
        <f t="shared" ref="E200:AK200" si="56">SUM(E195:E199)</f>
        <v>38236</v>
      </c>
      <c r="F200" s="203">
        <f t="shared" si="56"/>
        <v>40454</v>
      </c>
      <c r="G200" s="193">
        <f t="shared" si="56"/>
        <v>0</v>
      </c>
      <c r="H200" s="102">
        <f t="shared" si="56"/>
        <v>0</v>
      </c>
      <c r="I200" s="203">
        <f t="shared" si="56"/>
        <v>0</v>
      </c>
      <c r="J200" s="193">
        <f t="shared" si="56"/>
        <v>0</v>
      </c>
      <c r="K200" s="102">
        <f t="shared" si="56"/>
        <v>0</v>
      </c>
      <c r="L200" s="203">
        <f t="shared" si="56"/>
        <v>0</v>
      </c>
      <c r="M200" s="193">
        <f t="shared" si="56"/>
        <v>0</v>
      </c>
      <c r="N200" s="102">
        <f t="shared" si="56"/>
        <v>0</v>
      </c>
      <c r="O200" s="203">
        <f t="shared" si="56"/>
        <v>0</v>
      </c>
      <c r="P200" s="193">
        <f t="shared" si="56"/>
        <v>1637</v>
      </c>
      <c r="Q200" s="102">
        <f t="shared" si="56"/>
        <v>0</v>
      </c>
      <c r="R200" s="203">
        <f t="shared" si="56"/>
        <v>1000</v>
      </c>
      <c r="S200" s="193">
        <f t="shared" si="56"/>
        <v>0</v>
      </c>
      <c r="T200" s="102">
        <f t="shared" si="56"/>
        <v>0</v>
      </c>
      <c r="U200" s="203">
        <f t="shared" si="56"/>
        <v>0</v>
      </c>
      <c r="V200" s="193">
        <f t="shared" si="56"/>
        <v>0</v>
      </c>
      <c r="W200" s="102">
        <f t="shared" si="56"/>
        <v>0</v>
      </c>
      <c r="X200" s="203">
        <f t="shared" si="56"/>
        <v>0</v>
      </c>
      <c r="Y200" s="193">
        <f t="shared" si="56"/>
        <v>0</v>
      </c>
      <c r="Z200" s="102">
        <f t="shared" si="56"/>
        <v>0</v>
      </c>
      <c r="AA200" s="203">
        <f t="shared" si="56"/>
        <v>0</v>
      </c>
      <c r="AB200" s="193">
        <f t="shared" si="56"/>
        <v>0</v>
      </c>
      <c r="AC200" s="102">
        <f t="shared" si="56"/>
        <v>0</v>
      </c>
      <c r="AD200" s="203">
        <f t="shared" si="56"/>
        <v>0</v>
      </c>
      <c r="AE200" s="193">
        <f t="shared" si="56"/>
        <v>0</v>
      </c>
      <c r="AF200" s="102">
        <f t="shared" si="56"/>
        <v>0</v>
      </c>
      <c r="AG200" s="203">
        <f t="shared" si="56"/>
        <v>0</v>
      </c>
      <c r="AH200" s="121">
        <f t="shared" si="56"/>
        <v>0</v>
      </c>
      <c r="AI200" s="193">
        <f t="shared" si="56"/>
        <v>92923</v>
      </c>
      <c r="AJ200" s="102">
        <f t="shared" si="56"/>
        <v>38236</v>
      </c>
      <c r="AK200" s="203">
        <f t="shared" si="56"/>
        <v>41454</v>
      </c>
    </row>
    <row r="201" spans="1:37" ht="15" customHeight="1" x14ac:dyDescent="0.2">
      <c r="A201" s="254">
        <f>[6]Settings!U200</f>
        <v>0</v>
      </c>
      <c r="B201" s="243">
        <f>[6]Settings!V200</f>
        <v>0</v>
      </c>
      <c r="C201" s="244">
        <f>[6]Settings!W200</f>
        <v>0</v>
      </c>
      <c r="D201" s="1"/>
      <c r="E201" s="2"/>
      <c r="F201" s="3"/>
      <c r="G201" s="1"/>
      <c r="H201" s="2"/>
      <c r="I201" s="3"/>
      <c r="J201" s="1"/>
      <c r="K201" s="2"/>
      <c r="L201" s="3"/>
      <c r="M201" s="1"/>
      <c r="N201" s="2"/>
      <c r="O201" s="3"/>
      <c r="P201" s="1"/>
      <c r="Q201" s="2"/>
      <c r="R201" s="3"/>
      <c r="S201" s="1"/>
      <c r="T201" s="2"/>
      <c r="U201" s="3"/>
      <c r="V201" s="1"/>
      <c r="W201" s="2"/>
      <c r="X201" s="3"/>
      <c r="Y201" s="1"/>
      <c r="Z201" s="2"/>
      <c r="AA201" s="3"/>
      <c r="AB201" s="1"/>
      <c r="AC201" s="2"/>
      <c r="AD201" s="3"/>
      <c r="AE201" s="1"/>
      <c r="AF201" s="2"/>
      <c r="AG201" s="3"/>
      <c r="AI201" s="147">
        <f t="shared" ref="AI201:AK202" si="57">D201+G201+J201+M201+P201+S201+V201+Y201+AB201+AE201</f>
        <v>0</v>
      </c>
      <c r="AJ201" s="80">
        <f t="shared" si="57"/>
        <v>0</v>
      </c>
      <c r="AK201" s="134">
        <f t="shared" si="57"/>
        <v>0</v>
      </c>
    </row>
    <row r="202" spans="1:37" ht="15" customHeight="1" x14ac:dyDescent="0.2">
      <c r="A202" s="254">
        <f>[6]Settings!U201</f>
        <v>0</v>
      </c>
      <c r="B202" s="243">
        <f>[6]Settings!V201</f>
        <v>0</v>
      </c>
      <c r="C202" s="244">
        <f>[6]Settings!W201</f>
        <v>0</v>
      </c>
      <c r="D202" s="1"/>
      <c r="E202" s="2"/>
      <c r="F202" s="3"/>
      <c r="G202" s="1"/>
      <c r="H202" s="2"/>
      <c r="I202" s="3"/>
      <c r="J202" s="1"/>
      <c r="K202" s="2"/>
      <c r="L202" s="3"/>
      <c r="M202" s="1"/>
      <c r="N202" s="2"/>
      <c r="O202" s="3"/>
      <c r="P202" s="1"/>
      <c r="Q202" s="2"/>
      <c r="R202" s="3"/>
      <c r="S202" s="1"/>
      <c r="T202" s="2"/>
      <c r="U202" s="3"/>
      <c r="V202" s="1"/>
      <c r="W202" s="2"/>
      <c r="X202" s="3"/>
      <c r="Y202" s="1"/>
      <c r="Z202" s="2"/>
      <c r="AA202" s="3"/>
      <c r="AB202" s="1"/>
      <c r="AC202" s="2"/>
      <c r="AD202" s="3"/>
      <c r="AE202" s="1"/>
      <c r="AF202" s="2"/>
      <c r="AG202" s="3"/>
      <c r="AI202" s="147">
        <f t="shared" si="57"/>
        <v>0</v>
      </c>
      <c r="AJ202" s="80">
        <f t="shared" si="57"/>
        <v>0</v>
      </c>
      <c r="AK202" s="134">
        <f t="shared" si="57"/>
        <v>0</v>
      </c>
    </row>
    <row r="203" spans="1:37" s="66" customFormat="1" ht="15" customHeight="1" x14ac:dyDescent="0.2">
      <c r="A203" s="22" t="str">
        <f>[6]Settings!U202</f>
        <v>Total: KwaZulu-Natal  Municipalities</v>
      </c>
      <c r="B203" s="23"/>
      <c r="C203" s="24"/>
      <c r="D203" s="193">
        <f>SUM(D127+D134+D144+D150+D157+D163+D171+D178+D186+D193+D200)</f>
        <v>1095905</v>
      </c>
      <c r="E203" s="102">
        <f t="shared" ref="E203:R203" si="58">SUM(E127+E134+E144+E150+E157+E163+E171+E178+E186+E193+E200)</f>
        <v>1092716</v>
      </c>
      <c r="F203" s="203">
        <f t="shared" si="58"/>
        <v>1107914</v>
      </c>
      <c r="G203" s="193">
        <f t="shared" si="58"/>
        <v>5019</v>
      </c>
      <c r="H203" s="102">
        <f t="shared" si="58"/>
        <v>5200</v>
      </c>
      <c r="I203" s="203">
        <f t="shared" si="58"/>
        <v>4800</v>
      </c>
      <c r="J203" s="193">
        <f t="shared" si="58"/>
        <v>185000</v>
      </c>
      <c r="K203" s="102">
        <f t="shared" si="58"/>
        <v>0</v>
      </c>
      <c r="L203" s="203">
        <f t="shared" si="58"/>
        <v>0</v>
      </c>
      <c r="M203" s="193">
        <f t="shared" ref="M203:O203" si="59">M127+M134+M144+M150+M157+M163+M171+M178+M186+M193+M200</f>
        <v>120000</v>
      </c>
      <c r="N203" s="102">
        <f t="shared" si="59"/>
        <v>0</v>
      </c>
      <c r="O203" s="203">
        <f t="shared" si="59"/>
        <v>0</v>
      </c>
      <c r="P203" s="193">
        <f t="shared" si="58"/>
        <v>19096</v>
      </c>
      <c r="Q203" s="102">
        <f t="shared" si="58"/>
        <v>5910</v>
      </c>
      <c r="R203" s="203">
        <f t="shared" si="58"/>
        <v>10000</v>
      </c>
      <c r="S203" s="193">
        <f t="shared" ref="S203:AK203" si="60">S127+S134+S144+S150+S157+S163+S171+S178+S186+S193+S200</f>
        <v>0</v>
      </c>
      <c r="T203" s="102">
        <f t="shared" si="60"/>
        <v>0</v>
      </c>
      <c r="U203" s="203">
        <f t="shared" si="60"/>
        <v>0</v>
      </c>
      <c r="V203" s="193">
        <f t="shared" si="60"/>
        <v>0</v>
      </c>
      <c r="W203" s="102">
        <f t="shared" si="60"/>
        <v>0</v>
      </c>
      <c r="X203" s="203">
        <f t="shared" si="60"/>
        <v>0</v>
      </c>
      <c r="Y203" s="193">
        <f t="shared" si="60"/>
        <v>0</v>
      </c>
      <c r="Z203" s="102">
        <f t="shared" si="60"/>
        <v>0</v>
      </c>
      <c r="AA203" s="203">
        <f t="shared" si="60"/>
        <v>0</v>
      </c>
      <c r="AB203" s="193">
        <f t="shared" si="60"/>
        <v>0</v>
      </c>
      <c r="AC203" s="102">
        <f t="shared" si="60"/>
        <v>0</v>
      </c>
      <c r="AD203" s="203">
        <f t="shared" si="60"/>
        <v>0</v>
      </c>
      <c r="AE203" s="193">
        <f t="shared" si="60"/>
        <v>0</v>
      </c>
      <c r="AF203" s="102">
        <f t="shared" si="60"/>
        <v>0</v>
      </c>
      <c r="AG203" s="203">
        <f t="shared" si="60"/>
        <v>0</v>
      </c>
      <c r="AH203" s="121">
        <f t="shared" si="60"/>
        <v>0</v>
      </c>
      <c r="AI203" s="193">
        <f t="shared" si="60"/>
        <v>1425020</v>
      </c>
      <c r="AJ203" s="102">
        <f t="shared" si="60"/>
        <v>1103826</v>
      </c>
      <c r="AK203" s="203">
        <f t="shared" si="60"/>
        <v>1122714</v>
      </c>
    </row>
    <row r="204" spans="1:37" ht="15" customHeight="1" x14ac:dyDescent="0.2">
      <c r="A204" s="254">
        <f>[6]Settings!U203</f>
        <v>0</v>
      </c>
      <c r="B204" s="243">
        <f>[6]Settings!V203</f>
        <v>0</v>
      </c>
      <c r="C204" s="244">
        <f>[6]Settings!W203</f>
        <v>0</v>
      </c>
      <c r="D204" s="6">
        <v>0</v>
      </c>
      <c r="E204" s="7">
        <v>0</v>
      </c>
      <c r="F204" s="8">
        <v>0</v>
      </c>
      <c r="G204" s="6">
        <v>0</v>
      </c>
      <c r="H204" s="7">
        <v>0</v>
      </c>
      <c r="I204" s="8">
        <v>0</v>
      </c>
      <c r="J204" s="6">
        <v>0</v>
      </c>
      <c r="K204" s="7">
        <v>0</v>
      </c>
      <c r="L204" s="8">
        <v>0</v>
      </c>
      <c r="M204" s="6">
        <v>0</v>
      </c>
      <c r="N204" s="7">
        <v>0</v>
      </c>
      <c r="O204" s="8">
        <v>0</v>
      </c>
      <c r="P204" s="6">
        <v>0</v>
      </c>
      <c r="Q204" s="7">
        <v>0</v>
      </c>
      <c r="R204" s="8">
        <v>0</v>
      </c>
      <c r="S204" s="6">
        <v>0</v>
      </c>
      <c r="T204" s="7">
        <v>0</v>
      </c>
      <c r="U204" s="8">
        <v>0</v>
      </c>
      <c r="V204" s="6">
        <v>0</v>
      </c>
      <c r="W204" s="7">
        <v>0</v>
      </c>
      <c r="X204" s="8">
        <v>0</v>
      </c>
      <c r="Y204" s="6">
        <v>0</v>
      </c>
      <c r="Z204" s="7">
        <v>0</v>
      </c>
      <c r="AA204" s="8">
        <v>0</v>
      </c>
      <c r="AB204" s="6">
        <v>0</v>
      </c>
      <c r="AC204" s="7">
        <v>0</v>
      </c>
      <c r="AD204" s="8">
        <v>0</v>
      </c>
      <c r="AE204" s="6">
        <v>0</v>
      </c>
      <c r="AF204" s="7">
        <v>0</v>
      </c>
      <c r="AG204" s="8">
        <v>0</v>
      </c>
      <c r="AI204" s="147">
        <f t="shared" ref="AI204:AK212" si="61">D204+G204+J204+M204+P204+S204+V204+Y204+AB204+AE204</f>
        <v>0</v>
      </c>
      <c r="AJ204" s="80">
        <f t="shared" si="61"/>
        <v>0</v>
      </c>
      <c r="AK204" s="134">
        <f t="shared" si="61"/>
        <v>0</v>
      </c>
    </row>
    <row r="205" spans="1:37" ht="15" customHeight="1" x14ac:dyDescent="0.2">
      <c r="A205" s="257" t="str">
        <f>[6]Settings!U204</f>
        <v>LIMPOPO</v>
      </c>
      <c r="B205" s="19"/>
      <c r="C205" s="229"/>
      <c r="D205" s="1"/>
      <c r="E205" s="2"/>
      <c r="F205" s="3"/>
      <c r="G205" s="1"/>
      <c r="H205" s="2"/>
      <c r="I205" s="3"/>
      <c r="J205" s="1"/>
      <c r="K205" s="2"/>
      <c r="L205" s="3"/>
      <c r="M205" s="1">
        <v>0</v>
      </c>
      <c r="N205" s="2">
        <v>0</v>
      </c>
      <c r="O205" s="3">
        <v>0</v>
      </c>
      <c r="P205" s="1"/>
      <c r="Q205" s="2"/>
      <c r="R205" s="3"/>
      <c r="S205" s="1"/>
      <c r="T205" s="2"/>
      <c r="U205" s="3"/>
      <c r="V205" s="1"/>
      <c r="W205" s="2"/>
      <c r="X205" s="3"/>
      <c r="Y205" s="1"/>
      <c r="Z205" s="2"/>
      <c r="AA205" s="3"/>
      <c r="AB205" s="1"/>
      <c r="AC205" s="2"/>
      <c r="AD205" s="3"/>
      <c r="AE205" s="1"/>
      <c r="AF205" s="2"/>
      <c r="AG205" s="3"/>
      <c r="AI205" s="147">
        <f t="shared" si="61"/>
        <v>0</v>
      </c>
      <c r="AJ205" s="80">
        <f t="shared" si="61"/>
        <v>0</v>
      </c>
      <c r="AK205" s="134">
        <f t="shared" si="61"/>
        <v>0</v>
      </c>
    </row>
    <row r="206" spans="1:37" ht="15" customHeight="1" x14ac:dyDescent="0.2">
      <c r="A206" s="254">
        <f>[6]Settings!U205</f>
        <v>0</v>
      </c>
      <c r="B206" s="243">
        <f>[6]Settings!V205</f>
        <v>0</v>
      </c>
      <c r="C206" s="244">
        <f>[6]Settings!W205</f>
        <v>0</v>
      </c>
      <c r="D206" s="1">
        <v>0</v>
      </c>
      <c r="E206" s="2">
        <v>0</v>
      </c>
      <c r="F206" s="3">
        <v>0</v>
      </c>
      <c r="G206" s="1">
        <v>0</v>
      </c>
      <c r="H206" s="2">
        <v>0</v>
      </c>
      <c r="I206" s="3">
        <v>0</v>
      </c>
      <c r="J206" s="1">
        <v>0</v>
      </c>
      <c r="K206" s="2">
        <v>0</v>
      </c>
      <c r="L206" s="3">
        <v>0</v>
      </c>
      <c r="M206" s="1">
        <v>0</v>
      </c>
      <c r="N206" s="2">
        <v>0</v>
      </c>
      <c r="O206" s="3">
        <v>0</v>
      </c>
      <c r="P206" s="1">
        <v>0</v>
      </c>
      <c r="Q206" s="2">
        <v>0</v>
      </c>
      <c r="R206" s="3">
        <v>0</v>
      </c>
      <c r="S206" s="1">
        <v>0</v>
      </c>
      <c r="T206" s="2">
        <v>0</v>
      </c>
      <c r="U206" s="3">
        <v>0</v>
      </c>
      <c r="V206" s="1">
        <v>0</v>
      </c>
      <c r="W206" s="2">
        <v>0</v>
      </c>
      <c r="X206" s="3">
        <v>0</v>
      </c>
      <c r="Y206" s="1">
        <v>0</v>
      </c>
      <c r="Z206" s="2">
        <v>0</v>
      </c>
      <c r="AA206" s="3">
        <v>0</v>
      </c>
      <c r="AB206" s="1">
        <v>0</v>
      </c>
      <c r="AC206" s="2">
        <v>0</v>
      </c>
      <c r="AD206" s="3">
        <v>0</v>
      </c>
      <c r="AE206" s="1">
        <v>0</v>
      </c>
      <c r="AF206" s="2">
        <v>0</v>
      </c>
      <c r="AG206" s="3">
        <v>0</v>
      </c>
      <c r="AI206" s="147">
        <f t="shared" si="61"/>
        <v>0</v>
      </c>
      <c r="AJ206" s="80">
        <f t="shared" si="61"/>
        <v>0</v>
      </c>
      <c r="AK206" s="134">
        <f t="shared" si="61"/>
        <v>0</v>
      </c>
    </row>
    <row r="207" spans="1:37" ht="15" customHeight="1" x14ac:dyDescent="0.2">
      <c r="A207" s="20" t="str">
        <f>[6]Settings!U206</f>
        <v>B</v>
      </c>
      <c r="B207" s="19" t="str">
        <f>[6]Settings!V206</f>
        <v>LIM331</v>
      </c>
      <c r="C207" s="229" t="str">
        <f>[6]Settings!W206</f>
        <v xml:space="preserve"> Greater Giyani</v>
      </c>
      <c r="D207" s="147">
        <v>51165</v>
      </c>
      <c r="E207" s="80">
        <v>93586</v>
      </c>
      <c r="F207" s="134">
        <v>79014</v>
      </c>
      <c r="G207" s="147"/>
      <c r="H207" s="80"/>
      <c r="I207" s="134"/>
      <c r="J207" s="147"/>
      <c r="K207" s="80"/>
      <c r="L207" s="134"/>
      <c r="M207" s="147">
        <v>0</v>
      </c>
      <c r="N207" s="80">
        <v>0</v>
      </c>
      <c r="O207" s="134">
        <v>0</v>
      </c>
      <c r="P207" s="147"/>
      <c r="Q207" s="80">
        <v>761</v>
      </c>
      <c r="R207" s="134"/>
      <c r="S207" s="147"/>
      <c r="T207" s="80"/>
      <c r="U207" s="134"/>
      <c r="V207" s="147"/>
      <c r="W207" s="80"/>
      <c r="X207" s="134"/>
      <c r="Y207" s="147"/>
      <c r="Z207" s="80"/>
      <c r="AA207" s="134"/>
      <c r="AB207" s="147"/>
      <c r="AC207" s="80"/>
      <c r="AD207" s="134"/>
      <c r="AE207" s="147"/>
      <c r="AF207" s="80"/>
      <c r="AG207" s="134"/>
      <c r="AI207" s="147">
        <f t="shared" si="61"/>
        <v>51165</v>
      </c>
      <c r="AJ207" s="80">
        <f t="shared" si="61"/>
        <v>94347</v>
      </c>
      <c r="AK207" s="134">
        <f t="shared" si="61"/>
        <v>79014</v>
      </c>
    </row>
    <row r="208" spans="1:37" ht="15" customHeight="1" x14ac:dyDescent="0.2">
      <c r="A208" s="20" t="str">
        <f>[6]Settings!U207</f>
        <v>B</v>
      </c>
      <c r="B208" s="19" t="str">
        <f>[6]Settings!V207</f>
        <v>LIM332</v>
      </c>
      <c r="C208" s="229" t="str">
        <f>[6]Settings!W207</f>
        <v xml:space="preserve"> Greater Letaba</v>
      </c>
      <c r="D208" s="147">
        <v>35634</v>
      </c>
      <c r="E208" s="80">
        <v>24350</v>
      </c>
      <c r="F208" s="134">
        <v>25762</v>
      </c>
      <c r="G208" s="147"/>
      <c r="H208" s="80"/>
      <c r="I208" s="134"/>
      <c r="J208" s="147"/>
      <c r="K208" s="80"/>
      <c r="L208" s="134"/>
      <c r="M208" s="147">
        <v>0</v>
      </c>
      <c r="N208" s="80">
        <v>0</v>
      </c>
      <c r="O208" s="134">
        <v>0</v>
      </c>
      <c r="P208" s="147"/>
      <c r="Q208" s="80"/>
      <c r="R208" s="134"/>
      <c r="S208" s="147"/>
      <c r="T208" s="80"/>
      <c r="U208" s="134"/>
      <c r="V208" s="147"/>
      <c r="W208" s="80"/>
      <c r="X208" s="134"/>
      <c r="Y208" s="147"/>
      <c r="Z208" s="80"/>
      <c r="AA208" s="134"/>
      <c r="AB208" s="147"/>
      <c r="AC208" s="80"/>
      <c r="AD208" s="134"/>
      <c r="AE208" s="147"/>
      <c r="AF208" s="80"/>
      <c r="AG208" s="134"/>
      <c r="AI208" s="147">
        <f t="shared" si="61"/>
        <v>35634</v>
      </c>
      <c r="AJ208" s="80">
        <f t="shared" si="61"/>
        <v>24350</v>
      </c>
      <c r="AK208" s="134">
        <f t="shared" si="61"/>
        <v>25762</v>
      </c>
    </row>
    <row r="209" spans="1:37" ht="15" customHeight="1" x14ac:dyDescent="0.2">
      <c r="A209" s="20" t="str">
        <f>[6]Settings!U208</f>
        <v>B</v>
      </c>
      <c r="B209" s="19" t="str">
        <f>[6]Settings!V208</f>
        <v>LIM333</v>
      </c>
      <c r="C209" s="229" t="str">
        <f>[6]Settings!W208</f>
        <v xml:space="preserve"> Greater Tzaneen</v>
      </c>
      <c r="D209" s="147">
        <v>21102</v>
      </c>
      <c r="E209" s="80">
        <v>53020</v>
      </c>
      <c r="F209" s="134">
        <v>56095</v>
      </c>
      <c r="G209" s="147"/>
      <c r="H209" s="80"/>
      <c r="I209" s="134"/>
      <c r="J209" s="147"/>
      <c r="K209" s="80"/>
      <c r="L209" s="134"/>
      <c r="M209" s="147">
        <v>0</v>
      </c>
      <c r="N209" s="80">
        <v>0</v>
      </c>
      <c r="O209" s="134">
        <v>0</v>
      </c>
      <c r="P209" s="147"/>
      <c r="Q209" s="80"/>
      <c r="R209" s="134"/>
      <c r="S209" s="147"/>
      <c r="T209" s="80"/>
      <c r="U209" s="134"/>
      <c r="V209" s="147"/>
      <c r="W209" s="80"/>
      <c r="X209" s="134"/>
      <c r="Y209" s="147"/>
      <c r="Z209" s="80"/>
      <c r="AA209" s="134"/>
      <c r="AB209" s="147"/>
      <c r="AC209" s="80"/>
      <c r="AD209" s="134"/>
      <c r="AE209" s="147"/>
      <c r="AF209" s="80"/>
      <c r="AG209" s="134"/>
      <c r="AI209" s="147">
        <f t="shared" si="61"/>
        <v>21102</v>
      </c>
      <c r="AJ209" s="80">
        <f t="shared" si="61"/>
        <v>53020</v>
      </c>
      <c r="AK209" s="134">
        <f t="shared" si="61"/>
        <v>56095</v>
      </c>
    </row>
    <row r="210" spans="1:37" ht="15" customHeight="1" x14ac:dyDescent="0.2">
      <c r="A210" s="20" t="str">
        <f>[6]Settings!U209</f>
        <v>B</v>
      </c>
      <c r="B210" s="19" t="str">
        <f>[6]Settings!V209</f>
        <v>LIM334</v>
      </c>
      <c r="C210" s="229" t="str">
        <f>[6]Settings!W209</f>
        <v xml:space="preserve"> Ba-Phalaborwa</v>
      </c>
      <c r="D210" s="147">
        <v>10804</v>
      </c>
      <c r="E210" s="80">
        <v>17267</v>
      </c>
      <c r="F210" s="134">
        <v>18269</v>
      </c>
      <c r="G210" s="147"/>
      <c r="H210" s="80"/>
      <c r="I210" s="134"/>
      <c r="J210" s="147"/>
      <c r="K210" s="80"/>
      <c r="L210" s="134"/>
      <c r="M210" s="147">
        <v>0</v>
      </c>
      <c r="N210" s="80">
        <v>0</v>
      </c>
      <c r="O210" s="134">
        <v>0</v>
      </c>
      <c r="P210" s="147">
        <v>1365</v>
      </c>
      <c r="Q210" s="80">
        <v>1433</v>
      </c>
      <c r="R210" s="134"/>
      <c r="S210" s="147"/>
      <c r="T210" s="80"/>
      <c r="U210" s="134"/>
      <c r="V210" s="147"/>
      <c r="W210" s="80"/>
      <c r="X210" s="134"/>
      <c r="Y210" s="147"/>
      <c r="Z210" s="80"/>
      <c r="AA210" s="134"/>
      <c r="AB210" s="147"/>
      <c r="AC210" s="80"/>
      <c r="AD210" s="134"/>
      <c r="AE210" s="147"/>
      <c r="AF210" s="80"/>
      <c r="AG210" s="134"/>
      <c r="AI210" s="147">
        <f t="shared" si="61"/>
        <v>12169</v>
      </c>
      <c r="AJ210" s="80">
        <f t="shared" si="61"/>
        <v>18700</v>
      </c>
      <c r="AK210" s="134">
        <f t="shared" si="61"/>
        <v>18269</v>
      </c>
    </row>
    <row r="211" spans="1:37" ht="15" customHeight="1" x14ac:dyDescent="0.2">
      <c r="A211" s="20" t="str">
        <f>[6]Settings!U210</f>
        <v>B</v>
      </c>
      <c r="B211" s="19" t="str">
        <f>[6]Settings!V210</f>
        <v>LIM335</v>
      </c>
      <c r="C211" s="229" t="str">
        <f>[6]Settings!W210</f>
        <v xml:space="preserve"> Maruleng</v>
      </c>
      <c r="D211" s="147">
        <v>20430</v>
      </c>
      <c r="E211" s="80">
        <v>20321</v>
      </c>
      <c r="F211" s="134">
        <v>21499</v>
      </c>
      <c r="G211" s="147"/>
      <c r="H211" s="80"/>
      <c r="I211" s="134"/>
      <c r="J211" s="147"/>
      <c r="K211" s="80"/>
      <c r="L211" s="134"/>
      <c r="M211" s="147">
        <v>0</v>
      </c>
      <c r="N211" s="80">
        <v>0</v>
      </c>
      <c r="O211" s="134">
        <v>0</v>
      </c>
      <c r="P211" s="147"/>
      <c r="Q211" s="80"/>
      <c r="R211" s="134"/>
      <c r="S211" s="147"/>
      <c r="T211" s="80"/>
      <c r="U211" s="134"/>
      <c r="V211" s="147"/>
      <c r="W211" s="80"/>
      <c r="X211" s="134"/>
      <c r="Y211" s="147"/>
      <c r="Z211" s="80"/>
      <c r="AA211" s="134"/>
      <c r="AB211" s="147"/>
      <c r="AC211" s="80"/>
      <c r="AD211" s="134"/>
      <c r="AE211" s="147"/>
      <c r="AF211" s="80"/>
      <c r="AG211" s="134"/>
      <c r="AI211" s="147">
        <f t="shared" si="61"/>
        <v>20430</v>
      </c>
      <c r="AJ211" s="80">
        <f t="shared" si="61"/>
        <v>20321</v>
      </c>
      <c r="AK211" s="134">
        <f t="shared" si="61"/>
        <v>21499</v>
      </c>
    </row>
    <row r="212" spans="1:37" ht="15" customHeight="1" x14ac:dyDescent="0.2">
      <c r="A212" s="20" t="str">
        <f>[6]Settings!U211</f>
        <v>C</v>
      </c>
      <c r="B212" s="19" t="str">
        <f>[6]Settings!V211</f>
        <v>DC33</v>
      </c>
      <c r="C212" s="229" t="str">
        <f>[6]Settings!W211</f>
        <v xml:space="preserve"> Mopani District Municipality</v>
      </c>
      <c r="D212" s="147"/>
      <c r="E212" s="80"/>
      <c r="F212" s="134"/>
      <c r="G212" s="147"/>
      <c r="H212" s="80"/>
      <c r="I212" s="134"/>
      <c r="J212" s="147">
        <v>10000</v>
      </c>
      <c r="K212" s="80"/>
      <c r="L212" s="134"/>
      <c r="M212" s="147">
        <v>440318</v>
      </c>
      <c r="N212" s="80">
        <v>296200</v>
      </c>
      <c r="O212" s="134">
        <v>70000</v>
      </c>
      <c r="P212" s="147">
        <v>3001</v>
      </c>
      <c r="Q212" s="80">
        <v>1433</v>
      </c>
      <c r="R212" s="134"/>
      <c r="S212" s="147"/>
      <c r="T212" s="80"/>
      <c r="U212" s="134"/>
      <c r="V212" s="147"/>
      <c r="W212" s="80"/>
      <c r="X212" s="134"/>
      <c r="Y212" s="147"/>
      <c r="Z212" s="80"/>
      <c r="AA212" s="134"/>
      <c r="AB212" s="147"/>
      <c r="AC212" s="80"/>
      <c r="AD212" s="134"/>
      <c r="AE212" s="147"/>
      <c r="AF212" s="80"/>
      <c r="AG212" s="134"/>
      <c r="AI212" s="147">
        <f t="shared" si="61"/>
        <v>453319</v>
      </c>
      <c r="AJ212" s="80">
        <f t="shared" si="61"/>
        <v>297633</v>
      </c>
      <c r="AK212" s="134">
        <f t="shared" si="61"/>
        <v>70000</v>
      </c>
    </row>
    <row r="213" spans="1:37" s="66" customFormat="1" ht="15" customHeight="1" x14ac:dyDescent="0.2">
      <c r="A213" s="22" t="str">
        <f>[6]Settings!U212</f>
        <v>Total: Mopani Municipalities</v>
      </c>
      <c r="B213" s="23"/>
      <c r="C213" s="24"/>
      <c r="D213" s="193">
        <f>SUM(D207:D212)</f>
        <v>139135</v>
      </c>
      <c r="E213" s="102">
        <f t="shared" ref="E213:AK213" si="62">SUM(E207:E212)</f>
        <v>208544</v>
      </c>
      <c r="F213" s="203">
        <f t="shared" si="62"/>
        <v>200639</v>
      </c>
      <c r="G213" s="193">
        <f t="shared" si="62"/>
        <v>0</v>
      </c>
      <c r="H213" s="102">
        <f t="shared" si="62"/>
        <v>0</v>
      </c>
      <c r="I213" s="203">
        <f t="shared" si="62"/>
        <v>0</v>
      </c>
      <c r="J213" s="193">
        <f t="shared" si="62"/>
        <v>10000</v>
      </c>
      <c r="K213" s="102">
        <f t="shared" si="62"/>
        <v>0</v>
      </c>
      <c r="L213" s="203">
        <f t="shared" si="62"/>
        <v>0</v>
      </c>
      <c r="M213" s="193">
        <f t="shared" si="62"/>
        <v>440318</v>
      </c>
      <c r="N213" s="102">
        <f t="shared" si="62"/>
        <v>296200</v>
      </c>
      <c r="O213" s="203">
        <f t="shared" si="62"/>
        <v>70000</v>
      </c>
      <c r="P213" s="193">
        <f t="shared" si="62"/>
        <v>4366</v>
      </c>
      <c r="Q213" s="102">
        <f t="shared" si="62"/>
        <v>3627</v>
      </c>
      <c r="R213" s="203">
        <f t="shared" si="62"/>
        <v>0</v>
      </c>
      <c r="S213" s="193">
        <f t="shared" si="62"/>
        <v>0</v>
      </c>
      <c r="T213" s="102">
        <f t="shared" si="62"/>
        <v>0</v>
      </c>
      <c r="U213" s="203">
        <f t="shared" si="62"/>
        <v>0</v>
      </c>
      <c r="V213" s="193">
        <f t="shared" si="62"/>
        <v>0</v>
      </c>
      <c r="W213" s="102">
        <f t="shared" si="62"/>
        <v>0</v>
      </c>
      <c r="X213" s="203">
        <f t="shared" si="62"/>
        <v>0</v>
      </c>
      <c r="Y213" s="193">
        <f t="shared" si="62"/>
        <v>0</v>
      </c>
      <c r="Z213" s="102">
        <f t="shared" si="62"/>
        <v>0</v>
      </c>
      <c r="AA213" s="203">
        <f t="shared" si="62"/>
        <v>0</v>
      </c>
      <c r="AB213" s="193">
        <f t="shared" si="62"/>
        <v>0</v>
      </c>
      <c r="AC213" s="102">
        <f t="shared" si="62"/>
        <v>0</v>
      </c>
      <c r="AD213" s="203">
        <f t="shared" si="62"/>
        <v>0</v>
      </c>
      <c r="AE213" s="193">
        <f t="shared" si="62"/>
        <v>0</v>
      </c>
      <c r="AF213" s="102">
        <f t="shared" si="62"/>
        <v>0</v>
      </c>
      <c r="AG213" s="203">
        <f t="shared" si="62"/>
        <v>0</v>
      </c>
      <c r="AH213" s="121">
        <f t="shared" si="62"/>
        <v>0</v>
      </c>
      <c r="AI213" s="193">
        <f t="shared" si="62"/>
        <v>593819</v>
      </c>
      <c r="AJ213" s="102">
        <f t="shared" si="62"/>
        <v>508371</v>
      </c>
      <c r="AK213" s="203">
        <f t="shared" si="62"/>
        <v>270639</v>
      </c>
    </row>
    <row r="214" spans="1:37" ht="15" customHeight="1" x14ac:dyDescent="0.2">
      <c r="A214" s="254">
        <f>[6]Settings!U213</f>
        <v>0</v>
      </c>
      <c r="B214" s="243">
        <f>[6]Settings!V213</f>
        <v>0</v>
      </c>
      <c r="C214" s="244">
        <f>[6]Settings!W213</f>
        <v>0</v>
      </c>
      <c r="D214" s="1">
        <v>0</v>
      </c>
      <c r="E214" s="2">
        <v>0</v>
      </c>
      <c r="F214" s="3">
        <v>0</v>
      </c>
      <c r="G214" s="1">
        <v>0</v>
      </c>
      <c r="H214" s="2">
        <v>0</v>
      </c>
      <c r="I214" s="3">
        <v>0</v>
      </c>
      <c r="J214" s="1">
        <v>0</v>
      </c>
      <c r="K214" s="2">
        <v>0</v>
      </c>
      <c r="L214" s="3">
        <v>0</v>
      </c>
      <c r="M214" s="1">
        <v>0</v>
      </c>
      <c r="N214" s="2">
        <v>0</v>
      </c>
      <c r="O214" s="3">
        <v>0</v>
      </c>
      <c r="P214" s="1">
        <v>0</v>
      </c>
      <c r="Q214" s="2">
        <v>0</v>
      </c>
      <c r="R214" s="3">
        <v>0</v>
      </c>
      <c r="S214" s="1">
        <v>0</v>
      </c>
      <c r="T214" s="2">
        <v>0</v>
      </c>
      <c r="U214" s="3">
        <v>0</v>
      </c>
      <c r="V214" s="1">
        <v>0</v>
      </c>
      <c r="W214" s="2">
        <v>0</v>
      </c>
      <c r="X214" s="3">
        <v>0</v>
      </c>
      <c r="Y214" s="1">
        <v>0</v>
      </c>
      <c r="Z214" s="2">
        <v>0</v>
      </c>
      <c r="AA214" s="3">
        <v>0</v>
      </c>
      <c r="AB214" s="1">
        <v>0</v>
      </c>
      <c r="AC214" s="2">
        <v>0</v>
      </c>
      <c r="AD214" s="3">
        <v>0</v>
      </c>
      <c r="AE214" s="1">
        <v>0</v>
      </c>
      <c r="AF214" s="2">
        <v>0</v>
      </c>
      <c r="AG214" s="3">
        <v>0</v>
      </c>
      <c r="AI214" s="147">
        <f t="shared" ref="AI214:AK219" si="63">D214+G214+J214+M214+P214+S214+V214+Y214+AB214+AE214</f>
        <v>0</v>
      </c>
      <c r="AJ214" s="80">
        <f t="shared" si="63"/>
        <v>0</v>
      </c>
      <c r="AK214" s="134">
        <f t="shared" si="63"/>
        <v>0</v>
      </c>
    </row>
    <row r="215" spans="1:37" ht="15" customHeight="1" x14ac:dyDescent="0.2">
      <c r="A215" s="20" t="str">
        <f>[6]Settings!U214</f>
        <v>B</v>
      </c>
      <c r="B215" s="19" t="str">
        <f>[6]Settings!V214</f>
        <v>LIM341</v>
      </c>
      <c r="C215" s="229" t="str">
        <f>[6]Settings!W214</f>
        <v>LIM341</v>
      </c>
      <c r="D215" s="147">
        <v>7073</v>
      </c>
      <c r="E215" s="80">
        <v>31267</v>
      </c>
      <c r="F215" s="134">
        <v>33080</v>
      </c>
      <c r="G215" s="147"/>
      <c r="H215" s="80"/>
      <c r="I215" s="134"/>
      <c r="J215" s="147"/>
      <c r="K215" s="80"/>
      <c r="L215" s="134"/>
      <c r="M215" s="147">
        <v>0</v>
      </c>
      <c r="N215" s="80">
        <v>0</v>
      </c>
      <c r="O215" s="134">
        <v>0</v>
      </c>
      <c r="P215" s="147"/>
      <c r="Q215" s="80"/>
      <c r="R215" s="134"/>
      <c r="S215" s="147"/>
      <c r="T215" s="80"/>
      <c r="U215" s="134"/>
      <c r="V215" s="147"/>
      <c r="W215" s="80"/>
      <c r="X215" s="134"/>
      <c r="Y215" s="147"/>
      <c r="Z215" s="80"/>
      <c r="AA215" s="134"/>
      <c r="AB215" s="147"/>
      <c r="AC215" s="80"/>
      <c r="AD215" s="134"/>
      <c r="AE215" s="147"/>
      <c r="AF215" s="80"/>
      <c r="AG215" s="134"/>
      <c r="AI215" s="147">
        <f t="shared" si="63"/>
        <v>7073</v>
      </c>
      <c r="AJ215" s="80">
        <f t="shared" si="63"/>
        <v>31267</v>
      </c>
      <c r="AK215" s="134">
        <f t="shared" si="63"/>
        <v>33080</v>
      </c>
    </row>
    <row r="216" spans="1:37" ht="15" customHeight="1" x14ac:dyDescent="0.2">
      <c r="A216" s="20" t="str">
        <f>[6]Settings!U215</f>
        <v>B</v>
      </c>
      <c r="B216" s="19" t="str">
        <f>[6]Settings!V215</f>
        <v>LIM343</v>
      </c>
      <c r="C216" s="229" t="str">
        <f>[6]Settings!W215</f>
        <v>LIM343</v>
      </c>
      <c r="D216" s="147">
        <v>73669</v>
      </c>
      <c r="E216" s="80">
        <v>27050</v>
      </c>
      <c r="F216" s="134">
        <v>28619</v>
      </c>
      <c r="G216" s="147"/>
      <c r="H216" s="80"/>
      <c r="I216" s="134"/>
      <c r="J216" s="147"/>
      <c r="K216" s="80"/>
      <c r="L216" s="134"/>
      <c r="M216" s="147">
        <v>0</v>
      </c>
      <c r="N216" s="80">
        <v>0</v>
      </c>
      <c r="O216" s="134">
        <v>0</v>
      </c>
      <c r="P216" s="147"/>
      <c r="Q216" s="80"/>
      <c r="R216" s="134"/>
      <c r="S216" s="147"/>
      <c r="T216" s="80"/>
      <c r="U216" s="134"/>
      <c r="V216" s="147"/>
      <c r="W216" s="80"/>
      <c r="X216" s="134"/>
      <c r="Y216" s="147"/>
      <c r="Z216" s="80"/>
      <c r="AA216" s="134"/>
      <c r="AB216" s="147"/>
      <c r="AC216" s="80"/>
      <c r="AD216" s="134"/>
      <c r="AE216" s="147"/>
      <c r="AF216" s="80"/>
      <c r="AG216" s="134"/>
      <c r="AI216" s="147">
        <f t="shared" si="63"/>
        <v>73669</v>
      </c>
      <c r="AJ216" s="80">
        <f t="shared" si="63"/>
        <v>27050</v>
      </c>
      <c r="AK216" s="134">
        <f t="shared" si="63"/>
        <v>28619</v>
      </c>
    </row>
    <row r="217" spans="1:37" ht="15" customHeight="1" x14ac:dyDescent="0.2">
      <c r="A217" s="20" t="str">
        <f>[6]Settings!U216</f>
        <v>B</v>
      </c>
      <c r="B217" s="19" t="str">
        <f>[6]Settings!V216</f>
        <v>LIM344</v>
      </c>
      <c r="C217" s="229" t="str">
        <f>[6]Settings!W216</f>
        <v>Makhado</v>
      </c>
      <c r="D217" s="147">
        <v>22120</v>
      </c>
      <c r="E217" s="80">
        <v>37884</v>
      </c>
      <c r="F217" s="134">
        <v>40081</v>
      </c>
      <c r="G217" s="147"/>
      <c r="H217" s="80"/>
      <c r="I217" s="134"/>
      <c r="J217" s="147"/>
      <c r="K217" s="80"/>
      <c r="L217" s="134"/>
      <c r="M217" s="147">
        <v>0</v>
      </c>
      <c r="N217" s="80">
        <v>0</v>
      </c>
      <c r="O217" s="134">
        <v>0</v>
      </c>
      <c r="P217" s="147"/>
      <c r="Q217" s="80">
        <v>761</v>
      </c>
      <c r="R217" s="134"/>
      <c r="S217" s="147"/>
      <c r="T217" s="80"/>
      <c r="U217" s="134"/>
      <c r="V217" s="147"/>
      <c r="W217" s="80"/>
      <c r="X217" s="134"/>
      <c r="Y217" s="147"/>
      <c r="Z217" s="80"/>
      <c r="AA217" s="134"/>
      <c r="AB217" s="147"/>
      <c r="AC217" s="80"/>
      <c r="AD217" s="134"/>
      <c r="AE217" s="147"/>
      <c r="AF217" s="80"/>
      <c r="AG217" s="134"/>
      <c r="AI217" s="147">
        <f t="shared" si="63"/>
        <v>22120</v>
      </c>
      <c r="AJ217" s="80">
        <f t="shared" si="63"/>
        <v>38645</v>
      </c>
      <c r="AK217" s="134">
        <f t="shared" si="63"/>
        <v>40081</v>
      </c>
    </row>
    <row r="218" spans="1:37" ht="15" customHeight="1" x14ac:dyDescent="0.2">
      <c r="A218" s="20" t="str">
        <f>[6]Settings!U217</f>
        <v>B</v>
      </c>
      <c r="B218" s="19" t="str">
        <f>[6]Settings!V217</f>
        <v>LIM345</v>
      </c>
      <c r="C218" s="229" t="str">
        <f>[6]Settings!W217</f>
        <v>LIM 345</v>
      </c>
      <c r="D218" s="147">
        <v>53116</v>
      </c>
      <c r="E218" s="80"/>
      <c r="F218" s="134"/>
      <c r="G218" s="147"/>
      <c r="H218" s="80"/>
      <c r="I218" s="134"/>
      <c r="J218" s="147"/>
      <c r="K218" s="80"/>
      <c r="L218" s="134"/>
      <c r="M218" s="147">
        <v>0</v>
      </c>
      <c r="N218" s="80">
        <v>0</v>
      </c>
      <c r="O218" s="134">
        <v>0</v>
      </c>
      <c r="P218" s="147"/>
      <c r="Q218" s="80"/>
      <c r="R218" s="134"/>
      <c r="S218" s="147"/>
      <c r="T218" s="80"/>
      <c r="U218" s="134"/>
      <c r="V218" s="147"/>
      <c r="W218" s="80"/>
      <c r="X218" s="134"/>
      <c r="Y218" s="147"/>
      <c r="Z218" s="80"/>
      <c r="AA218" s="134"/>
      <c r="AB218" s="147"/>
      <c r="AC218" s="80"/>
      <c r="AD218" s="134"/>
      <c r="AE218" s="147"/>
      <c r="AF218" s="80"/>
      <c r="AG218" s="134"/>
      <c r="AI218" s="147">
        <f t="shared" si="63"/>
        <v>53116</v>
      </c>
      <c r="AJ218" s="80">
        <f t="shared" si="63"/>
        <v>0</v>
      </c>
      <c r="AK218" s="134">
        <f t="shared" si="63"/>
        <v>0</v>
      </c>
    </row>
    <row r="219" spans="1:37" ht="15" customHeight="1" x14ac:dyDescent="0.2">
      <c r="A219" s="20" t="str">
        <f>[6]Settings!U218</f>
        <v>C</v>
      </c>
      <c r="B219" s="19" t="str">
        <f>[6]Settings!V218</f>
        <v>DC34</v>
      </c>
      <c r="C219" s="229" t="str">
        <f>[6]Settings!W218</f>
        <v>Vhembe District Municipality</v>
      </c>
      <c r="D219" s="147"/>
      <c r="E219" s="80"/>
      <c r="F219" s="134"/>
      <c r="G219" s="147"/>
      <c r="H219" s="80"/>
      <c r="I219" s="134"/>
      <c r="J219" s="147">
        <v>10000</v>
      </c>
      <c r="K219" s="80"/>
      <c r="L219" s="134"/>
      <c r="M219" s="147">
        <v>67682</v>
      </c>
      <c r="N219" s="80">
        <v>113748</v>
      </c>
      <c r="O219" s="134">
        <v>60000</v>
      </c>
      <c r="P219" s="147">
        <v>2425</v>
      </c>
      <c r="Q219" s="80"/>
      <c r="R219" s="134"/>
      <c r="S219" s="147"/>
      <c r="T219" s="80"/>
      <c r="U219" s="134"/>
      <c r="V219" s="147"/>
      <c r="W219" s="80"/>
      <c r="X219" s="134"/>
      <c r="Y219" s="147"/>
      <c r="Z219" s="80"/>
      <c r="AA219" s="134"/>
      <c r="AB219" s="147"/>
      <c r="AC219" s="80"/>
      <c r="AD219" s="134"/>
      <c r="AE219" s="147"/>
      <c r="AF219" s="80"/>
      <c r="AG219" s="134"/>
      <c r="AI219" s="147">
        <f t="shared" si="63"/>
        <v>80107</v>
      </c>
      <c r="AJ219" s="80">
        <f t="shared" si="63"/>
        <v>113748</v>
      </c>
      <c r="AK219" s="134">
        <f t="shared" si="63"/>
        <v>60000</v>
      </c>
    </row>
    <row r="220" spans="1:37" s="66" customFormat="1" ht="15" customHeight="1" x14ac:dyDescent="0.2">
      <c r="A220" s="22" t="str">
        <f>[6]Settings!U219</f>
        <v>Total: Vhembe Municipalities</v>
      </c>
      <c r="B220" s="23"/>
      <c r="C220" s="24"/>
      <c r="D220" s="193">
        <f>SUM(D215:D219)</f>
        <v>155978</v>
      </c>
      <c r="E220" s="102">
        <f t="shared" ref="E220:AK220" si="64">SUM(E215:E219)</f>
        <v>96201</v>
      </c>
      <c r="F220" s="203">
        <f t="shared" si="64"/>
        <v>101780</v>
      </c>
      <c r="G220" s="193">
        <f t="shared" si="64"/>
        <v>0</v>
      </c>
      <c r="H220" s="102">
        <f t="shared" si="64"/>
        <v>0</v>
      </c>
      <c r="I220" s="203">
        <f t="shared" si="64"/>
        <v>0</v>
      </c>
      <c r="J220" s="193">
        <f t="shared" si="64"/>
        <v>10000</v>
      </c>
      <c r="K220" s="102">
        <f t="shared" si="64"/>
        <v>0</v>
      </c>
      <c r="L220" s="203">
        <f t="shared" si="64"/>
        <v>0</v>
      </c>
      <c r="M220" s="193">
        <f t="shared" si="64"/>
        <v>67682</v>
      </c>
      <c r="N220" s="102">
        <f t="shared" si="64"/>
        <v>113748</v>
      </c>
      <c r="O220" s="203">
        <f t="shared" si="64"/>
        <v>60000</v>
      </c>
      <c r="P220" s="193">
        <f t="shared" si="64"/>
        <v>2425</v>
      </c>
      <c r="Q220" s="102">
        <f t="shared" si="64"/>
        <v>761</v>
      </c>
      <c r="R220" s="203">
        <f t="shared" si="64"/>
        <v>0</v>
      </c>
      <c r="S220" s="193">
        <f t="shared" si="64"/>
        <v>0</v>
      </c>
      <c r="T220" s="102">
        <f t="shared" si="64"/>
        <v>0</v>
      </c>
      <c r="U220" s="203">
        <f t="shared" si="64"/>
        <v>0</v>
      </c>
      <c r="V220" s="193">
        <f t="shared" si="64"/>
        <v>0</v>
      </c>
      <c r="W220" s="102">
        <f t="shared" si="64"/>
        <v>0</v>
      </c>
      <c r="X220" s="203">
        <f t="shared" si="64"/>
        <v>0</v>
      </c>
      <c r="Y220" s="193">
        <f t="shared" si="64"/>
        <v>0</v>
      </c>
      <c r="Z220" s="102">
        <f t="shared" si="64"/>
        <v>0</v>
      </c>
      <c r="AA220" s="203">
        <f t="shared" si="64"/>
        <v>0</v>
      </c>
      <c r="AB220" s="193">
        <f t="shared" si="64"/>
        <v>0</v>
      </c>
      <c r="AC220" s="102">
        <f t="shared" si="64"/>
        <v>0</v>
      </c>
      <c r="AD220" s="203">
        <f t="shared" si="64"/>
        <v>0</v>
      </c>
      <c r="AE220" s="193">
        <f t="shared" si="64"/>
        <v>0</v>
      </c>
      <c r="AF220" s="102">
        <f t="shared" si="64"/>
        <v>0</v>
      </c>
      <c r="AG220" s="203">
        <f t="shared" si="64"/>
        <v>0</v>
      </c>
      <c r="AH220" s="121">
        <f t="shared" si="64"/>
        <v>0</v>
      </c>
      <c r="AI220" s="193">
        <f t="shared" si="64"/>
        <v>236085</v>
      </c>
      <c r="AJ220" s="102">
        <f t="shared" si="64"/>
        <v>210710</v>
      </c>
      <c r="AK220" s="203">
        <f t="shared" si="64"/>
        <v>161780</v>
      </c>
    </row>
    <row r="221" spans="1:37" ht="15" customHeight="1" x14ac:dyDescent="0.2">
      <c r="A221" s="254">
        <f>[6]Settings!U220</f>
        <v>0</v>
      </c>
      <c r="B221" s="243">
        <f>[6]Settings!V220</f>
        <v>0</v>
      </c>
      <c r="C221" s="244">
        <f>[6]Settings!W220</f>
        <v>0</v>
      </c>
      <c r="D221" s="1">
        <v>0</v>
      </c>
      <c r="E221" s="2">
        <v>0</v>
      </c>
      <c r="F221" s="3">
        <v>0</v>
      </c>
      <c r="G221" s="1">
        <v>0</v>
      </c>
      <c r="H221" s="2">
        <v>0</v>
      </c>
      <c r="I221" s="3">
        <v>0</v>
      </c>
      <c r="J221" s="1">
        <v>0</v>
      </c>
      <c r="K221" s="2">
        <v>0</v>
      </c>
      <c r="L221" s="3">
        <v>0</v>
      </c>
      <c r="M221" s="1">
        <v>0</v>
      </c>
      <c r="N221" s="2">
        <v>0</v>
      </c>
      <c r="O221" s="3">
        <v>0</v>
      </c>
      <c r="P221" s="1">
        <v>0</v>
      </c>
      <c r="Q221" s="2">
        <v>0</v>
      </c>
      <c r="R221" s="3">
        <v>0</v>
      </c>
      <c r="S221" s="1">
        <v>0</v>
      </c>
      <c r="T221" s="2">
        <v>0</v>
      </c>
      <c r="U221" s="3">
        <v>0</v>
      </c>
      <c r="V221" s="1">
        <v>0</v>
      </c>
      <c r="W221" s="2">
        <v>0</v>
      </c>
      <c r="X221" s="3">
        <v>0</v>
      </c>
      <c r="Y221" s="1">
        <v>0</v>
      </c>
      <c r="Z221" s="2">
        <v>0</v>
      </c>
      <c r="AA221" s="3">
        <v>0</v>
      </c>
      <c r="AB221" s="1">
        <v>0</v>
      </c>
      <c r="AC221" s="2">
        <v>0</v>
      </c>
      <c r="AD221" s="3">
        <v>0</v>
      </c>
      <c r="AE221" s="1">
        <v>0</v>
      </c>
      <c r="AF221" s="2">
        <v>0</v>
      </c>
      <c r="AG221" s="3">
        <v>0</v>
      </c>
      <c r="AI221" s="147">
        <f t="shared" ref="AI221:AK226" si="65">D221+G221+J221+M221+P221+S221+V221+Y221+AB221+AE221</f>
        <v>0</v>
      </c>
      <c r="AJ221" s="80">
        <f t="shared" si="65"/>
        <v>0</v>
      </c>
      <c r="AK221" s="134">
        <f t="shared" si="65"/>
        <v>0</v>
      </c>
    </row>
    <row r="222" spans="1:37" ht="15" customHeight="1" x14ac:dyDescent="0.2">
      <c r="A222" s="20" t="str">
        <f>[6]Settings!U221</f>
        <v>B</v>
      </c>
      <c r="B222" s="19" t="str">
        <f>[6]Settings!V221</f>
        <v>LIM351</v>
      </c>
      <c r="C222" s="229" t="str">
        <f>[6]Settings!W221</f>
        <v xml:space="preserve">Blouberg </v>
      </c>
      <c r="D222" s="147">
        <v>40503</v>
      </c>
      <c r="E222" s="80">
        <v>31938</v>
      </c>
      <c r="F222" s="134">
        <v>33790</v>
      </c>
      <c r="G222" s="147"/>
      <c r="H222" s="80"/>
      <c r="I222" s="134"/>
      <c r="J222" s="147"/>
      <c r="K222" s="80"/>
      <c r="L222" s="134"/>
      <c r="M222" s="147">
        <v>0</v>
      </c>
      <c r="N222" s="80">
        <v>0</v>
      </c>
      <c r="O222" s="134">
        <v>0</v>
      </c>
      <c r="P222" s="147"/>
      <c r="Q222" s="80"/>
      <c r="R222" s="134"/>
      <c r="S222" s="147"/>
      <c r="T222" s="80"/>
      <c r="U222" s="134"/>
      <c r="V222" s="147"/>
      <c r="W222" s="80"/>
      <c r="X222" s="134"/>
      <c r="Y222" s="147"/>
      <c r="Z222" s="80"/>
      <c r="AA222" s="134"/>
      <c r="AB222" s="147"/>
      <c r="AC222" s="80"/>
      <c r="AD222" s="134"/>
      <c r="AE222" s="147"/>
      <c r="AF222" s="80"/>
      <c r="AG222" s="134"/>
      <c r="AI222" s="147">
        <f t="shared" si="65"/>
        <v>40503</v>
      </c>
      <c r="AJ222" s="80">
        <f t="shared" si="65"/>
        <v>31938</v>
      </c>
      <c r="AK222" s="134">
        <f t="shared" si="65"/>
        <v>33790</v>
      </c>
    </row>
    <row r="223" spans="1:37" ht="15" customHeight="1" x14ac:dyDescent="0.2">
      <c r="A223" s="20" t="str">
        <f>[6]Settings!U222</f>
        <v>B</v>
      </c>
      <c r="B223" s="19" t="str">
        <f>[6]Settings!V222</f>
        <v>LIM353</v>
      </c>
      <c r="C223" s="229" t="str">
        <f>[6]Settings!W222</f>
        <v>Molemole</v>
      </c>
      <c r="D223" s="147">
        <v>15264</v>
      </c>
      <c r="E223" s="80">
        <v>24677</v>
      </c>
      <c r="F223" s="134">
        <v>26109</v>
      </c>
      <c r="G223" s="147"/>
      <c r="H223" s="80"/>
      <c r="I223" s="134"/>
      <c r="J223" s="147"/>
      <c r="K223" s="80"/>
      <c r="L223" s="134"/>
      <c r="M223" s="147">
        <v>0</v>
      </c>
      <c r="N223" s="80">
        <v>0</v>
      </c>
      <c r="O223" s="134">
        <v>0</v>
      </c>
      <c r="P223" s="147"/>
      <c r="Q223" s="80"/>
      <c r="R223" s="134"/>
      <c r="S223" s="147"/>
      <c r="T223" s="80"/>
      <c r="U223" s="134"/>
      <c r="V223" s="147"/>
      <c r="W223" s="80"/>
      <c r="X223" s="134"/>
      <c r="Y223" s="147"/>
      <c r="Z223" s="80"/>
      <c r="AA223" s="134"/>
      <c r="AB223" s="147"/>
      <c r="AC223" s="80"/>
      <c r="AD223" s="134"/>
      <c r="AE223" s="147"/>
      <c r="AF223" s="80"/>
      <c r="AG223" s="134"/>
      <c r="AI223" s="147">
        <f t="shared" si="65"/>
        <v>15264</v>
      </c>
      <c r="AJ223" s="80">
        <f t="shared" si="65"/>
        <v>24677</v>
      </c>
      <c r="AK223" s="134">
        <f t="shared" si="65"/>
        <v>26109</v>
      </c>
    </row>
    <row r="224" spans="1:37" ht="15" customHeight="1" x14ac:dyDescent="0.2">
      <c r="A224" s="20" t="str">
        <f>[6]Settings!U223</f>
        <v>B</v>
      </c>
      <c r="B224" s="19" t="str">
        <f>[6]Settings!V223</f>
        <v>LIM354</v>
      </c>
      <c r="C224" s="229" t="str">
        <f>[6]Settings!W223</f>
        <v xml:space="preserve">Polokwane </v>
      </c>
      <c r="D224" s="147">
        <v>105748</v>
      </c>
      <c r="E224" s="80">
        <v>97464</v>
      </c>
      <c r="F224" s="134">
        <v>83117</v>
      </c>
      <c r="G224" s="147">
        <v>230</v>
      </c>
      <c r="H224" s="80">
        <v>1200</v>
      </c>
      <c r="I224" s="134">
        <v>1376</v>
      </c>
      <c r="J224" s="147">
        <v>40000</v>
      </c>
      <c r="K224" s="80">
        <v>205000</v>
      </c>
      <c r="L224" s="134">
        <v>152000</v>
      </c>
      <c r="M224" s="147">
        <v>0</v>
      </c>
      <c r="N224" s="80">
        <v>0</v>
      </c>
      <c r="O224" s="134">
        <v>0</v>
      </c>
      <c r="P224" s="147"/>
      <c r="Q224" s="80"/>
      <c r="R224" s="134"/>
      <c r="S224" s="147"/>
      <c r="T224" s="80"/>
      <c r="U224" s="134"/>
      <c r="V224" s="147"/>
      <c r="W224" s="80"/>
      <c r="X224" s="134"/>
      <c r="Y224" s="147"/>
      <c r="Z224" s="80"/>
      <c r="AA224" s="134"/>
      <c r="AB224" s="147"/>
      <c r="AC224" s="80"/>
      <c r="AD224" s="134"/>
      <c r="AE224" s="147"/>
      <c r="AF224" s="80"/>
      <c r="AG224" s="134"/>
      <c r="AI224" s="147">
        <f t="shared" si="65"/>
        <v>145978</v>
      </c>
      <c r="AJ224" s="80">
        <f t="shared" si="65"/>
        <v>303664</v>
      </c>
      <c r="AK224" s="134">
        <f t="shared" si="65"/>
        <v>236493</v>
      </c>
    </row>
    <row r="225" spans="1:37" ht="15" customHeight="1" x14ac:dyDescent="0.2">
      <c r="A225" s="20" t="str">
        <f>[6]Settings!U224</f>
        <v>B</v>
      </c>
      <c r="B225" s="19" t="str">
        <f>[6]Settings!V224</f>
        <v>LIM355</v>
      </c>
      <c r="C225" s="229" t="str">
        <f>[6]Settings!W224</f>
        <v>Lepele-Nkumpi</v>
      </c>
      <c r="D225" s="147">
        <v>24902</v>
      </c>
      <c r="E225" s="80">
        <v>20332</v>
      </c>
      <c r="F225" s="134">
        <v>21511</v>
      </c>
      <c r="G225" s="147">
        <v>0</v>
      </c>
      <c r="H225" s="80">
        <v>0</v>
      </c>
      <c r="I225" s="134">
        <v>0</v>
      </c>
      <c r="J225" s="147">
        <v>0</v>
      </c>
      <c r="K225" s="80">
        <v>0</v>
      </c>
      <c r="L225" s="134">
        <v>0</v>
      </c>
      <c r="M225" s="147">
        <v>0</v>
      </c>
      <c r="N225" s="80">
        <v>0</v>
      </c>
      <c r="O225" s="134">
        <v>0</v>
      </c>
      <c r="P225" s="147">
        <v>0</v>
      </c>
      <c r="Q225" s="80">
        <v>0</v>
      </c>
      <c r="R225" s="134">
        <v>0</v>
      </c>
      <c r="S225" s="147">
        <v>0</v>
      </c>
      <c r="T225" s="80">
        <v>0</v>
      </c>
      <c r="U225" s="134">
        <v>0</v>
      </c>
      <c r="V225" s="147">
        <v>0</v>
      </c>
      <c r="W225" s="80">
        <v>0</v>
      </c>
      <c r="X225" s="134">
        <v>0</v>
      </c>
      <c r="Y225" s="147">
        <v>0</v>
      </c>
      <c r="Z225" s="80">
        <v>0</v>
      </c>
      <c r="AA225" s="134">
        <v>0</v>
      </c>
      <c r="AB225" s="147">
        <v>0</v>
      </c>
      <c r="AC225" s="80">
        <v>0</v>
      </c>
      <c r="AD225" s="134">
        <v>0</v>
      </c>
      <c r="AE225" s="147">
        <v>0</v>
      </c>
      <c r="AF225" s="80">
        <v>0</v>
      </c>
      <c r="AG225" s="134">
        <v>0</v>
      </c>
      <c r="AI225" s="147">
        <f t="shared" si="65"/>
        <v>24902</v>
      </c>
      <c r="AJ225" s="80">
        <f t="shared" si="65"/>
        <v>20332</v>
      </c>
      <c r="AK225" s="134">
        <f t="shared" si="65"/>
        <v>21511</v>
      </c>
    </row>
    <row r="226" spans="1:37" ht="15" customHeight="1" x14ac:dyDescent="0.2">
      <c r="A226" s="20" t="str">
        <f>[6]Settings!U225</f>
        <v>C</v>
      </c>
      <c r="B226" s="19" t="str">
        <f>[6]Settings!V225</f>
        <v>DC35</v>
      </c>
      <c r="C226" s="229" t="str">
        <f>[6]Settings!W225</f>
        <v>Capricorn District Municipality</v>
      </c>
      <c r="D226" s="147"/>
      <c r="E226" s="80"/>
      <c r="F226" s="134"/>
      <c r="G226" s="147"/>
      <c r="H226" s="80"/>
      <c r="I226" s="134"/>
      <c r="J226" s="147"/>
      <c r="K226" s="80"/>
      <c r="L226" s="134"/>
      <c r="M226" s="147">
        <v>23000</v>
      </c>
      <c r="N226" s="80">
        <v>59919</v>
      </c>
      <c r="O226" s="134">
        <v>70000</v>
      </c>
      <c r="P226" s="147">
        <v>1636</v>
      </c>
      <c r="Q226" s="80"/>
      <c r="R226" s="134"/>
      <c r="S226" s="147"/>
      <c r="T226" s="80"/>
      <c r="U226" s="134"/>
      <c r="V226" s="147"/>
      <c r="W226" s="80"/>
      <c r="X226" s="134"/>
      <c r="Y226" s="147"/>
      <c r="Z226" s="80"/>
      <c r="AA226" s="134"/>
      <c r="AB226" s="147"/>
      <c r="AC226" s="80"/>
      <c r="AD226" s="134"/>
      <c r="AE226" s="147"/>
      <c r="AF226" s="80"/>
      <c r="AG226" s="134"/>
      <c r="AI226" s="147">
        <f t="shared" si="65"/>
        <v>24636</v>
      </c>
      <c r="AJ226" s="80">
        <f t="shared" si="65"/>
        <v>59919</v>
      </c>
      <c r="AK226" s="134">
        <f t="shared" si="65"/>
        <v>70000</v>
      </c>
    </row>
    <row r="227" spans="1:37" s="66" customFormat="1" ht="15" customHeight="1" x14ac:dyDescent="0.2">
      <c r="A227" s="22" t="str">
        <f>[6]Settings!U226</f>
        <v>Total: Capricorn Municipalities</v>
      </c>
      <c r="B227" s="23"/>
      <c r="C227" s="24"/>
      <c r="D227" s="193">
        <f>SUM(D222:D226)</f>
        <v>186417</v>
      </c>
      <c r="E227" s="102">
        <f t="shared" ref="E227:AK227" si="66">SUM(E222:E226)</f>
        <v>174411</v>
      </c>
      <c r="F227" s="203">
        <f t="shared" si="66"/>
        <v>164527</v>
      </c>
      <c r="G227" s="193">
        <f t="shared" si="66"/>
        <v>230</v>
      </c>
      <c r="H227" s="102">
        <f t="shared" si="66"/>
        <v>1200</v>
      </c>
      <c r="I227" s="203">
        <f t="shared" si="66"/>
        <v>1376</v>
      </c>
      <c r="J227" s="193">
        <f t="shared" si="66"/>
        <v>40000</v>
      </c>
      <c r="K227" s="102">
        <f t="shared" si="66"/>
        <v>205000</v>
      </c>
      <c r="L227" s="203">
        <f t="shared" si="66"/>
        <v>152000</v>
      </c>
      <c r="M227" s="193">
        <f t="shared" si="66"/>
        <v>23000</v>
      </c>
      <c r="N227" s="102">
        <f t="shared" si="66"/>
        <v>59919</v>
      </c>
      <c r="O227" s="203">
        <f t="shared" si="66"/>
        <v>70000</v>
      </c>
      <c r="P227" s="193">
        <f t="shared" si="66"/>
        <v>1636</v>
      </c>
      <c r="Q227" s="102">
        <f t="shared" si="66"/>
        <v>0</v>
      </c>
      <c r="R227" s="203">
        <f t="shared" si="66"/>
        <v>0</v>
      </c>
      <c r="S227" s="193">
        <f t="shared" si="66"/>
        <v>0</v>
      </c>
      <c r="T227" s="102">
        <f t="shared" si="66"/>
        <v>0</v>
      </c>
      <c r="U227" s="203">
        <f t="shared" si="66"/>
        <v>0</v>
      </c>
      <c r="V227" s="193">
        <f t="shared" si="66"/>
        <v>0</v>
      </c>
      <c r="W227" s="102">
        <f t="shared" si="66"/>
        <v>0</v>
      </c>
      <c r="X227" s="203">
        <f t="shared" si="66"/>
        <v>0</v>
      </c>
      <c r="Y227" s="193">
        <f t="shared" si="66"/>
        <v>0</v>
      </c>
      <c r="Z227" s="102">
        <f t="shared" si="66"/>
        <v>0</v>
      </c>
      <c r="AA227" s="203">
        <f t="shared" si="66"/>
        <v>0</v>
      </c>
      <c r="AB227" s="193">
        <f t="shared" si="66"/>
        <v>0</v>
      </c>
      <c r="AC227" s="102">
        <f t="shared" si="66"/>
        <v>0</v>
      </c>
      <c r="AD227" s="203">
        <f t="shared" si="66"/>
        <v>0</v>
      </c>
      <c r="AE227" s="193">
        <f t="shared" si="66"/>
        <v>0</v>
      </c>
      <c r="AF227" s="102">
        <f t="shared" si="66"/>
        <v>0</v>
      </c>
      <c r="AG227" s="203">
        <f t="shared" si="66"/>
        <v>0</v>
      </c>
      <c r="AH227" s="121">
        <f t="shared" si="66"/>
        <v>0</v>
      </c>
      <c r="AI227" s="193">
        <f t="shared" si="66"/>
        <v>251283</v>
      </c>
      <c r="AJ227" s="102">
        <f t="shared" si="66"/>
        <v>440530</v>
      </c>
      <c r="AK227" s="203">
        <f t="shared" si="66"/>
        <v>387903</v>
      </c>
    </row>
    <row r="228" spans="1:37" ht="15" customHeight="1" x14ac:dyDescent="0.2">
      <c r="A228" s="254">
        <f>[6]Settings!U227</f>
        <v>0</v>
      </c>
      <c r="B228" s="243">
        <f>[6]Settings!V227</f>
        <v>0</v>
      </c>
      <c r="C228" s="244">
        <f>[6]Settings!W227</f>
        <v>0</v>
      </c>
      <c r="D228" s="1">
        <v>0</v>
      </c>
      <c r="E228" s="2">
        <v>0</v>
      </c>
      <c r="F228" s="3">
        <v>0</v>
      </c>
      <c r="G228" s="1">
        <v>0</v>
      </c>
      <c r="H228" s="2">
        <v>0</v>
      </c>
      <c r="I228" s="3">
        <v>0</v>
      </c>
      <c r="J228" s="1">
        <v>0</v>
      </c>
      <c r="K228" s="2">
        <v>0</v>
      </c>
      <c r="L228" s="3">
        <v>0</v>
      </c>
      <c r="M228" s="1">
        <v>0</v>
      </c>
      <c r="N228" s="2">
        <v>0</v>
      </c>
      <c r="O228" s="3">
        <v>0</v>
      </c>
      <c r="P228" s="1">
        <v>0</v>
      </c>
      <c r="Q228" s="2">
        <v>0</v>
      </c>
      <c r="R228" s="3">
        <v>0</v>
      </c>
      <c r="S228" s="1">
        <v>0</v>
      </c>
      <c r="T228" s="2">
        <v>0</v>
      </c>
      <c r="U228" s="3">
        <v>0</v>
      </c>
      <c r="V228" s="1">
        <v>0</v>
      </c>
      <c r="W228" s="2">
        <v>0</v>
      </c>
      <c r="X228" s="3">
        <v>0</v>
      </c>
      <c r="Y228" s="1">
        <v>0</v>
      </c>
      <c r="Z228" s="2">
        <v>0</v>
      </c>
      <c r="AA228" s="3">
        <v>0</v>
      </c>
      <c r="AB228" s="1">
        <v>0</v>
      </c>
      <c r="AC228" s="2">
        <v>0</v>
      </c>
      <c r="AD228" s="3">
        <v>0</v>
      </c>
      <c r="AE228" s="1">
        <v>0</v>
      </c>
      <c r="AF228" s="2">
        <v>0</v>
      </c>
      <c r="AG228" s="3">
        <v>0</v>
      </c>
      <c r="AI228" s="147">
        <f t="shared" ref="AI228:AK234" si="67">D228+G228+J228+M228+P228+S228+V228+Y228+AB228+AE228</f>
        <v>0</v>
      </c>
      <c r="AJ228" s="80">
        <f t="shared" si="67"/>
        <v>0</v>
      </c>
      <c r="AK228" s="134">
        <f t="shared" si="67"/>
        <v>0</v>
      </c>
    </row>
    <row r="229" spans="1:37" ht="15" customHeight="1" x14ac:dyDescent="0.2">
      <c r="A229" s="20" t="str">
        <f>[6]Settings!U228</f>
        <v>B</v>
      </c>
      <c r="B229" s="19" t="str">
        <f>[6]Settings!V228</f>
        <v>LIM361</v>
      </c>
      <c r="C229" s="229" t="str">
        <f>[6]Settings!W228</f>
        <v xml:space="preserve"> Thabazimbi</v>
      </c>
      <c r="D229" s="147">
        <v>855</v>
      </c>
      <c r="E229" s="80">
        <v>4074</v>
      </c>
      <c r="F229" s="134">
        <v>4310</v>
      </c>
      <c r="G229" s="147"/>
      <c r="H229" s="80"/>
      <c r="I229" s="134"/>
      <c r="J229" s="147">
        <v>27122</v>
      </c>
      <c r="K229" s="80">
        <v>68000</v>
      </c>
      <c r="L229" s="134">
        <v>90000</v>
      </c>
      <c r="M229" s="147">
        <v>0</v>
      </c>
      <c r="N229" s="80">
        <v>0</v>
      </c>
      <c r="O229" s="134">
        <v>0</v>
      </c>
      <c r="P229" s="147">
        <v>1365</v>
      </c>
      <c r="Q229" s="80">
        <v>1433</v>
      </c>
      <c r="R229" s="134"/>
      <c r="S229" s="147"/>
      <c r="T229" s="80"/>
      <c r="U229" s="134"/>
      <c r="V229" s="147"/>
      <c r="W229" s="80"/>
      <c r="X229" s="134"/>
      <c r="Y229" s="147"/>
      <c r="Z229" s="80"/>
      <c r="AA229" s="134"/>
      <c r="AB229" s="147"/>
      <c r="AC229" s="80"/>
      <c r="AD229" s="134"/>
      <c r="AE229" s="147"/>
      <c r="AF229" s="80"/>
      <c r="AG229" s="134"/>
      <c r="AI229" s="147">
        <f t="shared" si="67"/>
        <v>29342</v>
      </c>
      <c r="AJ229" s="80">
        <f t="shared" si="67"/>
        <v>73507</v>
      </c>
      <c r="AK229" s="134">
        <f t="shared" si="67"/>
        <v>94310</v>
      </c>
    </row>
    <row r="230" spans="1:37" ht="15" customHeight="1" x14ac:dyDescent="0.2">
      <c r="A230" s="20" t="str">
        <f>[6]Settings!U229</f>
        <v>B</v>
      </c>
      <c r="B230" s="19" t="str">
        <f>[6]Settings!V229</f>
        <v>LIM362</v>
      </c>
      <c r="C230" s="229" t="str">
        <f>[6]Settings!W229</f>
        <v xml:space="preserve"> Lephalale</v>
      </c>
      <c r="D230" s="147">
        <v>61605</v>
      </c>
      <c r="E230" s="80">
        <v>89222</v>
      </c>
      <c r="F230" s="134">
        <v>83817</v>
      </c>
      <c r="G230" s="147"/>
      <c r="H230" s="80"/>
      <c r="I230" s="134"/>
      <c r="J230" s="147"/>
      <c r="K230" s="80"/>
      <c r="L230" s="134"/>
      <c r="M230" s="147">
        <v>1000</v>
      </c>
      <c r="N230" s="80">
        <v>10000</v>
      </c>
      <c r="O230" s="134">
        <v>39028</v>
      </c>
      <c r="P230" s="147"/>
      <c r="Q230" s="80"/>
      <c r="R230" s="134"/>
      <c r="S230" s="147"/>
      <c r="T230" s="80"/>
      <c r="U230" s="134"/>
      <c r="V230" s="147"/>
      <c r="W230" s="80"/>
      <c r="X230" s="134"/>
      <c r="Y230" s="147"/>
      <c r="Z230" s="80"/>
      <c r="AA230" s="134"/>
      <c r="AB230" s="147"/>
      <c r="AC230" s="80"/>
      <c r="AD230" s="134"/>
      <c r="AE230" s="147"/>
      <c r="AF230" s="80"/>
      <c r="AG230" s="134"/>
      <c r="AI230" s="147">
        <f t="shared" si="67"/>
        <v>62605</v>
      </c>
      <c r="AJ230" s="80">
        <f t="shared" si="67"/>
        <v>99222</v>
      </c>
      <c r="AK230" s="134">
        <f t="shared" si="67"/>
        <v>122845</v>
      </c>
    </row>
    <row r="231" spans="1:37" ht="15" customHeight="1" x14ac:dyDescent="0.2">
      <c r="A231" s="20" t="str">
        <f>[6]Settings!U230</f>
        <v>B</v>
      </c>
      <c r="B231" s="19" t="str">
        <f>[6]Settings!V230</f>
        <v>LIM366</v>
      </c>
      <c r="C231" s="229" t="str">
        <f>[6]Settings!W230</f>
        <v xml:space="preserve"> Bela-Bela</v>
      </c>
      <c r="D231" s="147">
        <v>4899</v>
      </c>
      <c r="E231" s="80">
        <v>1845</v>
      </c>
      <c r="F231" s="134">
        <v>1952</v>
      </c>
      <c r="G231" s="147"/>
      <c r="H231" s="80"/>
      <c r="I231" s="134"/>
      <c r="J231" s="147"/>
      <c r="K231" s="80"/>
      <c r="L231" s="134"/>
      <c r="M231" s="147">
        <v>0</v>
      </c>
      <c r="N231" s="80">
        <v>0</v>
      </c>
      <c r="O231" s="134">
        <v>0</v>
      </c>
      <c r="P231" s="147"/>
      <c r="Q231" s="80">
        <v>761</v>
      </c>
      <c r="R231" s="134"/>
      <c r="S231" s="147"/>
      <c r="T231" s="80"/>
      <c r="U231" s="134"/>
      <c r="V231" s="147"/>
      <c r="W231" s="80"/>
      <c r="X231" s="134"/>
      <c r="Y231" s="147"/>
      <c r="Z231" s="80"/>
      <c r="AA231" s="134"/>
      <c r="AB231" s="147"/>
      <c r="AC231" s="80"/>
      <c r="AD231" s="134"/>
      <c r="AE231" s="147"/>
      <c r="AF231" s="80"/>
      <c r="AG231" s="134"/>
      <c r="AI231" s="147">
        <f t="shared" si="67"/>
        <v>4899</v>
      </c>
      <c r="AJ231" s="80">
        <f t="shared" si="67"/>
        <v>2606</v>
      </c>
      <c r="AK231" s="134">
        <f t="shared" si="67"/>
        <v>1952</v>
      </c>
    </row>
    <row r="232" spans="1:37" ht="15" customHeight="1" x14ac:dyDescent="0.2">
      <c r="A232" s="20" t="str">
        <f>[6]Settings!U231</f>
        <v>B</v>
      </c>
      <c r="B232" s="19" t="str">
        <f>[6]Settings!V231</f>
        <v>LIM367</v>
      </c>
      <c r="C232" s="229" t="str">
        <f>[6]Settings!W231</f>
        <v xml:space="preserve"> Mogalakwena</v>
      </c>
      <c r="D232" s="147">
        <v>42972</v>
      </c>
      <c r="E232" s="80">
        <v>120814</v>
      </c>
      <c r="F232" s="134">
        <v>121772</v>
      </c>
      <c r="G232" s="147"/>
      <c r="H232" s="80"/>
      <c r="I232" s="134"/>
      <c r="J232" s="147"/>
      <c r="K232" s="80"/>
      <c r="L232" s="134"/>
      <c r="M232" s="147">
        <v>150000</v>
      </c>
      <c r="N232" s="80">
        <v>160000</v>
      </c>
      <c r="O232" s="134">
        <v>183558</v>
      </c>
      <c r="P232" s="147">
        <v>788</v>
      </c>
      <c r="Q232" s="80"/>
      <c r="R232" s="134"/>
      <c r="S232" s="147"/>
      <c r="T232" s="80"/>
      <c r="U232" s="134"/>
      <c r="V232" s="147"/>
      <c r="W232" s="80"/>
      <c r="X232" s="134"/>
      <c r="Y232" s="147"/>
      <c r="Z232" s="80"/>
      <c r="AA232" s="134"/>
      <c r="AB232" s="147"/>
      <c r="AC232" s="80"/>
      <c r="AD232" s="134"/>
      <c r="AE232" s="147"/>
      <c r="AF232" s="80"/>
      <c r="AG232" s="134"/>
      <c r="AI232" s="147">
        <f t="shared" si="67"/>
        <v>193760</v>
      </c>
      <c r="AJ232" s="80">
        <f t="shared" si="67"/>
        <v>280814</v>
      </c>
      <c r="AK232" s="134">
        <f t="shared" si="67"/>
        <v>305330</v>
      </c>
    </row>
    <row r="233" spans="1:37" ht="15" customHeight="1" x14ac:dyDescent="0.2">
      <c r="A233" s="20" t="str">
        <f>[6]Settings!U232</f>
        <v>B</v>
      </c>
      <c r="B233" s="19" t="str">
        <f>[6]Settings!V232</f>
        <v>LIM368</v>
      </c>
      <c r="C233" s="229" t="str">
        <f>[6]Settings!W232</f>
        <v xml:space="preserve"> LIM 368</v>
      </c>
      <c r="D233" s="147"/>
      <c r="E233" s="80">
        <v>3645</v>
      </c>
      <c r="F233" s="134">
        <v>3857</v>
      </c>
      <c r="G233" s="147"/>
      <c r="H233" s="80"/>
      <c r="I233" s="134"/>
      <c r="J233" s="147"/>
      <c r="K233" s="80"/>
      <c r="L233" s="134"/>
      <c r="M233" s="147">
        <v>1000</v>
      </c>
      <c r="N233" s="80">
        <v>15000</v>
      </c>
      <c r="O233" s="134">
        <v>40000</v>
      </c>
      <c r="P233" s="147">
        <v>1365</v>
      </c>
      <c r="Q233" s="80">
        <v>1433</v>
      </c>
      <c r="R233" s="134"/>
      <c r="S233" s="147"/>
      <c r="T233" s="80"/>
      <c r="U233" s="134"/>
      <c r="V233" s="147"/>
      <c r="W233" s="80"/>
      <c r="X233" s="134"/>
      <c r="Y233" s="147"/>
      <c r="Z233" s="80"/>
      <c r="AA233" s="134"/>
      <c r="AB233" s="147"/>
      <c r="AC233" s="80"/>
      <c r="AD233" s="134"/>
      <c r="AE233" s="147"/>
      <c r="AF233" s="80"/>
      <c r="AG233" s="134"/>
      <c r="AI233" s="147">
        <f t="shared" si="67"/>
        <v>2365</v>
      </c>
      <c r="AJ233" s="80">
        <f t="shared" si="67"/>
        <v>20078</v>
      </c>
      <c r="AK233" s="134">
        <f t="shared" si="67"/>
        <v>43857</v>
      </c>
    </row>
    <row r="234" spans="1:37" ht="15" customHeight="1" x14ac:dyDescent="0.2">
      <c r="A234" s="20" t="str">
        <f>[6]Settings!U233</f>
        <v>C</v>
      </c>
      <c r="B234" s="19" t="str">
        <f>[6]Settings!V233</f>
        <v>DC36</v>
      </c>
      <c r="C234" s="229" t="str">
        <f>[6]Settings!W233</f>
        <v xml:space="preserve"> Waterberg District Municipality</v>
      </c>
      <c r="D234" s="147"/>
      <c r="E234" s="80"/>
      <c r="F234" s="134"/>
      <c r="G234" s="147"/>
      <c r="H234" s="80"/>
      <c r="I234" s="134"/>
      <c r="J234" s="147"/>
      <c r="K234" s="80"/>
      <c r="L234" s="134"/>
      <c r="M234" s="147">
        <v>0</v>
      </c>
      <c r="N234" s="80">
        <v>0</v>
      </c>
      <c r="O234" s="134">
        <v>0</v>
      </c>
      <c r="P234" s="147">
        <v>1636</v>
      </c>
      <c r="Q234" s="80"/>
      <c r="R234" s="134">
        <v>1000</v>
      </c>
      <c r="S234" s="147"/>
      <c r="T234" s="80"/>
      <c r="U234" s="134"/>
      <c r="V234" s="147"/>
      <c r="W234" s="80"/>
      <c r="X234" s="134"/>
      <c r="Y234" s="147"/>
      <c r="Z234" s="80"/>
      <c r="AA234" s="134"/>
      <c r="AB234" s="147"/>
      <c r="AC234" s="80"/>
      <c r="AD234" s="134"/>
      <c r="AE234" s="147"/>
      <c r="AF234" s="80"/>
      <c r="AG234" s="134"/>
      <c r="AI234" s="147">
        <f t="shared" si="67"/>
        <v>1636</v>
      </c>
      <c r="AJ234" s="80">
        <f t="shared" si="67"/>
        <v>0</v>
      </c>
      <c r="AK234" s="134">
        <f t="shared" si="67"/>
        <v>1000</v>
      </c>
    </row>
    <row r="235" spans="1:37" s="66" customFormat="1" ht="15" customHeight="1" x14ac:dyDescent="0.2">
      <c r="A235" s="22" t="str">
        <f>[6]Settings!U234</f>
        <v>Total: Waterberg Municipalities</v>
      </c>
      <c r="B235" s="23"/>
      <c r="C235" s="24"/>
      <c r="D235" s="193">
        <f>SUM(D229:D234)</f>
        <v>110331</v>
      </c>
      <c r="E235" s="102">
        <f t="shared" ref="E235:AK235" si="68">SUM(E229:E234)</f>
        <v>219600</v>
      </c>
      <c r="F235" s="203">
        <f t="shared" si="68"/>
        <v>215708</v>
      </c>
      <c r="G235" s="193">
        <f t="shared" si="68"/>
        <v>0</v>
      </c>
      <c r="H235" s="102">
        <f t="shared" si="68"/>
        <v>0</v>
      </c>
      <c r="I235" s="203">
        <f t="shared" si="68"/>
        <v>0</v>
      </c>
      <c r="J235" s="193">
        <f t="shared" si="68"/>
        <v>27122</v>
      </c>
      <c r="K235" s="102">
        <f t="shared" si="68"/>
        <v>68000</v>
      </c>
      <c r="L235" s="203">
        <f t="shared" si="68"/>
        <v>90000</v>
      </c>
      <c r="M235" s="193">
        <f t="shared" si="68"/>
        <v>152000</v>
      </c>
      <c r="N235" s="102">
        <f t="shared" si="68"/>
        <v>185000</v>
      </c>
      <c r="O235" s="203">
        <f t="shared" si="68"/>
        <v>262586</v>
      </c>
      <c r="P235" s="193">
        <f t="shared" si="68"/>
        <v>5154</v>
      </c>
      <c r="Q235" s="102">
        <f t="shared" si="68"/>
        <v>3627</v>
      </c>
      <c r="R235" s="203">
        <f t="shared" si="68"/>
        <v>1000</v>
      </c>
      <c r="S235" s="193">
        <f t="shared" si="68"/>
        <v>0</v>
      </c>
      <c r="T235" s="102">
        <f t="shared" si="68"/>
        <v>0</v>
      </c>
      <c r="U235" s="203">
        <f t="shared" si="68"/>
        <v>0</v>
      </c>
      <c r="V235" s="193">
        <f t="shared" si="68"/>
        <v>0</v>
      </c>
      <c r="W235" s="102">
        <f t="shared" si="68"/>
        <v>0</v>
      </c>
      <c r="X235" s="203">
        <f t="shared" si="68"/>
        <v>0</v>
      </c>
      <c r="Y235" s="193">
        <f t="shared" si="68"/>
        <v>0</v>
      </c>
      <c r="Z235" s="102">
        <f t="shared" si="68"/>
        <v>0</v>
      </c>
      <c r="AA235" s="203">
        <f t="shared" si="68"/>
        <v>0</v>
      </c>
      <c r="AB235" s="193">
        <f t="shared" si="68"/>
        <v>0</v>
      </c>
      <c r="AC235" s="102">
        <f t="shared" si="68"/>
        <v>0</v>
      </c>
      <c r="AD235" s="203">
        <f t="shared" si="68"/>
        <v>0</v>
      </c>
      <c r="AE235" s="193">
        <f t="shared" si="68"/>
        <v>0</v>
      </c>
      <c r="AF235" s="102">
        <f t="shared" si="68"/>
        <v>0</v>
      </c>
      <c r="AG235" s="203">
        <f t="shared" si="68"/>
        <v>0</v>
      </c>
      <c r="AH235" s="121">
        <f t="shared" si="68"/>
        <v>0</v>
      </c>
      <c r="AI235" s="193">
        <f t="shared" si="68"/>
        <v>294607</v>
      </c>
      <c r="AJ235" s="102">
        <f t="shared" si="68"/>
        <v>476227</v>
      </c>
      <c r="AK235" s="203">
        <f t="shared" si="68"/>
        <v>569294</v>
      </c>
    </row>
    <row r="236" spans="1:37" ht="15" customHeight="1" x14ac:dyDescent="0.2">
      <c r="A236" s="254">
        <f>[6]Settings!U235</f>
        <v>0</v>
      </c>
      <c r="B236" s="243">
        <f>[6]Settings!V235</f>
        <v>0</v>
      </c>
      <c r="C236" s="244">
        <f>[6]Settings!W235</f>
        <v>0</v>
      </c>
      <c r="D236" s="1">
        <v>0</v>
      </c>
      <c r="E236" s="2">
        <v>0</v>
      </c>
      <c r="F236" s="3">
        <v>0</v>
      </c>
      <c r="G236" s="1">
        <v>0</v>
      </c>
      <c r="H236" s="2">
        <v>0</v>
      </c>
      <c r="I236" s="3">
        <v>0</v>
      </c>
      <c r="J236" s="1">
        <v>0</v>
      </c>
      <c r="K236" s="2">
        <v>0</v>
      </c>
      <c r="L236" s="3">
        <v>0</v>
      </c>
      <c r="M236" s="1">
        <v>0</v>
      </c>
      <c r="N236" s="2">
        <v>0</v>
      </c>
      <c r="O236" s="3">
        <v>0</v>
      </c>
      <c r="P236" s="1">
        <v>0</v>
      </c>
      <c r="Q236" s="2">
        <v>0</v>
      </c>
      <c r="R236" s="3">
        <v>0</v>
      </c>
      <c r="S236" s="1">
        <v>0</v>
      </c>
      <c r="T236" s="2">
        <v>0</v>
      </c>
      <c r="U236" s="3">
        <v>0</v>
      </c>
      <c r="V236" s="1">
        <v>0</v>
      </c>
      <c r="W236" s="2">
        <v>0</v>
      </c>
      <c r="X236" s="3">
        <v>0</v>
      </c>
      <c r="Y236" s="1">
        <v>0</v>
      </c>
      <c r="Z236" s="2">
        <v>0</v>
      </c>
      <c r="AA236" s="3">
        <v>0</v>
      </c>
      <c r="AB236" s="1">
        <v>0</v>
      </c>
      <c r="AC236" s="2">
        <v>0</v>
      </c>
      <c r="AD236" s="3">
        <v>0</v>
      </c>
      <c r="AE236" s="1">
        <v>0</v>
      </c>
      <c r="AF236" s="2">
        <v>0</v>
      </c>
      <c r="AG236" s="3">
        <v>0</v>
      </c>
      <c r="AI236" s="147">
        <f t="shared" ref="AI236:AK241" si="69">D236+G236+J236+M236+P236+S236+V236+Y236+AB236+AE236</f>
        <v>0</v>
      </c>
      <c r="AJ236" s="80">
        <f t="shared" si="69"/>
        <v>0</v>
      </c>
      <c r="AK236" s="134">
        <f t="shared" si="69"/>
        <v>0</v>
      </c>
    </row>
    <row r="237" spans="1:37" ht="15" customHeight="1" x14ac:dyDescent="0.2">
      <c r="A237" s="20" t="str">
        <f>[6]Settings!U236</f>
        <v>B</v>
      </c>
      <c r="B237" s="19" t="str">
        <f>[6]Settings!V236</f>
        <v>LIM471</v>
      </c>
      <c r="C237" s="229" t="str">
        <f>[6]Settings!W236</f>
        <v xml:space="preserve"> Ephraim Mogale</v>
      </c>
      <c r="D237" s="147">
        <v>16078</v>
      </c>
      <c r="E237" s="80">
        <v>8812</v>
      </c>
      <c r="F237" s="134">
        <v>9323</v>
      </c>
      <c r="G237" s="147"/>
      <c r="H237" s="80"/>
      <c r="I237" s="134"/>
      <c r="J237" s="147"/>
      <c r="K237" s="80"/>
      <c r="L237" s="134"/>
      <c r="M237" s="147">
        <v>0</v>
      </c>
      <c r="N237" s="80">
        <v>0</v>
      </c>
      <c r="O237" s="134">
        <v>0</v>
      </c>
      <c r="P237" s="147">
        <v>788</v>
      </c>
      <c r="Q237" s="80"/>
      <c r="R237" s="134"/>
      <c r="S237" s="147"/>
      <c r="T237" s="80"/>
      <c r="U237" s="134"/>
      <c r="V237" s="147"/>
      <c r="W237" s="80"/>
      <c r="X237" s="134"/>
      <c r="Y237" s="147"/>
      <c r="Z237" s="80"/>
      <c r="AA237" s="134"/>
      <c r="AB237" s="147"/>
      <c r="AC237" s="80"/>
      <c r="AD237" s="134"/>
      <c r="AE237" s="147"/>
      <c r="AF237" s="80"/>
      <c r="AG237" s="134"/>
      <c r="AI237" s="147">
        <f t="shared" si="69"/>
        <v>16866</v>
      </c>
      <c r="AJ237" s="80">
        <f t="shared" si="69"/>
        <v>8812</v>
      </c>
      <c r="AK237" s="134">
        <f t="shared" si="69"/>
        <v>9323</v>
      </c>
    </row>
    <row r="238" spans="1:37" ht="15" customHeight="1" x14ac:dyDescent="0.2">
      <c r="A238" s="20" t="str">
        <f>[6]Settings!U237</f>
        <v>B</v>
      </c>
      <c r="B238" s="19" t="str">
        <f>[6]Settings!V237</f>
        <v>LIM472</v>
      </c>
      <c r="C238" s="229" t="str">
        <f>[6]Settings!W237</f>
        <v xml:space="preserve"> Elias Motsoaledi</v>
      </c>
      <c r="D238" s="147">
        <v>25303</v>
      </c>
      <c r="E238" s="80">
        <v>9293</v>
      </c>
      <c r="F238" s="134">
        <v>9832</v>
      </c>
      <c r="G238" s="147"/>
      <c r="H238" s="80"/>
      <c r="I238" s="134"/>
      <c r="J238" s="147"/>
      <c r="K238" s="80"/>
      <c r="L238" s="134"/>
      <c r="M238" s="147">
        <v>0</v>
      </c>
      <c r="N238" s="80">
        <v>0</v>
      </c>
      <c r="O238" s="134">
        <v>0</v>
      </c>
      <c r="P238" s="147"/>
      <c r="Q238" s="80">
        <v>761</v>
      </c>
      <c r="R238" s="134"/>
      <c r="S238" s="147"/>
      <c r="T238" s="80"/>
      <c r="U238" s="134"/>
      <c r="V238" s="147"/>
      <c r="W238" s="80"/>
      <c r="X238" s="134"/>
      <c r="Y238" s="147"/>
      <c r="Z238" s="80"/>
      <c r="AA238" s="134"/>
      <c r="AB238" s="147"/>
      <c r="AC238" s="80"/>
      <c r="AD238" s="134"/>
      <c r="AE238" s="147"/>
      <c r="AF238" s="80"/>
      <c r="AG238" s="134"/>
      <c r="AI238" s="147">
        <f t="shared" si="69"/>
        <v>25303</v>
      </c>
      <c r="AJ238" s="80">
        <f t="shared" si="69"/>
        <v>10054</v>
      </c>
      <c r="AK238" s="134">
        <f t="shared" si="69"/>
        <v>9832</v>
      </c>
    </row>
    <row r="239" spans="1:37" ht="15" customHeight="1" x14ac:dyDescent="0.2">
      <c r="A239" s="20" t="str">
        <f>[6]Settings!U238</f>
        <v>B</v>
      </c>
      <c r="B239" s="19" t="str">
        <f>[6]Settings!V238</f>
        <v>LIM473</v>
      </c>
      <c r="C239" s="229" t="str">
        <f>[6]Settings!W238</f>
        <v xml:space="preserve"> Makhuduthamaga</v>
      </c>
      <c r="D239" s="147">
        <v>93209</v>
      </c>
      <c r="E239" s="80">
        <v>67917</v>
      </c>
      <c r="F239" s="134">
        <v>71856</v>
      </c>
      <c r="G239" s="147"/>
      <c r="H239" s="80"/>
      <c r="I239" s="134"/>
      <c r="J239" s="147"/>
      <c r="K239" s="80"/>
      <c r="L239" s="134"/>
      <c r="M239" s="147">
        <v>0</v>
      </c>
      <c r="N239" s="80">
        <v>0</v>
      </c>
      <c r="O239" s="134">
        <v>0</v>
      </c>
      <c r="P239" s="147"/>
      <c r="Q239" s="80"/>
      <c r="R239" s="134"/>
      <c r="S239" s="147"/>
      <c r="T239" s="80"/>
      <c r="U239" s="134"/>
      <c r="V239" s="147"/>
      <c r="W239" s="80"/>
      <c r="X239" s="134"/>
      <c r="Y239" s="147"/>
      <c r="Z239" s="80"/>
      <c r="AA239" s="134"/>
      <c r="AB239" s="147"/>
      <c r="AC239" s="80"/>
      <c r="AD239" s="134"/>
      <c r="AE239" s="147"/>
      <c r="AF239" s="80"/>
      <c r="AG239" s="134"/>
      <c r="AI239" s="147">
        <f t="shared" si="69"/>
        <v>93209</v>
      </c>
      <c r="AJ239" s="80">
        <f t="shared" si="69"/>
        <v>67917</v>
      </c>
      <c r="AK239" s="134">
        <f t="shared" si="69"/>
        <v>71856</v>
      </c>
    </row>
    <row r="240" spans="1:37" ht="15" customHeight="1" x14ac:dyDescent="0.2">
      <c r="A240" s="20" t="str">
        <f>[6]Settings!U239</f>
        <v>B</v>
      </c>
      <c r="B240" s="19" t="str">
        <f>[6]Settings!V239</f>
        <v>LIM476</v>
      </c>
      <c r="C240" s="229" t="str">
        <f>[6]Settings!W239</f>
        <v xml:space="preserve"> LIM 476</v>
      </c>
      <c r="D240" s="147">
        <v>73748</v>
      </c>
      <c r="E240" s="80">
        <v>39418</v>
      </c>
      <c r="F240" s="134">
        <v>41704</v>
      </c>
      <c r="G240" s="147"/>
      <c r="H240" s="80"/>
      <c r="I240" s="134"/>
      <c r="J240" s="147"/>
      <c r="K240" s="80"/>
      <c r="L240" s="134"/>
      <c r="M240" s="147">
        <v>0</v>
      </c>
      <c r="N240" s="80">
        <v>0</v>
      </c>
      <c r="O240" s="134">
        <v>0</v>
      </c>
      <c r="P240" s="147">
        <v>788</v>
      </c>
      <c r="Q240" s="80"/>
      <c r="R240" s="134"/>
      <c r="S240" s="147"/>
      <c r="T240" s="80"/>
      <c r="U240" s="134"/>
      <c r="V240" s="147"/>
      <c r="W240" s="80"/>
      <c r="X240" s="134"/>
      <c r="Y240" s="147"/>
      <c r="Z240" s="80"/>
      <c r="AA240" s="134"/>
      <c r="AB240" s="147"/>
      <c r="AC240" s="80"/>
      <c r="AD240" s="134"/>
      <c r="AE240" s="147"/>
      <c r="AF240" s="80"/>
      <c r="AG240" s="134"/>
      <c r="AI240" s="147">
        <f t="shared" si="69"/>
        <v>74536</v>
      </c>
      <c r="AJ240" s="80">
        <f t="shared" si="69"/>
        <v>39418</v>
      </c>
      <c r="AK240" s="134">
        <f t="shared" si="69"/>
        <v>41704</v>
      </c>
    </row>
    <row r="241" spans="1:37" ht="15" customHeight="1" x14ac:dyDescent="0.2">
      <c r="A241" s="20" t="str">
        <f>[6]Settings!U240</f>
        <v>C</v>
      </c>
      <c r="B241" s="19" t="str">
        <f>[6]Settings!V240</f>
        <v>DC47</v>
      </c>
      <c r="C241" s="229" t="str">
        <f>[6]Settings!W240</f>
        <v xml:space="preserve"> Sekhukhune District Municipality</v>
      </c>
      <c r="D241" s="147"/>
      <c r="E241" s="80"/>
      <c r="F241" s="134"/>
      <c r="G241" s="147"/>
      <c r="H241" s="80"/>
      <c r="I241" s="134"/>
      <c r="J241" s="147">
        <v>10000</v>
      </c>
      <c r="K241" s="80"/>
      <c r="L241" s="134"/>
      <c r="M241" s="147">
        <v>226000</v>
      </c>
      <c r="N241" s="80">
        <v>190000</v>
      </c>
      <c r="O241" s="134">
        <v>310000</v>
      </c>
      <c r="P241" s="147">
        <v>1637</v>
      </c>
      <c r="Q241" s="80"/>
      <c r="R241" s="134"/>
      <c r="S241" s="147"/>
      <c r="T241" s="80"/>
      <c r="U241" s="134"/>
      <c r="V241" s="147"/>
      <c r="W241" s="80"/>
      <c r="X241" s="134"/>
      <c r="Y241" s="147"/>
      <c r="Z241" s="80"/>
      <c r="AA241" s="134"/>
      <c r="AB241" s="147"/>
      <c r="AC241" s="80"/>
      <c r="AD241" s="134"/>
      <c r="AE241" s="147"/>
      <c r="AF241" s="80"/>
      <c r="AG241" s="134"/>
      <c r="AI241" s="147">
        <f t="shared" si="69"/>
        <v>237637</v>
      </c>
      <c r="AJ241" s="80">
        <f t="shared" si="69"/>
        <v>190000</v>
      </c>
      <c r="AK241" s="134">
        <f t="shared" si="69"/>
        <v>310000</v>
      </c>
    </row>
    <row r="242" spans="1:37" s="66" customFormat="1" ht="15" customHeight="1" x14ac:dyDescent="0.2">
      <c r="A242" s="22" t="str">
        <f>[6]Settings!U241</f>
        <v>Total: Sekhukhune Municipalities</v>
      </c>
      <c r="B242" s="23"/>
      <c r="C242" s="24"/>
      <c r="D242" s="193">
        <f>SUM(D237:D241)</f>
        <v>208338</v>
      </c>
      <c r="E242" s="102">
        <f t="shared" ref="E242:AK242" si="70">SUM(E237:E241)</f>
        <v>125440</v>
      </c>
      <c r="F242" s="203">
        <f t="shared" si="70"/>
        <v>132715</v>
      </c>
      <c r="G242" s="193">
        <f t="shared" si="70"/>
        <v>0</v>
      </c>
      <c r="H242" s="102">
        <f t="shared" si="70"/>
        <v>0</v>
      </c>
      <c r="I242" s="203">
        <f t="shared" si="70"/>
        <v>0</v>
      </c>
      <c r="J242" s="193">
        <f t="shared" si="70"/>
        <v>10000</v>
      </c>
      <c r="K242" s="102">
        <f t="shared" si="70"/>
        <v>0</v>
      </c>
      <c r="L242" s="203">
        <f t="shared" si="70"/>
        <v>0</v>
      </c>
      <c r="M242" s="193">
        <f t="shared" si="70"/>
        <v>226000</v>
      </c>
      <c r="N242" s="102">
        <f t="shared" si="70"/>
        <v>190000</v>
      </c>
      <c r="O242" s="203">
        <f t="shared" si="70"/>
        <v>310000</v>
      </c>
      <c r="P242" s="193">
        <f t="shared" si="70"/>
        <v>3213</v>
      </c>
      <c r="Q242" s="102">
        <f t="shared" si="70"/>
        <v>761</v>
      </c>
      <c r="R242" s="203">
        <f t="shared" si="70"/>
        <v>0</v>
      </c>
      <c r="S242" s="193">
        <f t="shared" si="70"/>
        <v>0</v>
      </c>
      <c r="T242" s="102">
        <f t="shared" si="70"/>
        <v>0</v>
      </c>
      <c r="U242" s="203">
        <f t="shared" si="70"/>
        <v>0</v>
      </c>
      <c r="V242" s="193">
        <f t="shared" si="70"/>
        <v>0</v>
      </c>
      <c r="W242" s="102">
        <f t="shared" si="70"/>
        <v>0</v>
      </c>
      <c r="X242" s="203">
        <f t="shared" si="70"/>
        <v>0</v>
      </c>
      <c r="Y242" s="193">
        <f t="shared" si="70"/>
        <v>0</v>
      </c>
      <c r="Z242" s="102">
        <f t="shared" si="70"/>
        <v>0</v>
      </c>
      <c r="AA242" s="203">
        <f t="shared" si="70"/>
        <v>0</v>
      </c>
      <c r="AB242" s="193">
        <f t="shared" si="70"/>
        <v>0</v>
      </c>
      <c r="AC242" s="102">
        <f t="shared" si="70"/>
        <v>0</v>
      </c>
      <c r="AD242" s="203">
        <f t="shared" si="70"/>
        <v>0</v>
      </c>
      <c r="AE242" s="193">
        <f t="shared" si="70"/>
        <v>0</v>
      </c>
      <c r="AF242" s="102">
        <f t="shared" si="70"/>
        <v>0</v>
      </c>
      <c r="AG242" s="203">
        <f t="shared" si="70"/>
        <v>0</v>
      </c>
      <c r="AH242" s="121">
        <f t="shared" si="70"/>
        <v>0</v>
      </c>
      <c r="AI242" s="193">
        <f t="shared" si="70"/>
        <v>447551</v>
      </c>
      <c r="AJ242" s="102">
        <f t="shared" si="70"/>
        <v>316201</v>
      </c>
      <c r="AK242" s="203">
        <f t="shared" si="70"/>
        <v>442715</v>
      </c>
    </row>
    <row r="243" spans="1:37" ht="15" customHeight="1" x14ac:dyDescent="0.2">
      <c r="A243" s="254">
        <f>[6]Settings!U242</f>
        <v>0</v>
      </c>
      <c r="B243" s="243">
        <f>[6]Settings!V242</f>
        <v>0</v>
      </c>
      <c r="C243" s="244">
        <f>[6]Settings!W242</f>
        <v>0</v>
      </c>
      <c r="D243" s="1"/>
      <c r="E243" s="2"/>
      <c r="F243" s="3"/>
      <c r="G243" s="1"/>
      <c r="H243" s="2"/>
      <c r="I243" s="3"/>
      <c r="J243" s="1"/>
      <c r="K243" s="2"/>
      <c r="L243" s="3"/>
      <c r="M243" s="1"/>
      <c r="N243" s="2"/>
      <c r="O243" s="3"/>
      <c r="P243" s="1"/>
      <c r="Q243" s="2"/>
      <c r="R243" s="3"/>
      <c r="S243" s="1"/>
      <c r="T243" s="2"/>
      <c r="U243" s="3"/>
      <c r="V243" s="1"/>
      <c r="W243" s="2"/>
      <c r="X243" s="3"/>
      <c r="Y243" s="1"/>
      <c r="Z243" s="2"/>
      <c r="AA243" s="3"/>
      <c r="AB243" s="1"/>
      <c r="AC243" s="2"/>
      <c r="AD243" s="3"/>
      <c r="AE243" s="1"/>
      <c r="AF243" s="2"/>
      <c r="AG243" s="3"/>
      <c r="AI243" s="147">
        <f t="shared" ref="AI243:AK244" si="71">D243+G243+J243+M243+P243+S243+V243+Y243+AB243+AE243</f>
        <v>0</v>
      </c>
      <c r="AJ243" s="80">
        <f t="shared" si="71"/>
        <v>0</v>
      </c>
      <c r="AK243" s="134">
        <f t="shared" si="71"/>
        <v>0</v>
      </c>
    </row>
    <row r="244" spans="1:37" ht="15" customHeight="1" x14ac:dyDescent="0.2">
      <c r="A244" s="254">
        <f>[6]Settings!U243</f>
        <v>0</v>
      </c>
      <c r="B244" s="243">
        <f>[6]Settings!V243</f>
        <v>0</v>
      </c>
      <c r="C244" s="244">
        <f>[6]Settings!W243</f>
        <v>0</v>
      </c>
      <c r="D244" s="1"/>
      <c r="E244" s="2"/>
      <c r="F244" s="3"/>
      <c r="G244" s="1"/>
      <c r="H244" s="2"/>
      <c r="I244" s="3"/>
      <c r="J244" s="1"/>
      <c r="K244" s="2"/>
      <c r="L244" s="3"/>
      <c r="M244" s="1"/>
      <c r="N244" s="2"/>
      <c r="O244" s="3"/>
      <c r="P244" s="1"/>
      <c r="Q244" s="2"/>
      <c r="R244" s="3"/>
      <c r="S244" s="1"/>
      <c r="T244" s="2"/>
      <c r="U244" s="3"/>
      <c r="V244" s="1"/>
      <c r="W244" s="2"/>
      <c r="X244" s="3"/>
      <c r="Y244" s="1"/>
      <c r="Z244" s="2"/>
      <c r="AA244" s="3"/>
      <c r="AB244" s="1"/>
      <c r="AC244" s="2"/>
      <c r="AD244" s="3"/>
      <c r="AE244" s="1"/>
      <c r="AF244" s="2"/>
      <c r="AG244" s="3"/>
      <c r="AI244" s="147">
        <f t="shared" si="71"/>
        <v>0</v>
      </c>
      <c r="AJ244" s="80">
        <f t="shared" si="71"/>
        <v>0</v>
      </c>
      <c r="AK244" s="134">
        <f t="shared" si="71"/>
        <v>0</v>
      </c>
    </row>
    <row r="245" spans="1:37" s="66" customFormat="1" ht="15" customHeight="1" x14ac:dyDescent="0.2">
      <c r="A245" s="22" t="str">
        <f>[6]Settings!U244</f>
        <v>Total: Limpopo Municipalities</v>
      </c>
      <c r="B245" s="23"/>
      <c r="C245" s="24"/>
      <c r="D245" s="193">
        <f>SUM(D213+D220+D227+D235+D242)</f>
        <v>800199</v>
      </c>
      <c r="E245" s="102">
        <f t="shared" ref="E245:R245" si="72">SUM(E213+E220+E227+E235+E242)</f>
        <v>824196</v>
      </c>
      <c r="F245" s="203">
        <f t="shared" si="72"/>
        <v>815369</v>
      </c>
      <c r="G245" s="193">
        <f t="shared" si="72"/>
        <v>230</v>
      </c>
      <c r="H245" s="102">
        <f t="shared" si="72"/>
        <v>1200</v>
      </c>
      <c r="I245" s="203">
        <f t="shared" si="72"/>
        <v>1376</v>
      </c>
      <c r="J245" s="193">
        <f>SUM(J213+J220+J227+J235+J242)</f>
        <v>97122</v>
      </c>
      <c r="K245" s="102">
        <f t="shared" si="72"/>
        <v>273000</v>
      </c>
      <c r="L245" s="203">
        <f t="shared" si="72"/>
        <v>242000</v>
      </c>
      <c r="M245" s="193">
        <f t="shared" ref="M245:O245" si="73">M213+M220+M227+M235+M242</f>
        <v>909000</v>
      </c>
      <c r="N245" s="102">
        <f t="shared" si="73"/>
        <v>844867</v>
      </c>
      <c r="O245" s="203">
        <f t="shared" si="73"/>
        <v>772586</v>
      </c>
      <c r="P245" s="193">
        <f t="shared" si="72"/>
        <v>16794</v>
      </c>
      <c r="Q245" s="102">
        <f t="shared" si="72"/>
        <v>8776</v>
      </c>
      <c r="R245" s="203">
        <f t="shared" si="72"/>
        <v>1000</v>
      </c>
      <c r="S245" s="193">
        <f t="shared" ref="S245:AK245" si="74">S213+S220+S227+S235+S242</f>
        <v>0</v>
      </c>
      <c r="T245" s="102">
        <f t="shared" si="74"/>
        <v>0</v>
      </c>
      <c r="U245" s="203">
        <f t="shared" si="74"/>
        <v>0</v>
      </c>
      <c r="V245" s="193">
        <f t="shared" si="74"/>
        <v>0</v>
      </c>
      <c r="W245" s="102">
        <f t="shared" si="74"/>
        <v>0</v>
      </c>
      <c r="X245" s="203">
        <f t="shared" si="74"/>
        <v>0</v>
      </c>
      <c r="Y245" s="193">
        <f t="shared" si="74"/>
        <v>0</v>
      </c>
      <c r="Z245" s="102">
        <f t="shared" si="74"/>
        <v>0</v>
      </c>
      <c r="AA245" s="203">
        <f t="shared" si="74"/>
        <v>0</v>
      </c>
      <c r="AB245" s="193">
        <f t="shared" si="74"/>
        <v>0</v>
      </c>
      <c r="AC245" s="102">
        <f t="shared" si="74"/>
        <v>0</v>
      </c>
      <c r="AD245" s="203">
        <f t="shared" si="74"/>
        <v>0</v>
      </c>
      <c r="AE245" s="193">
        <f t="shared" si="74"/>
        <v>0</v>
      </c>
      <c r="AF245" s="102">
        <f t="shared" si="74"/>
        <v>0</v>
      </c>
      <c r="AG245" s="203">
        <f t="shared" si="74"/>
        <v>0</v>
      </c>
      <c r="AH245" s="121">
        <f t="shared" si="74"/>
        <v>0</v>
      </c>
      <c r="AI245" s="193">
        <f t="shared" si="74"/>
        <v>1823345</v>
      </c>
      <c r="AJ245" s="102">
        <f t="shared" si="74"/>
        <v>1952039</v>
      </c>
      <c r="AK245" s="203">
        <f t="shared" si="74"/>
        <v>1832331</v>
      </c>
    </row>
    <row r="246" spans="1:37" ht="15" customHeight="1" x14ac:dyDescent="0.2">
      <c r="A246" s="254">
        <f>[6]Settings!U245</f>
        <v>0</v>
      </c>
      <c r="B246" s="243">
        <f>[6]Settings!V245</f>
        <v>0</v>
      </c>
      <c r="C246" s="244">
        <f>[6]Settings!W245</f>
        <v>0</v>
      </c>
      <c r="D246" s="6">
        <v>0</v>
      </c>
      <c r="E246" s="7">
        <v>0</v>
      </c>
      <c r="F246" s="8">
        <v>0</v>
      </c>
      <c r="G246" s="6">
        <v>0</v>
      </c>
      <c r="H246" s="7">
        <v>0</v>
      </c>
      <c r="I246" s="8">
        <v>0</v>
      </c>
      <c r="J246" s="6">
        <v>0</v>
      </c>
      <c r="K246" s="7">
        <v>0</v>
      </c>
      <c r="L246" s="8">
        <v>0</v>
      </c>
      <c r="M246" s="6">
        <v>0</v>
      </c>
      <c r="N246" s="7">
        <v>0</v>
      </c>
      <c r="O246" s="8">
        <v>0</v>
      </c>
      <c r="P246" s="6">
        <v>0</v>
      </c>
      <c r="Q246" s="7">
        <v>0</v>
      </c>
      <c r="R246" s="8">
        <v>0</v>
      </c>
      <c r="S246" s="6">
        <v>0</v>
      </c>
      <c r="T246" s="7">
        <v>0</v>
      </c>
      <c r="U246" s="8">
        <v>0</v>
      </c>
      <c r="V246" s="6">
        <v>0</v>
      </c>
      <c r="W246" s="7">
        <v>0</v>
      </c>
      <c r="X246" s="8">
        <v>0</v>
      </c>
      <c r="Y246" s="6">
        <v>0</v>
      </c>
      <c r="Z246" s="7">
        <v>0</v>
      </c>
      <c r="AA246" s="8">
        <v>0</v>
      </c>
      <c r="AB246" s="6">
        <v>0</v>
      </c>
      <c r="AC246" s="7">
        <v>0</v>
      </c>
      <c r="AD246" s="8">
        <v>0</v>
      </c>
      <c r="AE246" s="6">
        <v>0</v>
      </c>
      <c r="AF246" s="7">
        <v>0</v>
      </c>
      <c r="AG246" s="8">
        <v>0</v>
      </c>
      <c r="AI246" s="147">
        <f t="shared" ref="AI246:AK256" si="75">D246+G246+J246+M246+P246+S246+V246+Y246+AB246+AE246</f>
        <v>0</v>
      </c>
      <c r="AJ246" s="80">
        <f t="shared" si="75"/>
        <v>0</v>
      </c>
      <c r="AK246" s="134">
        <f t="shared" si="75"/>
        <v>0</v>
      </c>
    </row>
    <row r="247" spans="1:37" ht="15" customHeight="1" x14ac:dyDescent="0.2">
      <c r="A247" s="257" t="str">
        <f>[6]Settings!U246</f>
        <v>MPUMALANGA</v>
      </c>
      <c r="B247" s="19"/>
      <c r="C247" s="229"/>
      <c r="D247" s="1"/>
      <c r="E247" s="2"/>
      <c r="F247" s="3"/>
      <c r="G247" s="1"/>
      <c r="H247" s="2"/>
      <c r="I247" s="3"/>
      <c r="J247" s="1"/>
      <c r="K247" s="2"/>
      <c r="L247" s="3"/>
      <c r="M247" s="1">
        <v>0</v>
      </c>
      <c r="N247" s="2">
        <v>0</v>
      </c>
      <c r="O247" s="3">
        <v>0</v>
      </c>
      <c r="P247" s="1"/>
      <c r="Q247" s="2"/>
      <c r="R247" s="3"/>
      <c r="S247" s="1"/>
      <c r="T247" s="2"/>
      <c r="U247" s="3"/>
      <c r="V247" s="1"/>
      <c r="W247" s="2"/>
      <c r="X247" s="3"/>
      <c r="Y247" s="1"/>
      <c r="Z247" s="2"/>
      <c r="AA247" s="3"/>
      <c r="AB247" s="1"/>
      <c r="AC247" s="2"/>
      <c r="AD247" s="3"/>
      <c r="AE247" s="1"/>
      <c r="AF247" s="2"/>
      <c r="AG247" s="3"/>
      <c r="AI247" s="147">
        <f t="shared" si="75"/>
        <v>0</v>
      </c>
      <c r="AJ247" s="80">
        <f t="shared" si="75"/>
        <v>0</v>
      </c>
      <c r="AK247" s="134">
        <f t="shared" si="75"/>
        <v>0</v>
      </c>
    </row>
    <row r="248" spans="1:37" ht="15" customHeight="1" x14ac:dyDescent="0.2">
      <c r="A248" s="254">
        <f>[6]Settings!U247</f>
        <v>0</v>
      </c>
      <c r="B248" s="243">
        <f>[6]Settings!V247</f>
        <v>0</v>
      </c>
      <c r="C248" s="244">
        <f>[6]Settings!W247</f>
        <v>0</v>
      </c>
      <c r="D248" s="1">
        <v>0</v>
      </c>
      <c r="E248" s="2">
        <v>0</v>
      </c>
      <c r="F248" s="3">
        <v>0</v>
      </c>
      <c r="G248" s="1">
        <v>0</v>
      </c>
      <c r="H248" s="2">
        <v>0</v>
      </c>
      <c r="I248" s="3">
        <v>0</v>
      </c>
      <c r="J248" s="1">
        <v>0</v>
      </c>
      <c r="K248" s="2">
        <v>0</v>
      </c>
      <c r="L248" s="3">
        <v>0</v>
      </c>
      <c r="M248" s="1">
        <v>0</v>
      </c>
      <c r="N248" s="2">
        <v>0</v>
      </c>
      <c r="O248" s="3">
        <v>0</v>
      </c>
      <c r="P248" s="1">
        <v>0</v>
      </c>
      <c r="Q248" s="2">
        <v>0</v>
      </c>
      <c r="R248" s="3">
        <v>0</v>
      </c>
      <c r="S248" s="1">
        <v>0</v>
      </c>
      <c r="T248" s="2">
        <v>0</v>
      </c>
      <c r="U248" s="3">
        <v>0</v>
      </c>
      <c r="V248" s="1">
        <v>0</v>
      </c>
      <c r="W248" s="2">
        <v>0</v>
      </c>
      <c r="X248" s="3">
        <v>0</v>
      </c>
      <c r="Y248" s="1">
        <v>0</v>
      </c>
      <c r="Z248" s="2">
        <v>0</v>
      </c>
      <c r="AA248" s="3">
        <v>0</v>
      </c>
      <c r="AB248" s="1">
        <v>0</v>
      </c>
      <c r="AC248" s="2">
        <v>0</v>
      </c>
      <c r="AD248" s="3">
        <v>0</v>
      </c>
      <c r="AE248" s="1">
        <v>0</v>
      </c>
      <c r="AF248" s="2">
        <v>0</v>
      </c>
      <c r="AG248" s="3">
        <v>0</v>
      </c>
      <c r="AI248" s="147">
        <f t="shared" si="75"/>
        <v>0</v>
      </c>
      <c r="AJ248" s="80">
        <f t="shared" si="75"/>
        <v>0</v>
      </c>
      <c r="AK248" s="134">
        <f t="shared" si="75"/>
        <v>0</v>
      </c>
    </row>
    <row r="249" spans="1:37" ht="15" customHeight="1" x14ac:dyDescent="0.2">
      <c r="A249" s="20" t="str">
        <f>[6]Settings!U248</f>
        <v>B</v>
      </c>
      <c r="B249" s="19" t="s">
        <v>1285</v>
      </c>
      <c r="C249" s="229" t="str">
        <f>[6]Settings!W248</f>
        <v>Albert Luthuli</v>
      </c>
      <c r="D249" s="147">
        <v>11800</v>
      </c>
      <c r="E249" s="80">
        <v>18675</v>
      </c>
      <c r="F249" s="134">
        <v>19758</v>
      </c>
      <c r="G249" s="147"/>
      <c r="H249" s="80"/>
      <c r="I249" s="134"/>
      <c r="J249" s="147"/>
      <c r="K249" s="80"/>
      <c r="L249" s="134"/>
      <c r="M249" s="147">
        <v>0</v>
      </c>
      <c r="N249" s="80">
        <v>0</v>
      </c>
      <c r="O249" s="134">
        <v>0</v>
      </c>
      <c r="P249" s="147">
        <v>1365</v>
      </c>
      <c r="Q249" s="80">
        <v>1433</v>
      </c>
      <c r="R249" s="134"/>
      <c r="S249" s="147"/>
      <c r="T249" s="80"/>
      <c r="U249" s="134"/>
      <c r="V249" s="147"/>
      <c r="W249" s="80"/>
      <c r="X249" s="134"/>
      <c r="Y249" s="147"/>
      <c r="Z249" s="80"/>
      <c r="AA249" s="134"/>
      <c r="AB249" s="147"/>
      <c r="AC249" s="80"/>
      <c r="AD249" s="134"/>
      <c r="AE249" s="147"/>
      <c r="AF249" s="80"/>
      <c r="AG249" s="134"/>
      <c r="AI249" s="147">
        <f t="shared" si="75"/>
        <v>13165</v>
      </c>
      <c r="AJ249" s="80">
        <f t="shared" si="75"/>
        <v>20108</v>
      </c>
      <c r="AK249" s="134">
        <f t="shared" si="75"/>
        <v>19758</v>
      </c>
    </row>
    <row r="250" spans="1:37" ht="15" customHeight="1" x14ac:dyDescent="0.2">
      <c r="A250" s="20" t="str">
        <f>[6]Settings!U249</f>
        <v>B</v>
      </c>
      <c r="B250" s="19" t="s">
        <v>1286</v>
      </c>
      <c r="C250" s="229" t="str">
        <f>[6]Settings!W249</f>
        <v>Msukaligwa</v>
      </c>
      <c r="D250" s="147">
        <v>20758</v>
      </c>
      <c r="E250" s="80">
        <v>8026</v>
      </c>
      <c r="F250" s="134">
        <v>8491</v>
      </c>
      <c r="G250" s="147"/>
      <c r="H250" s="80"/>
      <c r="I250" s="134"/>
      <c r="J250" s="147"/>
      <c r="K250" s="80"/>
      <c r="L250" s="134"/>
      <c r="M250" s="147">
        <v>0</v>
      </c>
      <c r="N250" s="80">
        <v>0</v>
      </c>
      <c r="O250" s="134">
        <v>0</v>
      </c>
      <c r="P250" s="147">
        <v>1365</v>
      </c>
      <c r="Q250" s="80">
        <v>1433</v>
      </c>
      <c r="R250" s="134"/>
      <c r="S250" s="147"/>
      <c r="T250" s="80"/>
      <c r="U250" s="134"/>
      <c r="V250" s="147"/>
      <c r="W250" s="80"/>
      <c r="X250" s="134"/>
      <c r="Y250" s="147"/>
      <c r="Z250" s="80"/>
      <c r="AA250" s="134"/>
      <c r="AB250" s="147"/>
      <c r="AC250" s="80"/>
      <c r="AD250" s="134"/>
      <c r="AE250" s="147"/>
      <c r="AF250" s="80"/>
      <c r="AG250" s="134"/>
      <c r="AI250" s="147">
        <f t="shared" si="75"/>
        <v>22123</v>
      </c>
      <c r="AJ250" s="80">
        <f t="shared" si="75"/>
        <v>9459</v>
      </c>
      <c r="AK250" s="134">
        <f t="shared" si="75"/>
        <v>8491</v>
      </c>
    </row>
    <row r="251" spans="1:37" ht="15" customHeight="1" x14ac:dyDescent="0.2">
      <c r="A251" s="20" t="str">
        <f>[6]Settings!U250</f>
        <v>B</v>
      </c>
      <c r="B251" s="19" t="s">
        <v>1287</v>
      </c>
      <c r="C251" s="229" t="str">
        <f>[6]Settings!W250</f>
        <v>Mkhondo</v>
      </c>
      <c r="D251" s="147">
        <v>44769</v>
      </c>
      <c r="E251" s="80">
        <v>42033</v>
      </c>
      <c r="F251" s="134">
        <v>44471</v>
      </c>
      <c r="G251" s="147"/>
      <c r="H251" s="80"/>
      <c r="I251" s="134"/>
      <c r="J251" s="147"/>
      <c r="K251" s="80"/>
      <c r="L251" s="134"/>
      <c r="M251" s="147">
        <v>0</v>
      </c>
      <c r="N251" s="80">
        <v>0</v>
      </c>
      <c r="O251" s="134">
        <v>0</v>
      </c>
      <c r="P251" s="147"/>
      <c r="Q251" s="80"/>
      <c r="R251" s="134"/>
      <c r="S251" s="147"/>
      <c r="T251" s="80"/>
      <c r="U251" s="134"/>
      <c r="V251" s="147"/>
      <c r="W251" s="80"/>
      <c r="X251" s="134"/>
      <c r="Y251" s="147"/>
      <c r="Z251" s="80"/>
      <c r="AA251" s="134"/>
      <c r="AB251" s="147"/>
      <c r="AC251" s="80"/>
      <c r="AD251" s="134"/>
      <c r="AE251" s="147"/>
      <c r="AF251" s="80"/>
      <c r="AG251" s="134"/>
      <c r="AI251" s="147">
        <f t="shared" si="75"/>
        <v>44769</v>
      </c>
      <c r="AJ251" s="80">
        <f t="shared" si="75"/>
        <v>42033</v>
      </c>
      <c r="AK251" s="134">
        <f t="shared" si="75"/>
        <v>44471</v>
      </c>
    </row>
    <row r="252" spans="1:37" ht="15" customHeight="1" x14ac:dyDescent="0.2">
      <c r="A252" s="20" t="str">
        <f>[6]Settings!U251</f>
        <v>B</v>
      </c>
      <c r="B252" s="19" t="s">
        <v>1288</v>
      </c>
      <c r="C252" s="229" t="str">
        <f>[6]Settings!W251</f>
        <v>Pixley Ka Seme</v>
      </c>
      <c r="D252" s="147">
        <v>10535</v>
      </c>
      <c r="E252" s="80">
        <v>3385</v>
      </c>
      <c r="F252" s="134">
        <v>3581</v>
      </c>
      <c r="G252" s="147"/>
      <c r="H252" s="80"/>
      <c r="I252" s="134"/>
      <c r="J252" s="147"/>
      <c r="K252" s="80"/>
      <c r="L252" s="134"/>
      <c r="M252" s="147">
        <v>0</v>
      </c>
      <c r="N252" s="80">
        <v>0</v>
      </c>
      <c r="O252" s="134">
        <v>0</v>
      </c>
      <c r="P252" s="147"/>
      <c r="Q252" s="80"/>
      <c r="R252" s="134"/>
      <c r="S252" s="147"/>
      <c r="T252" s="80"/>
      <c r="U252" s="134"/>
      <c r="V252" s="147"/>
      <c r="W252" s="80"/>
      <c r="X252" s="134"/>
      <c r="Y252" s="147"/>
      <c r="Z252" s="80"/>
      <c r="AA252" s="134"/>
      <c r="AB252" s="147"/>
      <c r="AC252" s="80"/>
      <c r="AD252" s="134"/>
      <c r="AE252" s="147"/>
      <c r="AF252" s="80"/>
      <c r="AG252" s="134"/>
      <c r="AI252" s="147">
        <f t="shared" si="75"/>
        <v>10535</v>
      </c>
      <c r="AJ252" s="80">
        <f t="shared" si="75"/>
        <v>3385</v>
      </c>
      <c r="AK252" s="134">
        <f t="shared" si="75"/>
        <v>3581</v>
      </c>
    </row>
    <row r="253" spans="1:37" ht="15" customHeight="1" x14ac:dyDescent="0.2">
      <c r="A253" s="20" t="str">
        <f>[6]Settings!U252</f>
        <v>B</v>
      </c>
      <c r="B253" s="19" t="s">
        <v>1289</v>
      </c>
      <c r="C253" s="229" t="str">
        <f>[6]Settings!W252</f>
        <v>Lekwa</v>
      </c>
      <c r="D253" s="147">
        <v>683</v>
      </c>
      <c r="E253" s="80">
        <v>328</v>
      </c>
      <c r="F253" s="134">
        <v>25347</v>
      </c>
      <c r="G253" s="147"/>
      <c r="H253" s="80"/>
      <c r="I253" s="134"/>
      <c r="J253" s="147"/>
      <c r="K253" s="80"/>
      <c r="L253" s="134"/>
      <c r="M253" s="147">
        <v>0</v>
      </c>
      <c r="N253" s="80">
        <v>0</v>
      </c>
      <c r="O253" s="134">
        <v>0</v>
      </c>
      <c r="P253" s="147">
        <v>1365</v>
      </c>
      <c r="Q253" s="80">
        <v>1433</v>
      </c>
      <c r="R253" s="134"/>
      <c r="S253" s="147"/>
      <c r="T253" s="80"/>
      <c r="U253" s="134"/>
      <c r="V253" s="147"/>
      <c r="W253" s="80"/>
      <c r="X253" s="134"/>
      <c r="Y253" s="147"/>
      <c r="Z253" s="80"/>
      <c r="AA253" s="134"/>
      <c r="AB253" s="147"/>
      <c r="AC253" s="80"/>
      <c r="AD253" s="134"/>
      <c r="AE253" s="147"/>
      <c r="AF253" s="80"/>
      <c r="AG253" s="134"/>
      <c r="AI253" s="147">
        <f t="shared" si="75"/>
        <v>2048</v>
      </c>
      <c r="AJ253" s="80">
        <f t="shared" si="75"/>
        <v>1761</v>
      </c>
      <c r="AK253" s="134">
        <f t="shared" si="75"/>
        <v>25347</v>
      </c>
    </row>
    <row r="254" spans="1:37" ht="15" customHeight="1" x14ac:dyDescent="0.2">
      <c r="A254" s="20" t="str">
        <f>[6]Settings!U253</f>
        <v>B</v>
      </c>
      <c r="B254" s="19" t="s">
        <v>1290</v>
      </c>
      <c r="C254" s="229" t="str">
        <f>[6]Settings!W253</f>
        <v>Dipaleseng</v>
      </c>
      <c r="D254" s="147">
        <v>615</v>
      </c>
      <c r="E254" s="80">
        <v>4981</v>
      </c>
      <c r="F254" s="134">
        <v>55270</v>
      </c>
      <c r="G254" s="147"/>
      <c r="H254" s="80"/>
      <c r="I254" s="134"/>
      <c r="J254" s="147"/>
      <c r="K254" s="80"/>
      <c r="L254" s="134"/>
      <c r="M254" s="147">
        <v>0</v>
      </c>
      <c r="N254" s="80">
        <v>0</v>
      </c>
      <c r="O254" s="134">
        <v>0</v>
      </c>
      <c r="P254" s="147">
        <v>1365</v>
      </c>
      <c r="Q254" s="80">
        <v>1433</v>
      </c>
      <c r="R254" s="134"/>
      <c r="S254" s="147"/>
      <c r="T254" s="80"/>
      <c r="U254" s="134"/>
      <c r="V254" s="147"/>
      <c r="W254" s="80"/>
      <c r="X254" s="134"/>
      <c r="Y254" s="147"/>
      <c r="Z254" s="80"/>
      <c r="AA254" s="134"/>
      <c r="AB254" s="147"/>
      <c r="AC254" s="80"/>
      <c r="AD254" s="134"/>
      <c r="AE254" s="147"/>
      <c r="AF254" s="80"/>
      <c r="AG254" s="134"/>
      <c r="AI254" s="147">
        <f t="shared" si="75"/>
        <v>1980</v>
      </c>
      <c r="AJ254" s="80">
        <f t="shared" si="75"/>
        <v>6414</v>
      </c>
      <c r="AK254" s="134">
        <f t="shared" si="75"/>
        <v>55270</v>
      </c>
    </row>
    <row r="255" spans="1:37" ht="15" customHeight="1" x14ac:dyDescent="0.2">
      <c r="A255" s="20" t="str">
        <f>[6]Settings!U254</f>
        <v>B</v>
      </c>
      <c r="B255" s="19" t="s">
        <v>1291</v>
      </c>
      <c r="C255" s="229" t="str">
        <f>[6]Settings!W254</f>
        <v>Govan Mbeki</v>
      </c>
      <c r="D255" s="147">
        <v>2340</v>
      </c>
      <c r="E255" s="80">
        <v>5523</v>
      </c>
      <c r="F255" s="134">
        <v>25843</v>
      </c>
      <c r="G255" s="147"/>
      <c r="H255" s="80"/>
      <c r="I255" s="134"/>
      <c r="J255" s="147"/>
      <c r="K255" s="80"/>
      <c r="L255" s="134"/>
      <c r="M255" s="147">
        <v>0</v>
      </c>
      <c r="N255" s="80">
        <v>0</v>
      </c>
      <c r="O255" s="134">
        <v>0</v>
      </c>
      <c r="P255" s="147"/>
      <c r="Q255" s="80"/>
      <c r="R255" s="134"/>
      <c r="S255" s="147"/>
      <c r="T255" s="80"/>
      <c r="U255" s="134"/>
      <c r="V255" s="147"/>
      <c r="W255" s="80"/>
      <c r="X255" s="134"/>
      <c r="Y255" s="147"/>
      <c r="Z255" s="80"/>
      <c r="AA255" s="134"/>
      <c r="AB255" s="147"/>
      <c r="AC255" s="80"/>
      <c r="AD255" s="134"/>
      <c r="AE255" s="147"/>
      <c r="AF255" s="80"/>
      <c r="AG255" s="134"/>
      <c r="AI255" s="147">
        <f t="shared" si="75"/>
        <v>2340</v>
      </c>
      <c r="AJ255" s="80">
        <f t="shared" si="75"/>
        <v>5523</v>
      </c>
      <c r="AK255" s="134">
        <f t="shared" si="75"/>
        <v>25843</v>
      </c>
    </row>
    <row r="256" spans="1:37" ht="15" customHeight="1" x14ac:dyDescent="0.2">
      <c r="A256" s="20" t="str">
        <f>[6]Settings!U255</f>
        <v>C</v>
      </c>
      <c r="B256" s="19" t="s">
        <v>106</v>
      </c>
      <c r="C256" s="229" t="str">
        <f>[6]Settings!W255</f>
        <v>Gert Sibande District Municipality</v>
      </c>
      <c r="D256" s="147"/>
      <c r="E256" s="80"/>
      <c r="F256" s="134"/>
      <c r="G256" s="147"/>
      <c r="H256" s="80"/>
      <c r="I256" s="134"/>
      <c r="J256" s="147"/>
      <c r="K256" s="80"/>
      <c r="L256" s="134"/>
      <c r="M256" s="147">
        <v>0</v>
      </c>
      <c r="N256" s="80">
        <v>0</v>
      </c>
      <c r="O256" s="134">
        <v>0</v>
      </c>
      <c r="P256" s="147"/>
      <c r="Q256" s="80">
        <v>3123</v>
      </c>
      <c r="R256" s="134"/>
      <c r="S256" s="147"/>
      <c r="T256" s="80"/>
      <c r="U256" s="134"/>
      <c r="V256" s="147"/>
      <c r="W256" s="80"/>
      <c r="X256" s="134"/>
      <c r="Y256" s="147"/>
      <c r="Z256" s="80"/>
      <c r="AA256" s="134"/>
      <c r="AB256" s="147"/>
      <c r="AC256" s="80"/>
      <c r="AD256" s="134"/>
      <c r="AE256" s="147"/>
      <c r="AF256" s="80"/>
      <c r="AG256" s="134"/>
      <c r="AI256" s="147">
        <f t="shared" si="75"/>
        <v>0</v>
      </c>
      <c r="AJ256" s="80">
        <f t="shared" si="75"/>
        <v>3123</v>
      </c>
      <c r="AK256" s="134">
        <f t="shared" si="75"/>
        <v>0</v>
      </c>
    </row>
    <row r="257" spans="1:37" s="66" customFormat="1" ht="15" customHeight="1" x14ac:dyDescent="0.2">
      <c r="A257" s="22" t="str">
        <f>[6]Settings!U256</f>
        <v>Total: Gert Sibande Municipalities</v>
      </c>
      <c r="B257" s="23"/>
      <c r="C257" s="24"/>
      <c r="D257" s="193">
        <f>SUM(D249:D256)</f>
        <v>91500</v>
      </c>
      <c r="E257" s="102">
        <f t="shared" ref="E257:AK257" si="76">SUM(E249:E256)</f>
        <v>82951</v>
      </c>
      <c r="F257" s="203">
        <f t="shared" si="76"/>
        <v>182761</v>
      </c>
      <c r="G257" s="193">
        <f t="shared" si="76"/>
        <v>0</v>
      </c>
      <c r="H257" s="102">
        <f t="shared" si="76"/>
        <v>0</v>
      </c>
      <c r="I257" s="203">
        <f t="shared" si="76"/>
        <v>0</v>
      </c>
      <c r="J257" s="193">
        <f t="shared" si="76"/>
        <v>0</v>
      </c>
      <c r="K257" s="102">
        <f t="shared" si="76"/>
        <v>0</v>
      </c>
      <c r="L257" s="203">
        <f t="shared" si="76"/>
        <v>0</v>
      </c>
      <c r="M257" s="193">
        <f t="shared" si="76"/>
        <v>0</v>
      </c>
      <c r="N257" s="102">
        <f t="shared" si="76"/>
        <v>0</v>
      </c>
      <c r="O257" s="203">
        <f t="shared" si="76"/>
        <v>0</v>
      </c>
      <c r="P257" s="193">
        <f t="shared" si="76"/>
        <v>5460</v>
      </c>
      <c r="Q257" s="102">
        <f t="shared" si="76"/>
        <v>8855</v>
      </c>
      <c r="R257" s="203">
        <f t="shared" si="76"/>
        <v>0</v>
      </c>
      <c r="S257" s="193">
        <f t="shared" si="76"/>
        <v>0</v>
      </c>
      <c r="T257" s="102">
        <f t="shared" si="76"/>
        <v>0</v>
      </c>
      <c r="U257" s="203">
        <f t="shared" si="76"/>
        <v>0</v>
      </c>
      <c r="V257" s="193">
        <f t="shared" si="76"/>
        <v>0</v>
      </c>
      <c r="W257" s="102">
        <f t="shared" si="76"/>
        <v>0</v>
      </c>
      <c r="X257" s="203">
        <f t="shared" si="76"/>
        <v>0</v>
      </c>
      <c r="Y257" s="193">
        <f t="shared" si="76"/>
        <v>0</v>
      </c>
      <c r="Z257" s="102">
        <f t="shared" si="76"/>
        <v>0</v>
      </c>
      <c r="AA257" s="203">
        <f t="shared" si="76"/>
        <v>0</v>
      </c>
      <c r="AB257" s="193">
        <f t="shared" si="76"/>
        <v>0</v>
      </c>
      <c r="AC257" s="102">
        <f t="shared" si="76"/>
        <v>0</v>
      </c>
      <c r="AD257" s="203">
        <f t="shared" si="76"/>
        <v>0</v>
      </c>
      <c r="AE257" s="193">
        <f t="shared" si="76"/>
        <v>0</v>
      </c>
      <c r="AF257" s="102">
        <f t="shared" si="76"/>
        <v>0</v>
      </c>
      <c r="AG257" s="203">
        <f t="shared" si="76"/>
        <v>0</v>
      </c>
      <c r="AH257" s="121">
        <f t="shared" si="76"/>
        <v>0</v>
      </c>
      <c r="AI257" s="193">
        <f t="shared" si="76"/>
        <v>96960</v>
      </c>
      <c r="AJ257" s="102">
        <f t="shared" si="76"/>
        <v>91806</v>
      </c>
      <c r="AK257" s="203">
        <f t="shared" si="76"/>
        <v>182761</v>
      </c>
    </row>
    <row r="258" spans="1:37" ht="15" customHeight="1" x14ac:dyDescent="0.2">
      <c r="A258" s="254">
        <f>[6]Settings!U257</f>
        <v>0</v>
      </c>
      <c r="B258" s="243">
        <f>[6]Settings!V257</f>
        <v>0</v>
      </c>
      <c r="C258" s="244">
        <f>[6]Settings!W257</f>
        <v>0</v>
      </c>
      <c r="D258" s="1">
        <v>0</v>
      </c>
      <c r="E258" s="2">
        <v>0</v>
      </c>
      <c r="F258" s="3">
        <v>0</v>
      </c>
      <c r="G258" s="1">
        <v>0</v>
      </c>
      <c r="H258" s="2">
        <v>0</v>
      </c>
      <c r="I258" s="3">
        <v>0</v>
      </c>
      <c r="J258" s="1">
        <v>0</v>
      </c>
      <c r="K258" s="2">
        <v>0</v>
      </c>
      <c r="L258" s="3">
        <v>0</v>
      </c>
      <c r="M258" s="1">
        <v>0</v>
      </c>
      <c r="N258" s="2">
        <v>0</v>
      </c>
      <c r="O258" s="3">
        <v>0</v>
      </c>
      <c r="P258" s="1">
        <v>0</v>
      </c>
      <c r="Q258" s="2">
        <v>0</v>
      </c>
      <c r="R258" s="3">
        <v>0</v>
      </c>
      <c r="S258" s="1">
        <v>0</v>
      </c>
      <c r="T258" s="2">
        <v>0</v>
      </c>
      <c r="U258" s="3">
        <v>0</v>
      </c>
      <c r="V258" s="1">
        <v>0</v>
      </c>
      <c r="W258" s="2">
        <v>0</v>
      </c>
      <c r="X258" s="3">
        <v>0</v>
      </c>
      <c r="Y258" s="1">
        <v>0</v>
      </c>
      <c r="Z258" s="2">
        <v>0</v>
      </c>
      <c r="AA258" s="3">
        <v>0</v>
      </c>
      <c r="AB258" s="1">
        <v>0</v>
      </c>
      <c r="AC258" s="2">
        <v>0</v>
      </c>
      <c r="AD258" s="3">
        <v>0</v>
      </c>
      <c r="AE258" s="1">
        <v>0</v>
      </c>
      <c r="AF258" s="2">
        <v>0</v>
      </c>
      <c r="AG258" s="3">
        <v>0</v>
      </c>
      <c r="AI258" s="147">
        <f t="shared" ref="AI258:AK265" si="77">D258+G258+J258+M258+P258+S258+V258+Y258+AB258+AE258</f>
        <v>0</v>
      </c>
      <c r="AJ258" s="80">
        <f t="shared" si="77"/>
        <v>0</v>
      </c>
      <c r="AK258" s="134">
        <f t="shared" si="77"/>
        <v>0</v>
      </c>
    </row>
    <row r="259" spans="1:37" ht="15" customHeight="1" x14ac:dyDescent="0.2">
      <c r="A259" s="20" t="str">
        <f>[6]Settings!U258</f>
        <v>B</v>
      </c>
      <c r="B259" s="19" t="str">
        <f>[6]Settings!V258</f>
        <v>MP311</v>
      </c>
      <c r="C259" s="229" t="str">
        <f>[6]Settings!W258</f>
        <v>Victor Khanye</v>
      </c>
      <c r="D259" s="147">
        <v>375</v>
      </c>
      <c r="E259" s="80">
        <v>4532</v>
      </c>
      <c r="F259" s="134">
        <v>4795</v>
      </c>
      <c r="G259" s="147"/>
      <c r="H259" s="80"/>
      <c r="I259" s="134"/>
      <c r="J259" s="147"/>
      <c r="K259" s="80"/>
      <c r="L259" s="134"/>
      <c r="M259" s="147">
        <v>30265</v>
      </c>
      <c r="N259" s="80">
        <v>28758</v>
      </c>
      <c r="O259" s="134">
        <v>3000</v>
      </c>
      <c r="P259" s="147">
        <v>1365</v>
      </c>
      <c r="Q259" s="80">
        <v>1433</v>
      </c>
      <c r="R259" s="134"/>
      <c r="S259" s="147"/>
      <c r="T259" s="80"/>
      <c r="U259" s="134"/>
      <c r="V259" s="147"/>
      <c r="W259" s="80"/>
      <c r="X259" s="134"/>
      <c r="Y259" s="147"/>
      <c r="Z259" s="80"/>
      <c r="AA259" s="134"/>
      <c r="AB259" s="147"/>
      <c r="AC259" s="80"/>
      <c r="AD259" s="134"/>
      <c r="AE259" s="147"/>
      <c r="AF259" s="80"/>
      <c r="AG259" s="134"/>
      <c r="AI259" s="147">
        <f t="shared" si="77"/>
        <v>32005</v>
      </c>
      <c r="AJ259" s="80">
        <f t="shared" si="77"/>
        <v>34723</v>
      </c>
      <c r="AK259" s="134">
        <f t="shared" si="77"/>
        <v>7795</v>
      </c>
    </row>
    <row r="260" spans="1:37" ht="15" customHeight="1" x14ac:dyDescent="0.2">
      <c r="A260" s="20" t="str">
        <f>[6]Settings!U259</f>
        <v>B</v>
      </c>
      <c r="B260" s="19" t="str">
        <f>[6]Settings!V259</f>
        <v>MP312</v>
      </c>
      <c r="C260" s="229" t="str">
        <f>[6]Settings!W259</f>
        <v>Emalahleni</v>
      </c>
      <c r="D260" s="147"/>
      <c r="E260" s="80"/>
      <c r="F260" s="134"/>
      <c r="G260" s="147">
        <v>3250</v>
      </c>
      <c r="H260" s="80">
        <v>1200</v>
      </c>
      <c r="I260" s="134">
        <v>1200</v>
      </c>
      <c r="J260" s="147"/>
      <c r="K260" s="80"/>
      <c r="L260" s="134"/>
      <c r="M260" s="147">
        <v>10238</v>
      </c>
      <c r="N260" s="80">
        <v>20000</v>
      </c>
      <c r="O260" s="134">
        <v>15000</v>
      </c>
      <c r="P260" s="147">
        <v>787</v>
      </c>
      <c r="Q260" s="80"/>
      <c r="R260" s="134"/>
      <c r="S260" s="147"/>
      <c r="T260" s="80"/>
      <c r="U260" s="134"/>
      <c r="V260" s="147"/>
      <c r="W260" s="80"/>
      <c r="X260" s="134"/>
      <c r="Y260" s="147"/>
      <c r="Z260" s="80"/>
      <c r="AA260" s="134"/>
      <c r="AB260" s="147"/>
      <c r="AC260" s="80"/>
      <c r="AD260" s="134"/>
      <c r="AE260" s="147"/>
      <c r="AF260" s="80"/>
      <c r="AG260" s="134"/>
      <c r="AI260" s="147">
        <f t="shared" si="77"/>
        <v>14275</v>
      </c>
      <c r="AJ260" s="80">
        <f t="shared" si="77"/>
        <v>21200</v>
      </c>
      <c r="AK260" s="134">
        <f t="shared" si="77"/>
        <v>16200</v>
      </c>
    </row>
    <row r="261" spans="1:37" ht="15" customHeight="1" x14ac:dyDescent="0.2">
      <c r="A261" s="20" t="str">
        <f>[6]Settings!U260</f>
        <v>B</v>
      </c>
      <c r="B261" s="19" t="str">
        <f>[6]Settings!V260</f>
        <v>MP313</v>
      </c>
      <c r="C261" s="229" t="str">
        <f>[6]Settings!W260</f>
        <v>Steve Tshwete</v>
      </c>
      <c r="D261" s="147">
        <v>3464</v>
      </c>
      <c r="E261" s="80">
        <v>3571</v>
      </c>
      <c r="F261" s="134">
        <v>3778</v>
      </c>
      <c r="G261" s="147"/>
      <c r="H261" s="80"/>
      <c r="I261" s="134"/>
      <c r="J261" s="147"/>
      <c r="K261" s="80"/>
      <c r="L261" s="134"/>
      <c r="M261" s="147">
        <v>0</v>
      </c>
      <c r="N261" s="80">
        <v>0</v>
      </c>
      <c r="O261" s="134">
        <v>0</v>
      </c>
      <c r="P261" s="147"/>
      <c r="Q261" s="80"/>
      <c r="R261" s="134"/>
      <c r="S261" s="147"/>
      <c r="T261" s="80"/>
      <c r="U261" s="134"/>
      <c r="V261" s="147"/>
      <c r="W261" s="80"/>
      <c r="X261" s="134"/>
      <c r="Y261" s="147"/>
      <c r="Z261" s="80"/>
      <c r="AA261" s="134"/>
      <c r="AB261" s="147"/>
      <c r="AC261" s="80"/>
      <c r="AD261" s="134"/>
      <c r="AE261" s="147"/>
      <c r="AF261" s="80"/>
      <c r="AG261" s="134"/>
      <c r="AI261" s="147">
        <f t="shared" si="77"/>
        <v>3464</v>
      </c>
      <c r="AJ261" s="80">
        <f t="shared" si="77"/>
        <v>3571</v>
      </c>
      <c r="AK261" s="134">
        <f t="shared" si="77"/>
        <v>3778</v>
      </c>
    </row>
    <row r="262" spans="1:37" ht="15" customHeight="1" x14ac:dyDescent="0.2">
      <c r="A262" s="20" t="str">
        <f>[6]Settings!U261</f>
        <v>B</v>
      </c>
      <c r="B262" s="19" t="str">
        <f>[6]Settings!V261</f>
        <v>MP314</v>
      </c>
      <c r="C262" s="229" t="str">
        <f>[6]Settings!W261</f>
        <v>Emakhazeni</v>
      </c>
      <c r="D262" s="147">
        <v>2700</v>
      </c>
      <c r="E262" s="80">
        <v>1310</v>
      </c>
      <c r="F262" s="134">
        <v>1386</v>
      </c>
      <c r="G262" s="147"/>
      <c r="H262" s="80"/>
      <c r="I262" s="134"/>
      <c r="J262" s="147"/>
      <c r="K262" s="80"/>
      <c r="L262" s="134"/>
      <c r="M262" s="147">
        <v>0</v>
      </c>
      <c r="N262" s="80">
        <v>0</v>
      </c>
      <c r="O262" s="134">
        <v>0</v>
      </c>
      <c r="P262" s="147">
        <v>787</v>
      </c>
      <c r="Q262" s="80"/>
      <c r="R262" s="134"/>
      <c r="S262" s="147"/>
      <c r="T262" s="80"/>
      <c r="U262" s="134"/>
      <c r="V262" s="147"/>
      <c r="W262" s="80"/>
      <c r="X262" s="134"/>
      <c r="Y262" s="147"/>
      <c r="Z262" s="80"/>
      <c r="AA262" s="134"/>
      <c r="AB262" s="147"/>
      <c r="AC262" s="80"/>
      <c r="AD262" s="134"/>
      <c r="AE262" s="147"/>
      <c r="AF262" s="80"/>
      <c r="AG262" s="134"/>
      <c r="AI262" s="147">
        <f t="shared" si="77"/>
        <v>3487</v>
      </c>
      <c r="AJ262" s="80">
        <f t="shared" si="77"/>
        <v>1310</v>
      </c>
      <c r="AK262" s="134">
        <f t="shared" si="77"/>
        <v>1386</v>
      </c>
    </row>
    <row r="263" spans="1:37" ht="15" customHeight="1" x14ac:dyDescent="0.2">
      <c r="A263" s="20" t="str">
        <f>[6]Settings!U262</f>
        <v>B</v>
      </c>
      <c r="B263" s="19" t="str">
        <f>[6]Settings!V262</f>
        <v>MP315</v>
      </c>
      <c r="C263" s="229" t="str">
        <f>[6]Settings!W262</f>
        <v>Thembisile Hani</v>
      </c>
      <c r="D263" s="147">
        <v>109220</v>
      </c>
      <c r="E263" s="80">
        <v>40385</v>
      </c>
      <c r="F263" s="134">
        <v>53307</v>
      </c>
      <c r="G263" s="147"/>
      <c r="H263" s="80"/>
      <c r="I263" s="134"/>
      <c r="J263" s="147"/>
      <c r="K263" s="80"/>
      <c r="L263" s="134"/>
      <c r="M263" s="147">
        <v>33025</v>
      </c>
      <c r="N263" s="80">
        <v>88355</v>
      </c>
      <c r="O263" s="134">
        <v>125669</v>
      </c>
      <c r="P263" s="147"/>
      <c r="Q263" s="80">
        <v>761</v>
      </c>
      <c r="R263" s="134"/>
      <c r="S263" s="147"/>
      <c r="T263" s="80"/>
      <c r="U263" s="134"/>
      <c r="V263" s="147"/>
      <c r="W263" s="80"/>
      <c r="X263" s="134"/>
      <c r="Y263" s="147"/>
      <c r="Z263" s="80"/>
      <c r="AA263" s="134"/>
      <c r="AB263" s="147"/>
      <c r="AC263" s="80"/>
      <c r="AD263" s="134"/>
      <c r="AE263" s="147"/>
      <c r="AF263" s="80"/>
      <c r="AG263" s="134"/>
      <c r="AI263" s="147">
        <f t="shared" si="77"/>
        <v>142245</v>
      </c>
      <c r="AJ263" s="80">
        <f t="shared" si="77"/>
        <v>129501</v>
      </c>
      <c r="AK263" s="134">
        <f t="shared" si="77"/>
        <v>178976</v>
      </c>
    </row>
    <row r="264" spans="1:37" ht="15" customHeight="1" x14ac:dyDescent="0.2">
      <c r="A264" s="20" t="str">
        <f>[6]Settings!U263</f>
        <v>B</v>
      </c>
      <c r="B264" s="19" t="str">
        <f>[6]Settings!V263</f>
        <v>MP316</v>
      </c>
      <c r="C264" s="229" t="str">
        <f>[6]Settings!W263</f>
        <v>Dr JS Moroka</v>
      </c>
      <c r="D264" s="147">
        <v>20414</v>
      </c>
      <c r="E264" s="80">
        <v>22220</v>
      </c>
      <c r="F264" s="134">
        <v>23509</v>
      </c>
      <c r="G264" s="147"/>
      <c r="H264" s="80"/>
      <c r="I264" s="134"/>
      <c r="J264" s="147"/>
      <c r="K264" s="80"/>
      <c r="L264" s="134"/>
      <c r="M264" s="147">
        <v>0</v>
      </c>
      <c r="N264" s="80">
        <v>0</v>
      </c>
      <c r="O264" s="134">
        <v>0</v>
      </c>
      <c r="P264" s="147"/>
      <c r="Q264" s="80"/>
      <c r="R264" s="134"/>
      <c r="S264" s="147"/>
      <c r="T264" s="80"/>
      <c r="U264" s="134"/>
      <c r="V264" s="147"/>
      <c r="W264" s="80"/>
      <c r="X264" s="134"/>
      <c r="Y264" s="147"/>
      <c r="Z264" s="80"/>
      <c r="AA264" s="134"/>
      <c r="AB264" s="147"/>
      <c r="AC264" s="80"/>
      <c r="AD264" s="134"/>
      <c r="AE264" s="147"/>
      <c r="AF264" s="80"/>
      <c r="AG264" s="134"/>
      <c r="AI264" s="147">
        <f t="shared" si="77"/>
        <v>20414</v>
      </c>
      <c r="AJ264" s="80">
        <f t="shared" si="77"/>
        <v>22220</v>
      </c>
      <c r="AK264" s="134">
        <f t="shared" si="77"/>
        <v>23509</v>
      </c>
    </row>
    <row r="265" spans="1:37" ht="15" customHeight="1" x14ac:dyDescent="0.2">
      <c r="A265" s="20" t="str">
        <f>[6]Settings!U264</f>
        <v>C</v>
      </c>
      <c r="B265" s="19" t="str">
        <f>[6]Settings!V264</f>
        <v>DC31</v>
      </c>
      <c r="C265" s="229" t="str">
        <f>[6]Settings!W264</f>
        <v>Nkangala District Municipality</v>
      </c>
      <c r="D265" s="147"/>
      <c r="E265" s="80"/>
      <c r="F265" s="134"/>
      <c r="G265" s="147"/>
      <c r="H265" s="80"/>
      <c r="I265" s="134"/>
      <c r="J265" s="147"/>
      <c r="K265" s="80"/>
      <c r="L265" s="134"/>
      <c r="M265" s="147">
        <v>0</v>
      </c>
      <c r="N265" s="80">
        <v>0</v>
      </c>
      <c r="O265" s="134">
        <v>0</v>
      </c>
      <c r="P265" s="147"/>
      <c r="Q265" s="80">
        <v>3123</v>
      </c>
      <c r="R265" s="134"/>
      <c r="S265" s="147"/>
      <c r="T265" s="80"/>
      <c r="U265" s="134"/>
      <c r="V265" s="147"/>
      <c r="W265" s="80"/>
      <c r="X265" s="134"/>
      <c r="Y265" s="147"/>
      <c r="Z265" s="80"/>
      <c r="AA265" s="134"/>
      <c r="AB265" s="147"/>
      <c r="AC265" s="80"/>
      <c r="AD265" s="134"/>
      <c r="AE265" s="147"/>
      <c r="AF265" s="80"/>
      <c r="AG265" s="134"/>
      <c r="AI265" s="147">
        <f t="shared" si="77"/>
        <v>0</v>
      </c>
      <c r="AJ265" s="80">
        <f t="shared" si="77"/>
        <v>3123</v>
      </c>
      <c r="AK265" s="134">
        <f t="shared" si="77"/>
        <v>0</v>
      </c>
    </row>
    <row r="266" spans="1:37" s="66" customFormat="1" ht="15" customHeight="1" x14ac:dyDescent="0.2">
      <c r="A266" s="22" t="str">
        <f>[6]Settings!U265</f>
        <v>Total: Nkangala Municipalities</v>
      </c>
      <c r="B266" s="23"/>
      <c r="C266" s="24"/>
      <c r="D266" s="193">
        <f>SUM(D259:D265)</f>
        <v>136173</v>
      </c>
      <c r="E266" s="102">
        <f t="shared" ref="E266:AK266" si="78">SUM(E259:E265)</f>
        <v>72018</v>
      </c>
      <c r="F266" s="203">
        <f t="shared" si="78"/>
        <v>86775</v>
      </c>
      <c r="G266" s="193">
        <f t="shared" si="78"/>
        <v>3250</v>
      </c>
      <c r="H266" s="102">
        <f t="shared" si="78"/>
        <v>1200</v>
      </c>
      <c r="I266" s="203">
        <f t="shared" si="78"/>
        <v>1200</v>
      </c>
      <c r="J266" s="193">
        <f t="shared" si="78"/>
        <v>0</v>
      </c>
      <c r="K266" s="102">
        <f t="shared" si="78"/>
        <v>0</v>
      </c>
      <c r="L266" s="203">
        <f t="shared" si="78"/>
        <v>0</v>
      </c>
      <c r="M266" s="193">
        <f t="shared" si="78"/>
        <v>73528</v>
      </c>
      <c r="N266" s="102">
        <f t="shared" si="78"/>
        <v>137113</v>
      </c>
      <c r="O266" s="203">
        <f t="shared" si="78"/>
        <v>143669</v>
      </c>
      <c r="P266" s="193">
        <f t="shared" si="78"/>
        <v>2939</v>
      </c>
      <c r="Q266" s="102">
        <f t="shared" si="78"/>
        <v>5317</v>
      </c>
      <c r="R266" s="203">
        <f t="shared" si="78"/>
        <v>0</v>
      </c>
      <c r="S266" s="193">
        <f t="shared" si="78"/>
        <v>0</v>
      </c>
      <c r="T266" s="102">
        <f t="shared" si="78"/>
        <v>0</v>
      </c>
      <c r="U266" s="203">
        <f t="shared" si="78"/>
        <v>0</v>
      </c>
      <c r="V266" s="193">
        <f t="shared" si="78"/>
        <v>0</v>
      </c>
      <c r="W266" s="102">
        <f t="shared" si="78"/>
        <v>0</v>
      </c>
      <c r="X266" s="203">
        <f t="shared" si="78"/>
        <v>0</v>
      </c>
      <c r="Y266" s="193">
        <f t="shared" si="78"/>
        <v>0</v>
      </c>
      <c r="Z266" s="102">
        <f t="shared" si="78"/>
        <v>0</v>
      </c>
      <c r="AA266" s="203">
        <f t="shared" si="78"/>
        <v>0</v>
      </c>
      <c r="AB266" s="193">
        <f t="shared" si="78"/>
        <v>0</v>
      </c>
      <c r="AC266" s="102">
        <f t="shared" si="78"/>
        <v>0</v>
      </c>
      <c r="AD266" s="203">
        <f t="shared" si="78"/>
        <v>0</v>
      </c>
      <c r="AE266" s="193">
        <f t="shared" si="78"/>
        <v>0</v>
      </c>
      <c r="AF266" s="102">
        <f t="shared" si="78"/>
        <v>0</v>
      </c>
      <c r="AG266" s="203">
        <f t="shared" si="78"/>
        <v>0</v>
      </c>
      <c r="AH266" s="121">
        <f t="shared" si="78"/>
        <v>0</v>
      </c>
      <c r="AI266" s="193">
        <f t="shared" si="78"/>
        <v>215890</v>
      </c>
      <c r="AJ266" s="102">
        <f t="shared" si="78"/>
        <v>215648</v>
      </c>
      <c r="AK266" s="203">
        <f t="shared" si="78"/>
        <v>231644</v>
      </c>
    </row>
    <row r="267" spans="1:37" ht="15" customHeight="1" x14ac:dyDescent="0.2">
      <c r="A267" s="254">
        <f>[6]Settings!U266</f>
        <v>0</v>
      </c>
      <c r="B267" s="243">
        <f>[6]Settings!V266</f>
        <v>0</v>
      </c>
      <c r="C267" s="244">
        <f>[6]Settings!W266</f>
        <v>0</v>
      </c>
      <c r="D267" s="1">
        <v>0</v>
      </c>
      <c r="E267" s="2">
        <v>0</v>
      </c>
      <c r="F267" s="3">
        <v>0</v>
      </c>
      <c r="G267" s="1">
        <v>0</v>
      </c>
      <c r="H267" s="2">
        <v>0</v>
      </c>
      <c r="I267" s="3">
        <v>0</v>
      </c>
      <c r="J267" s="1">
        <v>0</v>
      </c>
      <c r="K267" s="2">
        <v>0</v>
      </c>
      <c r="L267" s="3">
        <v>0</v>
      </c>
      <c r="M267" s="1">
        <v>0</v>
      </c>
      <c r="N267" s="2">
        <v>0</v>
      </c>
      <c r="O267" s="3">
        <v>0</v>
      </c>
      <c r="P267" s="1">
        <v>0</v>
      </c>
      <c r="Q267" s="2">
        <v>0</v>
      </c>
      <c r="R267" s="3">
        <v>0</v>
      </c>
      <c r="S267" s="1">
        <v>0</v>
      </c>
      <c r="T267" s="2">
        <v>0</v>
      </c>
      <c r="U267" s="3">
        <v>0</v>
      </c>
      <c r="V267" s="1">
        <v>0</v>
      </c>
      <c r="W267" s="2">
        <v>0</v>
      </c>
      <c r="X267" s="3">
        <v>0</v>
      </c>
      <c r="Y267" s="1">
        <v>0</v>
      </c>
      <c r="Z267" s="2">
        <v>0</v>
      </c>
      <c r="AA267" s="3">
        <v>0</v>
      </c>
      <c r="AB267" s="1">
        <v>0</v>
      </c>
      <c r="AC267" s="2">
        <v>0</v>
      </c>
      <c r="AD267" s="3">
        <v>0</v>
      </c>
      <c r="AE267" s="1">
        <v>0</v>
      </c>
      <c r="AF267" s="2">
        <v>0</v>
      </c>
      <c r="AG267" s="3">
        <v>0</v>
      </c>
      <c r="AI267" s="147">
        <f t="shared" ref="AI267:AK272" si="79">D267+G267+J267+M267+P267+S267+V267+Y267+AB267+AE267</f>
        <v>0</v>
      </c>
      <c r="AJ267" s="80">
        <f t="shared" si="79"/>
        <v>0</v>
      </c>
      <c r="AK267" s="134">
        <f t="shared" si="79"/>
        <v>0</v>
      </c>
    </row>
    <row r="268" spans="1:37" ht="15" customHeight="1" x14ac:dyDescent="0.2">
      <c r="A268" s="20" t="str">
        <f>[6]Settings!U267</f>
        <v>B</v>
      </c>
      <c r="B268" s="19" t="str">
        <f>[6]Settings!V267</f>
        <v>MP321</v>
      </c>
      <c r="C268" s="229" t="str">
        <f>[6]Settings!W267</f>
        <v>Thaba Chweu</v>
      </c>
      <c r="D268" s="147">
        <v>1605</v>
      </c>
      <c r="E268" s="80">
        <v>10266</v>
      </c>
      <c r="F268" s="134">
        <v>10861</v>
      </c>
      <c r="G268" s="147"/>
      <c r="H268" s="80"/>
      <c r="I268" s="134"/>
      <c r="J268" s="147"/>
      <c r="K268" s="80"/>
      <c r="L268" s="134"/>
      <c r="M268" s="147">
        <v>0</v>
      </c>
      <c r="N268" s="80">
        <v>0</v>
      </c>
      <c r="O268" s="134">
        <v>0</v>
      </c>
      <c r="P268" s="147">
        <v>1365</v>
      </c>
      <c r="Q268" s="80">
        <v>1433</v>
      </c>
      <c r="R268" s="134"/>
      <c r="S268" s="147"/>
      <c r="T268" s="80"/>
      <c r="U268" s="134"/>
      <c r="V268" s="147"/>
      <c r="W268" s="80"/>
      <c r="X268" s="134"/>
      <c r="Y268" s="147"/>
      <c r="Z268" s="80"/>
      <c r="AA268" s="134"/>
      <c r="AB268" s="147"/>
      <c r="AC268" s="80"/>
      <c r="AD268" s="134"/>
      <c r="AE268" s="147"/>
      <c r="AF268" s="80"/>
      <c r="AG268" s="134"/>
      <c r="AI268" s="147">
        <f t="shared" si="79"/>
        <v>2970</v>
      </c>
      <c r="AJ268" s="80">
        <f t="shared" si="79"/>
        <v>11699</v>
      </c>
      <c r="AK268" s="134">
        <f t="shared" si="79"/>
        <v>10861</v>
      </c>
    </row>
    <row r="269" spans="1:37" ht="15" customHeight="1" x14ac:dyDescent="0.2">
      <c r="A269" s="20" t="str">
        <f>[6]Settings!U268</f>
        <v>B</v>
      </c>
      <c r="B269" s="19" t="str">
        <f>[6]Settings!V268</f>
        <v>MP324</v>
      </c>
      <c r="C269" s="229" t="str">
        <f>[6]Settings!W268</f>
        <v>Nkomazi</v>
      </c>
      <c r="D269" s="147">
        <v>12347</v>
      </c>
      <c r="E269" s="80">
        <v>26020</v>
      </c>
      <c r="F269" s="134">
        <v>27529</v>
      </c>
      <c r="G269" s="147"/>
      <c r="H269" s="80"/>
      <c r="I269" s="134"/>
      <c r="J269" s="147"/>
      <c r="K269" s="80"/>
      <c r="L269" s="134"/>
      <c r="M269" s="147">
        <v>24022</v>
      </c>
      <c r="N269" s="80">
        <v>88040</v>
      </c>
      <c r="O269" s="134">
        <v>98798</v>
      </c>
      <c r="P269" s="147"/>
      <c r="Q269" s="80"/>
      <c r="R269" s="134">
        <v>1000</v>
      </c>
      <c r="S269" s="147"/>
      <c r="T269" s="80"/>
      <c r="U269" s="134"/>
      <c r="V269" s="147"/>
      <c r="W269" s="80"/>
      <c r="X269" s="134"/>
      <c r="Y269" s="147"/>
      <c r="Z269" s="80"/>
      <c r="AA269" s="134"/>
      <c r="AB269" s="147"/>
      <c r="AC269" s="80"/>
      <c r="AD269" s="134"/>
      <c r="AE269" s="147"/>
      <c r="AF269" s="80"/>
      <c r="AG269" s="134"/>
      <c r="AI269" s="147">
        <f t="shared" si="79"/>
        <v>36369</v>
      </c>
      <c r="AJ269" s="80">
        <f t="shared" si="79"/>
        <v>114060</v>
      </c>
      <c r="AK269" s="134">
        <f t="shared" si="79"/>
        <v>127327</v>
      </c>
    </row>
    <row r="270" spans="1:37" ht="15" customHeight="1" x14ac:dyDescent="0.2">
      <c r="A270" s="20" t="str">
        <f>[6]Settings!U269</f>
        <v>B</v>
      </c>
      <c r="B270" s="19" t="str">
        <f>[6]Settings!V269</f>
        <v>MP325</v>
      </c>
      <c r="C270" s="229" t="str">
        <f>[6]Settings!W269</f>
        <v>Bushbuckridge</v>
      </c>
      <c r="D270" s="147">
        <v>101611</v>
      </c>
      <c r="E270" s="80">
        <v>182998</v>
      </c>
      <c r="F270" s="134">
        <v>183032</v>
      </c>
      <c r="G270" s="147"/>
      <c r="H270" s="80">
        <v>200</v>
      </c>
      <c r="I270" s="134"/>
      <c r="J270" s="147"/>
      <c r="K270" s="80"/>
      <c r="L270" s="134"/>
      <c r="M270" s="147">
        <v>41641</v>
      </c>
      <c r="N270" s="80">
        <v>4400</v>
      </c>
      <c r="O270" s="134">
        <v>0</v>
      </c>
      <c r="P270" s="147"/>
      <c r="Q270" s="80">
        <v>761</v>
      </c>
      <c r="R270" s="134"/>
      <c r="S270" s="147"/>
      <c r="T270" s="80"/>
      <c r="U270" s="134"/>
      <c r="V270" s="147"/>
      <c r="W270" s="80"/>
      <c r="X270" s="134"/>
      <c r="Y270" s="147"/>
      <c r="Z270" s="80"/>
      <c r="AA270" s="134"/>
      <c r="AB270" s="147"/>
      <c r="AC270" s="80"/>
      <c r="AD270" s="134"/>
      <c r="AE270" s="147"/>
      <c r="AF270" s="80"/>
      <c r="AG270" s="134"/>
      <c r="AI270" s="147">
        <f t="shared" si="79"/>
        <v>143252</v>
      </c>
      <c r="AJ270" s="80">
        <f t="shared" si="79"/>
        <v>188359</v>
      </c>
      <c r="AK270" s="134">
        <f t="shared" si="79"/>
        <v>183032</v>
      </c>
    </row>
    <row r="271" spans="1:37" ht="15" customHeight="1" x14ac:dyDescent="0.2">
      <c r="A271" s="20" t="str">
        <f>[6]Settings!U270</f>
        <v>B</v>
      </c>
      <c r="B271" s="19" t="str">
        <f>[6]Settings!V270</f>
        <v>MP326</v>
      </c>
      <c r="C271" s="229" t="str">
        <f>[6]Settings!W270</f>
        <v>City of Mbombela</v>
      </c>
      <c r="D271" s="147">
        <v>57154</v>
      </c>
      <c r="E271" s="80">
        <v>55136</v>
      </c>
      <c r="F271" s="134">
        <v>58334</v>
      </c>
      <c r="G271" s="147">
        <v>1890</v>
      </c>
      <c r="H271" s="80">
        <v>1250</v>
      </c>
      <c r="I271" s="134">
        <v>1200</v>
      </c>
      <c r="J271" s="147"/>
      <c r="K271" s="80"/>
      <c r="L271" s="134"/>
      <c r="M271" s="147">
        <v>40254</v>
      </c>
      <c r="N271" s="80">
        <v>24042</v>
      </c>
      <c r="O271" s="134">
        <v>39396</v>
      </c>
      <c r="P271" s="147"/>
      <c r="Q271" s="80"/>
      <c r="R271" s="134"/>
      <c r="S271" s="147"/>
      <c r="T271" s="80"/>
      <c r="U271" s="134"/>
      <c r="V271" s="147"/>
      <c r="W271" s="80"/>
      <c r="X271" s="134"/>
      <c r="Y271" s="147"/>
      <c r="Z271" s="80"/>
      <c r="AA271" s="134"/>
      <c r="AB271" s="147"/>
      <c r="AC271" s="80"/>
      <c r="AD271" s="134"/>
      <c r="AE271" s="147"/>
      <c r="AF271" s="80"/>
      <c r="AG271" s="134"/>
      <c r="AI271" s="147">
        <f t="shared" si="79"/>
        <v>99298</v>
      </c>
      <c r="AJ271" s="80">
        <f t="shared" si="79"/>
        <v>80428</v>
      </c>
      <c r="AK271" s="134">
        <f t="shared" si="79"/>
        <v>98930</v>
      </c>
    </row>
    <row r="272" spans="1:37" ht="15" customHeight="1" x14ac:dyDescent="0.2">
      <c r="A272" s="20" t="str">
        <f>[6]Settings!U271</f>
        <v>C</v>
      </c>
      <c r="B272" s="19" t="str">
        <f>[6]Settings!V271</f>
        <v>DC32</v>
      </c>
      <c r="C272" s="229" t="str">
        <f>[6]Settings!W271</f>
        <v>Ehlanzeni District Municipality</v>
      </c>
      <c r="D272" s="147"/>
      <c r="E272" s="80"/>
      <c r="F272" s="134"/>
      <c r="G272" s="147"/>
      <c r="H272" s="80"/>
      <c r="I272" s="134"/>
      <c r="J272" s="147"/>
      <c r="K272" s="80"/>
      <c r="L272" s="134"/>
      <c r="M272" s="147">
        <v>0</v>
      </c>
      <c r="N272" s="80">
        <v>0</v>
      </c>
      <c r="O272" s="134">
        <v>0</v>
      </c>
      <c r="P272" s="147">
        <v>1637</v>
      </c>
      <c r="Q272" s="80"/>
      <c r="R272" s="134"/>
      <c r="S272" s="147"/>
      <c r="T272" s="80"/>
      <c r="U272" s="134"/>
      <c r="V272" s="147"/>
      <c r="W272" s="80"/>
      <c r="X272" s="134"/>
      <c r="Y272" s="147"/>
      <c r="Z272" s="80"/>
      <c r="AA272" s="134"/>
      <c r="AB272" s="147"/>
      <c r="AC272" s="80"/>
      <c r="AD272" s="134"/>
      <c r="AE272" s="147"/>
      <c r="AF272" s="80"/>
      <c r="AG272" s="134"/>
      <c r="AI272" s="147">
        <f t="shared" si="79"/>
        <v>1637</v>
      </c>
      <c r="AJ272" s="80">
        <f t="shared" si="79"/>
        <v>0</v>
      </c>
      <c r="AK272" s="134">
        <f t="shared" si="79"/>
        <v>0</v>
      </c>
    </row>
    <row r="273" spans="1:37" s="66" customFormat="1" ht="15" customHeight="1" x14ac:dyDescent="0.2">
      <c r="A273" s="22" t="str">
        <f>[6]Settings!U272</f>
        <v>Total: Ehlanzeni Municipalities</v>
      </c>
      <c r="B273" s="23"/>
      <c r="C273" s="24"/>
      <c r="D273" s="193">
        <f>SUM(D268:D272)</f>
        <v>172717</v>
      </c>
      <c r="E273" s="102">
        <f t="shared" ref="E273:AK273" si="80">SUM(E268:E272)</f>
        <v>274420</v>
      </c>
      <c r="F273" s="203">
        <f t="shared" si="80"/>
        <v>279756</v>
      </c>
      <c r="G273" s="193">
        <f t="shared" si="80"/>
        <v>1890</v>
      </c>
      <c r="H273" s="102">
        <f t="shared" si="80"/>
        <v>1450</v>
      </c>
      <c r="I273" s="203">
        <f t="shared" si="80"/>
        <v>1200</v>
      </c>
      <c r="J273" s="193">
        <f t="shared" si="80"/>
        <v>0</v>
      </c>
      <c r="K273" s="102">
        <f t="shared" si="80"/>
        <v>0</v>
      </c>
      <c r="L273" s="203">
        <f t="shared" si="80"/>
        <v>0</v>
      </c>
      <c r="M273" s="193">
        <f t="shared" si="80"/>
        <v>105917</v>
      </c>
      <c r="N273" s="102">
        <f t="shared" si="80"/>
        <v>116482</v>
      </c>
      <c r="O273" s="203">
        <f t="shared" si="80"/>
        <v>138194</v>
      </c>
      <c r="P273" s="193">
        <f t="shared" si="80"/>
        <v>3002</v>
      </c>
      <c r="Q273" s="102">
        <f t="shared" si="80"/>
        <v>2194</v>
      </c>
      <c r="R273" s="203">
        <f t="shared" si="80"/>
        <v>1000</v>
      </c>
      <c r="S273" s="193">
        <f t="shared" si="80"/>
        <v>0</v>
      </c>
      <c r="T273" s="102">
        <f t="shared" si="80"/>
        <v>0</v>
      </c>
      <c r="U273" s="203">
        <f t="shared" si="80"/>
        <v>0</v>
      </c>
      <c r="V273" s="193">
        <f t="shared" si="80"/>
        <v>0</v>
      </c>
      <c r="W273" s="102">
        <f t="shared" si="80"/>
        <v>0</v>
      </c>
      <c r="X273" s="203">
        <f t="shared" si="80"/>
        <v>0</v>
      </c>
      <c r="Y273" s="193">
        <f t="shared" si="80"/>
        <v>0</v>
      </c>
      <c r="Z273" s="102">
        <f t="shared" si="80"/>
        <v>0</v>
      </c>
      <c r="AA273" s="203">
        <f t="shared" si="80"/>
        <v>0</v>
      </c>
      <c r="AB273" s="193">
        <f t="shared" si="80"/>
        <v>0</v>
      </c>
      <c r="AC273" s="102">
        <f t="shared" si="80"/>
        <v>0</v>
      </c>
      <c r="AD273" s="203">
        <f t="shared" si="80"/>
        <v>0</v>
      </c>
      <c r="AE273" s="193">
        <f t="shared" si="80"/>
        <v>0</v>
      </c>
      <c r="AF273" s="102">
        <f t="shared" si="80"/>
        <v>0</v>
      </c>
      <c r="AG273" s="203">
        <f t="shared" si="80"/>
        <v>0</v>
      </c>
      <c r="AH273" s="121">
        <f t="shared" si="80"/>
        <v>0</v>
      </c>
      <c r="AI273" s="193">
        <f t="shared" si="80"/>
        <v>283526</v>
      </c>
      <c r="AJ273" s="102">
        <f t="shared" si="80"/>
        <v>394546</v>
      </c>
      <c r="AK273" s="203">
        <f t="shared" si="80"/>
        <v>420150</v>
      </c>
    </row>
    <row r="274" spans="1:37" ht="15" customHeight="1" x14ac:dyDescent="0.2">
      <c r="A274" s="254">
        <f>[6]Settings!U273</f>
        <v>0</v>
      </c>
      <c r="B274" s="243">
        <f>[6]Settings!V273</f>
        <v>0</v>
      </c>
      <c r="C274" s="244">
        <f>[6]Settings!W273</f>
        <v>0</v>
      </c>
      <c r="D274" s="1"/>
      <c r="E274" s="2"/>
      <c r="F274" s="3"/>
      <c r="G274" s="1"/>
      <c r="H274" s="2"/>
      <c r="I274" s="3"/>
      <c r="J274" s="1"/>
      <c r="K274" s="2"/>
      <c r="L274" s="3"/>
      <c r="M274" s="1"/>
      <c r="N274" s="2"/>
      <c r="O274" s="3"/>
      <c r="P274" s="1"/>
      <c r="Q274" s="2"/>
      <c r="R274" s="3"/>
      <c r="S274" s="1"/>
      <c r="T274" s="2"/>
      <c r="U274" s="3"/>
      <c r="V274" s="1"/>
      <c r="W274" s="2"/>
      <c r="X274" s="3"/>
      <c r="Y274" s="1"/>
      <c r="Z274" s="2"/>
      <c r="AA274" s="3"/>
      <c r="AB274" s="1"/>
      <c r="AC274" s="2"/>
      <c r="AD274" s="3"/>
      <c r="AE274" s="1"/>
      <c r="AF274" s="2"/>
      <c r="AG274" s="3"/>
      <c r="AI274" s="147">
        <f t="shared" ref="AI274:AK275" si="81">D274+G274+J274+M274+P274+S274+V274+Y274+AB274+AE274</f>
        <v>0</v>
      </c>
      <c r="AJ274" s="80">
        <f t="shared" si="81"/>
        <v>0</v>
      </c>
      <c r="AK274" s="134">
        <f t="shared" si="81"/>
        <v>0</v>
      </c>
    </row>
    <row r="275" spans="1:37" ht="15" customHeight="1" x14ac:dyDescent="0.2">
      <c r="A275" s="254">
        <f>[6]Settings!U274</f>
        <v>0</v>
      </c>
      <c r="B275" s="243">
        <f>[6]Settings!V274</f>
        <v>0</v>
      </c>
      <c r="C275" s="244">
        <f>[6]Settings!W274</f>
        <v>0</v>
      </c>
      <c r="D275" s="196"/>
      <c r="E275" s="79"/>
      <c r="F275" s="206"/>
      <c r="G275" s="196"/>
      <c r="H275" s="79"/>
      <c r="I275" s="206"/>
      <c r="J275" s="196"/>
      <c r="K275" s="79"/>
      <c r="L275" s="206"/>
      <c r="M275" s="196"/>
      <c r="N275" s="79"/>
      <c r="O275" s="206"/>
      <c r="P275" s="196"/>
      <c r="Q275" s="79"/>
      <c r="R275" s="206"/>
      <c r="S275" s="196"/>
      <c r="T275" s="79"/>
      <c r="U275" s="206"/>
      <c r="V275" s="196"/>
      <c r="W275" s="79"/>
      <c r="X275" s="206"/>
      <c r="Y275" s="196"/>
      <c r="Z275" s="79"/>
      <c r="AA275" s="206"/>
      <c r="AB275" s="196"/>
      <c r="AC275" s="79"/>
      <c r="AD275" s="206"/>
      <c r="AE275" s="196"/>
      <c r="AF275" s="79"/>
      <c r="AG275" s="206"/>
      <c r="AI275" s="147">
        <f t="shared" si="81"/>
        <v>0</v>
      </c>
      <c r="AJ275" s="80">
        <f t="shared" si="81"/>
        <v>0</v>
      </c>
      <c r="AK275" s="134">
        <f t="shared" si="81"/>
        <v>0</v>
      </c>
    </row>
    <row r="276" spans="1:37" s="66" customFormat="1" ht="15" customHeight="1" x14ac:dyDescent="0.2">
      <c r="A276" s="22" t="str">
        <f>[6]Settings!U275</f>
        <v>Total: Mpumalanga Municipalities</v>
      </c>
      <c r="B276" s="23"/>
      <c r="C276" s="24"/>
      <c r="D276" s="193">
        <f>SUM(D257+D266+D273)</f>
        <v>400390</v>
      </c>
      <c r="E276" s="102">
        <f t="shared" ref="E276:F276" si="82">SUM(E257+E266+E273)</f>
        <v>429389</v>
      </c>
      <c r="F276" s="203">
        <f t="shared" si="82"/>
        <v>549292</v>
      </c>
      <c r="G276" s="193">
        <f>SUM(G257+G266+G273)</f>
        <v>5140</v>
      </c>
      <c r="H276" s="102">
        <f t="shared" ref="H276:R276" si="83">SUM(H257+H266+H273)</f>
        <v>2650</v>
      </c>
      <c r="I276" s="203">
        <f>SUM(I257+I266+I273)</f>
        <v>2400</v>
      </c>
      <c r="J276" s="193">
        <f t="shared" si="83"/>
        <v>0</v>
      </c>
      <c r="K276" s="102">
        <f t="shared" si="83"/>
        <v>0</v>
      </c>
      <c r="L276" s="203">
        <f t="shared" si="83"/>
        <v>0</v>
      </c>
      <c r="M276" s="193">
        <f t="shared" ref="M276:O276" si="84">M257+M266+M273</f>
        <v>179445</v>
      </c>
      <c r="N276" s="102">
        <f t="shared" si="84"/>
        <v>253595</v>
      </c>
      <c r="O276" s="203">
        <f t="shared" si="84"/>
        <v>281863</v>
      </c>
      <c r="P276" s="193">
        <f t="shared" si="83"/>
        <v>11401</v>
      </c>
      <c r="Q276" s="102">
        <f t="shared" si="83"/>
        <v>16366</v>
      </c>
      <c r="R276" s="203">
        <f t="shared" si="83"/>
        <v>1000</v>
      </c>
      <c r="S276" s="193">
        <f t="shared" ref="S276:AK276" si="85">S257+S266+S273</f>
        <v>0</v>
      </c>
      <c r="T276" s="102">
        <f t="shared" si="85"/>
        <v>0</v>
      </c>
      <c r="U276" s="203">
        <f t="shared" si="85"/>
        <v>0</v>
      </c>
      <c r="V276" s="193">
        <f t="shared" si="85"/>
        <v>0</v>
      </c>
      <c r="W276" s="102">
        <f t="shared" si="85"/>
        <v>0</v>
      </c>
      <c r="X276" s="203">
        <f t="shared" si="85"/>
        <v>0</v>
      </c>
      <c r="Y276" s="193">
        <f t="shared" si="85"/>
        <v>0</v>
      </c>
      <c r="Z276" s="102">
        <f t="shared" si="85"/>
        <v>0</v>
      </c>
      <c r="AA276" s="203">
        <f t="shared" si="85"/>
        <v>0</v>
      </c>
      <c r="AB276" s="193">
        <f t="shared" si="85"/>
        <v>0</v>
      </c>
      <c r="AC276" s="102">
        <f t="shared" si="85"/>
        <v>0</v>
      </c>
      <c r="AD276" s="203">
        <f t="shared" si="85"/>
        <v>0</v>
      </c>
      <c r="AE276" s="193">
        <f t="shared" si="85"/>
        <v>0</v>
      </c>
      <c r="AF276" s="102">
        <f t="shared" si="85"/>
        <v>0</v>
      </c>
      <c r="AG276" s="203">
        <f t="shared" si="85"/>
        <v>0</v>
      </c>
      <c r="AH276" s="121">
        <f t="shared" si="85"/>
        <v>0</v>
      </c>
      <c r="AI276" s="193">
        <f t="shared" si="85"/>
        <v>596376</v>
      </c>
      <c r="AJ276" s="102">
        <f t="shared" si="85"/>
        <v>702000</v>
      </c>
      <c r="AK276" s="203">
        <f t="shared" si="85"/>
        <v>834555</v>
      </c>
    </row>
    <row r="277" spans="1:37" ht="15" customHeight="1" x14ac:dyDescent="0.2">
      <c r="A277" s="254">
        <f>[6]Settings!U276</f>
        <v>0</v>
      </c>
      <c r="B277" s="243">
        <f>[6]Settings!V276</f>
        <v>0</v>
      </c>
      <c r="C277" s="244">
        <f>[6]Settings!W276</f>
        <v>0</v>
      </c>
      <c r="D277" s="6">
        <v>0</v>
      </c>
      <c r="E277" s="7">
        <v>0</v>
      </c>
      <c r="F277" s="8">
        <v>0</v>
      </c>
      <c r="G277" s="6">
        <v>0</v>
      </c>
      <c r="H277" s="7">
        <v>0</v>
      </c>
      <c r="I277" s="8">
        <v>0</v>
      </c>
      <c r="J277" s="6">
        <v>0</v>
      </c>
      <c r="K277" s="7">
        <v>0</v>
      </c>
      <c r="L277" s="8">
        <v>0</v>
      </c>
      <c r="M277" s="6">
        <v>0</v>
      </c>
      <c r="N277" s="7">
        <v>0</v>
      </c>
      <c r="O277" s="8">
        <v>0</v>
      </c>
      <c r="P277" s="6">
        <v>0</v>
      </c>
      <c r="Q277" s="7">
        <v>0</v>
      </c>
      <c r="R277" s="8">
        <v>0</v>
      </c>
      <c r="S277" s="6">
        <v>0</v>
      </c>
      <c r="T277" s="7">
        <v>0</v>
      </c>
      <c r="U277" s="8">
        <v>0</v>
      </c>
      <c r="V277" s="6">
        <v>0</v>
      </c>
      <c r="W277" s="7">
        <v>0</v>
      </c>
      <c r="X277" s="8">
        <v>0</v>
      </c>
      <c r="Y277" s="6">
        <v>0</v>
      </c>
      <c r="Z277" s="7">
        <v>0</v>
      </c>
      <c r="AA277" s="8">
        <v>0</v>
      </c>
      <c r="AB277" s="6">
        <v>0</v>
      </c>
      <c r="AC277" s="7">
        <v>0</v>
      </c>
      <c r="AD277" s="8">
        <v>0</v>
      </c>
      <c r="AE277" s="6">
        <v>0</v>
      </c>
      <c r="AF277" s="7">
        <v>0</v>
      </c>
      <c r="AG277" s="8">
        <v>0</v>
      </c>
      <c r="AI277" s="147">
        <f t="shared" ref="AI277:AK286" si="86">D277+G277+J277+M277+P277+S277+V277+Y277+AB277+AE277</f>
        <v>0</v>
      </c>
      <c r="AJ277" s="80">
        <f t="shared" si="86"/>
        <v>0</v>
      </c>
      <c r="AK277" s="134">
        <f t="shared" si="86"/>
        <v>0</v>
      </c>
    </row>
    <row r="278" spans="1:37" ht="15" customHeight="1" x14ac:dyDescent="0.2">
      <c r="A278" s="257" t="str">
        <f>[6]Settings!U277</f>
        <v>NORTHERN CAPE</v>
      </c>
      <c r="B278" s="19"/>
      <c r="C278" s="229"/>
      <c r="D278" s="1"/>
      <c r="E278" s="2"/>
      <c r="F278" s="3"/>
      <c r="G278" s="1"/>
      <c r="H278" s="2"/>
      <c r="I278" s="3"/>
      <c r="J278" s="1"/>
      <c r="K278" s="2"/>
      <c r="L278" s="3"/>
      <c r="M278" s="1">
        <v>0</v>
      </c>
      <c r="N278" s="2">
        <v>0</v>
      </c>
      <c r="O278" s="3">
        <v>0</v>
      </c>
      <c r="P278" s="1"/>
      <c r="Q278" s="2"/>
      <c r="R278" s="3"/>
      <c r="S278" s="1"/>
      <c r="T278" s="2"/>
      <c r="U278" s="3"/>
      <c r="V278" s="1"/>
      <c r="W278" s="2"/>
      <c r="X278" s="3"/>
      <c r="Y278" s="1"/>
      <c r="Z278" s="2"/>
      <c r="AA278" s="3"/>
      <c r="AB278" s="1"/>
      <c r="AC278" s="2"/>
      <c r="AD278" s="3"/>
      <c r="AE278" s="1"/>
      <c r="AF278" s="2"/>
      <c r="AG278" s="3"/>
      <c r="AI278" s="147">
        <f t="shared" si="86"/>
        <v>0</v>
      </c>
      <c r="AJ278" s="80">
        <f t="shared" si="86"/>
        <v>0</v>
      </c>
      <c r="AK278" s="134">
        <f t="shared" si="86"/>
        <v>0</v>
      </c>
    </row>
    <row r="279" spans="1:37" ht="15" customHeight="1" x14ac:dyDescent="0.2">
      <c r="A279" s="254">
        <f>[6]Settings!U278</f>
        <v>0</v>
      </c>
      <c r="B279" s="243">
        <f>[6]Settings!V278</f>
        <v>0</v>
      </c>
      <c r="C279" s="244">
        <f>[6]Settings!W278</f>
        <v>0</v>
      </c>
      <c r="D279" s="1">
        <v>0</v>
      </c>
      <c r="E279" s="2">
        <v>0</v>
      </c>
      <c r="F279" s="3">
        <v>0</v>
      </c>
      <c r="G279" s="1">
        <v>0</v>
      </c>
      <c r="H279" s="2">
        <v>0</v>
      </c>
      <c r="I279" s="3">
        <v>0</v>
      </c>
      <c r="J279" s="1">
        <v>0</v>
      </c>
      <c r="K279" s="2">
        <v>0</v>
      </c>
      <c r="L279" s="3">
        <v>0</v>
      </c>
      <c r="M279" s="1">
        <v>0</v>
      </c>
      <c r="N279" s="2">
        <v>0</v>
      </c>
      <c r="O279" s="3">
        <v>0</v>
      </c>
      <c r="P279" s="1">
        <v>0</v>
      </c>
      <c r="Q279" s="2">
        <v>0</v>
      </c>
      <c r="R279" s="3">
        <v>0</v>
      </c>
      <c r="S279" s="1">
        <v>0</v>
      </c>
      <c r="T279" s="2">
        <v>0</v>
      </c>
      <c r="U279" s="3">
        <v>0</v>
      </c>
      <c r="V279" s="1">
        <v>0</v>
      </c>
      <c r="W279" s="2">
        <v>0</v>
      </c>
      <c r="X279" s="3">
        <v>0</v>
      </c>
      <c r="Y279" s="1">
        <v>0</v>
      </c>
      <c r="Z279" s="2">
        <v>0</v>
      </c>
      <c r="AA279" s="3">
        <v>0</v>
      </c>
      <c r="AB279" s="1">
        <v>0</v>
      </c>
      <c r="AC279" s="2">
        <v>0</v>
      </c>
      <c r="AD279" s="3">
        <v>0</v>
      </c>
      <c r="AE279" s="1">
        <v>0</v>
      </c>
      <c r="AF279" s="2">
        <v>0</v>
      </c>
      <c r="AG279" s="3">
        <v>0</v>
      </c>
      <c r="AI279" s="147">
        <f t="shared" si="86"/>
        <v>0</v>
      </c>
      <c r="AJ279" s="80">
        <f t="shared" si="86"/>
        <v>0</v>
      </c>
      <c r="AK279" s="134">
        <f t="shared" si="86"/>
        <v>0</v>
      </c>
    </row>
    <row r="280" spans="1:37" ht="15" customHeight="1" x14ac:dyDescent="0.2">
      <c r="A280" s="20" t="str">
        <f>[6]Settings!U279</f>
        <v>B</v>
      </c>
      <c r="B280" s="19" t="s">
        <v>131</v>
      </c>
      <c r="C280" s="229" t="str">
        <f>[6]Settings!W279</f>
        <v xml:space="preserve"> Richtersveld</v>
      </c>
      <c r="D280" s="147"/>
      <c r="E280" s="80"/>
      <c r="F280" s="134"/>
      <c r="G280" s="147"/>
      <c r="H280" s="80"/>
      <c r="I280" s="134"/>
      <c r="J280" s="147"/>
      <c r="K280" s="80"/>
      <c r="L280" s="134"/>
      <c r="M280" s="147">
        <v>0</v>
      </c>
      <c r="N280" s="80">
        <v>15000</v>
      </c>
      <c r="O280" s="134">
        <v>21782</v>
      </c>
      <c r="P280" s="147"/>
      <c r="Q280" s="80">
        <v>761</v>
      </c>
      <c r="R280" s="134"/>
      <c r="S280" s="147"/>
      <c r="T280" s="80"/>
      <c r="U280" s="134"/>
      <c r="V280" s="147"/>
      <c r="W280" s="80"/>
      <c r="X280" s="134"/>
      <c r="Y280" s="147"/>
      <c r="Z280" s="80"/>
      <c r="AA280" s="134"/>
      <c r="AB280" s="147"/>
      <c r="AC280" s="80"/>
      <c r="AD280" s="134"/>
      <c r="AE280" s="147"/>
      <c r="AF280" s="80"/>
      <c r="AG280" s="134"/>
      <c r="AI280" s="147">
        <f t="shared" si="86"/>
        <v>0</v>
      </c>
      <c r="AJ280" s="80">
        <f t="shared" si="86"/>
        <v>15761</v>
      </c>
      <c r="AK280" s="134">
        <f t="shared" si="86"/>
        <v>21782</v>
      </c>
    </row>
    <row r="281" spans="1:37" ht="15" customHeight="1" x14ac:dyDescent="0.2">
      <c r="A281" s="20" t="str">
        <f>[6]Settings!U280</f>
        <v>B</v>
      </c>
      <c r="B281" s="19" t="s">
        <v>1292</v>
      </c>
      <c r="C281" s="229" t="str">
        <f>[6]Settings!W280</f>
        <v xml:space="preserve"> Nama Khoi</v>
      </c>
      <c r="D281" s="147"/>
      <c r="E281" s="80"/>
      <c r="F281" s="134"/>
      <c r="G281" s="147"/>
      <c r="H281" s="80"/>
      <c r="I281" s="134"/>
      <c r="J281" s="147">
        <v>3700</v>
      </c>
      <c r="K281" s="80"/>
      <c r="L281" s="134"/>
      <c r="M281" s="147">
        <v>0</v>
      </c>
      <c r="N281" s="80">
        <v>0</v>
      </c>
      <c r="O281" s="134">
        <v>0</v>
      </c>
      <c r="P281" s="147"/>
      <c r="Q281" s="80"/>
      <c r="R281" s="134">
        <v>1000</v>
      </c>
      <c r="S281" s="147"/>
      <c r="T281" s="80"/>
      <c r="U281" s="134"/>
      <c r="V281" s="147"/>
      <c r="W281" s="80"/>
      <c r="X281" s="134"/>
      <c r="Y281" s="147"/>
      <c r="Z281" s="80"/>
      <c r="AA281" s="134"/>
      <c r="AB281" s="147"/>
      <c r="AC281" s="80"/>
      <c r="AD281" s="134"/>
      <c r="AE281" s="147"/>
      <c r="AF281" s="80"/>
      <c r="AG281" s="134"/>
      <c r="AI281" s="147">
        <f t="shared" si="86"/>
        <v>3700</v>
      </c>
      <c r="AJ281" s="80">
        <f t="shared" si="86"/>
        <v>0</v>
      </c>
      <c r="AK281" s="134">
        <f t="shared" si="86"/>
        <v>1000</v>
      </c>
    </row>
    <row r="282" spans="1:37" ht="15" customHeight="1" x14ac:dyDescent="0.2">
      <c r="A282" s="20" t="str">
        <f>[6]Settings!U281</f>
        <v>B</v>
      </c>
      <c r="B282" s="19" t="s">
        <v>1293</v>
      </c>
      <c r="C282" s="229" t="str">
        <f>[6]Settings!W281</f>
        <v xml:space="preserve"> Kamiesberg</v>
      </c>
      <c r="D282" s="147"/>
      <c r="E282" s="80"/>
      <c r="F282" s="134"/>
      <c r="G282" s="147"/>
      <c r="H282" s="80"/>
      <c r="I282" s="134"/>
      <c r="J282" s="147"/>
      <c r="K282" s="80"/>
      <c r="L282" s="134"/>
      <c r="M282" s="147">
        <v>0</v>
      </c>
      <c r="N282" s="80">
        <v>0</v>
      </c>
      <c r="O282" s="134">
        <v>0</v>
      </c>
      <c r="P282" s="147"/>
      <c r="Q282" s="80"/>
      <c r="R282" s="134"/>
      <c r="S282" s="147"/>
      <c r="T282" s="80"/>
      <c r="U282" s="134"/>
      <c r="V282" s="147"/>
      <c r="W282" s="80"/>
      <c r="X282" s="134"/>
      <c r="Y282" s="147"/>
      <c r="Z282" s="80"/>
      <c r="AA282" s="134"/>
      <c r="AB282" s="147"/>
      <c r="AC282" s="80"/>
      <c r="AD282" s="134"/>
      <c r="AE282" s="147"/>
      <c r="AF282" s="80"/>
      <c r="AG282" s="134"/>
      <c r="AI282" s="147">
        <f t="shared" si="86"/>
        <v>0</v>
      </c>
      <c r="AJ282" s="80">
        <f t="shared" si="86"/>
        <v>0</v>
      </c>
      <c r="AK282" s="134">
        <f t="shared" si="86"/>
        <v>0</v>
      </c>
    </row>
    <row r="283" spans="1:37" ht="15" customHeight="1" x14ac:dyDescent="0.2">
      <c r="A283" s="20" t="str">
        <f>[6]Settings!U282</f>
        <v>B</v>
      </c>
      <c r="B283" s="19" t="s">
        <v>132</v>
      </c>
      <c r="C283" s="229" t="str">
        <f>[6]Settings!W282</f>
        <v xml:space="preserve"> Hantam</v>
      </c>
      <c r="D283" s="147">
        <v>76</v>
      </c>
      <c r="E283" s="80">
        <v>2637</v>
      </c>
      <c r="F283" s="134">
        <v>2790</v>
      </c>
      <c r="G283" s="147"/>
      <c r="H283" s="80"/>
      <c r="I283" s="134"/>
      <c r="J283" s="147"/>
      <c r="K283" s="80"/>
      <c r="L283" s="134"/>
      <c r="M283" s="147">
        <v>0</v>
      </c>
      <c r="N283" s="80">
        <v>0</v>
      </c>
      <c r="O283" s="134">
        <v>0</v>
      </c>
      <c r="P283" s="147"/>
      <c r="Q283" s="80"/>
      <c r="R283" s="134"/>
      <c r="S283" s="147"/>
      <c r="T283" s="80"/>
      <c r="U283" s="134"/>
      <c r="V283" s="147"/>
      <c r="W283" s="80"/>
      <c r="X283" s="134"/>
      <c r="Y283" s="147"/>
      <c r="Z283" s="80"/>
      <c r="AA283" s="134"/>
      <c r="AB283" s="147"/>
      <c r="AC283" s="80"/>
      <c r="AD283" s="134"/>
      <c r="AE283" s="147"/>
      <c r="AF283" s="80"/>
      <c r="AG283" s="134"/>
      <c r="AI283" s="147">
        <f t="shared" si="86"/>
        <v>76</v>
      </c>
      <c r="AJ283" s="80">
        <f t="shared" si="86"/>
        <v>2637</v>
      </c>
      <c r="AK283" s="134">
        <f t="shared" si="86"/>
        <v>2790</v>
      </c>
    </row>
    <row r="284" spans="1:37" ht="15" customHeight="1" x14ac:dyDescent="0.2">
      <c r="A284" s="20" t="str">
        <f>[6]Settings!U283</f>
        <v>B</v>
      </c>
      <c r="B284" s="19" t="s">
        <v>133</v>
      </c>
      <c r="C284" s="229" t="str">
        <f>[6]Settings!W283</f>
        <v xml:space="preserve"> Karoo Hoogland</v>
      </c>
      <c r="D284" s="147"/>
      <c r="E284" s="80"/>
      <c r="F284" s="134"/>
      <c r="G284" s="147"/>
      <c r="H284" s="80"/>
      <c r="I284" s="134"/>
      <c r="J284" s="147"/>
      <c r="K284" s="80"/>
      <c r="L284" s="134"/>
      <c r="M284" s="147">
        <v>0</v>
      </c>
      <c r="N284" s="80">
        <v>0</v>
      </c>
      <c r="O284" s="134">
        <v>0</v>
      </c>
      <c r="P284" s="147"/>
      <c r="Q284" s="80">
        <v>761</v>
      </c>
      <c r="R284" s="134"/>
      <c r="S284" s="147"/>
      <c r="T284" s="80"/>
      <c r="U284" s="134"/>
      <c r="V284" s="147"/>
      <c r="W284" s="80"/>
      <c r="X284" s="134"/>
      <c r="Y284" s="147"/>
      <c r="Z284" s="80"/>
      <c r="AA284" s="134"/>
      <c r="AB284" s="147"/>
      <c r="AC284" s="80"/>
      <c r="AD284" s="134"/>
      <c r="AE284" s="147"/>
      <c r="AF284" s="80"/>
      <c r="AG284" s="134"/>
      <c r="AI284" s="147">
        <f t="shared" si="86"/>
        <v>0</v>
      </c>
      <c r="AJ284" s="80">
        <f t="shared" si="86"/>
        <v>761</v>
      </c>
      <c r="AK284" s="134">
        <f t="shared" si="86"/>
        <v>0</v>
      </c>
    </row>
    <row r="285" spans="1:37" ht="15" customHeight="1" x14ac:dyDescent="0.2">
      <c r="A285" s="20" t="str">
        <f>[6]Settings!U284</f>
        <v>B</v>
      </c>
      <c r="B285" s="19" t="s">
        <v>1294</v>
      </c>
      <c r="C285" s="229" t="str">
        <f>[6]Settings!W284</f>
        <v xml:space="preserve"> Khâi-Ma</v>
      </c>
      <c r="D285" s="147"/>
      <c r="E285" s="80"/>
      <c r="F285" s="134"/>
      <c r="G285" s="147"/>
      <c r="H285" s="80"/>
      <c r="I285" s="134"/>
      <c r="J285" s="147"/>
      <c r="K285" s="80"/>
      <c r="L285" s="134"/>
      <c r="M285" s="147">
        <v>0</v>
      </c>
      <c r="N285" s="80">
        <v>0</v>
      </c>
      <c r="O285" s="134">
        <v>0</v>
      </c>
      <c r="P285" s="147"/>
      <c r="Q285" s="80"/>
      <c r="R285" s="134">
        <v>1000</v>
      </c>
      <c r="S285" s="147"/>
      <c r="T285" s="80"/>
      <c r="U285" s="134"/>
      <c r="V285" s="147"/>
      <c r="W285" s="80"/>
      <c r="X285" s="134"/>
      <c r="Y285" s="147"/>
      <c r="Z285" s="80"/>
      <c r="AA285" s="134"/>
      <c r="AB285" s="147"/>
      <c r="AC285" s="80"/>
      <c r="AD285" s="134"/>
      <c r="AE285" s="147"/>
      <c r="AF285" s="80"/>
      <c r="AG285" s="134"/>
      <c r="AI285" s="147">
        <f t="shared" si="86"/>
        <v>0</v>
      </c>
      <c r="AJ285" s="80">
        <f t="shared" si="86"/>
        <v>0</v>
      </c>
      <c r="AK285" s="134">
        <f t="shared" si="86"/>
        <v>1000</v>
      </c>
    </row>
    <row r="286" spans="1:37" ht="15" customHeight="1" x14ac:dyDescent="0.2">
      <c r="A286" s="20" t="str">
        <f>[6]Settings!U285</f>
        <v>C</v>
      </c>
      <c r="B286" s="19" t="s">
        <v>134</v>
      </c>
      <c r="C286" s="229" t="str">
        <f>[6]Settings!W285</f>
        <v xml:space="preserve"> Namakwa District Municipality</v>
      </c>
      <c r="D286" s="147"/>
      <c r="E286" s="80"/>
      <c r="F286" s="134"/>
      <c r="G286" s="147"/>
      <c r="H286" s="80"/>
      <c r="I286" s="134"/>
      <c r="J286" s="147"/>
      <c r="K286" s="80"/>
      <c r="L286" s="134"/>
      <c r="M286" s="147">
        <v>0</v>
      </c>
      <c r="N286" s="80">
        <v>0</v>
      </c>
      <c r="O286" s="134">
        <v>0</v>
      </c>
      <c r="P286" s="147"/>
      <c r="Q286" s="80">
        <v>3123</v>
      </c>
      <c r="R286" s="134"/>
      <c r="S286" s="147"/>
      <c r="T286" s="80"/>
      <c r="U286" s="134"/>
      <c r="V286" s="147"/>
      <c r="W286" s="80"/>
      <c r="X286" s="134"/>
      <c r="Y286" s="147"/>
      <c r="Z286" s="80"/>
      <c r="AA286" s="134"/>
      <c r="AB286" s="147"/>
      <c r="AC286" s="80"/>
      <c r="AD286" s="134"/>
      <c r="AE286" s="147"/>
      <c r="AF286" s="80"/>
      <c r="AG286" s="134"/>
      <c r="AI286" s="147">
        <f t="shared" si="86"/>
        <v>0</v>
      </c>
      <c r="AJ286" s="80">
        <f t="shared" si="86"/>
        <v>3123</v>
      </c>
      <c r="AK286" s="134">
        <f t="shared" si="86"/>
        <v>0</v>
      </c>
    </row>
    <row r="287" spans="1:37" s="66" customFormat="1" ht="15" customHeight="1" x14ac:dyDescent="0.2">
      <c r="A287" s="22" t="str">
        <f>[6]Settings!U286</f>
        <v>Total: Namakwa Municipalities</v>
      </c>
      <c r="B287" s="23"/>
      <c r="C287" s="24"/>
      <c r="D287" s="193">
        <f>SUM(D280:D286)</f>
        <v>76</v>
      </c>
      <c r="E287" s="102">
        <f t="shared" ref="E287:F287" si="87">SUM(E280:E286)</f>
        <v>2637</v>
      </c>
      <c r="F287" s="203">
        <f t="shared" si="87"/>
        <v>2790</v>
      </c>
      <c r="G287" s="193">
        <f>SUM(G280:G286)</f>
        <v>0</v>
      </c>
      <c r="H287" s="102">
        <f t="shared" ref="H287:AK287" si="88">SUM(H280:H286)</f>
        <v>0</v>
      </c>
      <c r="I287" s="203">
        <f t="shared" si="88"/>
        <v>0</v>
      </c>
      <c r="J287" s="193">
        <f t="shared" si="88"/>
        <v>3700</v>
      </c>
      <c r="K287" s="102">
        <f t="shared" si="88"/>
        <v>0</v>
      </c>
      <c r="L287" s="203">
        <f t="shared" si="88"/>
        <v>0</v>
      </c>
      <c r="M287" s="193">
        <f t="shared" si="88"/>
        <v>0</v>
      </c>
      <c r="N287" s="102">
        <f t="shared" si="88"/>
        <v>15000</v>
      </c>
      <c r="O287" s="203">
        <f t="shared" si="88"/>
        <v>21782</v>
      </c>
      <c r="P287" s="193">
        <f t="shared" si="88"/>
        <v>0</v>
      </c>
      <c r="Q287" s="102">
        <f t="shared" si="88"/>
        <v>4645</v>
      </c>
      <c r="R287" s="203">
        <f t="shared" si="88"/>
        <v>2000</v>
      </c>
      <c r="S287" s="193">
        <f t="shared" si="88"/>
        <v>0</v>
      </c>
      <c r="T287" s="102">
        <f t="shared" si="88"/>
        <v>0</v>
      </c>
      <c r="U287" s="203">
        <f t="shared" si="88"/>
        <v>0</v>
      </c>
      <c r="V287" s="193">
        <f t="shared" si="88"/>
        <v>0</v>
      </c>
      <c r="W287" s="102">
        <f t="shared" si="88"/>
        <v>0</v>
      </c>
      <c r="X287" s="203">
        <f t="shared" si="88"/>
        <v>0</v>
      </c>
      <c r="Y287" s="193">
        <f t="shared" si="88"/>
        <v>0</v>
      </c>
      <c r="Z287" s="102">
        <f t="shared" si="88"/>
        <v>0</v>
      </c>
      <c r="AA287" s="203">
        <f t="shared" si="88"/>
        <v>0</v>
      </c>
      <c r="AB287" s="193">
        <f t="shared" si="88"/>
        <v>0</v>
      </c>
      <c r="AC287" s="102">
        <f t="shared" si="88"/>
        <v>0</v>
      </c>
      <c r="AD287" s="203">
        <f t="shared" si="88"/>
        <v>0</v>
      </c>
      <c r="AE287" s="193">
        <f t="shared" si="88"/>
        <v>0</v>
      </c>
      <c r="AF287" s="102">
        <f t="shared" si="88"/>
        <v>0</v>
      </c>
      <c r="AG287" s="203">
        <f t="shared" si="88"/>
        <v>0</v>
      </c>
      <c r="AH287" s="121">
        <f t="shared" si="88"/>
        <v>0</v>
      </c>
      <c r="AI287" s="193">
        <f t="shared" si="88"/>
        <v>3776</v>
      </c>
      <c r="AJ287" s="102">
        <f t="shared" si="88"/>
        <v>22282</v>
      </c>
      <c r="AK287" s="203">
        <f t="shared" si="88"/>
        <v>26572</v>
      </c>
    </row>
    <row r="288" spans="1:37" ht="15" customHeight="1" x14ac:dyDescent="0.2">
      <c r="A288" s="254">
        <f>[6]Settings!U287</f>
        <v>0</v>
      </c>
      <c r="B288" s="243">
        <f>[6]Settings!V287</f>
        <v>0</v>
      </c>
      <c r="C288" s="244">
        <f>[6]Settings!W287</f>
        <v>0</v>
      </c>
      <c r="D288" s="1">
        <v>0</v>
      </c>
      <c r="E288" s="2">
        <v>0</v>
      </c>
      <c r="F288" s="3">
        <v>0</v>
      </c>
      <c r="G288" s="1">
        <v>0</v>
      </c>
      <c r="H288" s="2">
        <v>0</v>
      </c>
      <c r="I288" s="3">
        <v>0</v>
      </c>
      <c r="J288" s="1">
        <v>0</v>
      </c>
      <c r="K288" s="2">
        <v>0</v>
      </c>
      <c r="L288" s="3">
        <v>0</v>
      </c>
      <c r="M288" s="1">
        <v>0</v>
      </c>
      <c r="N288" s="2">
        <v>0</v>
      </c>
      <c r="O288" s="3">
        <v>0</v>
      </c>
      <c r="P288" s="1">
        <v>0</v>
      </c>
      <c r="Q288" s="2">
        <v>0</v>
      </c>
      <c r="R288" s="3">
        <v>0</v>
      </c>
      <c r="S288" s="1">
        <v>0</v>
      </c>
      <c r="T288" s="2">
        <v>0</v>
      </c>
      <c r="U288" s="3">
        <v>0</v>
      </c>
      <c r="V288" s="1">
        <v>0</v>
      </c>
      <c r="W288" s="2">
        <v>0</v>
      </c>
      <c r="X288" s="3">
        <v>0</v>
      </c>
      <c r="Y288" s="1">
        <v>0</v>
      </c>
      <c r="Z288" s="2">
        <v>0</v>
      </c>
      <c r="AA288" s="3">
        <v>0</v>
      </c>
      <c r="AB288" s="1">
        <v>0</v>
      </c>
      <c r="AC288" s="2">
        <v>0</v>
      </c>
      <c r="AD288" s="3">
        <v>0</v>
      </c>
      <c r="AE288" s="1">
        <v>0</v>
      </c>
      <c r="AF288" s="2">
        <v>0</v>
      </c>
      <c r="AG288" s="3">
        <v>0</v>
      </c>
      <c r="AI288" s="147">
        <f t="shared" ref="AI288:AK297" si="89">D288+G288+J288+M288+P288+S288+V288+Y288+AB288+AE288</f>
        <v>0</v>
      </c>
      <c r="AJ288" s="80">
        <f t="shared" si="89"/>
        <v>0</v>
      </c>
      <c r="AK288" s="134">
        <f t="shared" si="89"/>
        <v>0</v>
      </c>
    </row>
    <row r="289" spans="1:37" ht="15" customHeight="1" x14ac:dyDescent="0.2">
      <c r="A289" s="20" t="str">
        <f>[6]Settings!U288</f>
        <v>B</v>
      </c>
      <c r="B289" s="19" t="s">
        <v>1295</v>
      </c>
      <c r="C289" s="229" t="str">
        <f>[6]Settings!W288</f>
        <v xml:space="preserve"> Ubuntu</v>
      </c>
      <c r="D289" s="147"/>
      <c r="E289" s="80"/>
      <c r="F289" s="134"/>
      <c r="G289" s="147"/>
      <c r="H289" s="80"/>
      <c r="I289" s="134"/>
      <c r="J289" s="147">
        <v>2000</v>
      </c>
      <c r="K289" s="80"/>
      <c r="L289" s="134"/>
      <c r="M289" s="147">
        <v>0</v>
      </c>
      <c r="N289" s="80">
        <v>0</v>
      </c>
      <c r="O289" s="134">
        <v>0</v>
      </c>
      <c r="P289" s="147"/>
      <c r="Q289" s="80"/>
      <c r="R289" s="134"/>
      <c r="S289" s="147"/>
      <c r="T289" s="80"/>
      <c r="U289" s="134"/>
      <c r="V289" s="147"/>
      <c r="W289" s="80"/>
      <c r="X289" s="134"/>
      <c r="Y289" s="147"/>
      <c r="Z289" s="80"/>
      <c r="AA289" s="134"/>
      <c r="AB289" s="147"/>
      <c r="AC289" s="80"/>
      <c r="AD289" s="134"/>
      <c r="AE289" s="147"/>
      <c r="AF289" s="80"/>
      <c r="AG289" s="134"/>
      <c r="AI289" s="147">
        <f t="shared" si="89"/>
        <v>2000</v>
      </c>
      <c r="AJ289" s="80">
        <f t="shared" si="89"/>
        <v>0</v>
      </c>
      <c r="AK289" s="134">
        <f t="shared" si="89"/>
        <v>0</v>
      </c>
    </row>
    <row r="290" spans="1:37" ht="15" customHeight="1" x14ac:dyDescent="0.2">
      <c r="A290" s="20" t="str">
        <f>[6]Settings!U289</f>
        <v>B</v>
      </c>
      <c r="B290" s="19" t="s">
        <v>1296</v>
      </c>
      <c r="C290" s="229" t="str">
        <f>[6]Settings!W289</f>
        <v xml:space="preserve"> Umsobomvu</v>
      </c>
      <c r="D290" s="147">
        <v>44</v>
      </c>
      <c r="E290" s="80">
        <v>449</v>
      </c>
      <c r="F290" s="134">
        <v>475</v>
      </c>
      <c r="G290" s="147"/>
      <c r="H290" s="80"/>
      <c r="I290" s="134"/>
      <c r="J290" s="147"/>
      <c r="K290" s="80"/>
      <c r="L290" s="134"/>
      <c r="M290" s="147">
        <v>0</v>
      </c>
      <c r="N290" s="80">
        <v>0</v>
      </c>
      <c r="O290" s="134">
        <v>0</v>
      </c>
      <c r="P290" s="147"/>
      <c r="Q290" s="80"/>
      <c r="R290" s="134"/>
      <c r="S290" s="147"/>
      <c r="T290" s="80"/>
      <c r="U290" s="134"/>
      <c r="V290" s="147"/>
      <c r="W290" s="80"/>
      <c r="X290" s="134"/>
      <c r="Y290" s="147"/>
      <c r="Z290" s="80"/>
      <c r="AA290" s="134"/>
      <c r="AB290" s="147"/>
      <c r="AC290" s="80"/>
      <c r="AD290" s="134"/>
      <c r="AE290" s="147"/>
      <c r="AF290" s="80"/>
      <c r="AG290" s="134"/>
      <c r="AI290" s="147">
        <f t="shared" si="89"/>
        <v>44</v>
      </c>
      <c r="AJ290" s="80">
        <f t="shared" si="89"/>
        <v>449</v>
      </c>
      <c r="AK290" s="134">
        <f t="shared" si="89"/>
        <v>475</v>
      </c>
    </row>
    <row r="291" spans="1:37" ht="15" customHeight="1" x14ac:dyDescent="0.2">
      <c r="A291" s="20" t="str">
        <f>[6]Settings!U290</f>
        <v>B</v>
      </c>
      <c r="B291" s="19" t="s">
        <v>136</v>
      </c>
      <c r="C291" s="229" t="str">
        <f>[6]Settings!W290</f>
        <v xml:space="preserve"> Emthanjeni</v>
      </c>
      <c r="D291" s="147"/>
      <c r="E291" s="80"/>
      <c r="F291" s="134"/>
      <c r="G291" s="147"/>
      <c r="H291" s="80"/>
      <c r="I291" s="134"/>
      <c r="J291" s="147">
        <v>2000</v>
      </c>
      <c r="K291" s="80"/>
      <c r="L291" s="134"/>
      <c r="M291" s="147">
        <v>0</v>
      </c>
      <c r="N291" s="80">
        <v>20000</v>
      </c>
      <c r="O291" s="134">
        <v>6796</v>
      </c>
      <c r="P291" s="147"/>
      <c r="Q291" s="80"/>
      <c r="R291" s="134">
        <v>1000</v>
      </c>
      <c r="S291" s="147"/>
      <c r="T291" s="80"/>
      <c r="U291" s="134"/>
      <c r="V291" s="147"/>
      <c r="W291" s="80"/>
      <c r="X291" s="134"/>
      <c r="Y291" s="147"/>
      <c r="Z291" s="80"/>
      <c r="AA291" s="134"/>
      <c r="AB291" s="147"/>
      <c r="AC291" s="80"/>
      <c r="AD291" s="134"/>
      <c r="AE291" s="147"/>
      <c r="AF291" s="80"/>
      <c r="AG291" s="134"/>
      <c r="AI291" s="147">
        <f t="shared" si="89"/>
        <v>2000</v>
      </c>
      <c r="AJ291" s="80">
        <f t="shared" si="89"/>
        <v>20000</v>
      </c>
      <c r="AK291" s="134">
        <f t="shared" si="89"/>
        <v>7796</v>
      </c>
    </row>
    <row r="292" spans="1:37" ht="15" customHeight="1" x14ac:dyDescent="0.2">
      <c r="A292" s="20" t="str">
        <f>[6]Settings!U291</f>
        <v>B</v>
      </c>
      <c r="B292" s="19" t="s">
        <v>137</v>
      </c>
      <c r="C292" s="229" t="str">
        <f>[6]Settings!W291</f>
        <v xml:space="preserve"> Kareeberg</v>
      </c>
      <c r="D292" s="147"/>
      <c r="E292" s="80"/>
      <c r="F292" s="134"/>
      <c r="G292" s="147"/>
      <c r="H292" s="80"/>
      <c r="I292" s="134"/>
      <c r="J292" s="147"/>
      <c r="K292" s="80"/>
      <c r="L292" s="134"/>
      <c r="M292" s="147">
        <v>0</v>
      </c>
      <c r="N292" s="80">
        <v>0</v>
      </c>
      <c r="O292" s="134">
        <v>0</v>
      </c>
      <c r="P292" s="147"/>
      <c r="Q292" s="80"/>
      <c r="R292" s="134"/>
      <c r="S292" s="147"/>
      <c r="T292" s="80"/>
      <c r="U292" s="134"/>
      <c r="V292" s="147"/>
      <c r="W292" s="80"/>
      <c r="X292" s="134"/>
      <c r="Y292" s="147"/>
      <c r="Z292" s="80"/>
      <c r="AA292" s="134"/>
      <c r="AB292" s="147"/>
      <c r="AC292" s="80"/>
      <c r="AD292" s="134"/>
      <c r="AE292" s="147"/>
      <c r="AF292" s="80"/>
      <c r="AG292" s="134"/>
      <c r="AI292" s="147">
        <f t="shared" si="89"/>
        <v>0</v>
      </c>
      <c r="AJ292" s="80">
        <f t="shared" si="89"/>
        <v>0</v>
      </c>
      <c r="AK292" s="134">
        <f t="shared" si="89"/>
        <v>0</v>
      </c>
    </row>
    <row r="293" spans="1:37" ht="15" customHeight="1" x14ac:dyDescent="0.2">
      <c r="A293" s="20" t="str">
        <f>[6]Settings!U292</f>
        <v>B</v>
      </c>
      <c r="B293" s="19" t="s">
        <v>1297</v>
      </c>
      <c r="C293" s="229" t="str">
        <f>[6]Settings!W292</f>
        <v xml:space="preserve"> Renosterberg</v>
      </c>
      <c r="D293" s="147"/>
      <c r="E293" s="80"/>
      <c r="F293" s="134"/>
      <c r="G293" s="147"/>
      <c r="H293" s="80"/>
      <c r="I293" s="134"/>
      <c r="J293" s="147">
        <v>3000</v>
      </c>
      <c r="K293" s="80"/>
      <c r="L293" s="134"/>
      <c r="M293" s="147">
        <v>0</v>
      </c>
      <c r="N293" s="80">
        <v>0</v>
      </c>
      <c r="O293" s="134">
        <v>0</v>
      </c>
      <c r="P293" s="147"/>
      <c r="Q293" s="80"/>
      <c r="R293" s="134"/>
      <c r="S293" s="147"/>
      <c r="T293" s="80"/>
      <c r="U293" s="134"/>
      <c r="V293" s="147"/>
      <c r="W293" s="80"/>
      <c r="X293" s="134"/>
      <c r="Y293" s="147"/>
      <c r="Z293" s="80"/>
      <c r="AA293" s="134"/>
      <c r="AB293" s="147"/>
      <c r="AC293" s="80"/>
      <c r="AD293" s="134"/>
      <c r="AE293" s="147"/>
      <c r="AF293" s="80"/>
      <c r="AG293" s="134"/>
      <c r="AI293" s="147">
        <f t="shared" si="89"/>
        <v>3000</v>
      </c>
      <c r="AJ293" s="80">
        <f t="shared" si="89"/>
        <v>0</v>
      </c>
      <c r="AK293" s="134">
        <f t="shared" si="89"/>
        <v>0</v>
      </c>
    </row>
    <row r="294" spans="1:37" ht="15" customHeight="1" x14ac:dyDescent="0.2">
      <c r="A294" s="20" t="str">
        <f>[6]Settings!U293</f>
        <v>B</v>
      </c>
      <c r="B294" s="19" t="s">
        <v>1298</v>
      </c>
      <c r="C294" s="229" t="str">
        <f>[6]Settings!W293</f>
        <v xml:space="preserve"> Thembelihle</v>
      </c>
      <c r="D294" s="147">
        <v>247</v>
      </c>
      <c r="E294" s="80"/>
      <c r="F294" s="134"/>
      <c r="G294" s="147"/>
      <c r="H294" s="80"/>
      <c r="I294" s="134"/>
      <c r="J294" s="147"/>
      <c r="K294" s="80"/>
      <c r="L294" s="134"/>
      <c r="M294" s="147">
        <v>0</v>
      </c>
      <c r="N294" s="80">
        <v>0</v>
      </c>
      <c r="O294" s="134">
        <v>0</v>
      </c>
      <c r="P294" s="147"/>
      <c r="Q294" s="80"/>
      <c r="R294" s="134"/>
      <c r="S294" s="147"/>
      <c r="T294" s="80"/>
      <c r="U294" s="134"/>
      <c r="V294" s="147"/>
      <c r="W294" s="80"/>
      <c r="X294" s="134"/>
      <c r="Y294" s="147"/>
      <c r="Z294" s="80"/>
      <c r="AA294" s="134"/>
      <c r="AB294" s="147"/>
      <c r="AC294" s="80"/>
      <c r="AD294" s="134"/>
      <c r="AE294" s="147"/>
      <c r="AF294" s="80"/>
      <c r="AG294" s="134"/>
      <c r="AI294" s="147">
        <f t="shared" si="89"/>
        <v>247</v>
      </c>
      <c r="AJ294" s="80">
        <f t="shared" si="89"/>
        <v>0</v>
      </c>
      <c r="AK294" s="134">
        <f t="shared" si="89"/>
        <v>0</v>
      </c>
    </row>
    <row r="295" spans="1:37" ht="15" customHeight="1" x14ac:dyDescent="0.2">
      <c r="A295" s="20" t="str">
        <f>[6]Settings!U294</f>
        <v>B</v>
      </c>
      <c r="B295" s="19" t="s">
        <v>138</v>
      </c>
      <c r="C295" s="229" t="str">
        <f>[6]Settings!W294</f>
        <v xml:space="preserve"> Siyathemba</v>
      </c>
      <c r="D295" s="147">
        <v>76</v>
      </c>
      <c r="E295" s="80"/>
      <c r="F295" s="134"/>
      <c r="G295" s="147"/>
      <c r="H295" s="80"/>
      <c r="I295" s="134"/>
      <c r="J295" s="147">
        <v>2000</v>
      </c>
      <c r="K295" s="80"/>
      <c r="L295" s="134"/>
      <c r="M295" s="147">
        <v>7621</v>
      </c>
      <c r="N295" s="80">
        <v>0</v>
      </c>
      <c r="O295" s="134">
        <v>0</v>
      </c>
      <c r="P295" s="147">
        <v>787</v>
      </c>
      <c r="Q295" s="80"/>
      <c r="R295" s="134"/>
      <c r="S295" s="147"/>
      <c r="T295" s="80"/>
      <c r="U295" s="134"/>
      <c r="V295" s="147"/>
      <c r="W295" s="80"/>
      <c r="X295" s="134"/>
      <c r="Y295" s="147"/>
      <c r="Z295" s="80"/>
      <c r="AA295" s="134"/>
      <c r="AB295" s="147"/>
      <c r="AC295" s="80"/>
      <c r="AD295" s="134"/>
      <c r="AE295" s="147"/>
      <c r="AF295" s="80"/>
      <c r="AG295" s="134"/>
      <c r="AI295" s="147">
        <f t="shared" si="89"/>
        <v>10484</v>
      </c>
      <c r="AJ295" s="80">
        <f t="shared" si="89"/>
        <v>0</v>
      </c>
      <c r="AK295" s="134">
        <f t="shared" si="89"/>
        <v>0</v>
      </c>
    </row>
    <row r="296" spans="1:37" ht="15" customHeight="1" x14ac:dyDescent="0.2">
      <c r="A296" s="20" t="str">
        <f>[6]Settings!U295</f>
        <v>B</v>
      </c>
      <c r="B296" s="19" t="s">
        <v>139</v>
      </c>
      <c r="C296" s="229" t="str">
        <f>[6]Settings!W295</f>
        <v xml:space="preserve"> Siyancuma</v>
      </c>
      <c r="D296" s="147">
        <v>114</v>
      </c>
      <c r="E296" s="80">
        <v>1473</v>
      </c>
      <c r="F296" s="134">
        <v>1559</v>
      </c>
      <c r="G296" s="147"/>
      <c r="H296" s="80"/>
      <c r="I296" s="134"/>
      <c r="J296" s="147">
        <v>28000</v>
      </c>
      <c r="K296" s="80"/>
      <c r="L296" s="134"/>
      <c r="M296" s="147">
        <v>5150</v>
      </c>
      <c r="N296" s="80">
        <v>21237</v>
      </c>
      <c r="O296" s="134">
        <v>15000</v>
      </c>
      <c r="P296" s="147"/>
      <c r="Q296" s="80"/>
      <c r="R296" s="134"/>
      <c r="S296" s="147"/>
      <c r="T296" s="80"/>
      <c r="U296" s="134"/>
      <c r="V296" s="147"/>
      <c r="W296" s="80"/>
      <c r="X296" s="134"/>
      <c r="Y296" s="147"/>
      <c r="Z296" s="80"/>
      <c r="AA296" s="134"/>
      <c r="AB296" s="147"/>
      <c r="AC296" s="80"/>
      <c r="AD296" s="134"/>
      <c r="AE296" s="147"/>
      <c r="AF296" s="80"/>
      <c r="AG296" s="134"/>
      <c r="AI296" s="147">
        <f t="shared" si="89"/>
        <v>33264</v>
      </c>
      <c r="AJ296" s="80">
        <f t="shared" si="89"/>
        <v>22710</v>
      </c>
      <c r="AK296" s="134">
        <f t="shared" si="89"/>
        <v>16559</v>
      </c>
    </row>
    <row r="297" spans="1:37" ht="15" customHeight="1" x14ac:dyDescent="0.2">
      <c r="A297" s="20" t="str">
        <f>[6]Settings!U296</f>
        <v>C</v>
      </c>
      <c r="B297" s="19" t="s">
        <v>140</v>
      </c>
      <c r="C297" s="229" t="str">
        <f>[6]Settings!W296</f>
        <v xml:space="preserve"> Pixley Ka Seme District Municipality</v>
      </c>
      <c r="D297" s="147"/>
      <c r="E297" s="80"/>
      <c r="F297" s="134"/>
      <c r="G297" s="147"/>
      <c r="H297" s="80"/>
      <c r="I297" s="134"/>
      <c r="J297" s="147"/>
      <c r="K297" s="80"/>
      <c r="L297" s="134"/>
      <c r="M297" s="147">
        <v>0</v>
      </c>
      <c r="N297" s="80">
        <v>0</v>
      </c>
      <c r="O297" s="134">
        <v>0</v>
      </c>
      <c r="P297" s="147"/>
      <c r="Q297" s="80">
        <v>3124</v>
      </c>
      <c r="R297" s="134"/>
      <c r="S297" s="147"/>
      <c r="T297" s="80"/>
      <c r="U297" s="134"/>
      <c r="V297" s="147"/>
      <c r="W297" s="80"/>
      <c r="X297" s="134"/>
      <c r="Y297" s="147"/>
      <c r="Z297" s="80"/>
      <c r="AA297" s="134"/>
      <c r="AB297" s="147"/>
      <c r="AC297" s="80"/>
      <c r="AD297" s="134"/>
      <c r="AE297" s="147"/>
      <c r="AF297" s="80"/>
      <c r="AG297" s="134"/>
      <c r="AI297" s="147">
        <f t="shared" si="89"/>
        <v>0</v>
      </c>
      <c r="AJ297" s="80">
        <f t="shared" si="89"/>
        <v>3124</v>
      </c>
      <c r="AK297" s="134">
        <f t="shared" si="89"/>
        <v>0</v>
      </c>
    </row>
    <row r="298" spans="1:37" s="66" customFormat="1" ht="15" customHeight="1" x14ac:dyDescent="0.2">
      <c r="A298" s="22" t="str">
        <f>[6]Settings!U297</f>
        <v>Total: Pixley Ka Seme Municipalities</v>
      </c>
      <c r="B298" s="23"/>
      <c r="C298" s="24"/>
      <c r="D298" s="193">
        <f>SUM(D289:D297)</f>
        <v>481</v>
      </c>
      <c r="E298" s="102">
        <f t="shared" ref="E298:F298" si="90">SUM(E289:E297)</f>
        <v>1922</v>
      </c>
      <c r="F298" s="203">
        <f t="shared" si="90"/>
        <v>2034</v>
      </c>
      <c r="G298" s="193">
        <f>SUM(G289:G297)</f>
        <v>0</v>
      </c>
      <c r="H298" s="102">
        <f t="shared" ref="H298:AK298" si="91">SUM(H289:H297)</f>
        <v>0</v>
      </c>
      <c r="I298" s="203">
        <f t="shared" si="91"/>
        <v>0</v>
      </c>
      <c r="J298" s="193">
        <f t="shared" si="91"/>
        <v>37000</v>
      </c>
      <c r="K298" s="102">
        <f t="shared" si="91"/>
        <v>0</v>
      </c>
      <c r="L298" s="203">
        <f t="shared" si="91"/>
        <v>0</v>
      </c>
      <c r="M298" s="193">
        <f t="shared" si="91"/>
        <v>12771</v>
      </c>
      <c r="N298" s="102">
        <f t="shared" si="91"/>
        <v>41237</v>
      </c>
      <c r="O298" s="203">
        <f t="shared" si="91"/>
        <v>21796</v>
      </c>
      <c r="P298" s="193">
        <f t="shared" si="91"/>
        <v>787</v>
      </c>
      <c r="Q298" s="102">
        <f t="shared" si="91"/>
        <v>3124</v>
      </c>
      <c r="R298" s="203">
        <f t="shared" si="91"/>
        <v>1000</v>
      </c>
      <c r="S298" s="193">
        <f t="shared" si="91"/>
        <v>0</v>
      </c>
      <c r="T298" s="102">
        <f t="shared" si="91"/>
        <v>0</v>
      </c>
      <c r="U298" s="203">
        <f t="shared" si="91"/>
        <v>0</v>
      </c>
      <c r="V298" s="193">
        <f t="shared" si="91"/>
        <v>0</v>
      </c>
      <c r="W298" s="102">
        <f t="shared" si="91"/>
        <v>0</v>
      </c>
      <c r="X298" s="203">
        <f t="shared" si="91"/>
        <v>0</v>
      </c>
      <c r="Y298" s="193">
        <f t="shared" si="91"/>
        <v>0</v>
      </c>
      <c r="Z298" s="102">
        <f t="shared" si="91"/>
        <v>0</v>
      </c>
      <c r="AA298" s="203">
        <f t="shared" si="91"/>
        <v>0</v>
      </c>
      <c r="AB298" s="193">
        <f t="shared" si="91"/>
        <v>0</v>
      </c>
      <c r="AC298" s="102">
        <f t="shared" si="91"/>
        <v>0</v>
      </c>
      <c r="AD298" s="203">
        <f t="shared" si="91"/>
        <v>0</v>
      </c>
      <c r="AE298" s="193">
        <f t="shared" si="91"/>
        <v>0</v>
      </c>
      <c r="AF298" s="102">
        <f t="shared" si="91"/>
        <v>0</v>
      </c>
      <c r="AG298" s="203">
        <f t="shared" si="91"/>
        <v>0</v>
      </c>
      <c r="AH298" s="121">
        <f t="shared" si="91"/>
        <v>0</v>
      </c>
      <c r="AI298" s="193">
        <f t="shared" si="91"/>
        <v>51039</v>
      </c>
      <c r="AJ298" s="102">
        <f t="shared" si="91"/>
        <v>46283</v>
      </c>
      <c r="AK298" s="203">
        <f t="shared" si="91"/>
        <v>24830</v>
      </c>
    </row>
    <row r="299" spans="1:37" ht="15" customHeight="1" x14ac:dyDescent="0.2">
      <c r="A299" s="254">
        <f>[6]Settings!U298</f>
        <v>0</v>
      </c>
      <c r="B299" s="243">
        <f>[6]Settings!V298</f>
        <v>0</v>
      </c>
      <c r="C299" s="244">
        <f>[6]Settings!W298</f>
        <v>0</v>
      </c>
      <c r="D299" s="1">
        <v>0</v>
      </c>
      <c r="E299" s="2">
        <v>0</v>
      </c>
      <c r="F299" s="3">
        <v>0</v>
      </c>
      <c r="G299" s="1">
        <v>0</v>
      </c>
      <c r="H299" s="2">
        <v>0</v>
      </c>
      <c r="I299" s="3">
        <v>0</v>
      </c>
      <c r="J299" s="1">
        <v>0</v>
      </c>
      <c r="K299" s="2">
        <v>0</v>
      </c>
      <c r="L299" s="3">
        <v>0</v>
      </c>
      <c r="M299" s="1">
        <v>0</v>
      </c>
      <c r="N299" s="2">
        <v>0</v>
      </c>
      <c r="O299" s="3">
        <v>0</v>
      </c>
      <c r="P299" s="1">
        <v>0</v>
      </c>
      <c r="Q299" s="2">
        <v>0</v>
      </c>
      <c r="R299" s="3">
        <v>0</v>
      </c>
      <c r="S299" s="1">
        <v>0</v>
      </c>
      <c r="T299" s="2">
        <v>0</v>
      </c>
      <c r="U299" s="3">
        <v>0</v>
      </c>
      <c r="V299" s="1">
        <v>0</v>
      </c>
      <c r="W299" s="2">
        <v>0</v>
      </c>
      <c r="X299" s="3">
        <v>0</v>
      </c>
      <c r="Y299" s="1">
        <v>0</v>
      </c>
      <c r="Z299" s="2">
        <v>0</v>
      </c>
      <c r="AA299" s="3">
        <v>0</v>
      </c>
      <c r="AB299" s="1">
        <v>0</v>
      </c>
      <c r="AC299" s="2">
        <v>0</v>
      </c>
      <c r="AD299" s="3">
        <v>0</v>
      </c>
      <c r="AE299" s="1">
        <v>0</v>
      </c>
      <c r="AF299" s="2">
        <v>0</v>
      </c>
      <c r="AG299" s="3">
        <v>0</v>
      </c>
      <c r="AI299" s="147">
        <f t="shared" ref="AI299:AK305" si="92">D299+G299+J299+M299+P299+S299+V299+Y299+AB299+AE299</f>
        <v>0</v>
      </c>
      <c r="AJ299" s="80">
        <f t="shared" si="92"/>
        <v>0</v>
      </c>
      <c r="AK299" s="134">
        <f t="shared" si="92"/>
        <v>0</v>
      </c>
    </row>
    <row r="300" spans="1:37" ht="15" customHeight="1" x14ac:dyDescent="0.2">
      <c r="A300" s="20" t="str">
        <f>[6]Settings!U299</f>
        <v>B</v>
      </c>
      <c r="B300" s="19" t="s">
        <v>141</v>
      </c>
      <c r="C300" s="229" t="str">
        <f>[6]Settings!W299</f>
        <v xml:space="preserve"> !Kai !Garib</v>
      </c>
      <c r="D300" s="147">
        <v>9858</v>
      </c>
      <c r="E300" s="80">
        <v>694</v>
      </c>
      <c r="F300" s="134">
        <v>730</v>
      </c>
      <c r="G300" s="147"/>
      <c r="H300" s="80"/>
      <c r="I300" s="134"/>
      <c r="J300" s="147"/>
      <c r="K300" s="80"/>
      <c r="L300" s="134"/>
      <c r="M300" s="147">
        <v>800</v>
      </c>
      <c r="N300" s="80">
        <v>0</v>
      </c>
      <c r="O300" s="134">
        <v>10000</v>
      </c>
      <c r="P300" s="147"/>
      <c r="Q300" s="80"/>
      <c r="R300" s="134">
        <v>1000</v>
      </c>
      <c r="S300" s="147"/>
      <c r="T300" s="80"/>
      <c r="U300" s="134"/>
      <c r="V300" s="147"/>
      <c r="W300" s="80"/>
      <c r="X300" s="134"/>
      <c r="Y300" s="147"/>
      <c r="Z300" s="80"/>
      <c r="AA300" s="134"/>
      <c r="AB300" s="147"/>
      <c r="AC300" s="80"/>
      <c r="AD300" s="134"/>
      <c r="AE300" s="147"/>
      <c r="AF300" s="80"/>
      <c r="AG300" s="134"/>
      <c r="AI300" s="147">
        <f t="shared" si="92"/>
        <v>10658</v>
      </c>
      <c r="AJ300" s="80">
        <f t="shared" si="92"/>
        <v>694</v>
      </c>
      <c r="AK300" s="134">
        <f t="shared" si="92"/>
        <v>11730</v>
      </c>
    </row>
    <row r="301" spans="1:37" ht="15" customHeight="1" x14ac:dyDescent="0.2">
      <c r="A301" s="20" t="str">
        <f>[6]Settings!U300</f>
        <v>B</v>
      </c>
      <c r="B301" s="19" t="s">
        <v>1299</v>
      </c>
      <c r="C301" s="229" t="str">
        <f>[6]Settings!W300</f>
        <v xml:space="preserve"> !Kheis</v>
      </c>
      <c r="D301" s="147"/>
      <c r="E301" s="80"/>
      <c r="F301" s="134"/>
      <c r="G301" s="147"/>
      <c r="H301" s="80"/>
      <c r="I301" s="134"/>
      <c r="J301" s="147"/>
      <c r="K301" s="80"/>
      <c r="L301" s="134"/>
      <c r="M301" s="147">
        <v>0</v>
      </c>
      <c r="N301" s="80">
        <v>0</v>
      </c>
      <c r="O301" s="134">
        <v>0</v>
      </c>
      <c r="P301" s="147"/>
      <c r="Q301" s="80"/>
      <c r="R301" s="134">
        <v>1000</v>
      </c>
      <c r="S301" s="147"/>
      <c r="T301" s="80"/>
      <c r="U301" s="134"/>
      <c r="V301" s="147"/>
      <c r="W301" s="80"/>
      <c r="X301" s="134"/>
      <c r="Y301" s="147"/>
      <c r="Z301" s="80"/>
      <c r="AA301" s="134"/>
      <c r="AB301" s="147"/>
      <c r="AC301" s="80"/>
      <c r="AD301" s="134"/>
      <c r="AE301" s="147"/>
      <c r="AF301" s="80"/>
      <c r="AG301" s="134"/>
      <c r="AI301" s="147">
        <f t="shared" si="92"/>
        <v>0</v>
      </c>
      <c r="AJ301" s="80">
        <f t="shared" si="92"/>
        <v>0</v>
      </c>
      <c r="AK301" s="134">
        <f t="shared" si="92"/>
        <v>1000</v>
      </c>
    </row>
    <row r="302" spans="1:37" ht="15" customHeight="1" x14ac:dyDescent="0.2">
      <c r="A302" s="20" t="str">
        <f>[6]Settings!U301</f>
        <v>B</v>
      </c>
      <c r="B302" s="19" t="s">
        <v>1300</v>
      </c>
      <c r="C302" s="229" t="str">
        <f>[6]Settings!W301</f>
        <v xml:space="preserve"> Tsantsabane</v>
      </c>
      <c r="D302" s="147">
        <v>38</v>
      </c>
      <c r="E302" s="80">
        <v>9832</v>
      </c>
      <c r="F302" s="134">
        <v>10402</v>
      </c>
      <c r="G302" s="147"/>
      <c r="H302" s="80"/>
      <c r="I302" s="134"/>
      <c r="J302" s="147">
        <v>4800</v>
      </c>
      <c r="K302" s="80"/>
      <c r="L302" s="134"/>
      <c r="M302" s="147">
        <v>0</v>
      </c>
      <c r="N302" s="80">
        <v>0</v>
      </c>
      <c r="O302" s="134">
        <v>0</v>
      </c>
      <c r="P302" s="147">
        <v>787</v>
      </c>
      <c r="Q302" s="80"/>
      <c r="R302" s="134"/>
      <c r="S302" s="147"/>
      <c r="T302" s="80"/>
      <c r="U302" s="134"/>
      <c r="V302" s="147"/>
      <c r="W302" s="80"/>
      <c r="X302" s="134"/>
      <c r="Y302" s="147"/>
      <c r="Z302" s="80"/>
      <c r="AA302" s="134"/>
      <c r="AB302" s="147"/>
      <c r="AC302" s="80"/>
      <c r="AD302" s="134"/>
      <c r="AE302" s="147"/>
      <c r="AF302" s="80"/>
      <c r="AG302" s="134"/>
      <c r="AI302" s="147">
        <f t="shared" si="92"/>
        <v>5625</v>
      </c>
      <c r="AJ302" s="80">
        <f t="shared" si="92"/>
        <v>9832</v>
      </c>
      <c r="AK302" s="134">
        <f t="shared" si="92"/>
        <v>10402</v>
      </c>
    </row>
    <row r="303" spans="1:37" ht="15" customHeight="1" x14ac:dyDescent="0.2">
      <c r="A303" s="20" t="str">
        <f>[6]Settings!U302</f>
        <v>B</v>
      </c>
      <c r="B303" s="19" t="s">
        <v>142</v>
      </c>
      <c r="C303" s="229" t="str">
        <f>[6]Settings!W302</f>
        <v xml:space="preserve"> Kgatelopele</v>
      </c>
      <c r="D303" s="147"/>
      <c r="E303" s="80"/>
      <c r="F303" s="134"/>
      <c r="G303" s="147"/>
      <c r="H303" s="80"/>
      <c r="I303" s="134"/>
      <c r="J303" s="147"/>
      <c r="K303" s="80"/>
      <c r="L303" s="134"/>
      <c r="M303" s="147">
        <v>0</v>
      </c>
      <c r="N303" s="80">
        <v>0</v>
      </c>
      <c r="O303" s="134">
        <v>0</v>
      </c>
      <c r="P303" s="147">
        <v>787</v>
      </c>
      <c r="Q303" s="80"/>
      <c r="R303" s="134"/>
      <c r="S303" s="147"/>
      <c r="T303" s="80"/>
      <c r="U303" s="134"/>
      <c r="V303" s="147"/>
      <c r="W303" s="80"/>
      <c r="X303" s="134"/>
      <c r="Y303" s="147"/>
      <c r="Z303" s="80"/>
      <c r="AA303" s="134"/>
      <c r="AB303" s="147"/>
      <c r="AC303" s="80"/>
      <c r="AD303" s="134"/>
      <c r="AE303" s="147"/>
      <c r="AF303" s="80"/>
      <c r="AG303" s="134"/>
      <c r="AI303" s="147">
        <f t="shared" si="92"/>
        <v>787</v>
      </c>
      <c r="AJ303" s="80">
        <f t="shared" si="92"/>
        <v>0</v>
      </c>
      <c r="AK303" s="134">
        <f t="shared" si="92"/>
        <v>0</v>
      </c>
    </row>
    <row r="304" spans="1:37" ht="15" customHeight="1" x14ac:dyDescent="0.2">
      <c r="A304" s="20" t="str">
        <f>[6]Settings!U303</f>
        <v>B</v>
      </c>
      <c r="B304" s="19" t="s">
        <v>522</v>
      </c>
      <c r="C304" s="229" t="str">
        <f>[6]Settings!W303</f>
        <v xml:space="preserve"> Dawid Kruiper</v>
      </c>
      <c r="D304" s="147">
        <v>1163</v>
      </c>
      <c r="E304" s="80">
        <v>192</v>
      </c>
      <c r="F304" s="134">
        <v>203</v>
      </c>
      <c r="G304" s="147"/>
      <c r="H304" s="80"/>
      <c r="I304" s="134"/>
      <c r="J304" s="147">
        <v>25000</v>
      </c>
      <c r="K304" s="80"/>
      <c r="L304" s="134"/>
      <c r="M304" s="147">
        <v>34100</v>
      </c>
      <c r="N304" s="80">
        <v>30000</v>
      </c>
      <c r="O304" s="134">
        <v>21422</v>
      </c>
      <c r="P304" s="147"/>
      <c r="Q304" s="80"/>
      <c r="R304" s="134">
        <v>1000</v>
      </c>
      <c r="S304" s="147"/>
      <c r="T304" s="80"/>
      <c r="U304" s="134"/>
      <c r="V304" s="147"/>
      <c r="W304" s="80"/>
      <c r="X304" s="134"/>
      <c r="Y304" s="147"/>
      <c r="Z304" s="80"/>
      <c r="AA304" s="134"/>
      <c r="AB304" s="147"/>
      <c r="AC304" s="80"/>
      <c r="AD304" s="134"/>
      <c r="AE304" s="147"/>
      <c r="AF304" s="80"/>
      <c r="AG304" s="134"/>
      <c r="AI304" s="147">
        <f t="shared" si="92"/>
        <v>60263</v>
      </c>
      <c r="AJ304" s="80">
        <f t="shared" si="92"/>
        <v>30192</v>
      </c>
      <c r="AK304" s="134">
        <f t="shared" si="92"/>
        <v>22625</v>
      </c>
    </row>
    <row r="305" spans="1:37" ht="15" customHeight="1" x14ac:dyDescent="0.2">
      <c r="A305" s="20" t="str">
        <f>[6]Settings!U304</f>
        <v>C</v>
      </c>
      <c r="B305" s="19" t="s">
        <v>143</v>
      </c>
      <c r="C305" s="229" t="str">
        <f>[6]Settings!W304</f>
        <v xml:space="preserve"> Siyanda District Municipality</v>
      </c>
      <c r="D305" s="147"/>
      <c r="E305" s="80"/>
      <c r="F305" s="134"/>
      <c r="G305" s="147"/>
      <c r="H305" s="80"/>
      <c r="I305" s="134"/>
      <c r="J305" s="147"/>
      <c r="K305" s="80"/>
      <c r="L305" s="134"/>
      <c r="M305" s="147">
        <v>0</v>
      </c>
      <c r="N305" s="80">
        <v>0</v>
      </c>
      <c r="O305" s="134">
        <v>0</v>
      </c>
      <c r="P305" s="147"/>
      <c r="Q305" s="80">
        <v>3124</v>
      </c>
      <c r="R305" s="134"/>
      <c r="S305" s="147"/>
      <c r="T305" s="80"/>
      <c r="U305" s="134"/>
      <c r="V305" s="147"/>
      <c r="W305" s="80"/>
      <c r="X305" s="134"/>
      <c r="Y305" s="147"/>
      <c r="Z305" s="80"/>
      <c r="AA305" s="134"/>
      <c r="AB305" s="147"/>
      <c r="AC305" s="80"/>
      <c r="AD305" s="134"/>
      <c r="AE305" s="147"/>
      <c r="AF305" s="80"/>
      <c r="AG305" s="134"/>
      <c r="AI305" s="147">
        <f t="shared" si="92"/>
        <v>0</v>
      </c>
      <c r="AJ305" s="80">
        <f t="shared" si="92"/>
        <v>3124</v>
      </c>
      <c r="AK305" s="134">
        <f t="shared" si="92"/>
        <v>0</v>
      </c>
    </row>
    <row r="306" spans="1:37" s="66" customFormat="1" ht="15" customHeight="1" x14ac:dyDescent="0.2">
      <c r="A306" s="22" t="str">
        <f>[6]Settings!U305</f>
        <v>Total: Siyanda Municipalities</v>
      </c>
      <c r="B306" s="23"/>
      <c r="C306" s="24"/>
      <c r="D306" s="193">
        <f>SUM(D300:D305)</f>
        <v>11059</v>
      </c>
      <c r="E306" s="102">
        <f t="shared" ref="E306:F306" si="93">SUM(E300:E305)</f>
        <v>10718</v>
      </c>
      <c r="F306" s="203">
        <f t="shared" si="93"/>
        <v>11335</v>
      </c>
      <c r="G306" s="193">
        <f>SUM(G300:G305)</f>
        <v>0</v>
      </c>
      <c r="H306" s="102">
        <f t="shared" ref="H306:AK306" si="94">SUM(H300:H305)</f>
        <v>0</v>
      </c>
      <c r="I306" s="203">
        <f t="shared" si="94"/>
        <v>0</v>
      </c>
      <c r="J306" s="193">
        <f t="shared" si="94"/>
        <v>29800</v>
      </c>
      <c r="K306" s="102">
        <f t="shared" si="94"/>
        <v>0</v>
      </c>
      <c r="L306" s="203">
        <f t="shared" si="94"/>
        <v>0</v>
      </c>
      <c r="M306" s="193">
        <f t="shared" si="94"/>
        <v>34900</v>
      </c>
      <c r="N306" s="102">
        <f t="shared" si="94"/>
        <v>30000</v>
      </c>
      <c r="O306" s="203">
        <f t="shared" si="94"/>
        <v>31422</v>
      </c>
      <c r="P306" s="193">
        <f t="shared" si="94"/>
        <v>1574</v>
      </c>
      <c r="Q306" s="102">
        <f t="shared" si="94"/>
        <v>3124</v>
      </c>
      <c r="R306" s="203">
        <f t="shared" si="94"/>
        <v>3000</v>
      </c>
      <c r="S306" s="193">
        <f t="shared" si="94"/>
        <v>0</v>
      </c>
      <c r="T306" s="102">
        <f t="shared" si="94"/>
        <v>0</v>
      </c>
      <c r="U306" s="203">
        <f t="shared" si="94"/>
        <v>0</v>
      </c>
      <c r="V306" s="193">
        <f t="shared" si="94"/>
        <v>0</v>
      </c>
      <c r="W306" s="102">
        <f t="shared" si="94"/>
        <v>0</v>
      </c>
      <c r="X306" s="203">
        <f t="shared" si="94"/>
        <v>0</v>
      </c>
      <c r="Y306" s="193">
        <f t="shared" si="94"/>
        <v>0</v>
      </c>
      <c r="Z306" s="102">
        <f t="shared" si="94"/>
        <v>0</v>
      </c>
      <c r="AA306" s="203">
        <f t="shared" si="94"/>
        <v>0</v>
      </c>
      <c r="AB306" s="193">
        <f t="shared" si="94"/>
        <v>0</v>
      </c>
      <c r="AC306" s="102">
        <f t="shared" si="94"/>
        <v>0</v>
      </c>
      <c r="AD306" s="203">
        <f t="shared" si="94"/>
        <v>0</v>
      </c>
      <c r="AE306" s="193">
        <f t="shared" si="94"/>
        <v>0</v>
      </c>
      <c r="AF306" s="102">
        <f t="shared" si="94"/>
        <v>0</v>
      </c>
      <c r="AG306" s="203">
        <f t="shared" si="94"/>
        <v>0</v>
      </c>
      <c r="AH306" s="121">
        <f t="shared" si="94"/>
        <v>0</v>
      </c>
      <c r="AI306" s="193">
        <f t="shared" si="94"/>
        <v>77333</v>
      </c>
      <c r="AJ306" s="102">
        <f t="shared" si="94"/>
        <v>43842</v>
      </c>
      <c r="AK306" s="203">
        <f t="shared" si="94"/>
        <v>45757</v>
      </c>
    </row>
    <row r="307" spans="1:37" ht="15" customHeight="1" x14ac:dyDescent="0.2">
      <c r="A307" s="254">
        <f>[6]Settings!U306</f>
        <v>0</v>
      </c>
      <c r="B307" s="243">
        <f>[6]Settings!V306</f>
        <v>0</v>
      </c>
      <c r="C307" s="244">
        <f>[6]Settings!W306</f>
        <v>0</v>
      </c>
      <c r="D307" s="1">
        <v>0</v>
      </c>
      <c r="E307" s="2">
        <v>0</v>
      </c>
      <c r="F307" s="3">
        <v>0</v>
      </c>
      <c r="G307" s="1">
        <v>0</v>
      </c>
      <c r="H307" s="2">
        <v>0</v>
      </c>
      <c r="I307" s="3">
        <v>0</v>
      </c>
      <c r="J307" s="1">
        <v>0</v>
      </c>
      <c r="K307" s="2">
        <v>0</v>
      </c>
      <c r="L307" s="3">
        <v>0</v>
      </c>
      <c r="M307" s="1">
        <v>0</v>
      </c>
      <c r="N307" s="2">
        <v>0</v>
      </c>
      <c r="O307" s="3">
        <v>0</v>
      </c>
      <c r="P307" s="1">
        <v>0</v>
      </c>
      <c r="Q307" s="2">
        <v>0</v>
      </c>
      <c r="R307" s="3">
        <v>0</v>
      </c>
      <c r="S307" s="1">
        <v>0</v>
      </c>
      <c r="T307" s="2">
        <v>0</v>
      </c>
      <c r="U307" s="3">
        <v>0</v>
      </c>
      <c r="V307" s="1">
        <v>0</v>
      </c>
      <c r="W307" s="2">
        <v>0</v>
      </c>
      <c r="X307" s="3">
        <v>0</v>
      </c>
      <c r="Y307" s="1">
        <v>0</v>
      </c>
      <c r="Z307" s="2">
        <v>0</v>
      </c>
      <c r="AA307" s="3">
        <v>0</v>
      </c>
      <c r="AB307" s="1">
        <v>0</v>
      </c>
      <c r="AC307" s="2">
        <v>0</v>
      </c>
      <c r="AD307" s="3">
        <v>0</v>
      </c>
      <c r="AE307" s="1">
        <v>0</v>
      </c>
      <c r="AF307" s="2">
        <v>0</v>
      </c>
      <c r="AG307" s="3">
        <v>0</v>
      </c>
      <c r="AI307" s="147">
        <f t="shared" ref="AI307:AK312" si="95">D307+G307+J307+M307+P307+S307+V307+Y307+AB307+AE307</f>
        <v>0</v>
      </c>
      <c r="AJ307" s="80">
        <f t="shared" si="95"/>
        <v>0</v>
      </c>
      <c r="AK307" s="134">
        <f t="shared" si="95"/>
        <v>0</v>
      </c>
    </row>
    <row r="308" spans="1:37" ht="15" customHeight="1" x14ac:dyDescent="0.2">
      <c r="A308" s="20" t="str">
        <f>[6]Settings!U307</f>
        <v>B</v>
      </c>
      <c r="B308" s="19" t="s">
        <v>145</v>
      </c>
      <c r="C308" s="229" t="str">
        <f>[6]Settings!W307</f>
        <v xml:space="preserve"> Sol Plaatjie</v>
      </c>
      <c r="D308" s="147"/>
      <c r="E308" s="80"/>
      <c r="F308" s="134">
        <v>20000</v>
      </c>
      <c r="G308" s="147">
        <v>800</v>
      </c>
      <c r="H308" s="80">
        <v>1200</v>
      </c>
      <c r="I308" s="134">
        <v>1200</v>
      </c>
      <c r="J308" s="147"/>
      <c r="K308" s="80"/>
      <c r="L308" s="134"/>
      <c r="M308" s="147">
        <v>0</v>
      </c>
      <c r="N308" s="80">
        <v>0</v>
      </c>
      <c r="O308" s="134">
        <v>0</v>
      </c>
      <c r="P308" s="147">
        <v>1365</v>
      </c>
      <c r="Q308" s="80">
        <v>1433</v>
      </c>
      <c r="R308" s="134"/>
      <c r="S308" s="147"/>
      <c r="T308" s="80"/>
      <c r="U308" s="134"/>
      <c r="V308" s="147"/>
      <c r="W308" s="80"/>
      <c r="X308" s="134"/>
      <c r="Y308" s="147"/>
      <c r="Z308" s="80"/>
      <c r="AA308" s="134"/>
      <c r="AB308" s="147"/>
      <c r="AC308" s="80"/>
      <c r="AD308" s="134"/>
      <c r="AE308" s="147"/>
      <c r="AF308" s="80"/>
      <c r="AG308" s="134"/>
      <c r="AI308" s="147">
        <f t="shared" si="95"/>
        <v>2165</v>
      </c>
      <c r="AJ308" s="80">
        <f t="shared" si="95"/>
        <v>2633</v>
      </c>
      <c r="AK308" s="134">
        <f t="shared" si="95"/>
        <v>21200</v>
      </c>
    </row>
    <row r="309" spans="1:37" ht="15" customHeight="1" x14ac:dyDescent="0.2">
      <c r="A309" s="20" t="str">
        <f>[6]Settings!U308</f>
        <v>B</v>
      </c>
      <c r="B309" s="19" t="s">
        <v>146</v>
      </c>
      <c r="C309" s="229" t="str">
        <f>[6]Settings!W308</f>
        <v xml:space="preserve"> Dikgatlong</v>
      </c>
      <c r="D309" s="147">
        <v>7765</v>
      </c>
      <c r="E309" s="80">
        <v>8932</v>
      </c>
      <c r="F309" s="134">
        <v>9459</v>
      </c>
      <c r="G309" s="147"/>
      <c r="H309" s="80"/>
      <c r="I309" s="134"/>
      <c r="J309" s="147"/>
      <c r="K309" s="80"/>
      <c r="L309" s="134"/>
      <c r="M309" s="147">
        <v>14707</v>
      </c>
      <c r="N309" s="80">
        <v>0</v>
      </c>
      <c r="O309" s="134">
        <v>0</v>
      </c>
      <c r="P309" s="147"/>
      <c r="Q309" s="80"/>
      <c r="R309" s="134">
        <v>1000</v>
      </c>
      <c r="S309" s="147"/>
      <c r="T309" s="80"/>
      <c r="U309" s="134"/>
      <c r="V309" s="147"/>
      <c r="W309" s="80"/>
      <c r="X309" s="134"/>
      <c r="Y309" s="147"/>
      <c r="Z309" s="80"/>
      <c r="AA309" s="134"/>
      <c r="AB309" s="147"/>
      <c r="AC309" s="80"/>
      <c r="AD309" s="134"/>
      <c r="AE309" s="147"/>
      <c r="AF309" s="80"/>
      <c r="AG309" s="134"/>
      <c r="AI309" s="147">
        <f t="shared" si="95"/>
        <v>22472</v>
      </c>
      <c r="AJ309" s="80">
        <f t="shared" si="95"/>
        <v>8932</v>
      </c>
      <c r="AK309" s="134">
        <f t="shared" si="95"/>
        <v>10459</v>
      </c>
    </row>
    <row r="310" spans="1:37" ht="15" customHeight="1" x14ac:dyDescent="0.2">
      <c r="A310" s="20" t="str">
        <f>[6]Settings!U309</f>
        <v>B</v>
      </c>
      <c r="B310" s="19" t="s">
        <v>147</v>
      </c>
      <c r="C310" s="229" t="str">
        <f>[6]Settings!W309</f>
        <v xml:space="preserve"> Magareng</v>
      </c>
      <c r="D310" s="147"/>
      <c r="E310" s="80"/>
      <c r="F310" s="134">
        <v>25000</v>
      </c>
      <c r="G310" s="147"/>
      <c r="H310" s="80"/>
      <c r="I310" s="134"/>
      <c r="J310" s="147"/>
      <c r="K310" s="80"/>
      <c r="L310" s="134"/>
      <c r="M310" s="147">
        <v>9758</v>
      </c>
      <c r="N310" s="80">
        <v>0</v>
      </c>
      <c r="O310" s="134">
        <v>0</v>
      </c>
      <c r="P310" s="147">
        <v>787</v>
      </c>
      <c r="Q310" s="80"/>
      <c r="R310" s="134"/>
      <c r="S310" s="147"/>
      <c r="T310" s="80"/>
      <c r="U310" s="134"/>
      <c r="V310" s="147"/>
      <c r="W310" s="80"/>
      <c r="X310" s="134"/>
      <c r="Y310" s="147"/>
      <c r="Z310" s="80"/>
      <c r="AA310" s="134"/>
      <c r="AB310" s="147"/>
      <c r="AC310" s="80"/>
      <c r="AD310" s="134"/>
      <c r="AE310" s="147"/>
      <c r="AF310" s="80"/>
      <c r="AG310" s="134"/>
      <c r="AI310" s="147">
        <f t="shared" si="95"/>
        <v>10545</v>
      </c>
      <c r="AJ310" s="80">
        <f t="shared" si="95"/>
        <v>0</v>
      </c>
      <c r="AK310" s="134">
        <f t="shared" si="95"/>
        <v>25000</v>
      </c>
    </row>
    <row r="311" spans="1:37" ht="15" customHeight="1" x14ac:dyDescent="0.2">
      <c r="A311" s="20" t="str">
        <f>[6]Settings!U310</f>
        <v>B</v>
      </c>
      <c r="B311" s="19" t="s">
        <v>1301</v>
      </c>
      <c r="C311" s="229" t="str">
        <f>[6]Settings!W310</f>
        <v xml:space="preserve"> Phokwane</v>
      </c>
      <c r="D311" s="147">
        <v>1131</v>
      </c>
      <c r="E311" s="80"/>
      <c r="F311" s="134"/>
      <c r="G311" s="147"/>
      <c r="H311" s="80"/>
      <c r="I311" s="134"/>
      <c r="J311" s="147"/>
      <c r="K311" s="80"/>
      <c r="L311" s="134"/>
      <c r="M311" s="147">
        <v>0</v>
      </c>
      <c r="N311" s="80">
        <v>0</v>
      </c>
      <c r="O311" s="134">
        <v>0</v>
      </c>
      <c r="P311" s="147">
        <v>787</v>
      </c>
      <c r="Q311" s="80"/>
      <c r="R311" s="134"/>
      <c r="S311" s="147"/>
      <c r="T311" s="80"/>
      <c r="U311" s="134"/>
      <c r="V311" s="147"/>
      <c r="W311" s="80"/>
      <c r="X311" s="134"/>
      <c r="Y311" s="147"/>
      <c r="Z311" s="80"/>
      <c r="AA311" s="134"/>
      <c r="AB311" s="147"/>
      <c r="AC311" s="80"/>
      <c r="AD311" s="134"/>
      <c r="AE311" s="147"/>
      <c r="AF311" s="80"/>
      <c r="AG311" s="134"/>
      <c r="AI311" s="147">
        <f t="shared" si="95"/>
        <v>1918</v>
      </c>
      <c r="AJ311" s="80">
        <f t="shared" si="95"/>
        <v>0</v>
      </c>
      <c r="AK311" s="134">
        <f t="shared" si="95"/>
        <v>0</v>
      </c>
    </row>
    <row r="312" spans="1:37" ht="15" customHeight="1" x14ac:dyDescent="0.2">
      <c r="A312" s="20" t="str">
        <f>[6]Settings!U311</f>
        <v>C</v>
      </c>
      <c r="B312" s="19" t="s">
        <v>148</v>
      </c>
      <c r="C312" s="229" t="str">
        <f>[6]Settings!W311</f>
        <v xml:space="preserve"> Frances Baard District Municipality</v>
      </c>
      <c r="D312" s="147"/>
      <c r="E312" s="80"/>
      <c r="F312" s="134"/>
      <c r="G312" s="147"/>
      <c r="H312" s="80"/>
      <c r="I312" s="134"/>
      <c r="J312" s="147"/>
      <c r="K312" s="80"/>
      <c r="L312" s="134"/>
      <c r="M312" s="147">
        <v>0</v>
      </c>
      <c r="N312" s="80">
        <v>0</v>
      </c>
      <c r="O312" s="134">
        <v>0</v>
      </c>
      <c r="P312" s="147"/>
      <c r="Q312" s="80">
        <v>3124</v>
      </c>
      <c r="R312" s="134"/>
      <c r="S312" s="147"/>
      <c r="T312" s="80"/>
      <c r="U312" s="134"/>
      <c r="V312" s="147"/>
      <c r="W312" s="80"/>
      <c r="X312" s="134"/>
      <c r="Y312" s="147"/>
      <c r="Z312" s="80"/>
      <c r="AA312" s="134"/>
      <c r="AB312" s="147"/>
      <c r="AC312" s="80"/>
      <c r="AD312" s="134"/>
      <c r="AE312" s="147"/>
      <c r="AF312" s="80"/>
      <c r="AG312" s="134"/>
      <c r="AI312" s="147">
        <f t="shared" si="95"/>
        <v>0</v>
      </c>
      <c r="AJ312" s="80">
        <f t="shared" si="95"/>
        <v>3124</v>
      </c>
      <c r="AK312" s="134">
        <f t="shared" si="95"/>
        <v>0</v>
      </c>
    </row>
    <row r="313" spans="1:37" s="66" customFormat="1" ht="15" customHeight="1" x14ac:dyDescent="0.2">
      <c r="A313" s="22" t="str">
        <f>[6]Settings!U312</f>
        <v>Total: Frances Baard Municipalities</v>
      </c>
      <c r="B313" s="23"/>
      <c r="C313" s="24"/>
      <c r="D313" s="193">
        <f>SUM(D308:D312)</f>
        <v>8896</v>
      </c>
      <c r="E313" s="102">
        <f t="shared" ref="E313:F313" si="96">SUM(E308:E312)</f>
        <v>8932</v>
      </c>
      <c r="F313" s="203">
        <f t="shared" si="96"/>
        <v>54459</v>
      </c>
      <c r="G313" s="193">
        <f>SUM(G308:G312)</f>
        <v>800</v>
      </c>
      <c r="H313" s="102">
        <f t="shared" ref="H313:AK313" si="97">SUM(H308:H312)</f>
        <v>1200</v>
      </c>
      <c r="I313" s="203">
        <f t="shared" si="97"/>
        <v>1200</v>
      </c>
      <c r="J313" s="193">
        <f t="shared" si="97"/>
        <v>0</v>
      </c>
      <c r="K313" s="102">
        <f t="shared" si="97"/>
        <v>0</v>
      </c>
      <c r="L313" s="203">
        <f t="shared" si="97"/>
        <v>0</v>
      </c>
      <c r="M313" s="193">
        <f t="shared" si="97"/>
        <v>24465</v>
      </c>
      <c r="N313" s="102">
        <f t="shared" si="97"/>
        <v>0</v>
      </c>
      <c r="O313" s="203">
        <f t="shared" si="97"/>
        <v>0</v>
      </c>
      <c r="P313" s="193">
        <f t="shared" si="97"/>
        <v>2939</v>
      </c>
      <c r="Q313" s="102">
        <f t="shared" si="97"/>
        <v>4557</v>
      </c>
      <c r="R313" s="203">
        <f t="shared" si="97"/>
        <v>1000</v>
      </c>
      <c r="S313" s="193">
        <f t="shared" si="97"/>
        <v>0</v>
      </c>
      <c r="T313" s="102">
        <f t="shared" si="97"/>
        <v>0</v>
      </c>
      <c r="U313" s="203">
        <f t="shared" si="97"/>
        <v>0</v>
      </c>
      <c r="V313" s="193">
        <f t="shared" si="97"/>
        <v>0</v>
      </c>
      <c r="W313" s="102">
        <f t="shared" si="97"/>
        <v>0</v>
      </c>
      <c r="X313" s="203">
        <f t="shared" si="97"/>
        <v>0</v>
      </c>
      <c r="Y313" s="193">
        <f t="shared" si="97"/>
        <v>0</v>
      </c>
      <c r="Z313" s="102">
        <f t="shared" si="97"/>
        <v>0</v>
      </c>
      <c r="AA313" s="203">
        <f t="shared" si="97"/>
        <v>0</v>
      </c>
      <c r="AB313" s="193">
        <f t="shared" si="97"/>
        <v>0</v>
      </c>
      <c r="AC313" s="102">
        <f t="shared" si="97"/>
        <v>0</v>
      </c>
      <c r="AD313" s="203">
        <f t="shared" si="97"/>
        <v>0</v>
      </c>
      <c r="AE313" s="193">
        <f t="shared" si="97"/>
        <v>0</v>
      </c>
      <c r="AF313" s="102">
        <f t="shared" si="97"/>
        <v>0</v>
      </c>
      <c r="AG313" s="203">
        <f t="shared" si="97"/>
        <v>0</v>
      </c>
      <c r="AH313" s="121">
        <f t="shared" si="97"/>
        <v>0</v>
      </c>
      <c r="AI313" s="193">
        <f t="shared" si="97"/>
        <v>37100</v>
      </c>
      <c r="AJ313" s="102">
        <f t="shared" si="97"/>
        <v>14689</v>
      </c>
      <c r="AK313" s="203">
        <f t="shared" si="97"/>
        <v>56659</v>
      </c>
    </row>
    <row r="314" spans="1:37" ht="15" customHeight="1" x14ac:dyDescent="0.2">
      <c r="A314" s="254">
        <f>[6]Settings!U313</f>
        <v>0</v>
      </c>
      <c r="B314" s="243">
        <f>[6]Settings!V313</f>
        <v>0</v>
      </c>
      <c r="C314" s="244">
        <f>[6]Settings!W313</f>
        <v>0</v>
      </c>
      <c r="D314" s="1">
        <v>0</v>
      </c>
      <c r="E314" s="2">
        <v>0</v>
      </c>
      <c r="F314" s="3">
        <v>0</v>
      </c>
      <c r="G314" s="1">
        <v>0</v>
      </c>
      <c r="H314" s="2">
        <v>0</v>
      </c>
      <c r="I314" s="3">
        <v>0</v>
      </c>
      <c r="J314" s="1">
        <v>0</v>
      </c>
      <c r="K314" s="2">
        <v>0</v>
      </c>
      <c r="L314" s="3">
        <v>0</v>
      </c>
      <c r="M314" s="1">
        <v>0</v>
      </c>
      <c r="N314" s="2">
        <v>0</v>
      </c>
      <c r="O314" s="3">
        <v>0</v>
      </c>
      <c r="P314" s="1">
        <v>0</v>
      </c>
      <c r="Q314" s="2">
        <v>0</v>
      </c>
      <c r="R314" s="3">
        <v>0</v>
      </c>
      <c r="S314" s="1">
        <v>0</v>
      </c>
      <c r="T314" s="2">
        <v>0</v>
      </c>
      <c r="U314" s="3">
        <v>0</v>
      </c>
      <c r="V314" s="1">
        <v>0</v>
      </c>
      <c r="W314" s="2">
        <v>0</v>
      </c>
      <c r="X314" s="3">
        <v>0</v>
      </c>
      <c r="Y314" s="1">
        <v>0</v>
      </c>
      <c r="Z314" s="2">
        <v>0</v>
      </c>
      <c r="AA314" s="3">
        <v>0</v>
      </c>
      <c r="AB314" s="1">
        <v>0</v>
      </c>
      <c r="AC314" s="2">
        <v>0</v>
      </c>
      <c r="AD314" s="3">
        <v>0</v>
      </c>
      <c r="AE314" s="1">
        <v>0</v>
      </c>
      <c r="AF314" s="2">
        <v>0</v>
      </c>
      <c r="AG314" s="3">
        <v>0</v>
      </c>
      <c r="AI314" s="147">
        <f t="shared" ref="AI314:AK318" si="98">D314+G314+J314+M314+P314+S314+V314+Y314+AB314+AE314</f>
        <v>0</v>
      </c>
      <c r="AJ314" s="80">
        <f t="shared" si="98"/>
        <v>0</v>
      </c>
      <c r="AK314" s="134">
        <f t="shared" si="98"/>
        <v>0</v>
      </c>
    </row>
    <row r="315" spans="1:37" ht="15" customHeight="1" x14ac:dyDescent="0.2">
      <c r="A315" s="20" t="str">
        <f>[6]Settings!U314</f>
        <v>B</v>
      </c>
      <c r="B315" s="19" t="s">
        <v>127</v>
      </c>
      <c r="C315" s="229" t="str">
        <f>[6]Settings!W314</f>
        <v xml:space="preserve"> Joe Morolong</v>
      </c>
      <c r="D315" s="147">
        <v>9693</v>
      </c>
      <c r="E315" s="80">
        <v>12880</v>
      </c>
      <c r="F315" s="134">
        <v>13628</v>
      </c>
      <c r="G315" s="147"/>
      <c r="H315" s="80"/>
      <c r="I315" s="134"/>
      <c r="J315" s="147"/>
      <c r="K315" s="80"/>
      <c r="L315" s="134"/>
      <c r="M315" s="147">
        <v>0</v>
      </c>
      <c r="N315" s="80">
        <v>0</v>
      </c>
      <c r="O315" s="134">
        <v>0</v>
      </c>
      <c r="P315" s="147"/>
      <c r="Q315" s="80"/>
      <c r="R315" s="134"/>
      <c r="S315" s="147"/>
      <c r="T315" s="80"/>
      <c r="U315" s="134"/>
      <c r="V315" s="147"/>
      <c r="W315" s="80"/>
      <c r="X315" s="134"/>
      <c r="Y315" s="147"/>
      <c r="Z315" s="80"/>
      <c r="AA315" s="134"/>
      <c r="AB315" s="147"/>
      <c r="AC315" s="80"/>
      <c r="AD315" s="134"/>
      <c r="AE315" s="147"/>
      <c r="AF315" s="80"/>
      <c r="AG315" s="134"/>
      <c r="AI315" s="147">
        <f t="shared" si="98"/>
        <v>9693</v>
      </c>
      <c r="AJ315" s="80">
        <f t="shared" si="98"/>
        <v>12880</v>
      </c>
      <c r="AK315" s="134">
        <f t="shared" si="98"/>
        <v>13628</v>
      </c>
    </row>
    <row r="316" spans="1:37" ht="15" customHeight="1" x14ac:dyDescent="0.2">
      <c r="A316" s="20" t="str">
        <f>[6]Settings!U315</f>
        <v>B</v>
      </c>
      <c r="B316" s="19" t="s">
        <v>128</v>
      </c>
      <c r="C316" s="229" t="str">
        <f>[6]Settings!W315</f>
        <v xml:space="preserve"> Ga-Segonyana</v>
      </c>
      <c r="D316" s="147">
        <v>98362</v>
      </c>
      <c r="E316" s="80">
        <v>74408</v>
      </c>
      <c r="F316" s="134">
        <v>71723</v>
      </c>
      <c r="G316" s="147"/>
      <c r="H316" s="80"/>
      <c r="I316" s="134"/>
      <c r="J316" s="147"/>
      <c r="K316" s="80"/>
      <c r="L316" s="134"/>
      <c r="M316" s="147">
        <v>0</v>
      </c>
      <c r="N316" s="80">
        <v>0</v>
      </c>
      <c r="O316" s="134">
        <v>0</v>
      </c>
      <c r="P316" s="147">
        <v>787</v>
      </c>
      <c r="Q316" s="80"/>
      <c r="R316" s="134"/>
      <c r="S316" s="147"/>
      <c r="T316" s="80"/>
      <c r="U316" s="134"/>
      <c r="V316" s="147"/>
      <c r="W316" s="80"/>
      <c r="X316" s="134"/>
      <c r="Y316" s="147"/>
      <c r="Z316" s="80"/>
      <c r="AA316" s="134"/>
      <c r="AB316" s="147"/>
      <c r="AC316" s="80"/>
      <c r="AD316" s="134"/>
      <c r="AE316" s="147"/>
      <c r="AF316" s="80"/>
      <c r="AG316" s="134"/>
      <c r="AI316" s="147">
        <f t="shared" si="98"/>
        <v>99149</v>
      </c>
      <c r="AJ316" s="80">
        <f t="shared" si="98"/>
        <v>74408</v>
      </c>
      <c r="AK316" s="134">
        <f t="shared" si="98"/>
        <v>71723</v>
      </c>
    </row>
    <row r="317" spans="1:37" ht="15" customHeight="1" x14ac:dyDescent="0.2">
      <c r="A317" s="20" t="str">
        <f>[6]Settings!U316</f>
        <v>B</v>
      </c>
      <c r="B317" s="19" t="s">
        <v>129</v>
      </c>
      <c r="C317" s="229" t="str">
        <f>[6]Settings!W316</f>
        <v xml:space="preserve"> Gamagara</v>
      </c>
      <c r="D317" s="147">
        <v>9930</v>
      </c>
      <c r="E317" s="80">
        <v>118468</v>
      </c>
      <c r="F317" s="134">
        <v>123722</v>
      </c>
      <c r="G317" s="147"/>
      <c r="H317" s="80"/>
      <c r="I317" s="134"/>
      <c r="J317" s="147"/>
      <c r="K317" s="80"/>
      <c r="L317" s="134"/>
      <c r="M317" s="147">
        <v>0</v>
      </c>
      <c r="N317" s="80">
        <v>0</v>
      </c>
      <c r="O317" s="134">
        <v>0</v>
      </c>
      <c r="P317" s="147"/>
      <c r="Q317" s="80"/>
      <c r="R317" s="134">
        <v>1000</v>
      </c>
      <c r="S317" s="147"/>
      <c r="T317" s="80"/>
      <c r="U317" s="134"/>
      <c r="V317" s="147"/>
      <c r="W317" s="80"/>
      <c r="X317" s="134"/>
      <c r="Y317" s="147"/>
      <c r="Z317" s="80"/>
      <c r="AA317" s="134"/>
      <c r="AB317" s="147"/>
      <c r="AC317" s="80"/>
      <c r="AD317" s="134"/>
      <c r="AE317" s="147"/>
      <c r="AF317" s="80"/>
      <c r="AG317" s="134"/>
      <c r="AI317" s="147">
        <f t="shared" si="98"/>
        <v>9930</v>
      </c>
      <c r="AJ317" s="80">
        <f t="shared" si="98"/>
        <v>118468</v>
      </c>
      <c r="AK317" s="134">
        <f t="shared" si="98"/>
        <v>124722</v>
      </c>
    </row>
    <row r="318" spans="1:37" ht="15" customHeight="1" x14ac:dyDescent="0.2">
      <c r="A318" s="20" t="str">
        <f>[6]Settings!U317</f>
        <v>C</v>
      </c>
      <c r="B318" s="19" t="s">
        <v>130</v>
      </c>
      <c r="C318" s="251" t="str">
        <f>[6]Settings!W317</f>
        <v xml:space="preserve"> John Taolo Gaetsewe District Municipality</v>
      </c>
      <c r="D318" s="147"/>
      <c r="E318" s="80"/>
      <c r="F318" s="134"/>
      <c r="G318" s="147"/>
      <c r="H318" s="80"/>
      <c r="I318" s="134"/>
      <c r="J318" s="147"/>
      <c r="K318" s="80"/>
      <c r="L318" s="134"/>
      <c r="M318" s="147">
        <v>0</v>
      </c>
      <c r="N318" s="80">
        <v>0</v>
      </c>
      <c r="O318" s="134">
        <v>0</v>
      </c>
      <c r="P318" s="147">
        <v>1637</v>
      </c>
      <c r="Q318" s="80"/>
      <c r="R318" s="134"/>
      <c r="S318" s="147"/>
      <c r="T318" s="80"/>
      <c r="U318" s="134"/>
      <c r="V318" s="147"/>
      <c r="W318" s="80"/>
      <c r="X318" s="134"/>
      <c r="Y318" s="147"/>
      <c r="Z318" s="80"/>
      <c r="AA318" s="134"/>
      <c r="AB318" s="147"/>
      <c r="AC318" s="80"/>
      <c r="AD318" s="134"/>
      <c r="AE318" s="147"/>
      <c r="AF318" s="80"/>
      <c r="AG318" s="134"/>
      <c r="AI318" s="147">
        <f t="shared" si="98"/>
        <v>1637</v>
      </c>
      <c r="AJ318" s="80">
        <f t="shared" si="98"/>
        <v>0</v>
      </c>
      <c r="AK318" s="134">
        <f t="shared" si="98"/>
        <v>0</v>
      </c>
    </row>
    <row r="319" spans="1:37" s="66" customFormat="1" ht="15" customHeight="1" x14ac:dyDescent="0.2">
      <c r="A319" s="22" t="str">
        <f>[6]Settings!U318</f>
        <v>Total: John Taolo Gaetsewe Municipalities</v>
      </c>
      <c r="B319" s="23"/>
      <c r="C319" s="24"/>
      <c r="D319" s="193">
        <f>SUM(D315:D318)</f>
        <v>117985</v>
      </c>
      <c r="E319" s="102">
        <f t="shared" ref="E319:F319" si="99">SUM(E315:E318)</f>
        <v>205756</v>
      </c>
      <c r="F319" s="203">
        <f t="shared" si="99"/>
        <v>209073</v>
      </c>
      <c r="G319" s="193">
        <f>SUM(G315:G318)</f>
        <v>0</v>
      </c>
      <c r="H319" s="102">
        <f t="shared" ref="H319:AK319" si="100">SUM(H315:H318)</f>
        <v>0</v>
      </c>
      <c r="I319" s="203">
        <f t="shared" si="100"/>
        <v>0</v>
      </c>
      <c r="J319" s="193">
        <f t="shared" si="100"/>
        <v>0</v>
      </c>
      <c r="K319" s="102">
        <f t="shared" si="100"/>
        <v>0</v>
      </c>
      <c r="L319" s="203">
        <f t="shared" si="100"/>
        <v>0</v>
      </c>
      <c r="M319" s="193">
        <f t="shared" si="100"/>
        <v>0</v>
      </c>
      <c r="N319" s="102">
        <f t="shared" si="100"/>
        <v>0</v>
      </c>
      <c r="O319" s="203">
        <f t="shared" si="100"/>
        <v>0</v>
      </c>
      <c r="P319" s="193">
        <f t="shared" si="100"/>
        <v>2424</v>
      </c>
      <c r="Q319" s="102">
        <f t="shared" si="100"/>
        <v>0</v>
      </c>
      <c r="R319" s="203">
        <f t="shared" si="100"/>
        <v>1000</v>
      </c>
      <c r="S319" s="193">
        <f t="shared" si="100"/>
        <v>0</v>
      </c>
      <c r="T319" s="102">
        <f t="shared" si="100"/>
        <v>0</v>
      </c>
      <c r="U319" s="203">
        <f t="shared" si="100"/>
        <v>0</v>
      </c>
      <c r="V319" s="193">
        <f t="shared" si="100"/>
        <v>0</v>
      </c>
      <c r="W319" s="102">
        <f t="shared" si="100"/>
        <v>0</v>
      </c>
      <c r="X319" s="203">
        <f t="shared" si="100"/>
        <v>0</v>
      </c>
      <c r="Y319" s="193">
        <f t="shared" si="100"/>
        <v>0</v>
      </c>
      <c r="Z319" s="102">
        <f t="shared" si="100"/>
        <v>0</v>
      </c>
      <c r="AA319" s="203">
        <f t="shared" si="100"/>
        <v>0</v>
      </c>
      <c r="AB319" s="193">
        <f t="shared" si="100"/>
        <v>0</v>
      </c>
      <c r="AC319" s="102">
        <f t="shared" si="100"/>
        <v>0</v>
      </c>
      <c r="AD319" s="203">
        <f t="shared" si="100"/>
        <v>0</v>
      </c>
      <c r="AE319" s="193">
        <f t="shared" si="100"/>
        <v>0</v>
      </c>
      <c r="AF319" s="102">
        <f t="shared" si="100"/>
        <v>0</v>
      </c>
      <c r="AG319" s="203">
        <f t="shared" si="100"/>
        <v>0</v>
      </c>
      <c r="AH319" s="121">
        <f t="shared" si="100"/>
        <v>0</v>
      </c>
      <c r="AI319" s="193">
        <f t="shared" si="100"/>
        <v>120409</v>
      </c>
      <c r="AJ319" s="102">
        <f t="shared" si="100"/>
        <v>205756</v>
      </c>
      <c r="AK319" s="203">
        <f t="shared" si="100"/>
        <v>210073</v>
      </c>
    </row>
    <row r="320" spans="1:37" ht="15" customHeight="1" x14ac:dyDescent="0.2">
      <c r="A320" s="254">
        <f>[6]Settings!U319</f>
        <v>0</v>
      </c>
      <c r="B320" s="243">
        <f>[6]Settings!V319</f>
        <v>0</v>
      </c>
      <c r="C320" s="244">
        <f>[6]Settings!W319</f>
        <v>0</v>
      </c>
      <c r="D320" s="1"/>
      <c r="E320" s="2"/>
      <c r="F320" s="3"/>
      <c r="G320" s="1"/>
      <c r="H320" s="2"/>
      <c r="I320" s="3"/>
      <c r="J320" s="1"/>
      <c r="K320" s="2"/>
      <c r="L320" s="3"/>
      <c r="M320" s="1"/>
      <c r="N320" s="2"/>
      <c r="O320" s="3"/>
      <c r="P320" s="1"/>
      <c r="Q320" s="2"/>
      <c r="R320" s="3"/>
      <c r="S320" s="1"/>
      <c r="T320" s="2"/>
      <c r="U320" s="3"/>
      <c r="V320" s="1"/>
      <c r="W320" s="2"/>
      <c r="X320" s="3"/>
      <c r="Y320" s="1"/>
      <c r="Z320" s="2"/>
      <c r="AA320" s="3"/>
      <c r="AB320" s="1"/>
      <c r="AC320" s="2"/>
      <c r="AD320" s="3"/>
      <c r="AE320" s="1"/>
      <c r="AF320" s="2"/>
      <c r="AG320" s="3"/>
      <c r="AI320" s="147">
        <f t="shared" ref="AI320:AK321" si="101">D320+G320+J320+M320+P320+S320+V320+Y320+AB320+AE320</f>
        <v>0</v>
      </c>
      <c r="AJ320" s="80">
        <f t="shared" si="101"/>
        <v>0</v>
      </c>
      <c r="AK320" s="134">
        <f t="shared" si="101"/>
        <v>0</v>
      </c>
    </row>
    <row r="321" spans="1:37" ht="15" customHeight="1" x14ac:dyDescent="0.2">
      <c r="A321" s="254">
        <f>[6]Settings!U320</f>
        <v>0</v>
      </c>
      <c r="B321" s="243">
        <f>[6]Settings!V320</f>
        <v>0</v>
      </c>
      <c r="C321" s="244">
        <f>[6]Settings!W320</f>
        <v>0</v>
      </c>
      <c r="D321" s="1"/>
      <c r="E321" s="2"/>
      <c r="F321" s="3"/>
      <c r="G321" s="1"/>
      <c r="H321" s="2"/>
      <c r="I321" s="3"/>
      <c r="J321" s="1"/>
      <c r="K321" s="2"/>
      <c r="L321" s="3"/>
      <c r="M321" s="1"/>
      <c r="N321" s="2"/>
      <c r="O321" s="3"/>
      <c r="P321" s="1"/>
      <c r="Q321" s="2"/>
      <c r="R321" s="3"/>
      <c r="S321" s="1"/>
      <c r="T321" s="2"/>
      <c r="U321" s="3"/>
      <c r="V321" s="1"/>
      <c r="W321" s="2"/>
      <c r="X321" s="3"/>
      <c r="Y321" s="1"/>
      <c r="Z321" s="2"/>
      <c r="AA321" s="3"/>
      <c r="AB321" s="1"/>
      <c r="AC321" s="2"/>
      <c r="AD321" s="3"/>
      <c r="AE321" s="1"/>
      <c r="AF321" s="2"/>
      <c r="AG321" s="3"/>
      <c r="AI321" s="147">
        <f t="shared" si="101"/>
        <v>0</v>
      </c>
      <c r="AJ321" s="80">
        <f t="shared" si="101"/>
        <v>0</v>
      </c>
      <c r="AK321" s="134">
        <f t="shared" si="101"/>
        <v>0</v>
      </c>
    </row>
    <row r="322" spans="1:37" s="66" customFormat="1" ht="15" customHeight="1" x14ac:dyDescent="0.2">
      <c r="A322" s="22" t="str">
        <f>[6]Settings!U321</f>
        <v>Total: Northern Cape Municipalities</v>
      </c>
      <c r="B322" s="23"/>
      <c r="C322" s="24"/>
      <c r="D322" s="193">
        <f>SUM(D287,D298,D306,D313,D319)</f>
        <v>138497</v>
      </c>
      <c r="E322" s="102">
        <f t="shared" ref="E322:R322" si="102">SUM(E287,E298,E306,E313,E319)</f>
        <v>229965</v>
      </c>
      <c r="F322" s="203">
        <f t="shared" si="102"/>
        <v>279691</v>
      </c>
      <c r="G322" s="193">
        <f t="shared" si="102"/>
        <v>800</v>
      </c>
      <c r="H322" s="102">
        <f t="shared" si="102"/>
        <v>1200</v>
      </c>
      <c r="I322" s="203">
        <f t="shared" si="102"/>
        <v>1200</v>
      </c>
      <c r="J322" s="193">
        <f t="shared" si="102"/>
        <v>70500</v>
      </c>
      <c r="K322" s="102">
        <f t="shared" si="102"/>
        <v>0</v>
      </c>
      <c r="L322" s="203">
        <f t="shared" si="102"/>
        <v>0</v>
      </c>
      <c r="M322" s="193">
        <f t="shared" ref="M322:O322" si="103">M287+M298+M306+M313+M319</f>
        <v>72136</v>
      </c>
      <c r="N322" s="102">
        <f t="shared" si="103"/>
        <v>86237</v>
      </c>
      <c r="O322" s="203">
        <f t="shared" si="103"/>
        <v>75000</v>
      </c>
      <c r="P322" s="193">
        <f t="shared" si="102"/>
        <v>7724</v>
      </c>
      <c r="Q322" s="102">
        <f t="shared" si="102"/>
        <v>15450</v>
      </c>
      <c r="R322" s="203">
        <f t="shared" si="102"/>
        <v>8000</v>
      </c>
      <c r="S322" s="193">
        <f t="shared" ref="S322:AK322" si="104">S287+S298+S306+S313+S319</f>
        <v>0</v>
      </c>
      <c r="T322" s="102">
        <f t="shared" si="104"/>
        <v>0</v>
      </c>
      <c r="U322" s="203">
        <f t="shared" si="104"/>
        <v>0</v>
      </c>
      <c r="V322" s="193">
        <f t="shared" si="104"/>
        <v>0</v>
      </c>
      <c r="W322" s="102">
        <f t="shared" si="104"/>
        <v>0</v>
      </c>
      <c r="X322" s="203">
        <f t="shared" si="104"/>
        <v>0</v>
      </c>
      <c r="Y322" s="193">
        <f t="shared" si="104"/>
        <v>0</v>
      </c>
      <c r="Z322" s="102">
        <f t="shared" si="104"/>
        <v>0</v>
      </c>
      <c r="AA322" s="203">
        <f t="shared" si="104"/>
        <v>0</v>
      </c>
      <c r="AB322" s="193">
        <f t="shared" si="104"/>
        <v>0</v>
      </c>
      <c r="AC322" s="102">
        <f t="shared" si="104"/>
        <v>0</v>
      </c>
      <c r="AD322" s="203">
        <f t="shared" si="104"/>
        <v>0</v>
      </c>
      <c r="AE322" s="193">
        <f t="shared" si="104"/>
        <v>0</v>
      </c>
      <c r="AF322" s="102">
        <f t="shared" si="104"/>
        <v>0</v>
      </c>
      <c r="AG322" s="203">
        <f t="shared" si="104"/>
        <v>0</v>
      </c>
      <c r="AH322" s="121">
        <f t="shared" si="104"/>
        <v>0</v>
      </c>
      <c r="AI322" s="193">
        <f t="shared" si="104"/>
        <v>289657</v>
      </c>
      <c r="AJ322" s="102">
        <f t="shared" si="104"/>
        <v>332852</v>
      </c>
      <c r="AK322" s="203">
        <f t="shared" si="104"/>
        <v>363891</v>
      </c>
    </row>
    <row r="323" spans="1:37" ht="15" customHeight="1" x14ac:dyDescent="0.2">
      <c r="A323" s="254">
        <f>[6]Settings!U322</f>
        <v>0</v>
      </c>
      <c r="B323" s="243">
        <f>[6]Settings!V322</f>
        <v>0</v>
      </c>
      <c r="C323" s="244">
        <f>[6]Settings!W322</f>
        <v>0</v>
      </c>
      <c r="D323" s="6">
        <v>0</v>
      </c>
      <c r="E323" s="7">
        <v>0</v>
      </c>
      <c r="F323" s="8">
        <v>0</v>
      </c>
      <c r="G323" s="6">
        <v>0</v>
      </c>
      <c r="H323" s="7">
        <v>0</v>
      </c>
      <c r="I323" s="8">
        <v>0</v>
      </c>
      <c r="J323" s="6">
        <v>0</v>
      </c>
      <c r="K323" s="7">
        <v>0</v>
      </c>
      <c r="L323" s="8">
        <v>0</v>
      </c>
      <c r="M323" s="6">
        <v>0</v>
      </c>
      <c r="N323" s="7">
        <v>0</v>
      </c>
      <c r="O323" s="8">
        <v>0</v>
      </c>
      <c r="P323" s="6">
        <v>0</v>
      </c>
      <c r="Q323" s="7">
        <v>0</v>
      </c>
      <c r="R323" s="8">
        <v>0</v>
      </c>
      <c r="S323" s="6">
        <v>0</v>
      </c>
      <c r="T323" s="7">
        <v>0</v>
      </c>
      <c r="U323" s="8">
        <v>0</v>
      </c>
      <c r="V323" s="6">
        <v>0</v>
      </c>
      <c r="W323" s="7">
        <v>0</v>
      </c>
      <c r="X323" s="8">
        <v>0</v>
      </c>
      <c r="Y323" s="6">
        <v>0</v>
      </c>
      <c r="Z323" s="7">
        <v>0</v>
      </c>
      <c r="AA323" s="8">
        <v>0</v>
      </c>
      <c r="AB323" s="6">
        <v>0</v>
      </c>
      <c r="AC323" s="7">
        <v>0</v>
      </c>
      <c r="AD323" s="8">
        <v>0</v>
      </c>
      <c r="AE323" s="6">
        <v>0</v>
      </c>
      <c r="AF323" s="7">
        <v>0</v>
      </c>
      <c r="AG323" s="8">
        <v>0</v>
      </c>
      <c r="AI323" s="147">
        <f t="shared" ref="AI323:AK331" si="105">D323+G323+J323+M323+P323+S323+V323+Y323+AB323+AE323</f>
        <v>0</v>
      </c>
      <c r="AJ323" s="80">
        <f t="shared" si="105"/>
        <v>0</v>
      </c>
      <c r="AK323" s="134">
        <f t="shared" si="105"/>
        <v>0</v>
      </c>
    </row>
    <row r="324" spans="1:37" ht="15" customHeight="1" x14ac:dyDescent="0.2">
      <c r="A324" s="257" t="str">
        <f>[6]Settings!U323</f>
        <v>NORTH WEST</v>
      </c>
      <c r="B324" s="19"/>
      <c r="C324" s="229"/>
      <c r="D324" s="1"/>
      <c r="E324" s="2"/>
      <c r="F324" s="3"/>
      <c r="G324" s="1"/>
      <c r="H324" s="2"/>
      <c r="I324" s="3"/>
      <c r="J324" s="1"/>
      <c r="K324" s="2"/>
      <c r="L324" s="3"/>
      <c r="M324" s="1">
        <v>0</v>
      </c>
      <c r="N324" s="2">
        <v>0</v>
      </c>
      <c r="O324" s="3">
        <v>0</v>
      </c>
      <c r="P324" s="1"/>
      <c r="Q324" s="2"/>
      <c r="R324" s="3"/>
      <c r="S324" s="1"/>
      <c r="T324" s="2"/>
      <c r="U324" s="3"/>
      <c r="V324" s="1"/>
      <c r="W324" s="2"/>
      <c r="X324" s="3"/>
      <c r="Y324" s="1"/>
      <c r="Z324" s="2"/>
      <c r="AA324" s="3"/>
      <c r="AB324" s="1"/>
      <c r="AC324" s="2"/>
      <c r="AD324" s="3"/>
      <c r="AE324" s="1"/>
      <c r="AF324" s="2"/>
      <c r="AG324" s="3"/>
      <c r="AI324" s="147">
        <f t="shared" si="105"/>
        <v>0</v>
      </c>
      <c r="AJ324" s="80">
        <f t="shared" si="105"/>
        <v>0</v>
      </c>
      <c r="AK324" s="134">
        <f t="shared" si="105"/>
        <v>0</v>
      </c>
    </row>
    <row r="325" spans="1:37" ht="15" customHeight="1" x14ac:dyDescent="0.2">
      <c r="A325" s="254">
        <f>[6]Settings!U324</f>
        <v>0</v>
      </c>
      <c r="B325" s="243">
        <f>[6]Settings!V324</f>
        <v>0</v>
      </c>
      <c r="C325" s="244">
        <f>[6]Settings!W324</f>
        <v>0</v>
      </c>
      <c r="D325" s="1">
        <v>0</v>
      </c>
      <c r="E325" s="2">
        <v>0</v>
      </c>
      <c r="F325" s="3">
        <v>0</v>
      </c>
      <c r="G325" s="1">
        <v>0</v>
      </c>
      <c r="H325" s="2">
        <v>0</v>
      </c>
      <c r="I325" s="3">
        <v>0</v>
      </c>
      <c r="J325" s="1">
        <v>0</v>
      </c>
      <c r="K325" s="2">
        <v>0</v>
      </c>
      <c r="L325" s="3">
        <v>0</v>
      </c>
      <c r="M325" s="1">
        <v>0</v>
      </c>
      <c r="N325" s="2">
        <v>0</v>
      </c>
      <c r="O325" s="3">
        <v>0</v>
      </c>
      <c r="P325" s="1">
        <v>0</v>
      </c>
      <c r="Q325" s="2">
        <v>0</v>
      </c>
      <c r="R325" s="3">
        <v>0</v>
      </c>
      <c r="S325" s="1">
        <v>0</v>
      </c>
      <c r="T325" s="2">
        <v>0</v>
      </c>
      <c r="U325" s="3">
        <v>0</v>
      </c>
      <c r="V325" s="1">
        <v>0</v>
      </c>
      <c r="W325" s="2">
        <v>0</v>
      </c>
      <c r="X325" s="3">
        <v>0</v>
      </c>
      <c r="Y325" s="1">
        <v>0</v>
      </c>
      <c r="Z325" s="2">
        <v>0</v>
      </c>
      <c r="AA325" s="3">
        <v>0</v>
      </c>
      <c r="AB325" s="1">
        <v>0</v>
      </c>
      <c r="AC325" s="2">
        <v>0</v>
      </c>
      <c r="AD325" s="3">
        <v>0</v>
      </c>
      <c r="AE325" s="1">
        <v>0</v>
      </c>
      <c r="AF325" s="2">
        <v>0</v>
      </c>
      <c r="AG325" s="3">
        <v>0</v>
      </c>
      <c r="AI325" s="147">
        <f t="shared" si="105"/>
        <v>0</v>
      </c>
      <c r="AJ325" s="80">
        <f t="shared" si="105"/>
        <v>0</v>
      </c>
      <c r="AK325" s="134">
        <f t="shared" si="105"/>
        <v>0</v>
      </c>
    </row>
    <row r="326" spans="1:37" ht="15" customHeight="1" x14ac:dyDescent="0.2">
      <c r="A326" s="20" t="str">
        <f>[6]Settings!U325</f>
        <v>B</v>
      </c>
      <c r="B326" s="19" t="str">
        <f>[6]Settings!V325</f>
        <v>NW371</v>
      </c>
      <c r="C326" s="229" t="str">
        <f>[6]Settings!W325</f>
        <v xml:space="preserve"> Moretele</v>
      </c>
      <c r="D326" s="147">
        <v>14457</v>
      </c>
      <c r="E326" s="80">
        <v>18331</v>
      </c>
      <c r="F326" s="134">
        <v>19182</v>
      </c>
      <c r="G326" s="147"/>
      <c r="H326" s="80"/>
      <c r="I326" s="134"/>
      <c r="J326" s="147"/>
      <c r="K326" s="80"/>
      <c r="L326" s="134"/>
      <c r="M326" s="147">
        <v>38919</v>
      </c>
      <c r="N326" s="80">
        <v>70500</v>
      </c>
      <c r="O326" s="134">
        <v>83270</v>
      </c>
      <c r="P326" s="147"/>
      <c r="Q326" s="80"/>
      <c r="R326" s="134"/>
      <c r="S326" s="147"/>
      <c r="T326" s="80"/>
      <c r="U326" s="134"/>
      <c r="V326" s="147"/>
      <c r="W326" s="80"/>
      <c r="X326" s="134"/>
      <c r="Y326" s="147"/>
      <c r="Z326" s="80"/>
      <c r="AA326" s="134"/>
      <c r="AB326" s="147"/>
      <c r="AC326" s="80"/>
      <c r="AD326" s="134"/>
      <c r="AE326" s="147"/>
      <c r="AF326" s="80"/>
      <c r="AG326" s="134"/>
      <c r="AI326" s="147">
        <f t="shared" si="105"/>
        <v>53376</v>
      </c>
      <c r="AJ326" s="80">
        <f t="shared" si="105"/>
        <v>88831</v>
      </c>
      <c r="AK326" s="134">
        <f t="shared" si="105"/>
        <v>102452</v>
      </c>
    </row>
    <row r="327" spans="1:37" ht="15" customHeight="1" x14ac:dyDescent="0.2">
      <c r="A327" s="20" t="str">
        <f>[6]Settings!U326</f>
        <v>B</v>
      </c>
      <c r="B327" s="19" t="str">
        <f>[6]Settings!V326</f>
        <v>NW372</v>
      </c>
      <c r="C327" s="229" t="str">
        <f>[6]Settings!W326</f>
        <v xml:space="preserve"> Madibeng</v>
      </c>
      <c r="D327" s="147">
        <v>86729</v>
      </c>
      <c r="E327" s="80">
        <v>59271</v>
      </c>
      <c r="F327" s="134">
        <v>70000</v>
      </c>
      <c r="G327" s="147"/>
      <c r="H327" s="80"/>
      <c r="I327" s="134"/>
      <c r="J327" s="147">
        <v>60000</v>
      </c>
      <c r="K327" s="80">
        <v>125175</v>
      </c>
      <c r="L327" s="134">
        <v>155000</v>
      </c>
      <c r="M327" s="147">
        <v>50000</v>
      </c>
      <c r="N327" s="80">
        <v>60000</v>
      </c>
      <c r="O327" s="134">
        <v>60000</v>
      </c>
      <c r="P327" s="147"/>
      <c r="Q327" s="80">
        <v>761</v>
      </c>
      <c r="R327" s="134"/>
      <c r="S327" s="147"/>
      <c r="T327" s="80"/>
      <c r="U327" s="134"/>
      <c r="V327" s="147"/>
      <c r="W327" s="80"/>
      <c r="X327" s="134"/>
      <c r="Y327" s="147"/>
      <c r="Z327" s="80"/>
      <c r="AA327" s="134"/>
      <c r="AB327" s="147"/>
      <c r="AC327" s="80"/>
      <c r="AD327" s="134"/>
      <c r="AE327" s="147"/>
      <c r="AF327" s="80"/>
      <c r="AG327" s="134"/>
      <c r="AI327" s="147">
        <f t="shared" si="105"/>
        <v>196729</v>
      </c>
      <c r="AJ327" s="80">
        <f t="shared" si="105"/>
        <v>245207</v>
      </c>
      <c r="AK327" s="134">
        <f t="shared" si="105"/>
        <v>285000</v>
      </c>
    </row>
    <row r="328" spans="1:37" ht="15" customHeight="1" x14ac:dyDescent="0.2">
      <c r="A328" s="20" t="str">
        <f>[6]Settings!U327</f>
        <v>B</v>
      </c>
      <c r="B328" s="19" t="str">
        <f>[6]Settings!V327</f>
        <v>NW373</v>
      </c>
      <c r="C328" s="229" t="str">
        <f>[6]Settings!W327</f>
        <v xml:space="preserve"> Rustenburg</v>
      </c>
      <c r="D328" s="147">
        <v>20229</v>
      </c>
      <c r="E328" s="80">
        <v>80181</v>
      </c>
      <c r="F328" s="134">
        <v>80833</v>
      </c>
      <c r="G328" s="147">
        <v>800</v>
      </c>
      <c r="H328" s="80">
        <v>1200</v>
      </c>
      <c r="I328" s="134">
        <v>1200</v>
      </c>
      <c r="J328" s="147"/>
      <c r="K328" s="80"/>
      <c r="L328" s="134"/>
      <c r="M328" s="147">
        <v>0</v>
      </c>
      <c r="N328" s="80">
        <v>0</v>
      </c>
      <c r="O328" s="134">
        <v>0</v>
      </c>
      <c r="P328" s="147"/>
      <c r="Q328" s="80"/>
      <c r="R328" s="134">
        <v>1000</v>
      </c>
      <c r="S328" s="147"/>
      <c r="T328" s="80"/>
      <c r="U328" s="134"/>
      <c r="V328" s="147"/>
      <c r="W328" s="80"/>
      <c r="X328" s="134"/>
      <c r="Y328" s="147"/>
      <c r="Z328" s="80"/>
      <c r="AA328" s="134"/>
      <c r="AB328" s="147"/>
      <c r="AC328" s="80"/>
      <c r="AD328" s="134"/>
      <c r="AE328" s="147"/>
      <c r="AF328" s="80"/>
      <c r="AG328" s="134"/>
      <c r="AI328" s="147">
        <f t="shared" si="105"/>
        <v>21029</v>
      </c>
      <c r="AJ328" s="80">
        <f t="shared" si="105"/>
        <v>81381</v>
      </c>
      <c r="AK328" s="134">
        <f t="shared" si="105"/>
        <v>83033</v>
      </c>
    </row>
    <row r="329" spans="1:37" ht="15" customHeight="1" x14ac:dyDescent="0.2">
      <c r="A329" s="20" t="str">
        <f>[6]Settings!U328</f>
        <v>B</v>
      </c>
      <c r="B329" s="19" t="str">
        <f>[6]Settings!V328</f>
        <v>NW374</v>
      </c>
      <c r="C329" s="229" t="str">
        <f>[6]Settings!W328</f>
        <v xml:space="preserve"> Kgetlengrivier</v>
      </c>
      <c r="D329" s="147">
        <v>247</v>
      </c>
      <c r="E329" s="80">
        <v>143</v>
      </c>
      <c r="F329" s="134">
        <v>151</v>
      </c>
      <c r="G329" s="147"/>
      <c r="H329" s="80"/>
      <c r="I329" s="134"/>
      <c r="J329" s="147"/>
      <c r="K329" s="80"/>
      <c r="L329" s="134"/>
      <c r="M329" s="147">
        <v>40000</v>
      </c>
      <c r="N329" s="80">
        <v>30000</v>
      </c>
      <c r="O329" s="134">
        <v>0</v>
      </c>
      <c r="P329" s="147"/>
      <c r="Q329" s="80"/>
      <c r="R329" s="134">
        <v>1000</v>
      </c>
      <c r="S329" s="147"/>
      <c r="T329" s="80"/>
      <c r="U329" s="134"/>
      <c r="V329" s="147"/>
      <c r="W329" s="80"/>
      <c r="X329" s="134"/>
      <c r="Y329" s="147"/>
      <c r="Z329" s="80"/>
      <c r="AA329" s="134"/>
      <c r="AB329" s="147"/>
      <c r="AC329" s="80"/>
      <c r="AD329" s="134"/>
      <c r="AE329" s="147"/>
      <c r="AF329" s="80"/>
      <c r="AG329" s="134"/>
      <c r="AI329" s="147">
        <f t="shared" si="105"/>
        <v>40247</v>
      </c>
      <c r="AJ329" s="80">
        <f t="shared" si="105"/>
        <v>30143</v>
      </c>
      <c r="AK329" s="134">
        <f t="shared" si="105"/>
        <v>1151</v>
      </c>
    </row>
    <row r="330" spans="1:37" ht="15" customHeight="1" x14ac:dyDescent="0.2">
      <c r="A330" s="20" t="str">
        <f>[6]Settings!U329</f>
        <v>B</v>
      </c>
      <c r="B330" s="19" t="str">
        <f>[6]Settings!V329</f>
        <v>NW375</v>
      </c>
      <c r="C330" s="229" t="str">
        <f>[6]Settings!W329</f>
        <v xml:space="preserve"> Moses Kotane</v>
      </c>
      <c r="D330" s="147">
        <v>37241</v>
      </c>
      <c r="E330" s="80">
        <v>14237</v>
      </c>
      <c r="F330" s="134">
        <v>15063</v>
      </c>
      <c r="G330" s="147"/>
      <c r="H330" s="80"/>
      <c r="I330" s="134"/>
      <c r="J330" s="147"/>
      <c r="K330" s="80"/>
      <c r="L330" s="134"/>
      <c r="M330" s="147">
        <v>0</v>
      </c>
      <c r="N330" s="80">
        <v>0</v>
      </c>
      <c r="O330" s="134">
        <v>0</v>
      </c>
      <c r="P330" s="147">
        <v>1365</v>
      </c>
      <c r="Q330" s="80">
        <v>1433</v>
      </c>
      <c r="R330" s="134"/>
      <c r="S330" s="147"/>
      <c r="T330" s="80"/>
      <c r="U330" s="134"/>
      <c r="V330" s="147"/>
      <c r="W330" s="80"/>
      <c r="X330" s="134"/>
      <c r="Y330" s="147"/>
      <c r="Z330" s="80"/>
      <c r="AA330" s="134"/>
      <c r="AB330" s="147"/>
      <c r="AC330" s="80"/>
      <c r="AD330" s="134"/>
      <c r="AE330" s="147"/>
      <c r="AF330" s="80"/>
      <c r="AG330" s="134"/>
      <c r="AI330" s="147">
        <f t="shared" si="105"/>
        <v>38606</v>
      </c>
      <c r="AJ330" s="80">
        <f t="shared" si="105"/>
        <v>15670</v>
      </c>
      <c r="AK330" s="134">
        <f t="shared" si="105"/>
        <v>15063</v>
      </c>
    </row>
    <row r="331" spans="1:37" ht="15" customHeight="1" x14ac:dyDescent="0.2">
      <c r="A331" s="20" t="str">
        <f>[6]Settings!U330</f>
        <v>C</v>
      </c>
      <c r="B331" s="19" t="str">
        <f>[6]Settings!V330</f>
        <v>DC37</v>
      </c>
      <c r="C331" s="229" t="str">
        <f>[6]Settings!W330</f>
        <v xml:space="preserve"> Bojanala Platinum District Municipality</v>
      </c>
      <c r="D331" s="147"/>
      <c r="E331" s="80"/>
      <c r="F331" s="134"/>
      <c r="G331" s="147"/>
      <c r="H331" s="80"/>
      <c r="I331" s="134"/>
      <c r="J331" s="147"/>
      <c r="K331" s="80"/>
      <c r="L331" s="134"/>
      <c r="M331" s="147">
        <v>0</v>
      </c>
      <c r="N331" s="80">
        <v>0</v>
      </c>
      <c r="O331" s="134">
        <v>0</v>
      </c>
      <c r="P331" s="147">
        <v>1637</v>
      </c>
      <c r="Q331" s="80"/>
      <c r="R331" s="134"/>
      <c r="S331" s="147"/>
      <c r="T331" s="80"/>
      <c r="U331" s="134"/>
      <c r="V331" s="147"/>
      <c r="W331" s="80"/>
      <c r="X331" s="134"/>
      <c r="Y331" s="147"/>
      <c r="Z331" s="80"/>
      <c r="AA331" s="134"/>
      <c r="AB331" s="147"/>
      <c r="AC331" s="80"/>
      <c r="AD331" s="134"/>
      <c r="AE331" s="147"/>
      <c r="AF331" s="80"/>
      <c r="AG331" s="134"/>
      <c r="AI331" s="147">
        <f t="shared" si="105"/>
        <v>1637</v>
      </c>
      <c r="AJ331" s="80">
        <f t="shared" si="105"/>
        <v>0</v>
      </c>
      <c r="AK331" s="134">
        <f t="shared" si="105"/>
        <v>0</v>
      </c>
    </row>
    <row r="332" spans="1:37" s="66" customFormat="1" ht="15" customHeight="1" x14ac:dyDescent="0.2">
      <c r="A332" s="22" t="str">
        <f>[6]Settings!U331</f>
        <v>Total: Bojanala Platinum Municipalities</v>
      </c>
      <c r="B332" s="23"/>
      <c r="C332" s="24"/>
      <c r="D332" s="193">
        <f>SUM(D326:D331)</f>
        <v>158903</v>
      </c>
      <c r="E332" s="102">
        <f t="shared" ref="E332:AK332" si="106">SUM(E326:E331)</f>
        <v>172163</v>
      </c>
      <c r="F332" s="203">
        <f t="shared" si="106"/>
        <v>185229</v>
      </c>
      <c r="G332" s="193">
        <f t="shared" si="106"/>
        <v>800</v>
      </c>
      <c r="H332" s="102">
        <f t="shared" si="106"/>
        <v>1200</v>
      </c>
      <c r="I332" s="203">
        <f t="shared" si="106"/>
        <v>1200</v>
      </c>
      <c r="J332" s="193">
        <f t="shared" si="106"/>
        <v>60000</v>
      </c>
      <c r="K332" s="102">
        <f t="shared" si="106"/>
        <v>125175</v>
      </c>
      <c r="L332" s="203">
        <f t="shared" si="106"/>
        <v>155000</v>
      </c>
      <c r="M332" s="193">
        <f t="shared" si="106"/>
        <v>128919</v>
      </c>
      <c r="N332" s="102">
        <f t="shared" si="106"/>
        <v>160500</v>
      </c>
      <c r="O332" s="203">
        <f t="shared" si="106"/>
        <v>143270</v>
      </c>
      <c r="P332" s="193">
        <f t="shared" si="106"/>
        <v>3002</v>
      </c>
      <c r="Q332" s="102">
        <f t="shared" si="106"/>
        <v>2194</v>
      </c>
      <c r="R332" s="203">
        <f t="shared" si="106"/>
        <v>2000</v>
      </c>
      <c r="S332" s="193">
        <f t="shared" si="106"/>
        <v>0</v>
      </c>
      <c r="T332" s="102">
        <f t="shared" si="106"/>
        <v>0</v>
      </c>
      <c r="U332" s="203">
        <f t="shared" si="106"/>
        <v>0</v>
      </c>
      <c r="V332" s="193">
        <f t="shared" si="106"/>
        <v>0</v>
      </c>
      <c r="W332" s="102">
        <f t="shared" si="106"/>
        <v>0</v>
      </c>
      <c r="X332" s="203">
        <f t="shared" si="106"/>
        <v>0</v>
      </c>
      <c r="Y332" s="193">
        <f t="shared" si="106"/>
        <v>0</v>
      </c>
      <c r="Z332" s="102">
        <f t="shared" si="106"/>
        <v>0</v>
      </c>
      <c r="AA332" s="203">
        <f t="shared" si="106"/>
        <v>0</v>
      </c>
      <c r="AB332" s="193">
        <f t="shared" si="106"/>
        <v>0</v>
      </c>
      <c r="AC332" s="102">
        <f t="shared" si="106"/>
        <v>0</v>
      </c>
      <c r="AD332" s="203">
        <f t="shared" si="106"/>
        <v>0</v>
      </c>
      <c r="AE332" s="193">
        <f t="shared" si="106"/>
        <v>0</v>
      </c>
      <c r="AF332" s="102">
        <f t="shared" si="106"/>
        <v>0</v>
      </c>
      <c r="AG332" s="203">
        <f t="shared" si="106"/>
        <v>0</v>
      </c>
      <c r="AH332" s="121">
        <f t="shared" si="106"/>
        <v>0</v>
      </c>
      <c r="AI332" s="193">
        <f t="shared" si="106"/>
        <v>351624</v>
      </c>
      <c r="AJ332" s="102">
        <f t="shared" si="106"/>
        <v>461232</v>
      </c>
      <c r="AK332" s="203">
        <f t="shared" si="106"/>
        <v>486699</v>
      </c>
    </row>
    <row r="333" spans="1:37" ht="15" customHeight="1" x14ac:dyDescent="0.2">
      <c r="A333" s="254">
        <f>[6]Settings!U332</f>
        <v>0</v>
      </c>
      <c r="B333" s="243">
        <f>[6]Settings!V332</f>
        <v>0</v>
      </c>
      <c r="C333" s="244">
        <f>[6]Settings!W332</f>
        <v>0</v>
      </c>
      <c r="D333" s="1">
        <v>0</v>
      </c>
      <c r="E333" s="2">
        <v>0</v>
      </c>
      <c r="F333" s="3">
        <v>0</v>
      </c>
      <c r="G333" s="1">
        <v>0</v>
      </c>
      <c r="H333" s="2">
        <v>0</v>
      </c>
      <c r="I333" s="3">
        <v>0</v>
      </c>
      <c r="J333" s="1">
        <v>0</v>
      </c>
      <c r="K333" s="2">
        <v>0</v>
      </c>
      <c r="L333" s="3">
        <v>0</v>
      </c>
      <c r="M333" s="1">
        <v>0</v>
      </c>
      <c r="N333" s="2">
        <v>0</v>
      </c>
      <c r="O333" s="3">
        <v>0</v>
      </c>
      <c r="P333" s="1">
        <v>0</v>
      </c>
      <c r="Q333" s="2">
        <v>0</v>
      </c>
      <c r="R333" s="3">
        <v>0</v>
      </c>
      <c r="S333" s="1">
        <v>0</v>
      </c>
      <c r="T333" s="2">
        <v>0</v>
      </c>
      <c r="U333" s="3">
        <v>0</v>
      </c>
      <c r="V333" s="1">
        <v>0</v>
      </c>
      <c r="W333" s="2">
        <v>0</v>
      </c>
      <c r="X333" s="3">
        <v>0</v>
      </c>
      <c r="Y333" s="1">
        <v>0</v>
      </c>
      <c r="Z333" s="2">
        <v>0</v>
      </c>
      <c r="AA333" s="3">
        <v>0</v>
      </c>
      <c r="AB333" s="1">
        <v>0</v>
      </c>
      <c r="AC333" s="2">
        <v>0</v>
      </c>
      <c r="AD333" s="3">
        <v>0</v>
      </c>
      <c r="AE333" s="1">
        <v>0</v>
      </c>
      <c r="AF333" s="2">
        <v>0</v>
      </c>
      <c r="AG333" s="3">
        <v>0</v>
      </c>
      <c r="AI333" s="147">
        <f t="shared" ref="AI333:AK339" si="107">D333+G333+J333+M333+P333+S333+V333+Y333+AB333+AE333</f>
        <v>0</v>
      </c>
      <c r="AJ333" s="80">
        <f t="shared" si="107"/>
        <v>0</v>
      </c>
      <c r="AK333" s="134">
        <f t="shared" si="107"/>
        <v>0</v>
      </c>
    </row>
    <row r="334" spans="1:37" ht="15" customHeight="1" x14ac:dyDescent="0.2">
      <c r="A334" s="20" t="str">
        <f>[6]Settings!U333</f>
        <v>B</v>
      </c>
      <c r="B334" s="19" t="str">
        <f>[6]Settings!V333</f>
        <v>NW381</v>
      </c>
      <c r="C334" s="229" t="str">
        <f>[6]Settings!W333</f>
        <v xml:space="preserve"> Ratlou</v>
      </c>
      <c r="D334" s="147">
        <v>11580</v>
      </c>
      <c r="E334" s="80">
        <v>14645</v>
      </c>
      <c r="F334" s="134">
        <v>15494</v>
      </c>
      <c r="G334" s="147"/>
      <c r="H334" s="80"/>
      <c r="I334" s="134"/>
      <c r="J334" s="147"/>
      <c r="K334" s="80"/>
      <c r="L334" s="134"/>
      <c r="M334" s="147">
        <v>0</v>
      </c>
      <c r="N334" s="80">
        <v>0</v>
      </c>
      <c r="O334" s="134">
        <v>0</v>
      </c>
      <c r="P334" s="147"/>
      <c r="Q334" s="80"/>
      <c r="R334" s="134"/>
      <c r="S334" s="147"/>
      <c r="T334" s="80"/>
      <c r="U334" s="134"/>
      <c r="V334" s="147"/>
      <c r="W334" s="80"/>
      <c r="X334" s="134"/>
      <c r="Y334" s="147"/>
      <c r="Z334" s="80"/>
      <c r="AA334" s="134"/>
      <c r="AB334" s="147"/>
      <c r="AC334" s="80"/>
      <c r="AD334" s="134"/>
      <c r="AE334" s="147"/>
      <c r="AF334" s="80"/>
      <c r="AG334" s="134"/>
      <c r="AI334" s="147">
        <f t="shared" si="107"/>
        <v>11580</v>
      </c>
      <c r="AJ334" s="80">
        <f t="shared" si="107"/>
        <v>14645</v>
      </c>
      <c r="AK334" s="134">
        <f t="shared" si="107"/>
        <v>15494</v>
      </c>
    </row>
    <row r="335" spans="1:37" ht="15" customHeight="1" x14ac:dyDescent="0.2">
      <c r="A335" s="20" t="str">
        <f>[6]Settings!U334</f>
        <v>B</v>
      </c>
      <c r="B335" s="19" t="str">
        <f>[6]Settings!V334</f>
        <v>NW382</v>
      </c>
      <c r="C335" s="229" t="str">
        <f>[6]Settings!W334</f>
        <v xml:space="preserve"> Tswaing</v>
      </c>
      <c r="D335" s="147">
        <v>8857</v>
      </c>
      <c r="E335" s="80">
        <v>5825</v>
      </c>
      <c r="F335" s="134">
        <v>6163</v>
      </c>
      <c r="G335" s="147"/>
      <c r="H335" s="80"/>
      <c r="I335" s="134"/>
      <c r="J335" s="147"/>
      <c r="K335" s="80"/>
      <c r="L335" s="134"/>
      <c r="M335" s="147">
        <v>0</v>
      </c>
      <c r="N335" s="80">
        <v>0</v>
      </c>
      <c r="O335" s="134">
        <v>0</v>
      </c>
      <c r="P335" s="147">
        <v>787</v>
      </c>
      <c r="Q335" s="80"/>
      <c r="R335" s="134"/>
      <c r="S335" s="147"/>
      <c r="T335" s="80"/>
      <c r="U335" s="134"/>
      <c r="V335" s="147"/>
      <c r="W335" s="80"/>
      <c r="X335" s="134"/>
      <c r="Y335" s="147"/>
      <c r="Z335" s="80"/>
      <c r="AA335" s="134"/>
      <c r="AB335" s="147"/>
      <c r="AC335" s="80"/>
      <c r="AD335" s="134"/>
      <c r="AE335" s="147"/>
      <c r="AF335" s="80"/>
      <c r="AG335" s="134"/>
      <c r="AI335" s="147">
        <f t="shared" si="107"/>
        <v>9644</v>
      </c>
      <c r="AJ335" s="80">
        <f t="shared" si="107"/>
        <v>5825</v>
      </c>
      <c r="AK335" s="134">
        <f t="shared" si="107"/>
        <v>6163</v>
      </c>
    </row>
    <row r="336" spans="1:37" ht="15" customHeight="1" x14ac:dyDescent="0.2">
      <c r="A336" s="20" t="str">
        <f>[6]Settings!U335</f>
        <v>B</v>
      </c>
      <c r="B336" s="19" t="str">
        <f>[6]Settings!V335</f>
        <v>NW383</v>
      </c>
      <c r="C336" s="229" t="str">
        <f>[6]Settings!W335</f>
        <v xml:space="preserve"> Mafikeng</v>
      </c>
      <c r="D336" s="147">
        <v>29811</v>
      </c>
      <c r="E336" s="80">
        <v>15683</v>
      </c>
      <c r="F336" s="134">
        <v>16593</v>
      </c>
      <c r="G336" s="147"/>
      <c r="H336" s="80"/>
      <c r="I336" s="134"/>
      <c r="J336" s="147"/>
      <c r="K336" s="80"/>
      <c r="L336" s="134"/>
      <c r="M336" s="147">
        <v>0</v>
      </c>
      <c r="N336" s="80">
        <v>0</v>
      </c>
      <c r="O336" s="134">
        <v>0</v>
      </c>
      <c r="P336" s="147">
        <v>787</v>
      </c>
      <c r="Q336" s="80"/>
      <c r="R336" s="134"/>
      <c r="S336" s="147"/>
      <c r="T336" s="80"/>
      <c r="U336" s="134"/>
      <c r="V336" s="147"/>
      <c r="W336" s="80"/>
      <c r="X336" s="134"/>
      <c r="Y336" s="147"/>
      <c r="Z336" s="80"/>
      <c r="AA336" s="134"/>
      <c r="AB336" s="147"/>
      <c r="AC336" s="80"/>
      <c r="AD336" s="134"/>
      <c r="AE336" s="147"/>
      <c r="AF336" s="80"/>
      <c r="AG336" s="134"/>
      <c r="AI336" s="147">
        <f t="shared" si="107"/>
        <v>30598</v>
      </c>
      <c r="AJ336" s="80">
        <f t="shared" si="107"/>
        <v>15683</v>
      </c>
      <c r="AK336" s="134">
        <f t="shared" si="107"/>
        <v>16593</v>
      </c>
    </row>
    <row r="337" spans="1:37" ht="15" customHeight="1" x14ac:dyDescent="0.2">
      <c r="A337" s="20" t="str">
        <f>[6]Settings!U336</f>
        <v>B</v>
      </c>
      <c r="B337" s="19" t="str">
        <f>[6]Settings!V336</f>
        <v>NW384</v>
      </c>
      <c r="C337" s="229" t="str">
        <f>[6]Settings!W336</f>
        <v xml:space="preserve"> Ditsobotla</v>
      </c>
      <c r="D337" s="147">
        <v>4598</v>
      </c>
      <c r="E337" s="80">
        <v>7046</v>
      </c>
      <c r="F337" s="134">
        <v>7454</v>
      </c>
      <c r="G337" s="147"/>
      <c r="H337" s="80"/>
      <c r="I337" s="134"/>
      <c r="J337" s="147"/>
      <c r="K337" s="80"/>
      <c r="L337" s="134"/>
      <c r="M337" s="147">
        <v>0</v>
      </c>
      <c r="N337" s="80">
        <v>0</v>
      </c>
      <c r="O337" s="134">
        <v>0</v>
      </c>
      <c r="P337" s="147">
        <v>1365</v>
      </c>
      <c r="Q337" s="80">
        <v>1433</v>
      </c>
      <c r="R337" s="134"/>
      <c r="S337" s="147"/>
      <c r="T337" s="80"/>
      <c r="U337" s="134"/>
      <c r="V337" s="147"/>
      <c r="W337" s="80"/>
      <c r="X337" s="134"/>
      <c r="Y337" s="147"/>
      <c r="Z337" s="80"/>
      <c r="AA337" s="134"/>
      <c r="AB337" s="147"/>
      <c r="AC337" s="80"/>
      <c r="AD337" s="134"/>
      <c r="AE337" s="147"/>
      <c r="AF337" s="80"/>
      <c r="AG337" s="134"/>
      <c r="AI337" s="147">
        <f t="shared" si="107"/>
        <v>5963</v>
      </c>
      <c r="AJ337" s="80">
        <f t="shared" si="107"/>
        <v>8479</v>
      </c>
      <c r="AK337" s="134">
        <f t="shared" si="107"/>
        <v>7454</v>
      </c>
    </row>
    <row r="338" spans="1:37" ht="15" customHeight="1" x14ac:dyDescent="0.2">
      <c r="A338" s="20" t="str">
        <f>[6]Settings!U337</f>
        <v>B</v>
      </c>
      <c r="B338" s="19" t="str">
        <f>[6]Settings!V337</f>
        <v>NW385</v>
      </c>
      <c r="C338" s="229" t="str">
        <f>[6]Settings!W337</f>
        <v xml:space="preserve"> Ramotshere Moiloa</v>
      </c>
      <c r="D338" s="147">
        <v>15168</v>
      </c>
      <c r="E338" s="80">
        <v>8513</v>
      </c>
      <c r="F338" s="134">
        <v>9007</v>
      </c>
      <c r="G338" s="147"/>
      <c r="H338" s="80"/>
      <c r="I338" s="134"/>
      <c r="J338" s="147"/>
      <c r="K338" s="80"/>
      <c r="L338" s="134"/>
      <c r="M338" s="147">
        <v>0</v>
      </c>
      <c r="N338" s="80">
        <v>0</v>
      </c>
      <c r="O338" s="134">
        <v>0</v>
      </c>
      <c r="P338" s="147"/>
      <c r="Q338" s="80"/>
      <c r="R338" s="134">
        <v>1000</v>
      </c>
      <c r="S338" s="147"/>
      <c r="T338" s="80"/>
      <c r="U338" s="134"/>
      <c r="V338" s="147"/>
      <c r="W338" s="80"/>
      <c r="X338" s="134"/>
      <c r="Y338" s="147"/>
      <c r="Z338" s="80"/>
      <c r="AA338" s="134"/>
      <c r="AB338" s="147"/>
      <c r="AC338" s="80"/>
      <c r="AD338" s="134"/>
      <c r="AE338" s="147"/>
      <c r="AF338" s="80"/>
      <c r="AG338" s="134"/>
      <c r="AI338" s="147">
        <f t="shared" si="107"/>
        <v>15168</v>
      </c>
      <c r="AJ338" s="80">
        <f t="shared" si="107"/>
        <v>8513</v>
      </c>
      <c r="AK338" s="134">
        <f t="shared" si="107"/>
        <v>10007</v>
      </c>
    </row>
    <row r="339" spans="1:37" ht="15" customHeight="1" x14ac:dyDescent="0.2">
      <c r="A339" s="20" t="str">
        <f>[6]Settings!U338</f>
        <v>C</v>
      </c>
      <c r="B339" s="19" t="str">
        <f>[6]Settings!V338</f>
        <v>DC38</v>
      </c>
      <c r="C339" s="229" t="str">
        <f>[6]Settings!W338</f>
        <v xml:space="preserve"> Ngaka Modiri Molema District Municipality</v>
      </c>
      <c r="D339" s="147"/>
      <c r="E339" s="80"/>
      <c r="F339" s="134"/>
      <c r="G339" s="147"/>
      <c r="H339" s="80"/>
      <c r="I339" s="134"/>
      <c r="J339" s="147">
        <v>100000</v>
      </c>
      <c r="K339" s="80">
        <v>210000</v>
      </c>
      <c r="L339" s="134">
        <v>245233</v>
      </c>
      <c r="M339" s="147">
        <v>88000</v>
      </c>
      <c r="N339" s="80">
        <v>114586</v>
      </c>
      <c r="O339" s="134">
        <v>95000</v>
      </c>
      <c r="P339" s="147">
        <v>1637</v>
      </c>
      <c r="Q339" s="80"/>
      <c r="R339" s="134"/>
      <c r="S339" s="147"/>
      <c r="T339" s="80"/>
      <c r="U339" s="134"/>
      <c r="V339" s="147"/>
      <c r="W339" s="80"/>
      <c r="X339" s="134"/>
      <c r="Y339" s="147"/>
      <c r="Z339" s="80"/>
      <c r="AA339" s="134"/>
      <c r="AB339" s="147"/>
      <c r="AC339" s="80"/>
      <c r="AD339" s="134"/>
      <c r="AE339" s="147"/>
      <c r="AF339" s="80"/>
      <c r="AG339" s="134"/>
      <c r="AI339" s="147">
        <f t="shared" si="107"/>
        <v>189637</v>
      </c>
      <c r="AJ339" s="80">
        <f t="shared" si="107"/>
        <v>324586</v>
      </c>
      <c r="AK339" s="134">
        <f t="shared" si="107"/>
        <v>340233</v>
      </c>
    </row>
    <row r="340" spans="1:37" s="66" customFormat="1" ht="15" customHeight="1" x14ac:dyDescent="0.2">
      <c r="A340" s="22" t="str">
        <f>[6]Settings!U339</f>
        <v>Total: Ngaka Modiri Molema Municipalities</v>
      </c>
      <c r="B340" s="23"/>
      <c r="C340" s="24"/>
      <c r="D340" s="193">
        <f>SUM(D334:D339)</f>
        <v>70014</v>
      </c>
      <c r="E340" s="102">
        <f t="shared" ref="E340:AK340" si="108">SUM(E334:E339)</f>
        <v>51712</v>
      </c>
      <c r="F340" s="203">
        <f t="shared" si="108"/>
        <v>54711</v>
      </c>
      <c r="G340" s="193">
        <f t="shared" si="108"/>
        <v>0</v>
      </c>
      <c r="H340" s="102">
        <f t="shared" si="108"/>
        <v>0</v>
      </c>
      <c r="I340" s="203">
        <f t="shared" si="108"/>
        <v>0</v>
      </c>
      <c r="J340" s="193">
        <f t="shared" si="108"/>
        <v>100000</v>
      </c>
      <c r="K340" s="102">
        <f t="shared" si="108"/>
        <v>210000</v>
      </c>
      <c r="L340" s="203">
        <f t="shared" si="108"/>
        <v>245233</v>
      </c>
      <c r="M340" s="193">
        <f t="shared" si="108"/>
        <v>88000</v>
      </c>
      <c r="N340" s="102">
        <f t="shared" si="108"/>
        <v>114586</v>
      </c>
      <c r="O340" s="203">
        <f t="shared" si="108"/>
        <v>95000</v>
      </c>
      <c r="P340" s="193">
        <f t="shared" si="108"/>
        <v>4576</v>
      </c>
      <c r="Q340" s="102">
        <f t="shared" si="108"/>
        <v>1433</v>
      </c>
      <c r="R340" s="203">
        <f t="shared" si="108"/>
        <v>1000</v>
      </c>
      <c r="S340" s="193">
        <f t="shared" si="108"/>
        <v>0</v>
      </c>
      <c r="T340" s="102">
        <f t="shared" si="108"/>
        <v>0</v>
      </c>
      <c r="U340" s="203">
        <f t="shared" si="108"/>
        <v>0</v>
      </c>
      <c r="V340" s="193">
        <f t="shared" si="108"/>
        <v>0</v>
      </c>
      <c r="W340" s="102">
        <f t="shared" si="108"/>
        <v>0</v>
      </c>
      <c r="X340" s="203">
        <f t="shared" si="108"/>
        <v>0</v>
      </c>
      <c r="Y340" s="193">
        <f t="shared" si="108"/>
        <v>0</v>
      </c>
      <c r="Z340" s="102">
        <f t="shared" si="108"/>
        <v>0</v>
      </c>
      <c r="AA340" s="203">
        <f t="shared" si="108"/>
        <v>0</v>
      </c>
      <c r="AB340" s="193">
        <f t="shared" si="108"/>
        <v>0</v>
      </c>
      <c r="AC340" s="102">
        <f t="shared" si="108"/>
        <v>0</v>
      </c>
      <c r="AD340" s="203">
        <f t="shared" si="108"/>
        <v>0</v>
      </c>
      <c r="AE340" s="193">
        <f t="shared" si="108"/>
        <v>0</v>
      </c>
      <c r="AF340" s="102">
        <f t="shared" si="108"/>
        <v>0</v>
      </c>
      <c r="AG340" s="203">
        <f t="shared" si="108"/>
        <v>0</v>
      </c>
      <c r="AH340" s="121">
        <f t="shared" si="108"/>
        <v>0</v>
      </c>
      <c r="AI340" s="193">
        <f t="shared" si="108"/>
        <v>262590</v>
      </c>
      <c r="AJ340" s="102">
        <f t="shared" si="108"/>
        <v>377731</v>
      </c>
      <c r="AK340" s="203">
        <f t="shared" si="108"/>
        <v>395944</v>
      </c>
    </row>
    <row r="341" spans="1:37" ht="15" customHeight="1" x14ac:dyDescent="0.2">
      <c r="A341" s="254">
        <f>[6]Settings!U340</f>
        <v>0</v>
      </c>
      <c r="B341" s="243">
        <f>[6]Settings!V340</f>
        <v>0</v>
      </c>
      <c r="C341" s="244">
        <f>[6]Settings!W340</f>
        <v>0</v>
      </c>
      <c r="D341" s="1">
        <v>0</v>
      </c>
      <c r="E341" s="2">
        <v>0</v>
      </c>
      <c r="F341" s="3">
        <v>0</v>
      </c>
      <c r="G341" s="1">
        <v>0</v>
      </c>
      <c r="H341" s="2">
        <v>0</v>
      </c>
      <c r="I341" s="3">
        <v>0</v>
      </c>
      <c r="J341" s="1">
        <v>0</v>
      </c>
      <c r="K341" s="2">
        <v>0</v>
      </c>
      <c r="L341" s="3">
        <v>0</v>
      </c>
      <c r="M341" s="1">
        <v>0</v>
      </c>
      <c r="N341" s="2">
        <v>0</v>
      </c>
      <c r="O341" s="3">
        <v>0</v>
      </c>
      <c r="P341" s="1">
        <v>0</v>
      </c>
      <c r="Q341" s="2">
        <v>0</v>
      </c>
      <c r="R341" s="3">
        <v>0</v>
      </c>
      <c r="S341" s="1">
        <v>0</v>
      </c>
      <c r="T341" s="2">
        <v>0</v>
      </c>
      <c r="U341" s="3">
        <v>0</v>
      </c>
      <c r="V341" s="1">
        <v>0</v>
      </c>
      <c r="W341" s="2">
        <v>0</v>
      </c>
      <c r="X341" s="3">
        <v>0</v>
      </c>
      <c r="Y341" s="1">
        <v>0</v>
      </c>
      <c r="Z341" s="2">
        <v>0</v>
      </c>
      <c r="AA341" s="3">
        <v>0</v>
      </c>
      <c r="AB341" s="1">
        <v>0</v>
      </c>
      <c r="AC341" s="2">
        <v>0</v>
      </c>
      <c r="AD341" s="3">
        <v>0</v>
      </c>
      <c r="AE341" s="1">
        <v>0</v>
      </c>
      <c r="AF341" s="2">
        <v>0</v>
      </c>
      <c r="AG341" s="3">
        <v>0</v>
      </c>
      <c r="AI341" s="147">
        <f t="shared" ref="AI341:AK347" si="109">D341+G341+J341+M341+P341+S341+V341+Y341+AB341+AE341</f>
        <v>0</v>
      </c>
      <c r="AJ341" s="80">
        <f t="shared" si="109"/>
        <v>0</v>
      </c>
      <c r="AK341" s="134">
        <f t="shared" si="109"/>
        <v>0</v>
      </c>
    </row>
    <row r="342" spans="1:37" ht="15" customHeight="1" x14ac:dyDescent="0.2">
      <c r="A342" s="20" t="str">
        <f>[6]Settings!U341</f>
        <v>B</v>
      </c>
      <c r="B342" s="19" t="str">
        <f>[6]Settings!V341</f>
        <v>NW392</v>
      </c>
      <c r="C342" s="229" t="str">
        <f>[6]Settings!W341</f>
        <v xml:space="preserve"> Naledi</v>
      </c>
      <c r="D342" s="147">
        <v>4490</v>
      </c>
      <c r="E342" s="80">
        <v>2406</v>
      </c>
      <c r="F342" s="134">
        <v>2545</v>
      </c>
      <c r="G342" s="147"/>
      <c r="H342" s="80"/>
      <c r="I342" s="134"/>
      <c r="J342" s="147"/>
      <c r="K342" s="80"/>
      <c r="L342" s="134"/>
      <c r="M342" s="147">
        <v>0</v>
      </c>
      <c r="N342" s="80">
        <v>0</v>
      </c>
      <c r="O342" s="134">
        <v>0</v>
      </c>
      <c r="P342" s="147">
        <v>1365</v>
      </c>
      <c r="Q342" s="80">
        <v>1433</v>
      </c>
      <c r="R342" s="134"/>
      <c r="S342" s="147"/>
      <c r="T342" s="80"/>
      <c r="U342" s="134"/>
      <c r="V342" s="147"/>
      <c r="W342" s="80"/>
      <c r="X342" s="134"/>
      <c r="Y342" s="147"/>
      <c r="Z342" s="80"/>
      <c r="AA342" s="134"/>
      <c r="AB342" s="147"/>
      <c r="AC342" s="80"/>
      <c r="AD342" s="134"/>
      <c r="AE342" s="147"/>
      <c r="AF342" s="80"/>
      <c r="AG342" s="134"/>
      <c r="AI342" s="147">
        <f t="shared" si="109"/>
        <v>5855</v>
      </c>
      <c r="AJ342" s="80">
        <f t="shared" si="109"/>
        <v>3839</v>
      </c>
      <c r="AK342" s="134">
        <f t="shared" si="109"/>
        <v>2545</v>
      </c>
    </row>
    <row r="343" spans="1:37" ht="15" customHeight="1" x14ac:dyDescent="0.2">
      <c r="A343" s="20" t="str">
        <f>[6]Settings!U342</f>
        <v>B</v>
      </c>
      <c r="B343" s="19" t="str">
        <f>[6]Settings!V342</f>
        <v>NW393</v>
      </c>
      <c r="C343" s="229" t="str">
        <f>[6]Settings!W342</f>
        <v xml:space="preserve"> Mamusa</v>
      </c>
      <c r="D343" s="147">
        <v>25855</v>
      </c>
      <c r="E343" s="80">
        <v>23213</v>
      </c>
      <c r="F343" s="134">
        <v>24559</v>
      </c>
      <c r="G343" s="147"/>
      <c r="H343" s="80"/>
      <c r="I343" s="134"/>
      <c r="J343" s="147"/>
      <c r="K343" s="80"/>
      <c r="L343" s="134"/>
      <c r="M343" s="147">
        <v>0</v>
      </c>
      <c r="N343" s="80">
        <v>0</v>
      </c>
      <c r="O343" s="134">
        <v>0</v>
      </c>
      <c r="P343" s="147">
        <v>787</v>
      </c>
      <c r="Q343" s="80"/>
      <c r="R343" s="134"/>
      <c r="S343" s="147"/>
      <c r="T343" s="80"/>
      <c r="U343" s="134"/>
      <c r="V343" s="147"/>
      <c r="W343" s="80"/>
      <c r="X343" s="134"/>
      <c r="Y343" s="147"/>
      <c r="Z343" s="80"/>
      <c r="AA343" s="134"/>
      <c r="AB343" s="147"/>
      <c r="AC343" s="80"/>
      <c r="AD343" s="134"/>
      <c r="AE343" s="147"/>
      <c r="AF343" s="80"/>
      <c r="AG343" s="134"/>
      <c r="AI343" s="147">
        <f t="shared" si="109"/>
        <v>26642</v>
      </c>
      <c r="AJ343" s="80">
        <f t="shared" si="109"/>
        <v>23213</v>
      </c>
      <c r="AK343" s="134">
        <f t="shared" si="109"/>
        <v>24559</v>
      </c>
    </row>
    <row r="344" spans="1:37" ht="15" customHeight="1" x14ac:dyDescent="0.2">
      <c r="A344" s="20" t="str">
        <f>[6]Settings!U343</f>
        <v>B</v>
      </c>
      <c r="B344" s="19" t="str">
        <f>[6]Settings!V343</f>
        <v>NW394</v>
      </c>
      <c r="C344" s="229" t="str">
        <f>[6]Settings!W343</f>
        <v xml:space="preserve"> Greater Taung</v>
      </c>
      <c r="D344" s="147">
        <v>14458</v>
      </c>
      <c r="E344" s="80">
        <v>15347</v>
      </c>
      <c r="F344" s="134">
        <v>16661</v>
      </c>
      <c r="G344" s="147"/>
      <c r="H344" s="80"/>
      <c r="I344" s="134"/>
      <c r="J344" s="147"/>
      <c r="K344" s="80"/>
      <c r="L344" s="134"/>
      <c r="M344" s="147">
        <v>0</v>
      </c>
      <c r="N344" s="80">
        <v>0</v>
      </c>
      <c r="O344" s="134">
        <v>0</v>
      </c>
      <c r="P344" s="147"/>
      <c r="Q344" s="80"/>
      <c r="R344" s="134">
        <v>1000</v>
      </c>
      <c r="S344" s="147"/>
      <c r="T344" s="80"/>
      <c r="U344" s="134"/>
      <c r="V344" s="147"/>
      <c r="W344" s="80"/>
      <c r="X344" s="134"/>
      <c r="Y344" s="147"/>
      <c r="Z344" s="80"/>
      <c r="AA344" s="134"/>
      <c r="AB344" s="147"/>
      <c r="AC344" s="80"/>
      <c r="AD344" s="134"/>
      <c r="AE344" s="147"/>
      <c r="AF344" s="80"/>
      <c r="AG344" s="134"/>
      <c r="AI344" s="147">
        <f t="shared" si="109"/>
        <v>14458</v>
      </c>
      <c r="AJ344" s="80">
        <f t="shared" si="109"/>
        <v>15347</v>
      </c>
      <c r="AK344" s="134">
        <f t="shared" si="109"/>
        <v>17661</v>
      </c>
    </row>
    <row r="345" spans="1:37" ht="15" customHeight="1" x14ac:dyDescent="0.2">
      <c r="A345" s="20" t="str">
        <f>[6]Settings!U344</f>
        <v>B</v>
      </c>
      <c r="B345" s="19" t="str">
        <f>[6]Settings!V344</f>
        <v>NW396</v>
      </c>
      <c r="C345" s="229" t="str">
        <f>[6]Settings!W344</f>
        <v xml:space="preserve"> Lekwa-Teemane</v>
      </c>
      <c r="D345" s="147">
        <v>147</v>
      </c>
      <c r="E345" s="80">
        <v>107</v>
      </c>
      <c r="F345" s="134">
        <v>113</v>
      </c>
      <c r="G345" s="147"/>
      <c r="H345" s="80"/>
      <c r="I345" s="134"/>
      <c r="J345" s="147"/>
      <c r="K345" s="80"/>
      <c r="L345" s="134"/>
      <c r="M345" s="147">
        <v>0</v>
      </c>
      <c r="N345" s="80">
        <v>0</v>
      </c>
      <c r="O345" s="134">
        <v>0</v>
      </c>
      <c r="P345" s="147"/>
      <c r="Q345" s="80"/>
      <c r="R345" s="134">
        <v>1000</v>
      </c>
      <c r="S345" s="147"/>
      <c r="T345" s="80"/>
      <c r="U345" s="134"/>
      <c r="V345" s="147"/>
      <c r="W345" s="80"/>
      <c r="X345" s="134"/>
      <c r="Y345" s="147"/>
      <c r="Z345" s="80"/>
      <c r="AA345" s="134"/>
      <c r="AB345" s="147"/>
      <c r="AC345" s="80"/>
      <c r="AD345" s="134"/>
      <c r="AE345" s="147"/>
      <c r="AF345" s="80"/>
      <c r="AG345" s="134"/>
      <c r="AI345" s="147">
        <f t="shared" si="109"/>
        <v>147</v>
      </c>
      <c r="AJ345" s="80">
        <f t="shared" si="109"/>
        <v>107</v>
      </c>
      <c r="AK345" s="134">
        <f t="shared" si="109"/>
        <v>1113</v>
      </c>
    </row>
    <row r="346" spans="1:37" ht="15" customHeight="1" x14ac:dyDescent="0.2">
      <c r="A346" s="20" t="str">
        <f>[6]Settings!U345</f>
        <v>B</v>
      </c>
      <c r="B346" s="19" t="str">
        <f>[6]Settings!V345</f>
        <v>NW397</v>
      </c>
      <c r="C346" s="229" t="str">
        <f>[6]Settings!W345</f>
        <v>Kagisano-Molopo</v>
      </c>
      <c r="D346" s="147">
        <v>28995</v>
      </c>
      <c r="E346" s="80">
        <v>32879</v>
      </c>
      <c r="F346" s="134">
        <v>34574</v>
      </c>
      <c r="G346" s="147">
        <v>0</v>
      </c>
      <c r="H346" s="80">
        <v>0</v>
      </c>
      <c r="I346" s="134">
        <v>0</v>
      </c>
      <c r="J346" s="147">
        <v>0</v>
      </c>
      <c r="K346" s="80">
        <v>0</v>
      </c>
      <c r="L346" s="134">
        <v>0</v>
      </c>
      <c r="M346" s="147">
        <v>0</v>
      </c>
      <c r="N346" s="80">
        <v>0</v>
      </c>
      <c r="O346" s="134">
        <v>0</v>
      </c>
      <c r="P346" s="147">
        <v>0</v>
      </c>
      <c r="Q346" s="80">
        <v>760</v>
      </c>
      <c r="R346" s="134">
        <v>0</v>
      </c>
      <c r="S346" s="147">
        <v>0</v>
      </c>
      <c r="T346" s="80">
        <v>0</v>
      </c>
      <c r="U346" s="134">
        <v>0</v>
      </c>
      <c r="V346" s="147">
        <v>0</v>
      </c>
      <c r="W346" s="80">
        <v>0</v>
      </c>
      <c r="X346" s="134">
        <v>0</v>
      </c>
      <c r="Y346" s="147">
        <v>0</v>
      </c>
      <c r="Z346" s="80">
        <v>0</v>
      </c>
      <c r="AA346" s="134">
        <v>0</v>
      </c>
      <c r="AB346" s="147">
        <v>0</v>
      </c>
      <c r="AC346" s="80">
        <v>0</v>
      </c>
      <c r="AD346" s="134">
        <v>0</v>
      </c>
      <c r="AE346" s="147"/>
      <c r="AF346" s="80"/>
      <c r="AG346" s="134"/>
      <c r="AI346" s="147">
        <f t="shared" si="109"/>
        <v>28995</v>
      </c>
      <c r="AJ346" s="80">
        <f t="shared" si="109"/>
        <v>33639</v>
      </c>
      <c r="AK346" s="134">
        <f t="shared" si="109"/>
        <v>34574</v>
      </c>
    </row>
    <row r="347" spans="1:37" ht="15" customHeight="1" x14ac:dyDescent="0.2">
      <c r="A347" s="20" t="str">
        <f>[6]Settings!U346</f>
        <v>C</v>
      </c>
      <c r="B347" s="19" t="str">
        <f>[6]Settings!V346</f>
        <v>DC39</v>
      </c>
      <c r="C347" s="229" t="str">
        <f>[6]Settings!W346</f>
        <v>Dr Ruth Segomotsi Mompati District Municipality</v>
      </c>
      <c r="D347" s="147"/>
      <c r="E347" s="80"/>
      <c r="F347" s="134"/>
      <c r="G347" s="147"/>
      <c r="H347" s="80"/>
      <c r="I347" s="134"/>
      <c r="J347" s="147"/>
      <c r="K347" s="80"/>
      <c r="L347" s="134"/>
      <c r="M347" s="147">
        <v>0</v>
      </c>
      <c r="N347" s="80">
        <v>0</v>
      </c>
      <c r="O347" s="134">
        <v>0</v>
      </c>
      <c r="P347" s="147">
        <v>1637</v>
      </c>
      <c r="Q347" s="80"/>
      <c r="R347" s="134"/>
      <c r="S347" s="147"/>
      <c r="T347" s="80"/>
      <c r="U347" s="134"/>
      <c r="V347" s="147"/>
      <c r="W347" s="80"/>
      <c r="X347" s="134"/>
      <c r="Y347" s="147"/>
      <c r="Z347" s="80"/>
      <c r="AA347" s="134"/>
      <c r="AB347" s="147"/>
      <c r="AC347" s="80"/>
      <c r="AD347" s="134"/>
      <c r="AE347" s="147"/>
      <c r="AF347" s="80"/>
      <c r="AG347" s="134"/>
      <c r="AI347" s="147">
        <f t="shared" si="109"/>
        <v>1637</v>
      </c>
      <c r="AJ347" s="80">
        <f t="shared" si="109"/>
        <v>0</v>
      </c>
      <c r="AK347" s="134">
        <f t="shared" si="109"/>
        <v>0</v>
      </c>
    </row>
    <row r="348" spans="1:37" s="66" customFormat="1" ht="15" customHeight="1" x14ac:dyDescent="0.2">
      <c r="A348" s="22" t="str">
        <f>[6]Settings!U347</f>
        <v>Total: Dr Ruth Segomotsi Mompati Municipalities</v>
      </c>
      <c r="B348" s="23"/>
      <c r="C348" s="24"/>
      <c r="D348" s="193">
        <f>SUM(D342:D347)</f>
        <v>73945</v>
      </c>
      <c r="E348" s="102">
        <f t="shared" ref="E348:AK348" si="110">SUM(E342:E347)</f>
        <v>73952</v>
      </c>
      <c r="F348" s="203">
        <f t="shared" si="110"/>
        <v>78452</v>
      </c>
      <c r="G348" s="193">
        <f t="shared" si="110"/>
        <v>0</v>
      </c>
      <c r="H348" s="102">
        <f t="shared" si="110"/>
        <v>0</v>
      </c>
      <c r="I348" s="203">
        <f t="shared" si="110"/>
        <v>0</v>
      </c>
      <c r="J348" s="193">
        <f t="shared" si="110"/>
        <v>0</v>
      </c>
      <c r="K348" s="102">
        <f t="shared" si="110"/>
        <v>0</v>
      </c>
      <c r="L348" s="203">
        <f t="shared" si="110"/>
        <v>0</v>
      </c>
      <c r="M348" s="193">
        <f t="shared" si="110"/>
        <v>0</v>
      </c>
      <c r="N348" s="102">
        <f t="shared" si="110"/>
        <v>0</v>
      </c>
      <c r="O348" s="203">
        <f t="shared" si="110"/>
        <v>0</v>
      </c>
      <c r="P348" s="193">
        <f t="shared" si="110"/>
        <v>3789</v>
      </c>
      <c r="Q348" s="102">
        <f t="shared" si="110"/>
        <v>2193</v>
      </c>
      <c r="R348" s="203">
        <f t="shared" si="110"/>
        <v>2000</v>
      </c>
      <c r="S348" s="193">
        <f t="shared" si="110"/>
        <v>0</v>
      </c>
      <c r="T348" s="102">
        <f t="shared" si="110"/>
        <v>0</v>
      </c>
      <c r="U348" s="203">
        <f t="shared" si="110"/>
        <v>0</v>
      </c>
      <c r="V348" s="193">
        <f t="shared" si="110"/>
        <v>0</v>
      </c>
      <c r="W348" s="102">
        <f t="shared" si="110"/>
        <v>0</v>
      </c>
      <c r="X348" s="203">
        <f t="shared" si="110"/>
        <v>0</v>
      </c>
      <c r="Y348" s="193">
        <f t="shared" si="110"/>
        <v>0</v>
      </c>
      <c r="Z348" s="102">
        <f t="shared" si="110"/>
        <v>0</v>
      </c>
      <c r="AA348" s="203">
        <f t="shared" si="110"/>
        <v>0</v>
      </c>
      <c r="AB348" s="193">
        <f t="shared" si="110"/>
        <v>0</v>
      </c>
      <c r="AC348" s="102">
        <f t="shared" si="110"/>
        <v>0</v>
      </c>
      <c r="AD348" s="203">
        <f t="shared" si="110"/>
        <v>0</v>
      </c>
      <c r="AE348" s="193">
        <f t="shared" si="110"/>
        <v>0</v>
      </c>
      <c r="AF348" s="102">
        <f t="shared" si="110"/>
        <v>0</v>
      </c>
      <c r="AG348" s="203">
        <f t="shared" si="110"/>
        <v>0</v>
      </c>
      <c r="AH348" s="121">
        <f t="shared" si="110"/>
        <v>0</v>
      </c>
      <c r="AI348" s="193">
        <f t="shared" si="110"/>
        <v>77734</v>
      </c>
      <c r="AJ348" s="102">
        <f t="shared" si="110"/>
        <v>76145</v>
      </c>
      <c r="AK348" s="203">
        <f t="shared" si="110"/>
        <v>80452</v>
      </c>
    </row>
    <row r="349" spans="1:37" ht="15" customHeight="1" x14ac:dyDescent="0.2">
      <c r="A349" s="254">
        <f>[6]Settings!U348</f>
        <v>0</v>
      </c>
      <c r="B349" s="243">
        <f>[6]Settings!V348</f>
        <v>0</v>
      </c>
      <c r="C349" s="244">
        <f>[6]Settings!W348</f>
        <v>0</v>
      </c>
      <c r="D349" s="1">
        <v>0</v>
      </c>
      <c r="E349" s="2">
        <v>0</v>
      </c>
      <c r="F349" s="3">
        <v>0</v>
      </c>
      <c r="G349" s="1">
        <v>0</v>
      </c>
      <c r="H349" s="2">
        <v>0</v>
      </c>
      <c r="I349" s="3">
        <v>0</v>
      </c>
      <c r="J349" s="1">
        <v>0</v>
      </c>
      <c r="K349" s="2">
        <v>0</v>
      </c>
      <c r="L349" s="3">
        <v>0</v>
      </c>
      <c r="M349" s="1">
        <v>0</v>
      </c>
      <c r="N349" s="2">
        <v>0</v>
      </c>
      <c r="O349" s="3">
        <v>0</v>
      </c>
      <c r="P349" s="1">
        <v>0</v>
      </c>
      <c r="Q349" s="2">
        <v>0</v>
      </c>
      <c r="R349" s="3">
        <v>0</v>
      </c>
      <c r="S349" s="1">
        <v>0</v>
      </c>
      <c r="T349" s="2">
        <v>0</v>
      </c>
      <c r="U349" s="3">
        <v>0</v>
      </c>
      <c r="V349" s="1">
        <v>0</v>
      </c>
      <c r="W349" s="2">
        <v>0</v>
      </c>
      <c r="X349" s="3">
        <v>0</v>
      </c>
      <c r="Y349" s="1">
        <v>0</v>
      </c>
      <c r="Z349" s="2">
        <v>0</v>
      </c>
      <c r="AA349" s="3">
        <v>0</v>
      </c>
      <c r="AB349" s="1">
        <v>0</v>
      </c>
      <c r="AC349" s="2">
        <v>0</v>
      </c>
      <c r="AD349" s="3">
        <v>0</v>
      </c>
      <c r="AE349" s="1">
        <v>0</v>
      </c>
      <c r="AF349" s="2">
        <v>0</v>
      </c>
      <c r="AG349" s="3">
        <v>0</v>
      </c>
      <c r="AI349" s="147">
        <f t="shared" ref="AI349:AK353" si="111">D349+G349+J349+M349+P349+S349+V349+Y349+AB349+AE349</f>
        <v>0</v>
      </c>
      <c r="AJ349" s="80">
        <f t="shared" si="111"/>
        <v>0</v>
      </c>
      <c r="AK349" s="134">
        <f t="shared" si="111"/>
        <v>0</v>
      </c>
    </row>
    <row r="350" spans="1:37" ht="15" customHeight="1" x14ac:dyDescent="0.2">
      <c r="A350" s="20" t="str">
        <f>[6]Settings!U349</f>
        <v>B</v>
      </c>
      <c r="B350" s="19" t="s">
        <v>1302</v>
      </c>
      <c r="C350" s="229" t="str">
        <f>[6]Settings!W349</f>
        <v xml:space="preserve"> City of Matlosana</v>
      </c>
      <c r="D350" s="147">
        <v>739</v>
      </c>
      <c r="E350" s="80">
        <v>3287</v>
      </c>
      <c r="F350" s="134">
        <v>3478</v>
      </c>
      <c r="G350" s="147">
        <v>420</v>
      </c>
      <c r="H350" s="80">
        <v>1200</v>
      </c>
      <c r="I350" s="134">
        <v>1200</v>
      </c>
      <c r="J350" s="147"/>
      <c r="K350" s="80"/>
      <c r="L350" s="134"/>
      <c r="M350" s="147">
        <v>0</v>
      </c>
      <c r="N350" s="80">
        <v>0</v>
      </c>
      <c r="O350" s="134">
        <v>0</v>
      </c>
      <c r="P350" s="147"/>
      <c r="Q350" s="80"/>
      <c r="R350" s="134">
        <v>1000</v>
      </c>
      <c r="S350" s="147"/>
      <c r="T350" s="80"/>
      <c r="U350" s="134"/>
      <c r="V350" s="147"/>
      <c r="W350" s="80"/>
      <c r="X350" s="134"/>
      <c r="Y350" s="147"/>
      <c r="Z350" s="80"/>
      <c r="AA350" s="134"/>
      <c r="AB350" s="147"/>
      <c r="AC350" s="80"/>
      <c r="AD350" s="134"/>
      <c r="AE350" s="147"/>
      <c r="AF350" s="80"/>
      <c r="AG350" s="134"/>
      <c r="AI350" s="147">
        <f t="shared" si="111"/>
        <v>1159</v>
      </c>
      <c r="AJ350" s="80">
        <f t="shared" si="111"/>
        <v>4487</v>
      </c>
      <c r="AK350" s="134">
        <f t="shared" si="111"/>
        <v>5678</v>
      </c>
    </row>
    <row r="351" spans="1:37" ht="15" customHeight="1" x14ac:dyDescent="0.2">
      <c r="A351" s="20" t="str">
        <f>[6]Settings!U350</f>
        <v>B</v>
      </c>
      <c r="B351" s="19" t="s">
        <v>170</v>
      </c>
      <c r="C351" s="229" t="str">
        <f>[6]Settings!W350</f>
        <v xml:space="preserve"> Maquassi Hills</v>
      </c>
      <c r="D351" s="147">
        <v>530</v>
      </c>
      <c r="E351" s="80">
        <v>3270</v>
      </c>
      <c r="F351" s="134">
        <v>3459</v>
      </c>
      <c r="G351" s="147"/>
      <c r="H351" s="80"/>
      <c r="I351" s="134"/>
      <c r="J351" s="147"/>
      <c r="K351" s="80"/>
      <c r="L351" s="134"/>
      <c r="M351" s="147">
        <v>25000</v>
      </c>
      <c r="N351" s="80">
        <v>0</v>
      </c>
      <c r="O351" s="134">
        <v>0</v>
      </c>
      <c r="P351" s="147"/>
      <c r="Q351" s="80"/>
      <c r="R351" s="134">
        <v>1000</v>
      </c>
      <c r="S351" s="147"/>
      <c r="T351" s="80"/>
      <c r="U351" s="134"/>
      <c r="V351" s="147"/>
      <c r="W351" s="80"/>
      <c r="X351" s="134"/>
      <c r="Y351" s="147"/>
      <c r="Z351" s="80"/>
      <c r="AA351" s="134"/>
      <c r="AB351" s="147"/>
      <c r="AC351" s="80"/>
      <c r="AD351" s="134"/>
      <c r="AE351" s="147"/>
      <c r="AF351" s="80"/>
      <c r="AG351" s="134"/>
      <c r="AI351" s="147">
        <f t="shared" si="111"/>
        <v>25530</v>
      </c>
      <c r="AJ351" s="80">
        <f t="shared" si="111"/>
        <v>3270</v>
      </c>
      <c r="AK351" s="134">
        <f t="shared" si="111"/>
        <v>4459</v>
      </c>
    </row>
    <row r="352" spans="1:37" ht="15" customHeight="1" x14ac:dyDescent="0.2">
      <c r="A352" s="20" t="str">
        <f>[6]Settings!U351</f>
        <v>b</v>
      </c>
      <c r="B352" s="19" t="s">
        <v>521</v>
      </c>
      <c r="C352" s="229" t="str">
        <f>[6]Settings!W351</f>
        <v xml:space="preserve"> Ventersdorp/Tlokwe</v>
      </c>
      <c r="D352" s="147">
        <v>564</v>
      </c>
      <c r="E352" s="80">
        <v>310</v>
      </c>
      <c r="F352" s="134">
        <v>328</v>
      </c>
      <c r="G352" s="147"/>
      <c r="H352" s="80"/>
      <c r="I352" s="134"/>
      <c r="J352" s="147"/>
      <c r="K352" s="80"/>
      <c r="L352" s="134"/>
      <c r="M352" s="147">
        <v>6300</v>
      </c>
      <c r="N352" s="80">
        <v>40000</v>
      </c>
      <c r="O352" s="134">
        <v>0</v>
      </c>
      <c r="P352" s="147">
        <v>787</v>
      </c>
      <c r="Q352" s="80"/>
      <c r="R352" s="134"/>
      <c r="S352" s="147"/>
      <c r="T352" s="80"/>
      <c r="U352" s="134"/>
      <c r="V352" s="147"/>
      <c r="W352" s="80"/>
      <c r="X352" s="134"/>
      <c r="Y352" s="147"/>
      <c r="Z352" s="80"/>
      <c r="AA352" s="134"/>
      <c r="AB352" s="147"/>
      <c r="AC352" s="80"/>
      <c r="AD352" s="134"/>
      <c r="AE352" s="147"/>
      <c r="AF352" s="80"/>
      <c r="AG352" s="134"/>
      <c r="AI352" s="147">
        <f t="shared" si="111"/>
        <v>7651</v>
      </c>
      <c r="AJ352" s="80">
        <f t="shared" si="111"/>
        <v>40310</v>
      </c>
      <c r="AK352" s="134">
        <f t="shared" si="111"/>
        <v>328</v>
      </c>
    </row>
    <row r="353" spans="1:37" ht="15" customHeight="1" x14ac:dyDescent="0.2">
      <c r="A353" s="20" t="str">
        <f>[6]Settings!U352</f>
        <v>C</v>
      </c>
      <c r="B353" s="19" t="s">
        <v>1303</v>
      </c>
      <c r="C353" s="229" t="str">
        <f>[6]Settings!W352</f>
        <v xml:space="preserve"> Dr Kenneth Kaunda District Municipality</v>
      </c>
      <c r="D353" s="147"/>
      <c r="E353" s="80"/>
      <c r="F353" s="134"/>
      <c r="G353" s="147"/>
      <c r="H353" s="80"/>
      <c r="I353" s="134"/>
      <c r="J353" s="147"/>
      <c r="K353" s="80"/>
      <c r="L353" s="134"/>
      <c r="M353" s="147">
        <v>0</v>
      </c>
      <c r="N353" s="80">
        <v>0</v>
      </c>
      <c r="O353" s="134">
        <v>0</v>
      </c>
      <c r="P353" s="147"/>
      <c r="Q353" s="80">
        <v>3124</v>
      </c>
      <c r="R353" s="134"/>
      <c r="S353" s="147"/>
      <c r="T353" s="80"/>
      <c r="U353" s="134"/>
      <c r="V353" s="147"/>
      <c r="W353" s="80"/>
      <c r="X353" s="134"/>
      <c r="Y353" s="147"/>
      <c r="Z353" s="80"/>
      <c r="AA353" s="134"/>
      <c r="AB353" s="147"/>
      <c r="AC353" s="80"/>
      <c r="AD353" s="134"/>
      <c r="AE353" s="147"/>
      <c r="AF353" s="80"/>
      <c r="AG353" s="134"/>
      <c r="AI353" s="147">
        <f t="shared" si="111"/>
        <v>0</v>
      </c>
      <c r="AJ353" s="80">
        <f t="shared" si="111"/>
        <v>3124</v>
      </c>
      <c r="AK353" s="134">
        <f t="shared" si="111"/>
        <v>0</v>
      </c>
    </row>
    <row r="354" spans="1:37" s="66" customFormat="1" ht="15" customHeight="1" x14ac:dyDescent="0.2">
      <c r="A354" s="22" t="str">
        <f>[6]Settings!U353</f>
        <v>Total: Dr Kenneth Kaunda Municipalities</v>
      </c>
      <c r="B354" s="23"/>
      <c r="C354" s="24"/>
      <c r="D354" s="193">
        <f>SUM(D350:D353)</f>
        <v>1833</v>
      </c>
      <c r="E354" s="102">
        <f t="shared" ref="E354:AK354" si="112">SUM(E350:E353)</f>
        <v>6867</v>
      </c>
      <c r="F354" s="203">
        <f t="shared" si="112"/>
        <v>7265</v>
      </c>
      <c r="G354" s="193">
        <f t="shared" si="112"/>
        <v>420</v>
      </c>
      <c r="H354" s="102">
        <f t="shared" si="112"/>
        <v>1200</v>
      </c>
      <c r="I354" s="203">
        <f t="shared" si="112"/>
        <v>1200</v>
      </c>
      <c r="J354" s="193">
        <f t="shared" si="112"/>
        <v>0</v>
      </c>
      <c r="K354" s="102">
        <f t="shared" si="112"/>
        <v>0</v>
      </c>
      <c r="L354" s="203">
        <f t="shared" si="112"/>
        <v>0</v>
      </c>
      <c r="M354" s="193">
        <f t="shared" si="112"/>
        <v>31300</v>
      </c>
      <c r="N354" s="102">
        <f t="shared" si="112"/>
        <v>40000</v>
      </c>
      <c r="O354" s="203">
        <f t="shared" si="112"/>
        <v>0</v>
      </c>
      <c r="P354" s="193">
        <f t="shared" si="112"/>
        <v>787</v>
      </c>
      <c r="Q354" s="102">
        <f t="shared" si="112"/>
        <v>3124</v>
      </c>
      <c r="R354" s="203">
        <f t="shared" si="112"/>
        <v>2000</v>
      </c>
      <c r="S354" s="193">
        <f t="shared" si="112"/>
        <v>0</v>
      </c>
      <c r="T354" s="102">
        <f t="shared" si="112"/>
        <v>0</v>
      </c>
      <c r="U354" s="203">
        <f t="shared" si="112"/>
        <v>0</v>
      </c>
      <c r="V354" s="193">
        <f t="shared" si="112"/>
        <v>0</v>
      </c>
      <c r="W354" s="102">
        <f t="shared" si="112"/>
        <v>0</v>
      </c>
      <c r="X354" s="203">
        <f t="shared" si="112"/>
        <v>0</v>
      </c>
      <c r="Y354" s="193">
        <f t="shared" si="112"/>
        <v>0</v>
      </c>
      <c r="Z354" s="102">
        <f t="shared" si="112"/>
        <v>0</v>
      </c>
      <c r="AA354" s="203">
        <f t="shared" si="112"/>
        <v>0</v>
      </c>
      <c r="AB354" s="193">
        <f t="shared" si="112"/>
        <v>0</v>
      </c>
      <c r="AC354" s="102">
        <f t="shared" si="112"/>
        <v>0</v>
      </c>
      <c r="AD354" s="203">
        <f t="shared" si="112"/>
        <v>0</v>
      </c>
      <c r="AE354" s="193">
        <f t="shared" si="112"/>
        <v>0</v>
      </c>
      <c r="AF354" s="102">
        <f t="shared" si="112"/>
        <v>0</v>
      </c>
      <c r="AG354" s="203">
        <f t="shared" si="112"/>
        <v>0</v>
      </c>
      <c r="AH354" s="121">
        <f t="shared" si="112"/>
        <v>0</v>
      </c>
      <c r="AI354" s="193">
        <f t="shared" si="112"/>
        <v>34340</v>
      </c>
      <c r="AJ354" s="102">
        <f t="shared" si="112"/>
        <v>51191</v>
      </c>
      <c r="AK354" s="203">
        <f t="shared" si="112"/>
        <v>10465</v>
      </c>
    </row>
    <row r="355" spans="1:37" ht="15" customHeight="1" x14ac:dyDescent="0.2">
      <c r="A355" s="254">
        <f>[6]Settings!U354</f>
        <v>0</v>
      </c>
      <c r="B355" s="243">
        <f>[6]Settings!V354</f>
        <v>0</v>
      </c>
      <c r="C355" s="244">
        <f>[6]Settings!W354</f>
        <v>0</v>
      </c>
      <c r="D355" s="1"/>
      <c r="E355" s="2"/>
      <c r="F355" s="3"/>
      <c r="G355" s="1"/>
      <c r="H355" s="2"/>
      <c r="I355" s="3"/>
      <c r="J355" s="1"/>
      <c r="K355" s="2"/>
      <c r="L355" s="3"/>
      <c r="M355" s="1"/>
      <c r="N355" s="2"/>
      <c r="O355" s="3"/>
      <c r="P355" s="1"/>
      <c r="Q355" s="2"/>
      <c r="R355" s="3"/>
      <c r="S355" s="1"/>
      <c r="T355" s="2"/>
      <c r="U355" s="3"/>
      <c r="V355" s="1"/>
      <c r="W355" s="2"/>
      <c r="X355" s="3"/>
      <c r="Y355" s="1"/>
      <c r="Z355" s="2"/>
      <c r="AA355" s="3"/>
      <c r="AB355" s="1"/>
      <c r="AC355" s="2"/>
      <c r="AD355" s="3"/>
      <c r="AE355" s="1"/>
      <c r="AF355" s="2"/>
      <c r="AG355" s="3"/>
      <c r="AI355" s="147">
        <f t="shared" ref="AI355:AK356" si="113">D355+G355+J355+M355+P355+S355+V355+Y355+AB355+AE355</f>
        <v>0</v>
      </c>
      <c r="AJ355" s="80">
        <f t="shared" si="113"/>
        <v>0</v>
      </c>
      <c r="AK355" s="134">
        <f t="shared" si="113"/>
        <v>0</v>
      </c>
    </row>
    <row r="356" spans="1:37" ht="15" customHeight="1" x14ac:dyDescent="0.2">
      <c r="A356" s="254">
        <f>[6]Settings!U355</f>
        <v>0</v>
      </c>
      <c r="B356" s="243">
        <f>[6]Settings!V355</f>
        <v>0</v>
      </c>
      <c r="C356" s="244">
        <f>[6]Settings!W355</f>
        <v>0</v>
      </c>
      <c r="D356" s="1"/>
      <c r="E356" s="2"/>
      <c r="F356" s="3"/>
      <c r="G356" s="1"/>
      <c r="H356" s="2"/>
      <c r="I356" s="3"/>
      <c r="J356" s="1"/>
      <c r="K356" s="2"/>
      <c r="L356" s="3"/>
      <c r="M356" s="1"/>
      <c r="N356" s="2"/>
      <c r="O356" s="3"/>
      <c r="P356" s="1"/>
      <c r="Q356" s="2"/>
      <c r="R356" s="3"/>
      <c r="S356" s="1"/>
      <c r="T356" s="2"/>
      <c r="U356" s="3"/>
      <c r="V356" s="1"/>
      <c r="W356" s="2"/>
      <c r="X356" s="3"/>
      <c r="Y356" s="1"/>
      <c r="Z356" s="2"/>
      <c r="AA356" s="3"/>
      <c r="AB356" s="1"/>
      <c r="AC356" s="2"/>
      <c r="AD356" s="3"/>
      <c r="AE356" s="1"/>
      <c r="AF356" s="2"/>
      <c r="AG356" s="3"/>
      <c r="AI356" s="147">
        <f t="shared" si="113"/>
        <v>0</v>
      </c>
      <c r="AJ356" s="80">
        <f t="shared" si="113"/>
        <v>0</v>
      </c>
      <c r="AK356" s="134">
        <f t="shared" si="113"/>
        <v>0</v>
      </c>
    </row>
    <row r="357" spans="1:37" s="66" customFormat="1" ht="15" customHeight="1" x14ac:dyDescent="0.2">
      <c r="A357" s="22" t="str">
        <f>[6]Settings!U356</f>
        <v>Total: North West Municipalities</v>
      </c>
      <c r="B357" s="23"/>
      <c r="C357" s="24"/>
      <c r="D357" s="193">
        <f>SUM(D332,D340,D348,D354)</f>
        <v>304695</v>
      </c>
      <c r="E357" s="102">
        <f t="shared" ref="E357:R357" si="114">SUM(E332,E340,E348,E354)</f>
        <v>304694</v>
      </c>
      <c r="F357" s="203">
        <f t="shared" si="114"/>
        <v>325657</v>
      </c>
      <c r="G357" s="193">
        <f>SUM(G332,G340,G348,G354)</f>
        <v>1220</v>
      </c>
      <c r="H357" s="102">
        <f t="shared" si="114"/>
        <v>2400</v>
      </c>
      <c r="I357" s="203">
        <f t="shared" si="114"/>
        <v>2400</v>
      </c>
      <c r="J357" s="193">
        <f>SUM(J332,J340,J348,J354)</f>
        <v>160000</v>
      </c>
      <c r="K357" s="102">
        <f t="shared" si="114"/>
        <v>335175</v>
      </c>
      <c r="L357" s="203">
        <f t="shared" si="114"/>
        <v>400233</v>
      </c>
      <c r="M357" s="193">
        <f t="shared" ref="M357:O357" si="115">M332+M340+M348+M354</f>
        <v>248219</v>
      </c>
      <c r="N357" s="102">
        <f t="shared" si="115"/>
        <v>315086</v>
      </c>
      <c r="O357" s="203">
        <f t="shared" si="115"/>
        <v>238270</v>
      </c>
      <c r="P357" s="193">
        <f t="shared" si="114"/>
        <v>12154</v>
      </c>
      <c r="Q357" s="102">
        <f t="shared" si="114"/>
        <v>8944</v>
      </c>
      <c r="R357" s="203">
        <f t="shared" si="114"/>
        <v>7000</v>
      </c>
      <c r="S357" s="193">
        <f t="shared" ref="S357:AK357" si="116">S332+S340+S348+S354</f>
        <v>0</v>
      </c>
      <c r="T357" s="102">
        <f t="shared" si="116"/>
        <v>0</v>
      </c>
      <c r="U357" s="203">
        <f t="shared" si="116"/>
        <v>0</v>
      </c>
      <c r="V357" s="193">
        <f t="shared" si="116"/>
        <v>0</v>
      </c>
      <c r="W357" s="102">
        <f t="shared" si="116"/>
        <v>0</v>
      </c>
      <c r="X357" s="203">
        <f t="shared" si="116"/>
        <v>0</v>
      </c>
      <c r="Y357" s="193">
        <f t="shared" si="116"/>
        <v>0</v>
      </c>
      <c r="Z357" s="102">
        <f t="shared" si="116"/>
        <v>0</v>
      </c>
      <c r="AA357" s="203">
        <f t="shared" si="116"/>
        <v>0</v>
      </c>
      <c r="AB357" s="193">
        <f t="shared" si="116"/>
        <v>0</v>
      </c>
      <c r="AC357" s="102">
        <f t="shared" si="116"/>
        <v>0</v>
      </c>
      <c r="AD357" s="203">
        <f t="shared" si="116"/>
        <v>0</v>
      </c>
      <c r="AE357" s="193">
        <f t="shared" si="116"/>
        <v>0</v>
      </c>
      <c r="AF357" s="102">
        <f t="shared" si="116"/>
        <v>0</v>
      </c>
      <c r="AG357" s="203">
        <f t="shared" si="116"/>
        <v>0</v>
      </c>
      <c r="AH357" s="121">
        <f t="shared" si="116"/>
        <v>0</v>
      </c>
      <c r="AI357" s="193">
        <f t="shared" si="116"/>
        <v>726288</v>
      </c>
      <c r="AJ357" s="102">
        <f t="shared" si="116"/>
        <v>966299</v>
      </c>
      <c r="AK357" s="203">
        <f t="shared" si="116"/>
        <v>973560</v>
      </c>
    </row>
    <row r="358" spans="1:37" ht="15" customHeight="1" x14ac:dyDescent="0.2">
      <c r="A358" s="254">
        <f>[6]Settings!U357</f>
        <v>0</v>
      </c>
      <c r="B358" s="243">
        <f>[6]Settings!V357</f>
        <v>0</v>
      </c>
      <c r="C358" s="244">
        <f>[6]Settings!W357</f>
        <v>0</v>
      </c>
      <c r="D358" s="1">
        <v>0</v>
      </c>
      <c r="E358" s="2">
        <v>0</v>
      </c>
      <c r="F358" s="3">
        <v>0</v>
      </c>
      <c r="G358" s="1">
        <v>0</v>
      </c>
      <c r="H358" s="2">
        <v>0</v>
      </c>
      <c r="I358" s="3">
        <v>0</v>
      </c>
      <c r="J358" s="1">
        <v>0</v>
      </c>
      <c r="K358" s="2">
        <v>0</v>
      </c>
      <c r="L358" s="3">
        <v>0</v>
      </c>
      <c r="M358" s="1">
        <v>0</v>
      </c>
      <c r="N358" s="2">
        <v>0</v>
      </c>
      <c r="O358" s="3">
        <v>0</v>
      </c>
      <c r="P358" s="1">
        <v>0</v>
      </c>
      <c r="Q358" s="2">
        <v>0</v>
      </c>
      <c r="R358" s="3">
        <v>0</v>
      </c>
      <c r="S358" s="1">
        <v>0</v>
      </c>
      <c r="T358" s="2">
        <v>0</v>
      </c>
      <c r="U358" s="3">
        <v>0</v>
      </c>
      <c r="V358" s="1">
        <v>0</v>
      </c>
      <c r="W358" s="2">
        <v>0</v>
      </c>
      <c r="X358" s="3">
        <v>0</v>
      </c>
      <c r="Y358" s="1">
        <v>0</v>
      </c>
      <c r="Z358" s="2">
        <v>0</v>
      </c>
      <c r="AA358" s="3">
        <v>0</v>
      </c>
      <c r="AB358" s="1">
        <v>0</v>
      </c>
      <c r="AC358" s="2">
        <v>0</v>
      </c>
      <c r="AD358" s="3">
        <v>0</v>
      </c>
      <c r="AE358" s="1">
        <v>0</v>
      </c>
      <c r="AF358" s="2">
        <v>0</v>
      </c>
      <c r="AG358" s="3">
        <v>0</v>
      </c>
      <c r="AI358" s="147">
        <f t="shared" ref="AI358:AK368" si="117">D358+G358+J358+M358+P358+S358+V358+Y358+AB358+AE358</f>
        <v>0</v>
      </c>
      <c r="AJ358" s="80">
        <f t="shared" si="117"/>
        <v>0</v>
      </c>
      <c r="AK358" s="134">
        <f t="shared" si="117"/>
        <v>0</v>
      </c>
    </row>
    <row r="359" spans="1:37" ht="15" customHeight="1" x14ac:dyDescent="0.2">
      <c r="A359" s="257" t="str">
        <f>[6]Settings!U358</f>
        <v>WESTERN CAPE</v>
      </c>
      <c r="B359" s="19"/>
      <c r="C359" s="229"/>
      <c r="D359" s="1">
        <v>0</v>
      </c>
      <c r="E359" s="2">
        <v>0</v>
      </c>
      <c r="F359" s="3">
        <v>0</v>
      </c>
      <c r="G359" s="1">
        <v>0</v>
      </c>
      <c r="H359" s="2">
        <v>0</v>
      </c>
      <c r="I359" s="3">
        <v>0</v>
      </c>
      <c r="J359" s="1">
        <v>0</v>
      </c>
      <c r="K359" s="2">
        <v>0</v>
      </c>
      <c r="L359" s="3">
        <v>0</v>
      </c>
      <c r="M359" s="1">
        <v>0</v>
      </c>
      <c r="N359" s="2">
        <v>0</v>
      </c>
      <c r="O359" s="3">
        <v>0</v>
      </c>
      <c r="P359" s="1">
        <v>0</v>
      </c>
      <c r="Q359" s="2">
        <v>0</v>
      </c>
      <c r="R359" s="3">
        <v>0</v>
      </c>
      <c r="S359" s="1">
        <v>0</v>
      </c>
      <c r="T359" s="2">
        <v>0</v>
      </c>
      <c r="U359" s="3">
        <v>0</v>
      </c>
      <c r="V359" s="1">
        <v>0</v>
      </c>
      <c r="W359" s="2">
        <v>0</v>
      </c>
      <c r="X359" s="3">
        <v>0</v>
      </c>
      <c r="Y359" s="1">
        <v>0</v>
      </c>
      <c r="Z359" s="2">
        <v>0</v>
      </c>
      <c r="AA359" s="3">
        <v>0</v>
      </c>
      <c r="AB359" s="1">
        <v>0</v>
      </c>
      <c r="AC359" s="2">
        <v>0</v>
      </c>
      <c r="AD359" s="3">
        <v>0</v>
      </c>
      <c r="AE359" s="1">
        <v>0</v>
      </c>
      <c r="AF359" s="2">
        <v>0</v>
      </c>
      <c r="AG359" s="3">
        <v>0</v>
      </c>
      <c r="AI359" s="147">
        <f t="shared" si="117"/>
        <v>0</v>
      </c>
      <c r="AJ359" s="80">
        <f t="shared" si="117"/>
        <v>0</v>
      </c>
      <c r="AK359" s="134">
        <f t="shared" si="117"/>
        <v>0</v>
      </c>
    </row>
    <row r="360" spans="1:37" ht="15" customHeight="1" x14ac:dyDescent="0.2">
      <c r="A360" s="254">
        <f>[6]Settings!U359</f>
        <v>0</v>
      </c>
      <c r="B360" s="243">
        <f>[6]Settings!V359</f>
        <v>0</v>
      </c>
      <c r="C360" s="244">
        <f>[6]Settings!W359</f>
        <v>0</v>
      </c>
      <c r="D360" s="1">
        <v>0</v>
      </c>
      <c r="E360" s="2">
        <v>0</v>
      </c>
      <c r="F360" s="3">
        <v>0</v>
      </c>
      <c r="G360" s="1">
        <v>0</v>
      </c>
      <c r="H360" s="2">
        <v>0</v>
      </c>
      <c r="I360" s="3">
        <v>0</v>
      </c>
      <c r="J360" s="1">
        <v>0</v>
      </c>
      <c r="K360" s="2">
        <v>0</v>
      </c>
      <c r="L360" s="3">
        <v>0</v>
      </c>
      <c r="M360" s="1">
        <v>0</v>
      </c>
      <c r="N360" s="2">
        <v>0</v>
      </c>
      <c r="O360" s="3">
        <v>0</v>
      </c>
      <c r="P360" s="1">
        <v>0</v>
      </c>
      <c r="Q360" s="2">
        <v>0</v>
      </c>
      <c r="R360" s="3">
        <v>0</v>
      </c>
      <c r="S360" s="1">
        <v>0</v>
      </c>
      <c r="T360" s="2">
        <v>0</v>
      </c>
      <c r="U360" s="3">
        <v>0</v>
      </c>
      <c r="V360" s="1">
        <v>0</v>
      </c>
      <c r="W360" s="2">
        <v>0</v>
      </c>
      <c r="X360" s="3">
        <v>0</v>
      </c>
      <c r="Y360" s="1">
        <v>0</v>
      </c>
      <c r="Z360" s="2">
        <v>0</v>
      </c>
      <c r="AA360" s="3">
        <v>0</v>
      </c>
      <c r="AB360" s="1">
        <v>0</v>
      </c>
      <c r="AC360" s="2">
        <v>0</v>
      </c>
      <c r="AD360" s="3">
        <v>0</v>
      </c>
      <c r="AE360" s="1">
        <v>0</v>
      </c>
      <c r="AF360" s="2">
        <v>0</v>
      </c>
      <c r="AG360" s="3">
        <v>0</v>
      </c>
      <c r="AI360" s="147">
        <f t="shared" si="117"/>
        <v>0</v>
      </c>
      <c r="AJ360" s="80">
        <f t="shared" si="117"/>
        <v>0</v>
      </c>
      <c r="AK360" s="134">
        <f t="shared" si="117"/>
        <v>0</v>
      </c>
    </row>
    <row r="361" spans="1:37" ht="15" customHeight="1" x14ac:dyDescent="0.2">
      <c r="A361" s="255" t="str">
        <f>[6]Settings!U360</f>
        <v>A</v>
      </c>
      <c r="B361" s="21" t="str">
        <f>[6]Settings!V360</f>
        <v>CPT</v>
      </c>
      <c r="C361" s="65" t="str">
        <f>[6]Settings!W360</f>
        <v>City of Cape Town</v>
      </c>
      <c r="D361" s="148">
        <v>59747</v>
      </c>
      <c r="E361" s="81">
        <v>37646</v>
      </c>
      <c r="F361" s="149">
        <v>44698</v>
      </c>
      <c r="G361" s="148">
        <v>564</v>
      </c>
      <c r="H361" s="81">
        <v>1200</v>
      </c>
      <c r="I361" s="149">
        <v>1200</v>
      </c>
      <c r="J361" s="148"/>
      <c r="K361" s="81"/>
      <c r="L361" s="149"/>
      <c r="M361" s="148">
        <v>0</v>
      </c>
      <c r="N361" s="81">
        <v>0</v>
      </c>
      <c r="O361" s="149">
        <v>0</v>
      </c>
      <c r="P361" s="148"/>
      <c r="Q361" s="81"/>
      <c r="R361" s="149"/>
      <c r="S361" s="148"/>
      <c r="T361" s="81"/>
      <c r="U361" s="149"/>
      <c r="V361" s="148"/>
      <c r="W361" s="81"/>
      <c r="X361" s="149"/>
      <c r="Y361" s="148"/>
      <c r="Z361" s="81"/>
      <c r="AA361" s="149"/>
      <c r="AB361" s="148"/>
      <c r="AC361" s="81"/>
      <c r="AD361" s="149"/>
      <c r="AE361" s="148"/>
      <c r="AF361" s="81"/>
      <c r="AG361" s="149"/>
      <c r="AI361" s="148">
        <f t="shared" si="117"/>
        <v>60311</v>
      </c>
      <c r="AJ361" s="81">
        <f t="shared" si="117"/>
        <v>38846</v>
      </c>
      <c r="AK361" s="149">
        <f t="shared" si="117"/>
        <v>45898</v>
      </c>
    </row>
    <row r="362" spans="1:37" ht="15" customHeight="1" x14ac:dyDescent="0.2">
      <c r="A362" s="254">
        <f>[6]Settings!U361</f>
        <v>0</v>
      </c>
      <c r="B362" s="243">
        <f>[6]Settings!V361</f>
        <v>0</v>
      </c>
      <c r="C362" s="244">
        <f>[6]Settings!W361</f>
        <v>0</v>
      </c>
      <c r="D362" s="1">
        <v>0</v>
      </c>
      <c r="E362" s="2">
        <v>0</v>
      </c>
      <c r="F362" s="3">
        <v>0</v>
      </c>
      <c r="G362" s="1">
        <v>0</v>
      </c>
      <c r="H362" s="2">
        <v>0</v>
      </c>
      <c r="I362" s="3">
        <v>0</v>
      </c>
      <c r="J362" s="1">
        <v>0</v>
      </c>
      <c r="K362" s="2">
        <v>0</v>
      </c>
      <c r="L362" s="3">
        <v>0</v>
      </c>
      <c r="M362" s="1">
        <v>0</v>
      </c>
      <c r="N362" s="2">
        <v>0</v>
      </c>
      <c r="O362" s="3">
        <v>0</v>
      </c>
      <c r="P362" s="1">
        <v>0</v>
      </c>
      <c r="Q362" s="2">
        <v>0</v>
      </c>
      <c r="R362" s="3">
        <v>0</v>
      </c>
      <c r="S362" s="1">
        <v>0</v>
      </c>
      <c r="T362" s="2">
        <v>0</v>
      </c>
      <c r="U362" s="3">
        <v>0</v>
      </c>
      <c r="V362" s="1">
        <v>0</v>
      </c>
      <c r="W362" s="2">
        <v>0</v>
      </c>
      <c r="X362" s="3">
        <v>0</v>
      </c>
      <c r="Y362" s="1">
        <v>0</v>
      </c>
      <c r="Z362" s="2">
        <v>0</v>
      </c>
      <c r="AA362" s="3">
        <v>0</v>
      </c>
      <c r="AB362" s="1">
        <v>0</v>
      </c>
      <c r="AC362" s="2">
        <v>0</v>
      </c>
      <c r="AD362" s="3">
        <v>0</v>
      </c>
      <c r="AE362" s="1">
        <v>0</v>
      </c>
      <c r="AF362" s="2">
        <v>0</v>
      </c>
      <c r="AG362" s="3">
        <v>0</v>
      </c>
      <c r="AI362" s="147">
        <f t="shared" si="117"/>
        <v>0</v>
      </c>
      <c r="AJ362" s="80">
        <f t="shared" si="117"/>
        <v>0</v>
      </c>
      <c r="AK362" s="134">
        <f t="shared" si="117"/>
        <v>0</v>
      </c>
    </row>
    <row r="363" spans="1:37" ht="15" customHeight="1" x14ac:dyDescent="0.2">
      <c r="A363" s="20" t="str">
        <f>[6]Settings!U362</f>
        <v>B</v>
      </c>
      <c r="B363" s="19" t="s">
        <v>174</v>
      </c>
      <c r="C363" s="229" t="str">
        <f>[6]Settings!W362</f>
        <v xml:space="preserve"> Matzikama</v>
      </c>
      <c r="D363" s="147"/>
      <c r="E363" s="80">
        <v>66</v>
      </c>
      <c r="F363" s="134">
        <v>69</v>
      </c>
      <c r="G363" s="147"/>
      <c r="H363" s="80"/>
      <c r="I363" s="134"/>
      <c r="J363" s="147"/>
      <c r="K363" s="80"/>
      <c r="L363" s="134"/>
      <c r="M363" s="147">
        <v>0</v>
      </c>
      <c r="N363" s="80">
        <v>9000</v>
      </c>
      <c r="O363" s="134">
        <v>20000</v>
      </c>
      <c r="P363" s="147"/>
      <c r="Q363" s="80"/>
      <c r="R363" s="134"/>
      <c r="S363" s="147"/>
      <c r="T363" s="80"/>
      <c r="U363" s="134"/>
      <c r="V363" s="147"/>
      <c r="W363" s="80"/>
      <c r="X363" s="134"/>
      <c r="Y363" s="147"/>
      <c r="Z363" s="80"/>
      <c r="AA363" s="134"/>
      <c r="AB363" s="147"/>
      <c r="AC363" s="80"/>
      <c r="AD363" s="134"/>
      <c r="AE363" s="147"/>
      <c r="AF363" s="80"/>
      <c r="AG363" s="134"/>
      <c r="AI363" s="147">
        <f t="shared" si="117"/>
        <v>0</v>
      </c>
      <c r="AJ363" s="80">
        <f t="shared" si="117"/>
        <v>9066</v>
      </c>
      <c r="AK363" s="134">
        <f t="shared" si="117"/>
        <v>20069</v>
      </c>
    </row>
    <row r="364" spans="1:37" ht="15" customHeight="1" x14ac:dyDescent="0.2">
      <c r="A364" s="20" t="str">
        <f>[6]Settings!U363</f>
        <v>B</v>
      </c>
      <c r="B364" s="19" t="s">
        <v>175</v>
      </c>
      <c r="C364" s="229" t="str">
        <f>[6]Settings!W363</f>
        <v xml:space="preserve"> Cederberg</v>
      </c>
      <c r="D364" s="147">
        <v>10695</v>
      </c>
      <c r="E364" s="80">
        <v>25888</v>
      </c>
      <c r="F364" s="134">
        <v>17389</v>
      </c>
      <c r="G364" s="147"/>
      <c r="H364" s="80"/>
      <c r="I364" s="134"/>
      <c r="J364" s="147"/>
      <c r="K364" s="80"/>
      <c r="L364" s="134"/>
      <c r="M364" s="147">
        <v>0</v>
      </c>
      <c r="N364" s="80">
        <v>0</v>
      </c>
      <c r="O364" s="134">
        <v>0</v>
      </c>
      <c r="P364" s="147"/>
      <c r="Q364" s="80"/>
      <c r="R364" s="134">
        <v>1000</v>
      </c>
      <c r="S364" s="147"/>
      <c r="T364" s="80"/>
      <c r="U364" s="134"/>
      <c r="V364" s="147"/>
      <c r="W364" s="80"/>
      <c r="X364" s="134"/>
      <c r="Y364" s="147"/>
      <c r="Z364" s="80"/>
      <c r="AA364" s="134"/>
      <c r="AB364" s="147"/>
      <c r="AC364" s="80"/>
      <c r="AD364" s="134"/>
      <c r="AE364" s="147"/>
      <c r="AF364" s="80"/>
      <c r="AG364" s="134"/>
      <c r="AI364" s="147">
        <f t="shared" si="117"/>
        <v>10695</v>
      </c>
      <c r="AJ364" s="80">
        <f t="shared" si="117"/>
        <v>25888</v>
      </c>
      <c r="AK364" s="134">
        <f t="shared" si="117"/>
        <v>18389</v>
      </c>
    </row>
    <row r="365" spans="1:37" ht="15" customHeight="1" x14ac:dyDescent="0.2">
      <c r="A365" s="20" t="str">
        <f>[6]Settings!U364</f>
        <v>B</v>
      </c>
      <c r="B365" s="19" t="s">
        <v>1304</v>
      </c>
      <c r="C365" s="229" t="str">
        <f>[6]Settings!W364</f>
        <v xml:space="preserve"> Bergrivier</v>
      </c>
      <c r="D365" s="147"/>
      <c r="E365" s="80">
        <v>91</v>
      </c>
      <c r="F365" s="134">
        <v>96</v>
      </c>
      <c r="G365" s="147"/>
      <c r="H365" s="80"/>
      <c r="I365" s="134"/>
      <c r="J365" s="147"/>
      <c r="K365" s="80"/>
      <c r="L365" s="134"/>
      <c r="M365" s="147">
        <v>0</v>
      </c>
      <c r="N365" s="80">
        <v>0</v>
      </c>
      <c r="O365" s="134">
        <v>0</v>
      </c>
      <c r="P365" s="147"/>
      <c r="Q365" s="80">
        <v>760</v>
      </c>
      <c r="R365" s="134"/>
      <c r="S365" s="147"/>
      <c r="T365" s="80"/>
      <c r="U365" s="134"/>
      <c r="V365" s="147"/>
      <c r="W365" s="80"/>
      <c r="X365" s="134"/>
      <c r="Y365" s="147"/>
      <c r="Z365" s="80"/>
      <c r="AA365" s="134"/>
      <c r="AB365" s="147"/>
      <c r="AC365" s="80"/>
      <c r="AD365" s="134"/>
      <c r="AE365" s="147"/>
      <c r="AF365" s="80"/>
      <c r="AG365" s="134"/>
      <c r="AI365" s="147">
        <f t="shared" si="117"/>
        <v>0</v>
      </c>
      <c r="AJ365" s="80">
        <f t="shared" si="117"/>
        <v>851</v>
      </c>
      <c r="AK365" s="134">
        <f t="shared" si="117"/>
        <v>96</v>
      </c>
    </row>
    <row r="366" spans="1:37" ht="15" customHeight="1" x14ac:dyDescent="0.2">
      <c r="A366" s="20" t="str">
        <f>[6]Settings!U365</f>
        <v>B</v>
      </c>
      <c r="B366" s="19" t="s">
        <v>1305</v>
      </c>
      <c r="C366" s="229" t="str">
        <f>[6]Settings!W365</f>
        <v xml:space="preserve"> Saldanha Bay</v>
      </c>
      <c r="D366" s="147">
        <v>4691</v>
      </c>
      <c r="E366" s="80">
        <v>66</v>
      </c>
      <c r="F366" s="134">
        <v>69</v>
      </c>
      <c r="G366" s="147"/>
      <c r="H366" s="80"/>
      <c r="I366" s="134"/>
      <c r="J366" s="147"/>
      <c r="K366" s="80"/>
      <c r="L366" s="134"/>
      <c r="M366" s="147">
        <v>0</v>
      </c>
      <c r="N366" s="80">
        <v>0</v>
      </c>
      <c r="O366" s="134">
        <v>0</v>
      </c>
      <c r="P366" s="147"/>
      <c r="Q366" s="80"/>
      <c r="R366" s="134">
        <v>1000</v>
      </c>
      <c r="S366" s="147"/>
      <c r="T366" s="80"/>
      <c r="U366" s="134"/>
      <c r="V366" s="147"/>
      <c r="W366" s="80"/>
      <c r="X366" s="134"/>
      <c r="Y366" s="147"/>
      <c r="Z366" s="80"/>
      <c r="AA366" s="134"/>
      <c r="AB366" s="147"/>
      <c r="AC366" s="80"/>
      <c r="AD366" s="134"/>
      <c r="AE366" s="147"/>
      <c r="AF366" s="80"/>
      <c r="AG366" s="134"/>
      <c r="AI366" s="147">
        <f t="shared" si="117"/>
        <v>4691</v>
      </c>
      <c r="AJ366" s="80">
        <f t="shared" si="117"/>
        <v>66</v>
      </c>
      <c r="AK366" s="134">
        <f t="shared" si="117"/>
        <v>1069</v>
      </c>
    </row>
    <row r="367" spans="1:37" ht="15" customHeight="1" x14ac:dyDescent="0.2">
      <c r="A367" s="20" t="str">
        <f>[6]Settings!U366</f>
        <v>B</v>
      </c>
      <c r="B367" s="19" t="s">
        <v>1306</v>
      </c>
      <c r="C367" s="229" t="str">
        <f>[6]Settings!W366</f>
        <v xml:space="preserve"> Swartland</v>
      </c>
      <c r="D367" s="147">
        <v>1116</v>
      </c>
      <c r="E367" s="80">
        <v>810</v>
      </c>
      <c r="F367" s="134">
        <v>857</v>
      </c>
      <c r="G367" s="147"/>
      <c r="H367" s="80"/>
      <c r="I367" s="134"/>
      <c r="J367" s="147"/>
      <c r="K367" s="80"/>
      <c r="L367" s="134"/>
      <c r="M367" s="147">
        <v>0</v>
      </c>
      <c r="N367" s="80">
        <v>0</v>
      </c>
      <c r="O367" s="134">
        <v>0</v>
      </c>
      <c r="P367" s="147"/>
      <c r="Q367" s="80"/>
      <c r="R367" s="134"/>
      <c r="S367" s="147"/>
      <c r="T367" s="80"/>
      <c r="U367" s="134"/>
      <c r="V367" s="147"/>
      <c r="W367" s="80"/>
      <c r="X367" s="134"/>
      <c r="Y367" s="147"/>
      <c r="Z367" s="80"/>
      <c r="AA367" s="134"/>
      <c r="AB367" s="147"/>
      <c r="AC367" s="80"/>
      <c r="AD367" s="134"/>
      <c r="AE367" s="147"/>
      <c r="AF367" s="80"/>
      <c r="AG367" s="134"/>
      <c r="AI367" s="147">
        <f t="shared" si="117"/>
        <v>1116</v>
      </c>
      <c r="AJ367" s="80">
        <f t="shared" si="117"/>
        <v>810</v>
      </c>
      <c r="AK367" s="134">
        <f t="shared" si="117"/>
        <v>857</v>
      </c>
    </row>
    <row r="368" spans="1:37" ht="15" customHeight="1" x14ac:dyDescent="0.2">
      <c r="A368" s="20" t="str">
        <f>[6]Settings!U367</f>
        <v>C</v>
      </c>
      <c r="B368" s="19" t="s">
        <v>176</v>
      </c>
      <c r="C368" s="229" t="str">
        <f>[6]Settings!W367</f>
        <v xml:space="preserve"> West Coast District Municipality</v>
      </c>
      <c r="D368" s="147"/>
      <c r="E368" s="80"/>
      <c r="F368" s="134"/>
      <c r="G368" s="147"/>
      <c r="H368" s="80"/>
      <c r="I368" s="134"/>
      <c r="J368" s="147"/>
      <c r="K368" s="80"/>
      <c r="L368" s="134"/>
      <c r="M368" s="147">
        <v>0</v>
      </c>
      <c r="N368" s="80">
        <v>0</v>
      </c>
      <c r="O368" s="134">
        <v>5000</v>
      </c>
      <c r="P368" s="147"/>
      <c r="Q368" s="80">
        <v>3124</v>
      </c>
      <c r="R368" s="134"/>
      <c r="S368" s="147"/>
      <c r="T368" s="80"/>
      <c r="U368" s="134"/>
      <c r="V368" s="147"/>
      <c r="W368" s="80"/>
      <c r="X368" s="134"/>
      <c r="Y368" s="147"/>
      <c r="Z368" s="80"/>
      <c r="AA368" s="134"/>
      <c r="AB368" s="147"/>
      <c r="AC368" s="80"/>
      <c r="AD368" s="134"/>
      <c r="AE368" s="147"/>
      <c r="AF368" s="80"/>
      <c r="AG368" s="134"/>
      <c r="AI368" s="147">
        <f t="shared" si="117"/>
        <v>0</v>
      </c>
      <c r="AJ368" s="80">
        <f t="shared" si="117"/>
        <v>3124</v>
      </c>
      <c r="AK368" s="134">
        <f t="shared" si="117"/>
        <v>5000</v>
      </c>
    </row>
    <row r="369" spans="1:37" s="66" customFormat="1" ht="15" customHeight="1" x14ac:dyDescent="0.2">
      <c r="A369" s="22" t="str">
        <f>[6]Settings!U368</f>
        <v>Total: West Coast Municipalities</v>
      </c>
      <c r="B369" s="23"/>
      <c r="C369" s="24"/>
      <c r="D369" s="193">
        <f>SUM(D363:D368)</f>
        <v>16502</v>
      </c>
      <c r="E369" s="102">
        <f t="shared" ref="E369:AK369" si="118">SUM(E363:E368)</f>
        <v>26921</v>
      </c>
      <c r="F369" s="203">
        <f t="shared" si="118"/>
        <v>18480</v>
      </c>
      <c r="G369" s="193">
        <f t="shared" si="118"/>
        <v>0</v>
      </c>
      <c r="H369" s="102">
        <f t="shared" si="118"/>
        <v>0</v>
      </c>
      <c r="I369" s="203">
        <f t="shared" si="118"/>
        <v>0</v>
      </c>
      <c r="J369" s="193">
        <f t="shared" si="118"/>
        <v>0</v>
      </c>
      <c r="K369" s="102">
        <f t="shared" si="118"/>
        <v>0</v>
      </c>
      <c r="L369" s="203">
        <f t="shared" si="118"/>
        <v>0</v>
      </c>
      <c r="M369" s="193">
        <f t="shared" si="118"/>
        <v>0</v>
      </c>
      <c r="N369" s="102">
        <f t="shared" si="118"/>
        <v>9000</v>
      </c>
      <c r="O369" s="203">
        <f t="shared" si="118"/>
        <v>25000</v>
      </c>
      <c r="P369" s="193">
        <f t="shared" si="118"/>
        <v>0</v>
      </c>
      <c r="Q369" s="102">
        <f t="shared" si="118"/>
        <v>3884</v>
      </c>
      <c r="R369" s="203">
        <f t="shared" si="118"/>
        <v>2000</v>
      </c>
      <c r="S369" s="193">
        <f t="shared" si="118"/>
        <v>0</v>
      </c>
      <c r="T369" s="102">
        <f t="shared" si="118"/>
        <v>0</v>
      </c>
      <c r="U369" s="203">
        <f t="shared" si="118"/>
        <v>0</v>
      </c>
      <c r="V369" s="193">
        <f t="shared" si="118"/>
        <v>0</v>
      </c>
      <c r="W369" s="102">
        <f t="shared" si="118"/>
        <v>0</v>
      </c>
      <c r="X369" s="203">
        <f t="shared" si="118"/>
        <v>0</v>
      </c>
      <c r="Y369" s="193">
        <f t="shared" si="118"/>
        <v>0</v>
      </c>
      <c r="Z369" s="102">
        <f t="shared" si="118"/>
        <v>0</v>
      </c>
      <c r="AA369" s="203">
        <f t="shared" si="118"/>
        <v>0</v>
      </c>
      <c r="AB369" s="193">
        <f t="shared" si="118"/>
        <v>0</v>
      </c>
      <c r="AC369" s="102">
        <f t="shared" si="118"/>
        <v>0</v>
      </c>
      <c r="AD369" s="203">
        <f t="shared" si="118"/>
        <v>0</v>
      </c>
      <c r="AE369" s="193">
        <f t="shared" si="118"/>
        <v>0</v>
      </c>
      <c r="AF369" s="102">
        <f t="shared" si="118"/>
        <v>0</v>
      </c>
      <c r="AG369" s="203">
        <f t="shared" si="118"/>
        <v>0</v>
      </c>
      <c r="AH369" s="121">
        <f t="shared" si="118"/>
        <v>0</v>
      </c>
      <c r="AI369" s="193">
        <f t="shared" si="118"/>
        <v>16502</v>
      </c>
      <c r="AJ369" s="102">
        <f t="shared" si="118"/>
        <v>39805</v>
      </c>
      <c r="AK369" s="203">
        <f t="shared" si="118"/>
        <v>45480</v>
      </c>
    </row>
    <row r="370" spans="1:37" ht="15" customHeight="1" x14ac:dyDescent="0.2">
      <c r="A370" s="254">
        <f>[6]Settings!U369</f>
        <v>0</v>
      </c>
      <c r="B370" s="243">
        <f>[6]Settings!V369</f>
        <v>0</v>
      </c>
      <c r="C370" s="244">
        <f>[6]Settings!W369</f>
        <v>0</v>
      </c>
      <c r="D370" s="1">
        <v>0</v>
      </c>
      <c r="E370" s="2">
        <v>0</v>
      </c>
      <c r="F370" s="3">
        <v>0</v>
      </c>
      <c r="G370" s="1">
        <v>0</v>
      </c>
      <c r="H370" s="2">
        <v>0</v>
      </c>
      <c r="I370" s="3">
        <v>0</v>
      </c>
      <c r="J370" s="1">
        <v>0</v>
      </c>
      <c r="K370" s="2">
        <v>0</v>
      </c>
      <c r="L370" s="3">
        <v>0</v>
      </c>
      <c r="M370" s="1">
        <v>0</v>
      </c>
      <c r="N370" s="2">
        <v>0</v>
      </c>
      <c r="O370" s="3">
        <v>0</v>
      </c>
      <c r="P370" s="1">
        <v>0</v>
      </c>
      <c r="Q370" s="2">
        <v>0</v>
      </c>
      <c r="R370" s="3">
        <v>0</v>
      </c>
      <c r="S370" s="1">
        <v>0</v>
      </c>
      <c r="T370" s="2">
        <v>0</v>
      </c>
      <c r="U370" s="3">
        <v>0</v>
      </c>
      <c r="V370" s="1">
        <v>0</v>
      </c>
      <c r="W370" s="2">
        <v>0</v>
      </c>
      <c r="X370" s="3">
        <v>0</v>
      </c>
      <c r="Y370" s="1">
        <v>0</v>
      </c>
      <c r="Z370" s="2">
        <v>0</v>
      </c>
      <c r="AA370" s="3">
        <v>0</v>
      </c>
      <c r="AB370" s="1">
        <v>0</v>
      </c>
      <c r="AC370" s="2">
        <v>0</v>
      </c>
      <c r="AD370" s="3">
        <v>0</v>
      </c>
      <c r="AE370" s="1">
        <v>0</v>
      </c>
      <c r="AF370" s="2">
        <v>0</v>
      </c>
      <c r="AG370" s="3">
        <v>0</v>
      </c>
      <c r="AI370" s="147">
        <f t="shared" ref="AI370:AK376" si="119">D370+G370+J370+M370+P370+S370+V370+Y370+AB370+AE370</f>
        <v>0</v>
      </c>
      <c r="AJ370" s="80">
        <f t="shared" si="119"/>
        <v>0</v>
      </c>
      <c r="AK370" s="134">
        <f t="shared" si="119"/>
        <v>0</v>
      </c>
    </row>
    <row r="371" spans="1:37" ht="15" customHeight="1" x14ac:dyDescent="0.2">
      <c r="A371" s="20" t="str">
        <f>[6]Settings!U370</f>
        <v>B</v>
      </c>
      <c r="B371" s="19" t="s">
        <v>178</v>
      </c>
      <c r="C371" s="229" t="str">
        <f>[6]Settings!W370</f>
        <v xml:space="preserve"> Witzenberg</v>
      </c>
      <c r="D371" s="147"/>
      <c r="E371" s="80">
        <v>123</v>
      </c>
      <c r="F371" s="134">
        <v>130</v>
      </c>
      <c r="G371" s="147"/>
      <c r="H371" s="80"/>
      <c r="I371" s="134"/>
      <c r="J371" s="147"/>
      <c r="K371" s="80"/>
      <c r="L371" s="134"/>
      <c r="M371" s="147">
        <v>0</v>
      </c>
      <c r="N371" s="80">
        <v>0</v>
      </c>
      <c r="O371" s="134">
        <v>0</v>
      </c>
      <c r="P371" s="147"/>
      <c r="Q371" s="80"/>
      <c r="R371" s="134"/>
      <c r="S371" s="147"/>
      <c r="T371" s="80"/>
      <c r="U371" s="134"/>
      <c r="V371" s="147"/>
      <c r="W371" s="80"/>
      <c r="X371" s="134"/>
      <c r="Y371" s="147"/>
      <c r="Z371" s="80"/>
      <c r="AA371" s="134"/>
      <c r="AB371" s="147"/>
      <c r="AC371" s="80"/>
      <c r="AD371" s="134"/>
      <c r="AE371" s="147"/>
      <c r="AF371" s="80"/>
      <c r="AG371" s="134"/>
      <c r="AI371" s="147">
        <f t="shared" si="119"/>
        <v>0</v>
      </c>
      <c r="AJ371" s="80">
        <f t="shared" si="119"/>
        <v>123</v>
      </c>
      <c r="AK371" s="134">
        <f t="shared" si="119"/>
        <v>130</v>
      </c>
    </row>
    <row r="372" spans="1:37" ht="15" customHeight="1" x14ac:dyDescent="0.2">
      <c r="A372" s="20" t="str">
        <f>[6]Settings!U371</f>
        <v>B</v>
      </c>
      <c r="B372" s="19" t="s">
        <v>179</v>
      </c>
      <c r="C372" s="229" t="str">
        <f>[6]Settings!W371</f>
        <v xml:space="preserve"> Drakenstein</v>
      </c>
      <c r="D372" s="147"/>
      <c r="E372" s="80"/>
      <c r="F372" s="134"/>
      <c r="G372" s="147"/>
      <c r="H372" s="80"/>
      <c r="I372" s="134"/>
      <c r="J372" s="147"/>
      <c r="K372" s="80"/>
      <c r="L372" s="134"/>
      <c r="M372" s="147">
        <v>0</v>
      </c>
      <c r="N372" s="80">
        <v>0</v>
      </c>
      <c r="O372" s="134">
        <v>0</v>
      </c>
      <c r="P372" s="147">
        <v>1365</v>
      </c>
      <c r="Q372" s="80">
        <v>1433</v>
      </c>
      <c r="R372" s="134"/>
      <c r="S372" s="147"/>
      <c r="T372" s="80"/>
      <c r="U372" s="134"/>
      <c r="V372" s="147"/>
      <c r="W372" s="80"/>
      <c r="X372" s="134"/>
      <c r="Y372" s="147"/>
      <c r="Z372" s="80"/>
      <c r="AA372" s="134"/>
      <c r="AB372" s="147"/>
      <c r="AC372" s="80"/>
      <c r="AD372" s="134"/>
      <c r="AE372" s="147"/>
      <c r="AF372" s="80"/>
      <c r="AG372" s="134"/>
      <c r="AI372" s="147">
        <f t="shared" si="119"/>
        <v>1365</v>
      </c>
      <c r="AJ372" s="80">
        <f t="shared" si="119"/>
        <v>1433</v>
      </c>
      <c r="AK372" s="134">
        <f t="shared" si="119"/>
        <v>0</v>
      </c>
    </row>
    <row r="373" spans="1:37" ht="15" customHeight="1" x14ac:dyDescent="0.2">
      <c r="A373" s="20" t="str">
        <f>[6]Settings!U372</f>
        <v>B</v>
      </c>
      <c r="B373" s="19" t="s">
        <v>180</v>
      </c>
      <c r="C373" s="229" t="str">
        <f>[6]Settings!W372</f>
        <v xml:space="preserve"> Stellenbosch</v>
      </c>
      <c r="D373" s="147"/>
      <c r="E373" s="80"/>
      <c r="F373" s="134"/>
      <c r="G373" s="147"/>
      <c r="H373" s="80"/>
      <c r="I373" s="134"/>
      <c r="J373" s="147"/>
      <c r="K373" s="80"/>
      <c r="L373" s="134"/>
      <c r="M373" s="147">
        <v>0</v>
      </c>
      <c r="N373" s="80">
        <v>0</v>
      </c>
      <c r="O373" s="134">
        <v>0</v>
      </c>
      <c r="P373" s="147"/>
      <c r="Q373" s="80"/>
      <c r="R373" s="134">
        <v>1000</v>
      </c>
      <c r="S373" s="147"/>
      <c r="T373" s="80"/>
      <c r="U373" s="134"/>
      <c r="V373" s="147"/>
      <c r="W373" s="80"/>
      <c r="X373" s="134"/>
      <c r="Y373" s="147"/>
      <c r="Z373" s="80"/>
      <c r="AA373" s="134"/>
      <c r="AB373" s="147"/>
      <c r="AC373" s="80"/>
      <c r="AD373" s="134"/>
      <c r="AE373" s="147"/>
      <c r="AF373" s="80"/>
      <c r="AG373" s="134"/>
      <c r="AI373" s="147">
        <f t="shared" si="119"/>
        <v>0</v>
      </c>
      <c r="AJ373" s="80">
        <f t="shared" si="119"/>
        <v>0</v>
      </c>
      <c r="AK373" s="134">
        <f t="shared" si="119"/>
        <v>1000</v>
      </c>
    </row>
    <row r="374" spans="1:37" ht="15" customHeight="1" x14ac:dyDescent="0.2">
      <c r="A374" s="20" t="str">
        <f>[6]Settings!U373</f>
        <v>B</v>
      </c>
      <c r="B374" s="19" t="s">
        <v>1307</v>
      </c>
      <c r="C374" s="229" t="str">
        <f>[6]Settings!W373</f>
        <v xml:space="preserve"> Breede Valley</v>
      </c>
      <c r="D374" s="147">
        <v>12663</v>
      </c>
      <c r="E374" s="80">
        <v>22371</v>
      </c>
      <c r="F374" s="134">
        <v>13669</v>
      </c>
      <c r="G374" s="147"/>
      <c r="H374" s="80"/>
      <c r="I374" s="134"/>
      <c r="J374" s="147"/>
      <c r="K374" s="80"/>
      <c r="L374" s="134"/>
      <c r="M374" s="147">
        <v>0</v>
      </c>
      <c r="N374" s="80">
        <v>0</v>
      </c>
      <c r="O374" s="134">
        <v>0</v>
      </c>
      <c r="P374" s="147"/>
      <c r="Q374" s="80">
        <v>760</v>
      </c>
      <c r="R374" s="134"/>
      <c r="S374" s="147"/>
      <c r="T374" s="80"/>
      <c r="U374" s="134"/>
      <c r="V374" s="147"/>
      <c r="W374" s="80"/>
      <c r="X374" s="134"/>
      <c r="Y374" s="147"/>
      <c r="Z374" s="80"/>
      <c r="AA374" s="134"/>
      <c r="AB374" s="147"/>
      <c r="AC374" s="80"/>
      <c r="AD374" s="134"/>
      <c r="AE374" s="147"/>
      <c r="AF374" s="80"/>
      <c r="AG374" s="134"/>
      <c r="AI374" s="147">
        <f t="shared" si="119"/>
        <v>12663</v>
      </c>
      <c r="AJ374" s="80">
        <f t="shared" si="119"/>
        <v>23131</v>
      </c>
      <c r="AK374" s="134">
        <f t="shared" si="119"/>
        <v>13669</v>
      </c>
    </row>
    <row r="375" spans="1:37" ht="15" customHeight="1" x14ac:dyDescent="0.2">
      <c r="A375" s="20" t="str">
        <f>[6]Settings!U374</f>
        <v>B</v>
      </c>
      <c r="B375" s="19" t="s">
        <v>1308</v>
      </c>
      <c r="C375" s="229" t="str">
        <f>[6]Settings!W374</f>
        <v xml:space="preserve"> Langeberg</v>
      </c>
      <c r="D375" s="147"/>
      <c r="E375" s="80">
        <v>25</v>
      </c>
      <c r="F375" s="134">
        <v>26</v>
      </c>
      <c r="G375" s="147"/>
      <c r="H375" s="80"/>
      <c r="I375" s="134"/>
      <c r="J375" s="147"/>
      <c r="K375" s="80"/>
      <c r="L375" s="134"/>
      <c r="M375" s="147">
        <v>0</v>
      </c>
      <c r="N375" s="80">
        <v>0</v>
      </c>
      <c r="O375" s="134">
        <v>0</v>
      </c>
      <c r="P375" s="147"/>
      <c r="Q375" s="80"/>
      <c r="R375" s="134">
        <v>1000</v>
      </c>
      <c r="S375" s="147"/>
      <c r="T375" s="80"/>
      <c r="U375" s="134"/>
      <c r="V375" s="147"/>
      <c r="W375" s="80"/>
      <c r="X375" s="134"/>
      <c r="Y375" s="147"/>
      <c r="Z375" s="80"/>
      <c r="AA375" s="134"/>
      <c r="AB375" s="147"/>
      <c r="AC375" s="80"/>
      <c r="AD375" s="134"/>
      <c r="AE375" s="147"/>
      <c r="AF375" s="80"/>
      <c r="AG375" s="134"/>
      <c r="AI375" s="147">
        <f t="shared" si="119"/>
        <v>0</v>
      </c>
      <c r="AJ375" s="80">
        <f t="shared" si="119"/>
        <v>25</v>
      </c>
      <c r="AK375" s="134">
        <f t="shared" si="119"/>
        <v>1026</v>
      </c>
    </row>
    <row r="376" spans="1:37" ht="15" customHeight="1" x14ac:dyDescent="0.2">
      <c r="A376" s="20" t="str">
        <f>[6]Settings!U375</f>
        <v>C</v>
      </c>
      <c r="B376" s="19" t="s">
        <v>181</v>
      </c>
      <c r="C376" s="229" t="str">
        <f>[6]Settings!W375</f>
        <v xml:space="preserve"> Cape Winelands District Municipality</v>
      </c>
      <c r="D376" s="147"/>
      <c r="E376" s="80"/>
      <c r="F376" s="134"/>
      <c r="G376" s="147"/>
      <c r="H376" s="80"/>
      <c r="I376" s="134"/>
      <c r="J376" s="147"/>
      <c r="K376" s="80"/>
      <c r="L376" s="134"/>
      <c r="M376" s="147">
        <v>0</v>
      </c>
      <c r="N376" s="80">
        <v>0</v>
      </c>
      <c r="O376" s="134">
        <v>0</v>
      </c>
      <c r="P376" s="147"/>
      <c r="Q376" s="80">
        <v>3124</v>
      </c>
      <c r="R376" s="134"/>
      <c r="S376" s="147"/>
      <c r="T376" s="80"/>
      <c r="U376" s="134"/>
      <c r="V376" s="147"/>
      <c r="W376" s="80"/>
      <c r="X376" s="134"/>
      <c r="Y376" s="147"/>
      <c r="Z376" s="80"/>
      <c r="AA376" s="134"/>
      <c r="AB376" s="147"/>
      <c r="AC376" s="80"/>
      <c r="AD376" s="134"/>
      <c r="AE376" s="147"/>
      <c r="AF376" s="80"/>
      <c r="AG376" s="134"/>
      <c r="AI376" s="147">
        <f t="shared" si="119"/>
        <v>0</v>
      </c>
      <c r="AJ376" s="80">
        <f t="shared" si="119"/>
        <v>3124</v>
      </c>
      <c r="AK376" s="134">
        <f t="shared" si="119"/>
        <v>0</v>
      </c>
    </row>
    <row r="377" spans="1:37" s="66" customFormat="1" ht="15" customHeight="1" x14ac:dyDescent="0.2">
      <c r="A377" s="22" t="str">
        <f>[6]Settings!U376</f>
        <v>Total: Cape Winelands Municipalities</v>
      </c>
      <c r="B377" s="23"/>
      <c r="C377" s="24"/>
      <c r="D377" s="193">
        <f>SUM(D371:D376)</f>
        <v>12663</v>
      </c>
      <c r="E377" s="102">
        <f t="shared" ref="E377:AK377" si="120">SUM(E371:E376)</f>
        <v>22519</v>
      </c>
      <c r="F377" s="203">
        <f t="shared" si="120"/>
        <v>13825</v>
      </c>
      <c r="G377" s="193">
        <f t="shared" si="120"/>
        <v>0</v>
      </c>
      <c r="H377" s="102">
        <f t="shared" si="120"/>
        <v>0</v>
      </c>
      <c r="I377" s="203">
        <f t="shared" si="120"/>
        <v>0</v>
      </c>
      <c r="J377" s="193">
        <f t="shared" si="120"/>
        <v>0</v>
      </c>
      <c r="K377" s="102">
        <f t="shared" si="120"/>
        <v>0</v>
      </c>
      <c r="L377" s="203">
        <f t="shared" si="120"/>
        <v>0</v>
      </c>
      <c r="M377" s="193">
        <f t="shared" si="120"/>
        <v>0</v>
      </c>
      <c r="N377" s="102">
        <f t="shared" si="120"/>
        <v>0</v>
      </c>
      <c r="O377" s="203">
        <f t="shared" si="120"/>
        <v>0</v>
      </c>
      <c r="P377" s="193">
        <f t="shared" si="120"/>
        <v>1365</v>
      </c>
      <c r="Q377" s="102">
        <f t="shared" si="120"/>
        <v>5317</v>
      </c>
      <c r="R377" s="203">
        <f t="shared" si="120"/>
        <v>2000</v>
      </c>
      <c r="S377" s="193">
        <f t="shared" si="120"/>
        <v>0</v>
      </c>
      <c r="T377" s="102">
        <f t="shared" si="120"/>
        <v>0</v>
      </c>
      <c r="U377" s="203">
        <f t="shared" si="120"/>
        <v>0</v>
      </c>
      <c r="V377" s="193">
        <f t="shared" si="120"/>
        <v>0</v>
      </c>
      <c r="W377" s="102">
        <f t="shared" si="120"/>
        <v>0</v>
      </c>
      <c r="X377" s="203">
        <f t="shared" si="120"/>
        <v>0</v>
      </c>
      <c r="Y377" s="193">
        <f t="shared" si="120"/>
        <v>0</v>
      </c>
      <c r="Z377" s="102">
        <f t="shared" si="120"/>
        <v>0</v>
      </c>
      <c r="AA377" s="203">
        <f t="shared" si="120"/>
        <v>0</v>
      </c>
      <c r="AB377" s="193">
        <f t="shared" si="120"/>
        <v>0</v>
      </c>
      <c r="AC377" s="102">
        <f t="shared" si="120"/>
        <v>0</v>
      </c>
      <c r="AD377" s="203">
        <f t="shared" si="120"/>
        <v>0</v>
      </c>
      <c r="AE377" s="193">
        <f t="shared" si="120"/>
        <v>0</v>
      </c>
      <c r="AF377" s="102">
        <f t="shared" si="120"/>
        <v>0</v>
      </c>
      <c r="AG377" s="203">
        <f t="shared" si="120"/>
        <v>0</v>
      </c>
      <c r="AH377" s="121">
        <f t="shared" si="120"/>
        <v>0</v>
      </c>
      <c r="AI377" s="193">
        <f t="shared" si="120"/>
        <v>14028</v>
      </c>
      <c r="AJ377" s="102">
        <f t="shared" si="120"/>
        <v>27836</v>
      </c>
      <c r="AK377" s="203">
        <f t="shared" si="120"/>
        <v>15825</v>
      </c>
    </row>
    <row r="378" spans="1:37" ht="15" customHeight="1" x14ac:dyDescent="0.2">
      <c r="A378" s="254">
        <f>[6]Settings!U377</f>
        <v>0</v>
      </c>
      <c r="B378" s="243">
        <f>[6]Settings!V377</f>
        <v>0</v>
      </c>
      <c r="C378" s="244">
        <f>[6]Settings!W377</f>
        <v>0</v>
      </c>
      <c r="D378" s="1">
        <v>0</v>
      </c>
      <c r="E378" s="2">
        <v>0</v>
      </c>
      <c r="F378" s="3">
        <v>0</v>
      </c>
      <c r="G378" s="1">
        <v>0</v>
      </c>
      <c r="H378" s="2">
        <v>0</v>
      </c>
      <c r="I378" s="3">
        <v>0</v>
      </c>
      <c r="J378" s="1">
        <v>0</v>
      </c>
      <c r="K378" s="2">
        <v>0</v>
      </c>
      <c r="L378" s="3">
        <v>0</v>
      </c>
      <c r="M378" s="1">
        <v>0</v>
      </c>
      <c r="N378" s="2">
        <v>0</v>
      </c>
      <c r="O378" s="3">
        <v>0</v>
      </c>
      <c r="P378" s="1">
        <v>0</v>
      </c>
      <c r="Q378" s="2">
        <v>0</v>
      </c>
      <c r="R378" s="3">
        <v>0</v>
      </c>
      <c r="S378" s="1">
        <v>0</v>
      </c>
      <c r="T378" s="2">
        <v>0</v>
      </c>
      <c r="U378" s="3">
        <v>0</v>
      </c>
      <c r="V378" s="1">
        <v>0</v>
      </c>
      <c r="W378" s="2">
        <v>0</v>
      </c>
      <c r="X378" s="3">
        <v>0</v>
      </c>
      <c r="Y378" s="1">
        <v>0</v>
      </c>
      <c r="Z378" s="2">
        <v>0</v>
      </c>
      <c r="AA378" s="3">
        <v>0</v>
      </c>
      <c r="AB378" s="1">
        <v>0</v>
      </c>
      <c r="AC378" s="2">
        <v>0</v>
      </c>
      <c r="AD378" s="3">
        <v>0</v>
      </c>
      <c r="AE378" s="1">
        <v>0</v>
      </c>
      <c r="AF378" s="2">
        <v>0</v>
      </c>
      <c r="AG378" s="3">
        <v>0</v>
      </c>
      <c r="AI378" s="147">
        <f t="shared" ref="AI378:AK383" si="121">D378+G378+J378+M378+P378+S378+V378+Y378+AB378+AE378</f>
        <v>0</v>
      </c>
      <c r="AJ378" s="80">
        <f t="shared" si="121"/>
        <v>0</v>
      </c>
      <c r="AK378" s="134">
        <f t="shared" si="121"/>
        <v>0</v>
      </c>
    </row>
    <row r="379" spans="1:37" ht="15" customHeight="1" x14ac:dyDescent="0.2">
      <c r="A379" s="20" t="str">
        <f>[6]Settings!U378</f>
        <v>B</v>
      </c>
      <c r="B379" s="19" t="s">
        <v>183</v>
      </c>
      <c r="C379" s="229" t="str">
        <f>[6]Settings!W378</f>
        <v xml:space="preserve"> Theewaterskloof</v>
      </c>
      <c r="D379" s="147">
        <v>2926</v>
      </c>
      <c r="E379" s="80">
        <v>4905</v>
      </c>
      <c r="F379" s="134">
        <v>5191</v>
      </c>
      <c r="G379" s="147"/>
      <c r="H379" s="80"/>
      <c r="I379" s="134"/>
      <c r="J379" s="147"/>
      <c r="K379" s="80"/>
      <c r="L379" s="134"/>
      <c r="M379" s="147">
        <v>0</v>
      </c>
      <c r="N379" s="80">
        <v>0</v>
      </c>
      <c r="O379" s="134">
        <v>0</v>
      </c>
      <c r="P379" s="147"/>
      <c r="Q379" s="80"/>
      <c r="R379" s="134">
        <v>1000</v>
      </c>
      <c r="S379" s="147"/>
      <c r="T379" s="80"/>
      <c r="U379" s="134"/>
      <c r="V379" s="147"/>
      <c r="W379" s="80"/>
      <c r="X379" s="134"/>
      <c r="Y379" s="147"/>
      <c r="Z379" s="80"/>
      <c r="AA379" s="134"/>
      <c r="AB379" s="147"/>
      <c r="AC379" s="80"/>
      <c r="AD379" s="134"/>
      <c r="AE379" s="147"/>
      <c r="AF379" s="80"/>
      <c r="AG379" s="134"/>
      <c r="AI379" s="147">
        <f t="shared" si="121"/>
        <v>2926</v>
      </c>
      <c r="AJ379" s="80">
        <f t="shared" si="121"/>
        <v>4905</v>
      </c>
      <c r="AK379" s="134">
        <f t="shared" si="121"/>
        <v>6191</v>
      </c>
    </row>
    <row r="380" spans="1:37" ht="15" customHeight="1" x14ac:dyDescent="0.2">
      <c r="A380" s="20" t="str">
        <f>[6]Settings!U379</f>
        <v>B</v>
      </c>
      <c r="B380" s="19" t="s">
        <v>1309</v>
      </c>
      <c r="C380" s="229" t="str">
        <f>[6]Settings!W379</f>
        <v xml:space="preserve"> Overstrand</v>
      </c>
      <c r="D380" s="147"/>
      <c r="E380" s="80"/>
      <c r="F380" s="134"/>
      <c r="G380" s="147"/>
      <c r="H380" s="80"/>
      <c r="I380" s="134"/>
      <c r="J380" s="147"/>
      <c r="K380" s="80"/>
      <c r="L380" s="134"/>
      <c r="M380" s="147">
        <v>0</v>
      </c>
      <c r="N380" s="80">
        <v>0</v>
      </c>
      <c r="O380" s="134">
        <v>0</v>
      </c>
      <c r="P380" s="147"/>
      <c r="Q380" s="80"/>
      <c r="R380" s="134"/>
      <c r="S380" s="147"/>
      <c r="T380" s="80"/>
      <c r="U380" s="134"/>
      <c r="V380" s="147"/>
      <c r="W380" s="80"/>
      <c r="X380" s="134"/>
      <c r="Y380" s="147"/>
      <c r="Z380" s="80"/>
      <c r="AA380" s="134"/>
      <c r="AB380" s="147"/>
      <c r="AC380" s="80"/>
      <c r="AD380" s="134"/>
      <c r="AE380" s="147"/>
      <c r="AF380" s="80"/>
      <c r="AG380" s="134"/>
      <c r="AI380" s="147">
        <f t="shared" si="121"/>
        <v>0</v>
      </c>
      <c r="AJ380" s="80">
        <f t="shared" si="121"/>
        <v>0</v>
      </c>
      <c r="AK380" s="134">
        <f t="shared" si="121"/>
        <v>0</v>
      </c>
    </row>
    <row r="381" spans="1:37" ht="15" customHeight="1" x14ac:dyDescent="0.2">
      <c r="A381" s="20" t="str">
        <f>[6]Settings!U380</f>
        <v>B</v>
      </c>
      <c r="B381" s="19" t="s">
        <v>1310</v>
      </c>
      <c r="C381" s="229" t="str">
        <f>[6]Settings!W380</f>
        <v xml:space="preserve"> Cape Agulhas</v>
      </c>
      <c r="D381" s="147"/>
      <c r="E381" s="80">
        <v>285</v>
      </c>
      <c r="F381" s="134"/>
      <c r="G381" s="147"/>
      <c r="H381" s="80"/>
      <c r="I381" s="134"/>
      <c r="J381" s="147"/>
      <c r="K381" s="80"/>
      <c r="L381" s="134"/>
      <c r="M381" s="147">
        <v>0</v>
      </c>
      <c r="N381" s="80">
        <v>0</v>
      </c>
      <c r="O381" s="134">
        <v>0</v>
      </c>
      <c r="P381" s="147"/>
      <c r="Q381" s="80"/>
      <c r="R381" s="134">
        <v>1000</v>
      </c>
      <c r="S381" s="147"/>
      <c r="T381" s="80"/>
      <c r="U381" s="134"/>
      <c r="V381" s="147"/>
      <c r="W381" s="80"/>
      <c r="X381" s="134"/>
      <c r="Y381" s="147"/>
      <c r="Z381" s="80"/>
      <c r="AA381" s="134"/>
      <c r="AB381" s="147"/>
      <c r="AC381" s="80"/>
      <c r="AD381" s="134"/>
      <c r="AE381" s="147"/>
      <c r="AF381" s="80"/>
      <c r="AG381" s="134"/>
      <c r="AI381" s="147">
        <f t="shared" si="121"/>
        <v>0</v>
      </c>
      <c r="AJ381" s="80">
        <f t="shared" si="121"/>
        <v>285</v>
      </c>
      <c r="AK381" s="134">
        <f t="shared" si="121"/>
        <v>1000</v>
      </c>
    </row>
    <row r="382" spans="1:37" ht="15" customHeight="1" x14ac:dyDescent="0.2">
      <c r="A382" s="20" t="str">
        <f>[6]Settings!U381</f>
        <v>B</v>
      </c>
      <c r="B382" s="19" t="s">
        <v>1311</v>
      </c>
      <c r="C382" s="229" t="str">
        <f>[6]Settings!W381</f>
        <v xml:space="preserve"> Swellendam</v>
      </c>
      <c r="D382" s="147"/>
      <c r="E382" s="80">
        <v>25</v>
      </c>
      <c r="F382" s="134">
        <v>27</v>
      </c>
      <c r="G382" s="147"/>
      <c r="H382" s="80"/>
      <c r="I382" s="134"/>
      <c r="J382" s="147"/>
      <c r="K382" s="80"/>
      <c r="L382" s="134"/>
      <c r="M382" s="147">
        <v>0</v>
      </c>
      <c r="N382" s="80">
        <v>0</v>
      </c>
      <c r="O382" s="134">
        <v>0</v>
      </c>
      <c r="P382" s="147"/>
      <c r="Q382" s="80">
        <v>760</v>
      </c>
      <c r="R382" s="134"/>
      <c r="S382" s="147"/>
      <c r="T382" s="80"/>
      <c r="U382" s="134"/>
      <c r="V382" s="147"/>
      <c r="W382" s="80"/>
      <c r="X382" s="134"/>
      <c r="Y382" s="147"/>
      <c r="Z382" s="80"/>
      <c r="AA382" s="134"/>
      <c r="AB382" s="147"/>
      <c r="AC382" s="80"/>
      <c r="AD382" s="134"/>
      <c r="AE382" s="147"/>
      <c r="AF382" s="80"/>
      <c r="AG382" s="134"/>
      <c r="AI382" s="147">
        <f t="shared" si="121"/>
        <v>0</v>
      </c>
      <c r="AJ382" s="80">
        <f t="shared" si="121"/>
        <v>785</v>
      </c>
      <c r="AK382" s="134">
        <f t="shared" si="121"/>
        <v>27</v>
      </c>
    </row>
    <row r="383" spans="1:37" ht="15" customHeight="1" x14ac:dyDescent="0.2">
      <c r="A383" s="20" t="str">
        <f>[6]Settings!U382</f>
        <v>C</v>
      </c>
      <c r="B383" s="19" t="s">
        <v>184</v>
      </c>
      <c r="C383" s="229" t="str">
        <f>[6]Settings!W382</f>
        <v xml:space="preserve"> Overberg District Municipality</v>
      </c>
      <c r="D383" s="147"/>
      <c r="E383" s="80"/>
      <c r="F383" s="134"/>
      <c r="G383" s="147"/>
      <c r="H383" s="80"/>
      <c r="I383" s="134"/>
      <c r="J383" s="147"/>
      <c r="K383" s="80"/>
      <c r="L383" s="134"/>
      <c r="M383" s="147">
        <v>0</v>
      </c>
      <c r="N383" s="80">
        <v>0</v>
      </c>
      <c r="O383" s="134">
        <v>0</v>
      </c>
      <c r="P383" s="147"/>
      <c r="Q383" s="80">
        <v>3124</v>
      </c>
      <c r="R383" s="134"/>
      <c r="S383" s="147"/>
      <c r="T383" s="80"/>
      <c r="U383" s="134"/>
      <c r="V383" s="147"/>
      <c r="W383" s="80"/>
      <c r="X383" s="134"/>
      <c r="Y383" s="147"/>
      <c r="Z383" s="80"/>
      <c r="AA383" s="134"/>
      <c r="AB383" s="147"/>
      <c r="AC383" s="80"/>
      <c r="AD383" s="134"/>
      <c r="AE383" s="147"/>
      <c r="AF383" s="80"/>
      <c r="AG383" s="134"/>
      <c r="AI383" s="147">
        <f t="shared" si="121"/>
        <v>0</v>
      </c>
      <c r="AJ383" s="80">
        <f t="shared" si="121"/>
        <v>3124</v>
      </c>
      <c r="AK383" s="134">
        <f t="shared" si="121"/>
        <v>0</v>
      </c>
    </row>
    <row r="384" spans="1:37" s="66" customFormat="1" ht="15" customHeight="1" x14ac:dyDescent="0.2">
      <c r="A384" s="22" t="str">
        <f>[6]Settings!U383</f>
        <v>Total: Overberg Municipalities</v>
      </c>
      <c r="B384" s="23"/>
      <c r="C384" s="24"/>
      <c r="D384" s="193">
        <f>SUM(D379:D383)</f>
        <v>2926</v>
      </c>
      <c r="E384" s="102">
        <f t="shared" ref="E384:AK384" si="122">SUM(E379:E383)</f>
        <v>5215</v>
      </c>
      <c r="F384" s="203">
        <f t="shared" si="122"/>
        <v>5218</v>
      </c>
      <c r="G384" s="193">
        <f t="shared" si="122"/>
        <v>0</v>
      </c>
      <c r="H384" s="102">
        <f t="shared" si="122"/>
        <v>0</v>
      </c>
      <c r="I384" s="203">
        <f t="shared" si="122"/>
        <v>0</v>
      </c>
      <c r="J384" s="193">
        <f t="shared" si="122"/>
        <v>0</v>
      </c>
      <c r="K384" s="102">
        <f t="shared" si="122"/>
        <v>0</v>
      </c>
      <c r="L384" s="203">
        <f t="shared" si="122"/>
        <v>0</v>
      </c>
      <c r="M384" s="193">
        <f t="shared" si="122"/>
        <v>0</v>
      </c>
      <c r="N384" s="102">
        <f t="shared" si="122"/>
        <v>0</v>
      </c>
      <c r="O384" s="203">
        <f t="shared" si="122"/>
        <v>0</v>
      </c>
      <c r="P384" s="193">
        <f t="shared" si="122"/>
        <v>0</v>
      </c>
      <c r="Q384" s="102">
        <f t="shared" si="122"/>
        <v>3884</v>
      </c>
      <c r="R384" s="203">
        <f t="shared" si="122"/>
        <v>2000</v>
      </c>
      <c r="S384" s="193">
        <f t="shared" si="122"/>
        <v>0</v>
      </c>
      <c r="T384" s="102">
        <f t="shared" si="122"/>
        <v>0</v>
      </c>
      <c r="U384" s="203">
        <f t="shared" si="122"/>
        <v>0</v>
      </c>
      <c r="V384" s="193">
        <f t="shared" si="122"/>
        <v>0</v>
      </c>
      <c r="W384" s="102">
        <f t="shared" si="122"/>
        <v>0</v>
      </c>
      <c r="X384" s="203">
        <f t="shared" si="122"/>
        <v>0</v>
      </c>
      <c r="Y384" s="193">
        <f t="shared" si="122"/>
        <v>0</v>
      </c>
      <c r="Z384" s="102">
        <f t="shared" si="122"/>
        <v>0</v>
      </c>
      <c r="AA384" s="203">
        <f t="shared" si="122"/>
        <v>0</v>
      </c>
      <c r="AB384" s="193">
        <f t="shared" si="122"/>
        <v>0</v>
      </c>
      <c r="AC384" s="102">
        <f t="shared" si="122"/>
        <v>0</v>
      </c>
      <c r="AD384" s="203">
        <f t="shared" si="122"/>
        <v>0</v>
      </c>
      <c r="AE384" s="193">
        <f t="shared" si="122"/>
        <v>0</v>
      </c>
      <c r="AF384" s="102">
        <f t="shared" si="122"/>
        <v>0</v>
      </c>
      <c r="AG384" s="203">
        <f t="shared" si="122"/>
        <v>0</v>
      </c>
      <c r="AH384" s="121">
        <f t="shared" si="122"/>
        <v>0</v>
      </c>
      <c r="AI384" s="193">
        <f t="shared" si="122"/>
        <v>2926</v>
      </c>
      <c r="AJ384" s="102">
        <f t="shared" si="122"/>
        <v>9099</v>
      </c>
      <c r="AK384" s="203">
        <f t="shared" si="122"/>
        <v>7218</v>
      </c>
    </row>
    <row r="385" spans="1:37" ht="15" customHeight="1" x14ac:dyDescent="0.2">
      <c r="A385" s="254">
        <f>[6]Settings!U384</f>
        <v>0</v>
      </c>
      <c r="B385" s="243">
        <f>[6]Settings!V384</f>
        <v>0</v>
      </c>
      <c r="C385" s="244">
        <f>[6]Settings!W384</f>
        <v>0</v>
      </c>
      <c r="D385" s="1">
        <v>0</v>
      </c>
      <c r="E385" s="2">
        <v>0</v>
      </c>
      <c r="F385" s="3">
        <v>0</v>
      </c>
      <c r="G385" s="1">
        <v>0</v>
      </c>
      <c r="H385" s="2">
        <v>0</v>
      </c>
      <c r="I385" s="3">
        <v>0</v>
      </c>
      <c r="J385" s="1">
        <v>0</v>
      </c>
      <c r="K385" s="2">
        <v>0</v>
      </c>
      <c r="L385" s="3">
        <v>0</v>
      </c>
      <c r="M385" s="1">
        <v>0</v>
      </c>
      <c r="N385" s="2">
        <v>0</v>
      </c>
      <c r="O385" s="3">
        <v>0</v>
      </c>
      <c r="P385" s="1">
        <v>0</v>
      </c>
      <c r="Q385" s="2">
        <v>0</v>
      </c>
      <c r="R385" s="3">
        <v>0</v>
      </c>
      <c r="S385" s="1">
        <v>0</v>
      </c>
      <c r="T385" s="2">
        <v>0</v>
      </c>
      <c r="U385" s="3">
        <v>0</v>
      </c>
      <c r="V385" s="1">
        <v>0</v>
      </c>
      <c r="W385" s="2">
        <v>0</v>
      </c>
      <c r="X385" s="3">
        <v>0</v>
      </c>
      <c r="Y385" s="1">
        <v>0</v>
      </c>
      <c r="Z385" s="2">
        <v>0</v>
      </c>
      <c r="AA385" s="3">
        <v>0</v>
      </c>
      <c r="AB385" s="1">
        <v>0</v>
      </c>
      <c r="AC385" s="2">
        <v>0</v>
      </c>
      <c r="AD385" s="3">
        <v>0</v>
      </c>
      <c r="AE385" s="1">
        <v>0</v>
      </c>
      <c r="AF385" s="2">
        <v>0</v>
      </c>
      <c r="AG385" s="3">
        <v>0</v>
      </c>
      <c r="AI385" s="147">
        <f t="shared" ref="AI385:AK393" si="123">D385+G385+J385+M385+P385+S385+V385+Y385+AB385+AE385</f>
        <v>0</v>
      </c>
      <c r="AJ385" s="80">
        <f t="shared" si="123"/>
        <v>0</v>
      </c>
      <c r="AK385" s="134">
        <f t="shared" si="123"/>
        <v>0</v>
      </c>
    </row>
    <row r="386" spans="1:37" ht="15" customHeight="1" x14ac:dyDescent="0.2">
      <c r="A386" s="20" t="str">
        <f>[6]Settings!U385</f>
        <v>B</v>
      </c>
      <c r="B386" s="19" t="s">
        <v>186</v>
      </c>
      <c r="C386" s="229" t="str">
        <f>[6]Settings!W385</f>
        <v xml:space="preserve"> Kannaland</v>
      </c>
      <c r="D386" s="147"/>
      <c r="E386" s="80"/>
      <c r="F386" s="134"/>
      <c r="G386" s="147"/>
      <c r="H386" s="80"/>
      <c r="I386" s="134"/>
      <c r="J386" s="147"/>
      <c r="K386" s="80"/>
      <c r="L386" s="134"/>
      <c r="M386" s="147">
        <v>12949</v>
      </c>
      <c r="N386" s="80">
        <v>60000</v>
      </c>
      <c r="O386" s="134">
        <v>77000</v>
      </c>
      <c r="P386" s="147"/>
      <c r="Q386" s="80"/>
      <c r="R386" s="134"/>
      <c r="S386" s="147"/>
      <c r="T386" s="80"/>
      <c r="U386" s="134"/>
      <c r="V386" s="147"/>
      <c r="W386" s="80"/>
      <c r="X386" s="134"/>
      <c r="Y386" s="147"/>
      <c r="Z386" s="80"/>
      <c r="AA386" s="134"/>
      <c r="AB386" s="147"/>
      <c r="AC386" s="80"/>
      <c r="AD386" s="134"/>
      <c r="AE386" s="147"/>
      <c r="AF386" s="80"/>
      <c r="AG386" s="134"/>
      <c r="AI386" s="147">
        <f t="shared" si="123"/>
        <v>12949</v>
      </c>
      <c r="AJ386" s="80">
        <f t="shared" si="123"/>
        <v>60000</v>
      </c>
      <c r="AK386" s="134">
        <f t="shared" si="123"/>
        <v>77000</v>
      </c>
    </row>
    <row r="387" spans="1:37" ht="15" customHeight="1" x14ac:dyDescent="0.2">
      <c r="A387" s="20" t="str">
        <f>[6]Settings!U386</f>
        <v>B</v>
      </c>
      <c r="B387" s="19" t="s">
        <v>1312</v>
      </c>
      <c r="C387" s="229" t="str">
        <f>[6]Settings!W386</f>
        <v xml:space="preserve"> Hessequa</v>
      </c>
      <c r="D387" s="147"/>
      <c r="E387" s="80">
        <v>123</v>
      </c>
      <c r="F387" s="134">
        <v>130</v>
      </c>
      <c r="G387" s="147"/>
      <c r="H387" s="80"/>
      <c r="I387" s="134"/>
      <c r="J387" s="147"/>
      <c r="K387" s="80"/>
      <c r="L387" s="134"/>
      <c r="M387" s="147">
        <v>0</v>
      </c>
      <c r="N387" s="80">
        <v>0</v>
      </c>
      <c r="O387" s="134">
        <v>0</v>
      </c>
      <c r="P387" s="147"/>
      <c r="Q387" s="80"/>
      <c r="R387" s="134"/>
      <c r="S387" s="147"/>
      <c r="T387" s="80"/>
      <c r="U387" s="134"/>
      <c r="V387" s="147"/>
      <c r="W387" s="80"/>
      <c r="X387" s="134"/>
      <c r="Y387" s="147"/>
      <c r="Z387" s="80"/>
      <c r="AA387" s="134"/>
      <c r="AB387" s="147"/>
      <c r="AC387" s="80"/>
      <c r="AD387" s="134"/>
      <c r="AE387" s="147"/>
      <c r="AF387" s="80"/>
      <c r="AG387" s="134"/>
      <c r="AI387" s="147">
        <f t="shared" si="123"/>
        <v>0</v>
      </c>
      <c r="AJ387" s="80">
        <f t="shared" si="123"/>
        <v>123</v>
      </c>
      <c r="AK387" s="134">
        <f t="shared" si="123"/>
        <v>130</v>
      </c>
    </row>
    <row r="388" spans="1:37" ht="15" customHeight="1" x14ac:dyDescent="0.2">
      <c r="A388" s="20" t="str">
        <f>[6]Settings!U387</f>
        <v>B</v>
      </c>
      <c r="B388" s="19" t="s">
        <v>1313</v>
      </c>
      <c r="C388" s="229" t="str">
        <f>[6]Settings!W387</f>
        <v xml:space="preserve"> Mossel Bay</v>
      </c>
      <c r="D388" s="147"/>
      <c r="E388" s="80">
        <v>1585</v>
      </c>
      <c r="F388" s="134">
        <v>1677</v>
      </c>
      <c r="G388" s="147"/>
      <c r="H388" s="80"/>
      <c r="I388" s="134"/>
      <c r="J388" s="147"/>
      <c r="K388" s="80"/>
      <c r="L388" s="134"/>
      <c r="M388" s="147">
        <v>0</v>
      </c>
      <c r="N388" s="80">
        <v>0</v>
      </c>
      <c r="O388" s="134">
        <v>0</v>
      </c>
      <c r="P388" s="147"/>
      <c r="Q388" s="80"/>
      <c r="R388" s="134"/>
      <c r="S388" s="147"/>
      <c r="T388" s="80"/>
      <c r="U388" s="134"/>
      <c r="V388" s="147"/>
      <c r="W388" s="80"/>
      <c r="X388" s="134"/>
      <c r="Y388" s="147"/>
      <c r="Z388" s="80"/>
      <c r="AA388" s="134"/>
      <c r="AB388" s="147"/>
      <c r="AC388" s="80"/>
      <c r="AD388" s="134"/>
      <c r="AE388" s="147"/>
      <c r="AF388" s="80"/>
      <c r="AG388" s="134"/>
      <c r="AI388" s="147">
        <f t="shared" si="123"/>
        <v>0</v>
      </c>
      <c r="AJ388" s="80">
        <f t="shared" si="123"/>
        <v>1585</v>
      </c>
      <c r="AK388" s="134">
        <f t="shared" si="123"/>
        <v>1677</v>
      </c>
    </row>
    <row r="389" spans="1:37" ht="15" customHeight="1" x14ac:dyDescent="0.2">
      <c r="A389" s="20" t="str">
        <f>[6]Settings!U388</f>
        <v>B</v>
      </c>
      <c r="B389" s="19" t="s">
        <v>1314</v>
      </c>
      <c r="C389" s="229" t="str">
        <f>[6]Settings!W388</f>
        <v xml:space="preserve"> George</v>
      </c>
      <c r="D389" s="147">
        <v>2622</v>
      </c>
      <c r="E389" s="80">
        <v>98</v>
      </c>
      <c r="F389" s="134">
        <v>104</v>
      </c>
      <c r="G389" s="147"/>
      <c r="H389" s="80"/>
      <c r="I389" s="134"/>
      <c r="J389" s="147"/>
      <c r="K389" s="80"/>
      <c r="L389" s="134"/>
      <c r="M389" s="147">
        <v>0</v>
      </c>
      <c r="N389" s="80">
        <v>0</v>
      </c>
      <c r="O389" s="134">
        <v>0</v>
      </c>
      <c r="P389" s="147"/>
      <c r="Q389" s="80"/>
      <c r="R389" s="134">
        <v>1000</v>
      </c>
      <c r="S389" s="147"/>
      <c r="T389" s="80"/>
      <c r="U389" s="134"/>
      <c r="V389" s="147"/>
      <c r="W389" s="80"/>
      <c r="X389" s="134"/>
      <c r="Y389" s="147"/>
      <c r="Z389" s="80"/>
      <c r="AA389" s="134"/>
      <c r="AB389" s="147"/>
      <c r="AC389" s="80"/>
      <c r="AD389" s="134"/>
      <c r="AE389" s="147"/>
      <c r="AF389" s="80"/>
      <c r="AG389" s="134"/>
      <c r="AI389" s="147">
        <f t="shared" si="123"/>
        <v>2622</v>
      </c>
      <c r="AJ389" s="80">
        <f t="shared" si="123"/>
        <v>98</v>
      </c>
      <c r="AK389" s="134">
        <f t="shared" si="123"/>
        <v>1104</v>
      </c>
    </row>
    <row r="390" spans="1:37" ht="15" customHeight="1" x14ac:dyDescent="0.2">
      <c r="A390" s="20" t="str">
        <f>[6]Settings!U389</f>
        <v>B</v>
      </c>
      <c r="B390" s="19" t="s">
        <v>187</v>
      </c>
      <c r="C390" s="229" t="str">
        <f>[6]Settings!W389</f>
        <v xml:space="preserve"> Oudtshoorn</v>
      </c>
      <c r="D390" s="147"/>
      <c r="E390" s="80">
        <v>323</v>
      </c>
      <c r="F390" s="134">
        <v>342</v>
      </c>
      <c r="G390" s="147"/>
      <c r="H390" s="80"/>
      <c r="I390" s="134"/>
      <c r="J390" s="147"/>
      <c r="K390" s="80"/>
      <c r="L390" s="134"/>
      <c r="M390" s="147">
        <v>0</v>
      </c>
      <c r="N390" s="80">
        <v>20000</v>
      </c>
      <c r="O390" s="134">
        <v>40000</v>
      </c>
      <c r="P390" s="147"/>
      <c r="Q390" s="80">
        <v>760</v>
      </c>
      <c r="R390" s="134"/>
      <c r="S390" s="147"/>
      <c r="T390" s="80"/>
      <c r="U390" s="134"/>
      <c r="V390" s="147"/>
      <c r="W390" s="80"/>
      <c r="X390" s="134"/>
      <c r="Y390" s="147"/>
      <c r="Z390" s="80"/>
      <c r="AA390" s="134"/>
      <c r="AB390" s="147"/>
      <c r="AC390" s="80"/>
      <c r="AD390" s="134"/>
      <c r="AE390" s="147"/>
      <c r="AF390" s="80"/>
      <c r="AG390" s="134"/>
      <c r="AI390" s="147">
        <f t="shared" si="123"/>
        <v>0</v>
      </c>
      <c r="AJ390" s="80">
        <f t="shared" si="123"/>
        <v>21083</v>
      </c>
      <c r="AK390" s="134">
        <f t="shared" si="123"/>
        <v>40342</v>
      </c>
    </row>
    <row r="391" spans="1:37" ht="15" customHeight="1" x14ac:dyDescent="0.2">
      <c r="A391" s="20" t="str">
        <f>[6]Settings!U390</f>
        <v>B</v>
      </c>
      <c r="B391" s="19" t="s">
        <v>1315</v>
      </c>
      <c r="C391" s="229" t="str">
        <f>[6]Settings!W390</f>
        <v xml:space="preserve"> Bitou</v>
      </c>
      <c r="D391" s="147"/>
      <c r="E391" s="80">
        <v>124</v>
      </c>
      <c r="F391" s="134"/>
      <c r="G391" s="147"/>
      <c r="H391" s="80"/>
      <c r="I391" s="134"/>
      <c r="J391" s="147"/>
      <c r="K391" s="80"/>
      <c r="L391" s="134"/>
      <c r="M391" s="147">
        <v>0</v>
      </c>
      <c r="N391" s="80">
        <v>0</v>
      </c>
      <c r="O391" s="134">
        <v>0</v>
      </c>
      <c r="P391" s="147"/>
      <c r="Q391" s="80"/>
      <c r="R391" s="134"/>
      <c r="S391" s="147"/>
      <c r="T391" s="80"/>
      <c r="U391" s="134"/>
      <c r="V391" s="147"/>
      <c r="W391" s="80"/>
      <c r="X391" s="134"/>
      <c r="Y391" s="147"/>
      <c r="Z391" s="80"/>
      <c r="AA391" s="134"/>
      <c r="AB391" s="147"/>
      <c r="AC391" s="80"/>
      <c r="AD391" s="134"/>
      <c r="AE391" s="147"/>
      <c r="AF391" s="80"/>
      <c r="AG391" s="134"/>
      <c r="AI391" s="147">
        <f t="shared" si="123"/>
        <v>0</v>
      </c>
      <c r="AJ391" s="80">
        <f t="shared" si="123"/>
        <v>124</v>
      </c>
      <c r="AK391" s="134">
        <f t="shared" si="123"/>
        <v>0</v>
      </c>
    </row>
    <row r="392" spans="1:37" ht="15" customHeight="1" x14ac:dyDescent="0.2">
      <c r="A392" s="20" t="str">
        <f>[6]Settings!U391</f>
        <v>B</v>
      </c>
      <c r="B392" s="19" t="s">
        <v>1316</v>
      </c>
      <c r="C392" s="229" t="str">
        <f>[6]Settings!W391</f>
        <v xml:space="preserve"> Knysna</v>
      </c>
      <c r="D392" s="147"/>
      <c r="E392" s="80"/>
      <c r="F392" s="134"/>
      <c r="G392" s="147"/>
      <c r="H392" s="80"/>
      <c r="I392" s="134"/>
      <c r="J392" s="147"/>
      <c r="K392" s="80"/>
      <c r="L392" s="134"/>
      <c r="M392" s="147">
        <v>0</v>
      </c>
      <c r="N392" s="80">
        <v>0</v>
      </c>
      <c r="O392" s="134">
        <v>0</v>
      </c>
      <c r="P392" s="147"/>
      <c r="Q392" s="80"/>
      <c r="R392" s="134">
        <v>1000</v>
      </c>
      <c r="S392" s="147"/>
      <c r="T392" s="80"/>
      <c r="U392" s="134"/>
      <c r="V392" s="147"/>
      <c r="W392" s="80"/>
      <c r="X392" s="134"/>
      <c r="Y392" s="147"/>
      <c r="Z392" s="80"/>
      <c r="AA392" s="134"/>
      <c r="AB392" s="147"/>
      <c r="AC392" s="80"/>
      <c r="AD392" s="134"/>
      <c r="AE392" s="147"/>
      <c r="AF392" s="80"/>
      <c r="AG392" s="134"/>
      <c r="AI392" s="147">
        <f t="shared" si="123"/>
        <v>0</v>
      </c>
      <c r="AJ392" s="80">
        <f t="shared" si="123"/>
        <v>0</v>
      </c>
      <c r="AK392" s="134">
        <f t="shared" si="123"/>
        <v>1000</v>
      </c>
    </row>
    <row r="393" spans="1:37" ht="15" customHeight="1" x14ac:dyDescent="0.2">
      <c r="A393" s="20" t="str">
        <f>[6]Settings!U392</f>
        <v>C</v>
      </c>
      <c r="B393" s="19" t="s">
        <v>188</v>
      </c>
      <c r="C393" s="229" t="str">
        <f>[6]Settings!W392</f>
        <v xml:space="preserve"> Eden District Municipality</v>
      </c>
      <c r="D393" s="147"/>
      <c r="E393" s="80"/>
      <c r="F393" s="134"/>
      <c r="G393" s="147"/>
      <c r="H393" s="80"/>
      <c r="I393" s="134"/>
      <c r="J393" s="147"/>
      <c r="K393" s="80"/>
      <c r="L393" s="134"/>
      <c r="M393" s="147">
        <v>0</v>
      </c>
      <c r="N393" s="80">
        <v>0</v>
      </c>
      <c r="O393" s="134">
        <v>0</v>
      </c>
      <c r="P393" s="147"/>
      <c r="Q393" s="80">
        <v>3124</v>
      </c>
      <c r="R393" s="134"/>
      <c r="S393" s="147"/>
      <c r="T393" s="80"/>
      <c r="U393" s="134"/>
      <c r="V393" s="147"/>
      <c r="W393" s="80"/>
      <c r="X393" s="134"/>
      <c r="Y393" s="147"/>
      <c r="Z393" s="80"/>
      <c r="AA393" s="134"/>
      <c r="AB393" s="147"/>
      <c r="AC393" s="80"/>
      <c r="AD393" s="134"/>
      <c r="AE393" s="147"/>
      <c r="AF393" s="80"/>
      <c r="AG393" s="134"/>
      <c r="AI393" s="147">
        <f t="shared" si="123"/>
        <v>0</v>
      </c>
      <c r="AJ393" s="80">
        <f t="shared" si="123"/>
        <v>3124</v>
      </c>
      <c r="AK393" s="134">
        <f t="shared" si="123"/>
        <v>0</v>
      </c>
    </row>
    <row r="394" spans="1:37" s="66" customFormat="1" ht="15" customHeight="1" x14ac:dyDescent="0.2">
      <c r="A394" s="22" t="str">
        <f>[6]Settings!U393</f>
        <v>Total: Eden Municipalities</v>
      </c>
      <c r="B394" s="23"/>
      <c r="C394" s="24"/>
      <c r="D394" s="193">
        <f>SUM(D386:D393)</f>
        <v>2622</v>
      </c>
      <c r="E394" s="102">
        <f t="shared" ref="E394:AK394" si="124">SUM(E386:E393)</f>
        <v>2253</v>
      </c>
      <c r="F394" s="203">
        <f t="shared" si="124"/>
        <v>2253</v>
      </c>
      <c r="G394" s="193">
        <f t="shared" si="124"/>
        <v>0</v>
      </c>
      <c r="H394" s="102">
        <f t="shared" si="124"/>
        <v>0</v>
      </c>
      <c r="I394" s="203">
        <f t="shared" si="124"/>
        <v>0</v>
      </c>
      <c r="J394" s="193">
        <f t="shared" si="124"/>
        <v>0</v>
      </c>
      <c r="K394" s="102">
        <f t="shared" si="124"/>
        <v>0</v>
      </c>
      <c r="L394" s="203">
        <f t="shared" si="124"/>
        <v>0</v>
      </c>
      <c r="M394" s="193">
        <f t="shared" si="124"/>
        <v>12949</v>
      </c>
      <c r="N394" s="102">
        <f t="shared" si="124"/>
        <v>80000</v>
      </c>
      <c r="O394" s="203">
        <f t="shared" si="124"/>
        <v>117000</v>
      </c>
      <c r="P394" s="193">
        <f t="shared" si="124"/>
        <v>0</v>
      </c>
      <c r="Q394" s="102">
        <f t="shared" si="124"/>
        <v>3884</v>
      </c>
      <c r="R394" s="203">
        <f t="shared" si="124"/>
        <v>2000</v>
      </c>
      <c r="S394" s="193">
        <f t="shared" si="124"/>
        <v>0</v>
      </c>
      <c r="T394" s="102">
        <f t="shared" si="124"/>
        <v>0</v>
      </c>
      <c r="U394" s="203">
        <f t="shared" si="124"/>
        <v>0</v>
      </c>
      <c r="V394" s="193">
        <f t="shared" si="124"/>
        <v>0</v>
      </c>
      <c r="W394" s="102">
        <f t="shared" si="124"/>
        <v>0</v>
      </c>
      <c r="X394" s="203">
        <f t="shared" si="124"/>
        <v>0</v>
      </c>
      <c r="Y394" s="193">
        <f t="shared" si="124"/>
        <v>0</v>
      </c>
      <c r="Z394" s="102">
        <f t="shared" si="124"/>
        <v>0</v>
      </c>
      <c r="AA394" s="203">
        <f t="shared" si="124"/>
        <v>0</v>
      </c>
      <c r="AB394" s="193">
        <f t="shared" si="124"/>
        <v>0</v>
      </c>
      <c r="AC394" s="102">
        <f t="shared" si="124"/>
        <v>0</v>
      </c>
      <c r="AD394" s="203">
        <f t="shared" si="124"/>
        <v>0</v>
      </c>
      <c r="AE394" s="193">
        <f t="shared" si="124"/>
        <v>0</v>
      </c>
      <c r="AF394" s="102">
        <f t="shared" si="124"/>
        <v>0</v>
      </c>
      <c r="AG394" s="203">
        <f t="shared" si="124"/>
        <v>0</v>
      </c>
      <c r="AH394" s="121">
        <f t="shared" si="124"/>
        <v>0</v>
      </c>
      <c r="AI394" s="193">
        <f t="shared" si="124"/>
        <v>15571</v>
      </c>
      <c r="AJ394" s="102">
        <f t="shared" si="124"/>
        <v>86137</v>
      </c>
      <c r="AK394" s="203">
        <f t="shared" si="124"/>
        <v>121253</v>
      </c>
    </row>
    <row r="395" spans="1:37" ht="15" customHeight="1" x14ac:dyDescent="0.2">
      <c r="A395" s="254">
        <f>[6]Settings!U394</f>
        <v>0</v>
      </c>
      <c r="B395" s="243">
        <f>[6]Settings!V394</f>
        <v>0</v>
      </c>
      <c r="C395" s="244">
        <f>[6]Settings!W394</f>
        <v>0</v>
      </c>
      <c r="D395" s="1">
        <v>0</v>
      </c>
      <c r="E395" s="2">
        <v>0</v>
      </c>
      <c r="F395" s="3">
        <v>0</v>
      </c>
      <c r="G395" s="1">
        <v>0</v>
      </c>
      <c r="H395" s="2">
        <v>0</v>
      </c>
      <c r="I395" s="3">
        <v>0</v>
      </c>
      <c r="J395" s="1">
        <v>0</v>
      </c>
      <c r="K395" s="2">
        <v>0</v>
      </c>
      <c r="L395" s="3">
        <v>0</v>
      </c>
      <c r="M395" s="1">
        <v>0</v>
      </c>
      <c r="N395" s="2">
        <v>0</v>
      </c>
      <c r="O395" s="3">
        <v>0</v>
      </c>
      <c r="P395" s="1">
        <v>0</v>
      </c>
      <c r="Q395" s="2">
        <v>0</v>
      </c>
      <c r="R395" s="3">
        <v>0</v>
      </c>
      <c r="S395" s="1">
        <v>0</v>
      </c>
      <c r="T395" s="2">
        <v>0</v>
      </c>
      <c r="U395" s="3">
        <v>0</v>
      </c>
      <c r="V395" s="1">
        <v>0</v>
      </c>
      <c r="W395" s="2">
        <v>0</v>
      </c>
      <c r="X395" s="3">
        <v>0</v>
      </c>
      <c r="Y395" s="1">
        <v>0</v>
      </c>
      <c r="Z395" s="2">
        <v>0</v>
      </c>
      <c r="AA395" s="3">
        <v>0</v>
      </c>
      <c r="AB395" s="1">
        <v>0</v>
      </c>
      <c r="AC395" s="2">
        <v>0</v>
      </c>
      <c r="AD395" s="3">
        <v>0</v>
      </c>
      <c r="AE395" s="1">
        <v>0</v>
      </c>
      <c r="AF395" s="2">
        <v>0</v>
      </c>
      <c r="AG395" s="3">
        <v>0</v>
      </c>
      <c r="AI395" s="147">
        <f t="shared" ref="AI395:AK399" si="125">D395+G395+J395+M395+P395+S395+V395+Y395+AB395+AE395</f>
        <v>0</v>
      </c>
      <c r="AJ395" s="80">
        <f t="shared" si="125"/>
        <v>0</v>
      </c>
      <c r="AK395" s="134">
        <f t="shared" si="125"/>
        <v>0</v>
      </c>
    </row>
    <row r="396" spans="1:37" ht="15" customHeight="1" x14ac:dyDescent="0.2">
      <c r="A396" s="20" t="str">
        <f>[6]Settings!U395</f>
        <v>B</v>
      </c>
      <c r="B396" s="19" t="s">
        <v>1317</v>
      </c>
      <c r="C396" s="229" t="str">
        <f>[6]Settings!W395</f>
        <v xml:space="preserve"> Laingsburg</v>
      </c>
      <c r="D396" s="147">
        <v>38</v>
      </c>
      <c r="E396" s="80">
        <v>25</v>
      </c>
      <c r="F396" s="134">
        <v>25</v>
      </c>
      <c r="G396" s="147"/>
      <c r="H396" s="80"/>
      <c r="I396" s="134"/>
      <c r="J396" s="147"/>
      <c r="K396" s="80"/>
      <c r="L396" s="134"/>
      <c r="M396" s="147">
        <v>0</v>
      </c>
      <c r="N396" s="80">
        <v>0</v>
      </c>
      <c r="O396" s="134">
        <v>0</v>
      </c>
      <c r="P396" s="147"/>
      <c r="Q396" s="80">
        <v>760</v>
      </c>
      <c r="R396" s="134"/>
      <c r="S396" s="147"/>
      <c r="T396" s="80"/>
      <c r="U396" s="134"/>
      <c r="V396" s="147"/>
      <c r="W396" s="80"/>
      <c r="X396" s="134"/>
      <c r="Y396" s="147"/>
      <c r="Z396" s="80"/>
      <c r="AA396" s="134"/>
      <c r="AB396" s="147"/>
      <c r="AC396" s="80"/>
      <c r="AD396" s="134"/>
      <c r="AE396" s="147"/>
      <c r="AF396" s="80"/>
      <c r="AG396" s="134"/>
      <c r="AI396" s="147">
        <f t="shared" si="125"/>
        <v>38</v>
      </c>
      <c r="AJ396" s="80">
        <f t="shared" si="125"/>
        <v>785</v>
      </c>
      <c r="AK396" s="134">
        <f t="shared" si="125"/>
        <v>25</v>
      </c>
    </row>
    <row r="397" spans="1:37" ht="15" customHeight="1" x14ac:dyDescent="0.2">
      <c r="A397" s="20" t="str">
        <f>[6]Settings!U396</f>
        <v>B</v>
      </c>
      <c r="B397" s="19" t="s">
        <v>1318</v>
      </c>
      <c r="C397" s="229" t="str">
        <f>[6]Settings!W396</f>
        <v xml:space="preserve"> Prince Albert</v>
      </c>
      <c r="D397" s="147"/>
      <c r="E397" s="80">
        <v>25</v>
      </c>
      <c r="F397" s="134">
        <v>26</v>
      </c>
      <c r="G397" s="147"/>
      <c r="H397" s="80"/>
      <c r="I397" s="134"/>
      <c r="J397" s="147"/>
      <c r="K397" s="80"/>
      <c r="L397" s="134"/>
      <c r="M397" s="147">
        <v>0</v>
      </c>
      <c r="N397" s="80">
        <v>0</v>
      </c>
      <c r="O397" s="134">
        <v>0</v>
      </c>
      <c r="P397" s="147"/>
      <c r="Q397" s="80"/>
      <c r="R397" s="134">
        <v>1000</v>
      </c>
      <c r="S397" s="147"/>
      <c r="T397" s="80"/>
      <c r="U397" s="134"/>
      <c r="V397" s="147"/>
      <c r="W397" s="80"/>
      <c r="X397" s="134"/>
      <c r="Y397" s="147"/>
      <c r="Z397" s="80"/>
      <c r="AA397" s="134"/>
      <c r="AB397" s="147"/>
      <c r="AC397" s="80"/>
      <c r="AD397" s="134"/>
      <c r="AE397" s="147"/>
      <c r="AF397" s="80"/>
      <c r="AG397" s="134"/>
      <c r="AI397" s="147">
        <f t="shared" si="125"/>
        <v>0</v>
      </c>
      <c r="AJ397" s="80">
        <f t="shared" si="125"/>
        <v>25</v>
      </c>
      <c r="AK397" s="134">
        <f t="shared" si="125"/>
        <v>1026</v>
      </c>
    </row>
    <row r="398" spans="1:37" ht="15" customHeight="1" x14ac:dyDescent="0.2">
      <c r="A398" s="20" t="str">
        <f>[6]Settings!U397</f>
        <v>B</v>
      </c>
      <c r="B398" s="19" t="s">
        <v>190</v>
      </c>
      <c r="C398" s="229" t="str">
        <f>[6]Settings!W397</f>
        <v xml:space="preserve"> Beaufort West</v>
      </c>
      <c r="D398" s="147"/>
      <c r="E398" s="80">
        <v>302</v>
      </c>
      <c r="F398" s="134">
        <v>320</v>
      </c>
      <c r="G398" s="147"/>
      <c r="H398" s="80"/>
      <c r="I398" s="134"/>
      <c r="J398" s="147"/>
      <c r="K398" s="80"/>
      <c r="L398" s="134"/>
      <c r="M398" s="147">
        <v>0</v>
      </c>
      <c r="N398" s="80">
        <v>5000</v>
      </c>
      <c r="O398" s="134">
        <v>15000</v>
      </c>
      <c r="P398" s="147"/>
      <c r="Q398" s="80">
        <v>760</v>
      </c>
      <c r="R398" s="134"/>
      <c r="S398" s="147"/>
      <c r="T398" s="80"/>
      <c r="U398" s="134"/>
      <c r="V398" s="147"/>
      <c r="W398" s="80"/>
      <c r="X398" s="134"/>
      <c r="Y398" s="147"/>
      <c r="Z398" s="80"/>
      <c r="AA398" s="134"/>
      <c r="AB398" s="147"/>
      <c r="AC398" s="80"/>
      <c r="AD398" s="134"/>
      <c r="AE398" s="147"/>
      <c r="AF398" s="80"/>
      <c r="AG398" s="134"/>
      <c r="AI398" s="147">
        <f t="shared" si="125"/>
        <v>0</v>
      </c>
      <c r="AJ398" s="80">
        <f t="shared" si="125"/>
        <v>6062</v>
      </c>
      <c r="AK398" s="134">
        <f t="shared" si="125"/>
        <v>15320</v>
      </c>
    </row>
    <row r="399" spans="1:37" ht="15" customHeight="1" x14ac:dyDescent="0.2">
      <c r="A399" s="20" t="str">
        <f>[6]Settings!U398</f>
        <v>C</v>
      </c>
      <c r="B399" s="19" t="s">
        <v>191</v>
      </c>
      <c r="C399" s="229" t="str">
        <f>[6]Settings!W398</f>
        <v xml:space="preserve"> Central Karoo District Municipality</v>
      </c>
      <c r="D399" s="147"/>
      <c r="E399" s="80"/>
      <c r="F399" s="134"/>
      <c r="G399" s="147"/>
      <c r="H399" s="80"/>
      <c r="I399" s="134"/>
      <c r="J399" s="147"/>
      <c r="K399" s="80"/>
      <c r="L399" s="134"/>
      <c r="M399" s="147">
        <v>0</v>
      </c>
      <c r="N399" s="80">
        <v>0</v>
      </c>
      <c r="O399" s="134">
        <v>0</v>
      </c>
      <c r="P399" s="147"/>
      <c r="Q399" s="80">
        <v>3124</v>
      </c>
      <c r="R399" s="134"/>
      <c r="S399" s="147"/>
      <c r="T399" s="80"/>
      <c r="U399" s="134"/>
      <c r="V399" s="147"/>
      <c r="W399" s="80"/>
      <c r="X399" s="134"/>
      <c r="Y399" s="147"/>
      <c r="Z399" s="80"/>
      <c r="AA399" s="134"/>
      <c r="AB399" s="147"/>
      <c r="AC399" s="80"/>
      <c r="AD399" s="134"/>
      <c r="AE399" s="147"/>
      <c r="AF399" s="80"/>
      <c r="AG399" s="134"/>
      <c r="AI399" s="147">
        <f t="shared" si="125"/>
        <v>0</v>
      </c>
      <c r="AJ399" s="80">
        <f t="shared" si="125"/>
        <v>3124</v>
      </c>
      <c r="AK399" s="134">
        <f t="shared" si="125"/>
        <v>0</v>
      </c>
    </row>
    <row r="400" spans="1:37" s="66" customFormat="1" ht="15" customHeight="1" x14ac:dyDescent="0.2">
      <c r="A400" s="22" t="str">
        <f>[6]Settings!U399</f>
        <v>Total: Central Karoo  Municipalities</v>
      </c>
      <c r="B400" s="23"/>
      <c r="C400" s="24"/>
      <c r="D400" s="193">
        <f>SUM(D396:D399)</f>
        <v>38</v>
      </c>
      <c r="E400" s="102">
        <f t="shared" ref="E400:AK400" si="126">SUM(E396:E399)</f>
        <v>352</v>
      </c>
      <c r="F400" s="203">
        <f t="shared" si="126"/>
        <v>371</v>
      </c>
      <c r="G400" s="193">
        <f t="shared" si="126"/>
        <v>0</v>
      </c>
      <c r="H400" s="102">
        <f t="shared" si="126"/>
        <v>0</v>
      </c>
      <c r="I400" s="203">
        <f t="shared" si="126"/>
        <v>0</v>
      </c>
      <c r="J400" s="193">
        <f t="shared" si="126"/>
        <v>0</v>
      </c>
      <c r="K400" s="102">
        <f t="shared" si="126"/>
        <v>0</v>
      </c>
      <c r="L400" s="203">
        <f t="shared" si="126"/>
        <v>0</v>
      </c>
      <c r="M400" s="193">
        <f t="shared" si="126"/>
        <v>0</v>
      </c>
      <c r="N400" s="102">
        <f t="shared" si="126"/>
        <v>5000</v>
      </c>
      <c r="O400" s="203">
        <f t="shared" si="126"/>
        <v>15000</v>
      </c>
      <c r="P400" s="193">
        <f t="shared" si="126"/>
        <v>0</v>
      </c>
      <c r="Q400" s="102">
        <f t="shared" si="126"/>
        <v>4644</v>
      </c>
      <c r="R400" s="203">
        <f t="shared" si="126"/>
        <v>1000</v>
      </c>
      <c r="S400" s="193">
        <f t="shared" si="126"/>
        <v>0</v>
      </c>
      <c r="T400" s="102">
        <f t="shared" si="126"/>
        <v>0</v>
      </c>
      <c r="U400" s="203">
        <f t="shared" si="126"/>
        <v>0</v>
      </c>
      <c r="V400" s="193">
        <f t="shared" si="126"/>
        <v>0</v>
      </c>
      <c r="W400" s="102">
        <f t="shared" si="126"/>
        <v>0</v>
      </c>
      <c r="X400" s="203">
        <f t="shared" si="126"/>
        <v>0</v>
      </c>
      <c r="Y400" s="193">
        <f t="shared" si="126"/>
        <v>0</v>
      </c>
      <c r="Z400" s="102">
        <f t="shared" si="126"/>
        <v>0</v>
      </c>
      <c r="AA400" s="203">
        <f t="shared" si="126"/>
        <v>0</v>
      </c>
      <c r="AB400" s="193">
        <f t="shared" si="126"/>
        <v>0</v>
      </c>
      <c r="AC400" s="102">
        <f t="shared" si="126"/>
        <v>0</v>
      </c>
      <c r="AD400" s="203">
        <f t="shared" si="126"/>
        <v>0</v>
      </c>
      <c r="AE400" s="193">
        <f t="shared" si="126"/>
        <v>0</v>
      </c>
      <c r="AF400" s="102">
        <f t="shared" si="126"/>
        <v>0</v>
      </c>
      <c r="AG400" s="203">
        <f t="shared" si="126"/>
        <v>0</v>
      </c>
      <c r="AH400" s="121">
        <f t="shared" si="126"/>
        <v>0</v>
      </c>
      <c r="AI400" s="193">
        <f t="shared" si="126"/>
        <v>38</v>
      </c>
      <c r="AJ400" s="102">
        <f t="shared" si="126"/>
        <v>9996</v>
      </c>
      <c r="AK400" s="203">
        <f t="shared" si="126"/>
        <v>16371</v>
      </c>
    </row>
    <row r="401" spans="1:37" ht="15" customHeight="1" x14ac:dyDescent="0.2">
      <c r="A401" s="254">
        <f>[6]Settings!U400</f>
        <v>0</v>
      </c>
      <c r="B401" s="243">
        <f>[6]Settings!V400</f>
        <v>0</v>
      </c>
      <c r="C401" s="244">
        <f>[6]Settings!W400</f>
        <v>0</v>
      </c>
      <c r="D401" s="1"/>
      <c r="E401" s="2"/>
      <c r="F401" s="3"/>
      <c r="G401" s="1"/>
      <c r="H401" s="2"/>
      <c r="I401" s="3"/>
      <c r="J401" s="1"/>
      <c r="K401" s="2"/>
      <c r="L401" s="3"/>
      <c r="M401" s="1"/>
      <c r="N401" s="2"/>
      <c r="O401" s="3"/>
      <c r="P401" s="1"/>
      <c r="Q401" s="2"/>
      <c r="R401" s="3"/>
      <c r="S401" s="1"/>
      <c r="T401" s="2"/>
      <c r="U401" s="3"/>
      <c r="V401" s="1"/>
      <c r="W401" s="2"/>
      <c r="X401" s="3"/>
      <c r="Y401" s="1"/>
      <c r="Z401" s="2"/>
      <c r="AA401" s="3"/>
      <c r="AB401" s="1"/>
      <c r="AC401" s="2"/>
      <c r="AD401" s="3"/>
      <c r="AE401" s="1"/>
      <c r="AF401" s="2"/>
      <c r="AG401" s="3"/>
      <c r="AI401" s="147">
        <f t="shared" ref="AI401:AK402" si="127">D401+G401+J401+M401+P401+S401+V401+Y401+AB401+AE401</f>
        <v>0</v>
      </c>
      <c r="AJ401" s="80">
        <f t="shared" si="127"/>
        <v>0</v>
      </c>
      <c r="AK401" s="134">
        <f t="shared" si="127"/>
        <v>0</v>
      </c>
    </row>
    <row r="402" spans="1:37" ht="15" customHeight="1" x14ac:dyDescent="0.2">
      <c r="A402" s="254">
        <f>[6]Settings!U401</f>
        <v>0</v>
      </c>
      <c r="B402" s="243">
        <f>[6]Settings!V401</f>
        <v>0</v>
      </c>
      <c r="C402" s="244">
        <f>[6]Settings!W401</f>
        <v>0</v>
      </c>
      <c r="D402" s="1"/>
      <c r="E402" s="2"/>
      <c r="F402" s="3"/>
      <c r="G402" s="1"/>
      <c r="H402" s="2"/>
      <c r="I402" s="3"/>
      <c r="J402" s="1"/>
      <c r="K402" s="2"/>
      <c r="L402" s="3"/>
      <c r="M402" s="1"/>
      <c r="N402" s="2"/>
      <c r="O402" s="3"/>
      <c r="P402" s="1"/>
      <c r="Q402" s="2"/>
      <c r="R402" s="3"/>
      <c r="S402" s="1"/>
      <c r="T402" s="2"/>
      <c r="U402" s="3"/>
      <c r="V402" s="1"/>
      <c r="W402" s="2"/>
      <c r="X402" s="3"/>
      <c r="Y402" s="1"/>
      <c r="Z402" s="2"/>
      <c r="AA402" s="3"/>
      <c r="AB402" s="1"/>
      <c r="AC402" s="2"/>
      <c r="AD402" s="3"/>
      <c r="AE402" s="1"/>
      <c r="AF402" s="2"/>
      <c r="AG402" s="3"/>
      <c r="AI402" s="147">
        <f t="shared" si="127"/>
        <v>0</v>
      </c>
      <c r="AJ402" s="80">
        <f t="shared" si="127"/>
        <v>0</v>
      </c>
      <c r="AK402" s="134">
        <f t="shared" si="127"/>
        <v>0</v>
      </c>
    </row>
    <row r="403" spans="1:37" s="66" customFormat="1" ht="15" customHeight="1" x14ac:dyDescent="0.2">
      <c r="A403" s="22" t="str">
        <f>[6]Settings!U402</f>
        <v>Total: Western Cape Municipalities</v>
      </c>
      <c r="B403" s="23"/>
      <c r="C403" s="24"/>
      <c r="D403" s="193">
        <f>SUM(D361,D369,D377,D384,D394,D400)</f>
        <v>94498</v>
      </c>
      <c r="E403" s="102">
        <f t="shared" ref="E403:R403" si="128">SUM(E361,E369,E377,E384,E394,E400)</f>
        <v>94906</v>
      </c>
      <c r="F403" s="203">
        <f t="shared" si="128"/>
        <v>84845</v>
      </c>
      <c r="G403" s="193">
        <f t="shared" si="128"/>
        <v>564</v>
      </c>
      <c r="H403" s="102">
        <f t="shared" si="128"/>
        <v>1200</v>
      </c>
      <c r="I403" s="203">
        <f t="shared" si="128"/>
        <v>1200</v>
      </c>
      <c r="J403" s="193">
        <f t="shared" si="128"/>
        <v>0</v>
      </c>
      <c r="K403" s="102">
        <f t="shared" si="128"/>
        <v>0</v>
      </c>
      <c r="L403" s="203">
        <f t="shared" si="128"/>
        <v>0</v>
      </c>
      <c r="M403" s="193">
        <f t="shared" ref="M403:O403" si="129">M361+M369+M377+M384+M394+M400</f>
        <v>12949</v>
      </c>
      <c r="N403" s="102">
        <f t="shared" si="129"/>
        <v>94000</v>
      </c>
      <c r="O403" s="203">
        <f t="shared" si="129"/>
        <v>157000</v>
      </c>
      <c r="P403" s="193">
        <f t="shared" si="128"/>
        <v>1365</v>
      </c>
      <c r="Q403" s="102">
        <f t="shared" si="128"/>
        <v>21613</v>
      </c>
      <c r="R403" s="203">
        <f t="shared" si="128"/>
        <v>9000</v>
      </c>
      <c r="S403" s="193">
        <f t="shared" ref="S403:AK403" si="130">S361+S369+S377+S384+S394+S400</f>
        <v>0</v>
      </c>
      <c r="T403" s="102">
        <f t="shared" si="130"/>
        <v>0</v>
      </c>
      <c r="U403" s="203">
        <f t="shared" si="130"/>
        <v>0</v>
      </c>
      <c r="V403" s="193">
        <f t="shared" si="130"/>
        <v>0</v>
      </c>
      <c r="W403" s="102">
        <f t="shared" si="130"/>
        <v>0</v>
      </c>
      <c r="X403" s="203">
        <f t="shared" si="130"/>
        <v>0</v>
      </c>
      <c r="Y403" s="193">
        <f t="shared" si="130"/>
        <v>0</v>
      </c>
      <c r="Z403" s="102">
        <f t="shared" si="130"/>
        <v>0</v>
      </c>
      <c r="AA403" s="203">
        <f t="shared" si="130"/>
        <v>0</v>
      </c>
      <c r="AB403" s="193">
        <f t="shared" si="130"/>
        <v>0</v>
      </c>
      <c r="AC403" s="102">
        <f t="shared" si="130"/>
        <v>0</v>
      </c>
      <c r="AD403" s="203">
        <f t="shared" si="130"/>
        <v>0</v>
      </c>
      <c r="AE403" s="193">
        <f t="shared" si="130"/>
        <v>0</v>
      </c>
      <c r="AF403" s="102">
        <f t="shared" si="130"/>
        <v>0</v>
      </c>
      <c r="AG403" s="203">
        <f t="shared" si="130"/>
        <v>0</v>
      </c>
      <c r="AH403" s="121">
        <f t="shared" si="130"/>
        <v>0</v>
      </c>
      <c r="AI403" s="193">
        <f t="shared" si="130"/>
        <v>109376</v>
      </c>
      <c r="AJ403" s="102">
        <f t="shared" si="130"/>
        <v>211719</v>
      </c>
      <c r="AK403" s="203">
        <f t="shared" si="130"/>
        <v>252045</v>
      </c>
    </row>
    <row r="404" spans="1:37" ht="15" customHeight="1" x14ac:dyDescent="0.2">
      <c r="A404" s="254">
        <f>[6]Settings!U403</f>
        <v>0</v>
      </c>
      <c r="B404" s="243">
        <f>[6]Settings!V403</f>
        <v>0</v>
      </c>
      <c r="C404" s="244">
        <f>[6]Settings!W403</f>
        <v>0</v>
      </c>
      <c r="D404" s="200">
        <v>0</v>
      </c>
      <c r="E404" s="5">
        <v>0</v>
      </c>
      <c r="F404" s="210">
        <v>0</v>
      </c>
      <c r="G404" s="200">
        <v>0</v>
      </c>
      <c r="H404" s="5">
        <v>0</v>
      </c>
      <c r="I404" s="210">
        <v>0</v>
      </c>
      <c r="J404" s="200">
        <v>0</v>
      </c>
      <c r="K404" s="5">
        <v>0</v>
      </c>
      <c r="L404" s="210">
        <v>0</v>
      </c>
      <c r="M404" s="200">
        <v>0</v>
      </c>
      <c r="N404" s="5">
        <v>0</v>
      </c>
      <c r="O404" s="210">
        <v>0</v>
      </c>
      <c r="P404" s="200">
        <v>0</v>
      </c>
      <c r="Q404" s="5">
        <v>0</v>
      </c>
      <c r="R404" s="210">
        <v>0</v>
      </c>
      <c r="S404" s="200">
        <v>0</v>
      </c>
      <c r="T404" s="5">
        <v>0</v>
      </c>
      <c r="U404" s="210">
        <v>0</v>
      </c>
      <c r="V404" s="200">
        <v>0</v>
      </c>
      <c r="W404" s="5">
        <v>0</v>
      </c>
      <c r="X404" s="210">
        <v>0</v>
      </c>
      <c r="Y404" s="200">
        <v>0</v>
      </c>
      <c r="Z404" s="5">
        <v>0</v>
      </c>
      <c r="AA404" s="210">
        <v>0</v>
      </c>
      <c r="AB404" s="200">
        <v>0</v>
      </c>
      <c r="AC404" s="5">
        <v>0</v>
      </c>
      <c r="AD404" s="210">
        <v>0</v>
      </c>
      <c r="AE404" s="200">
        <v>0</v>
      </c>
      <c r="AF404" s="5">
        <v>0</v>
      </c>
      <c r="AG404" s="210">
        <v>0</v>
      </c>
      <c r="AI404" s="147">
        <f t="shared" ref="AI404:AK406" si="131">D404+G404+J404+M404+P404+S404+V404+Y404+AB404+AE404</f>
        <v>0</v>
      </c>
      <c r="AJ404" s="80">
        <f t="shared" si="131"/>
        <v>0</v>
      </c>
      <c r="AK404" s="134">
        <f t="shared" si="131"/>
        <v>0</v>
      </c>
    </row>
    <row r="405" spans="1:37" s="66" customFormat="1" ht="15" customHeight="1" x14ac:dyDescent="0.2">
      <c r="A405" s="18" t="str">
        <f>[6]Settings!U404</f>
        <v xml:space="preserve">Unallocated </v>
      </c>
      <c r="B405" s="19"/>
      <c r="C405" s="229"/>
      <c r="D405" s="119"/>
      <c r="E405" s="120"/>
      <c r="F405" s="121"/>
      <c r="G405" s="119"/>
      <c r="H405" s="120"/>
      <c r="I405" s="121"/>
      <c r="J405" s="119"/>
      <c r="K405" s="120"/>
      <c r="L405" s="121"/>
      <c r="M405" s="119">
        <v>0</v>
      </c>
      <c r="N405" s="120">
        <v>0</v>
      </c>
      <c r="O405" s="121">
        <v>0</v>
      </c>
      <c r="P405" s="119"/>
      <c r="Q405" s="120"/>
      <c r="R405" s="121">
        <v>67562</v>
      </c>
      <c r="S405" s="119"/>
      <c r="T405" s="120"/>
      <c r="U405" s="121"/>
      <c r="V405" s="119"/>
      <c r="W405" s="120"/>
      <c r="X405" s="121"/>
      <c r="Y405" s="119"/>
      <c r="Z405" s="120"/>
      <c r="AA405" s="121"/>
      <c r="AB405" s="119"/>
      <c r="AC405" s="120"/>
      <c r="AD405" s="121"/>
      <c r="AE405" s="119"/>
      <c r="AF405" s="120"/>
      <c r="AG405" s="121"/>
      <c r="AH405" s="151"/>
      <c r="AI405" s="220">
        <f t="shared" si="131"/>
        <v>0</v>
      </c>
      <c r="AJ405" s="327">
        <f t="shared" si="131"/>
        <v>0</v>
      </c>
      <c r="AK405" s="328">
        <f t="shared" si="131"/>
        <v>67562</v>
      </c>
    </row>
    <row r="406" spans="1:37" ht="15" customHeight="1" x14ac:dyDescent="0.2">
      <c r="A406" s="254">
        <f>[6]Settings!U405</f>
        <v>0</v>
      </c>
      <c r="B406" s="243">
        <f>[6]Settings!V405</f>
        <v>0</v>
      </c>
      <c r="C406" s="244">
        <f>[6]Settings!W405</f>
        <v>0</v>
      </c>
      <c r="D406" s="200">
        <v>0</v>
      </c>
      <c r="E406" s="5">
        <v>0</v>
      </c>
      <c r="F406" s="210">
        <v>0</v>
      </c>
      <c r="G406" s="200">
        <v>0</v>
      </c>
      <c r="H406" s="5">
        <v>0</v>
      </c>
      <c r="I406" s="210">
        <v>0</v>
      </c>
      <c r="J406" s="200">
        <v>0</v>
      </c>
      <c r="K406" s="5">
        <v>0</v>
      </c>
      <c r="L406" s="210">
        <v>0</v>
      </c>
      <c r="M406" s="200">
        <v>0</v>
      </c>
      <c r="N406" s="5">
        <v>0</v>
      </c>
      <c r="O406" s="210">
        <v>0</v>
      </c>
      <c r="P406" s="200">
        <v>0</v>
      </c>
      <c r="Q406" s="5">
        <v>0</v>
      </c>
      <c r="R406" s="210">
        <v>0</v>
      </c>
      <c r="S406" s="200">
        <v>0</v>
      </c>
      <c r="T406" s="228">
        <v>0</v>
      </c>
      <c r="U406" s="210">
        <v>0</v>
      </c>
      <c r="V406" s="200">
        <v>0</v>
      </c>
      <c r="W406" s="228">
        <v>0</v>
      </c>
      <c r="X406" s="210">
        <v>0</v>
      </c>
      <c r="Y406" s="200">
        <v>0</v>
      </c>
      <c r="Z406" s="228">
        <v>0</v>
      </c>
      <c r="AA406" s="210">
        <v>0</v>
      </c>
      <c r="AB406" s="200">
        <v>0</v>
      </c>
      <c r="AC406" s="228">
        <v>0</v>
      </c>
      <c r="AD406" s="210">
        <v>0</v>
      </c>
      <c r="AE406" s="200">
        <v>0</v>
      </c>
      <c r="AF406" s="228">
        <v>0</v>
      </c>
      <c r="AG406" s="210">
        <v>0</v>
      </c>
      <c r="AI406" s="147">
        <f t="shared" si="131"/>
        <v>0</v>
      </c>
      <c r="AJ406" s="80">
        <f t="shared" si="131"/>
        <v>0</v>
      </c>
      <c r="AK406" s="134">
        <f t="shared" si="131"/>
        <v>0</v>
      </c>
    </row>
    <row r="407" spans="1:37" s="66" customFormat="1" ht="15" customHeight="1" x14ac:dyDescent="0.2">
      <c r="A407" s="22" t="str">
        <f>[6]Settings!U406</f>
        <v>National Total</v>
      </c>
      <c r="B407" s="23"/>
      <c r="C407" s="24"/>
      <c r="D407" s="193">
        <f>D65+D102+D123+D203+D245+D276+D322+D357+D403+D405</f>
        <v>3846154</v>
      </c>
      <c r="E407" s="102">
        <f t="shared" ref="E407:AK407" si="132">E65+E102+E123+E203+E245+E276+E322+E357+E403+E405</f>
        <v>3962031</v>
      </c>
      <c r="F407" s="203">
        <f t="shared" si="132"/>
        <v>4182453</v>
      </c>
      <c r="G407" s="193">
        <f t="shared" si="132"/>
        <v>27744</v>
      </c>
      <c r="H407" s="102">
        <f t="shared" si="132"/>
        <v>29353</v>
      </c>
      <c r="I407" s="203">
        <f t="shared" si="132"/>
        <v>30997</v>
      </c>
      <c r="J407" s="193">
        <f t="shared" si="132"/>
        <v>587122</v>
      </c>
      <c r="K407" s="102">
        <f t="shared" si="132"/>
        <v>608175</v>
      </c>
      <c r="L407" s="203">
        <f t="shared" si="132"/>
        <v>642233</v>
      </c>
      <c r="M407" s="193">
        <f t="shared" si="132"/>
        <v>2773539</v>
      </c>
      <c r="N407" s="102">
        <f t="shared" si="132"/>
        <v>2880922</v>
      </c>
      <c r="O407" s="203">
        <f t="shared" si="132"/>
        <v>3037295</v>
      </c>
      <c r="P407" s="193">
        <f t="shared" si="132"/>
        <v>103249</v>
      </c>
      <c r="Q407" s="102">
        <f t="shared" si="132"/>
        <v>115116</v>
      </c>
      <c r="R407" s="203">
        <f t="shared" si="132"/>
        <v>121562</v>
      </c>
      <c r="S407" s="193">
        <f>S65+S102+S123+S203+S245+S276+S322+S357+S403+S405</f>
        <v>0</v>
      </c>
      <c r="T407" s="102">
        <f t="shared" ref="T407:AD407" si="133">T65+T102+T123+T203+T245+T276+T322+T357+T403+T405</f>
        <v>0</v>
      </c>
      <c r="U407" s="203">
        <f t="shared" si="133"/>
        <v>0</v>
      </c>
      <c r="V407" s="193">
        <f t="shared" si="133"/>
        <v>0</v>
      </c>
      <c r="W407" s="102">
        <f t="shared" si="133"/>
        <v>0</v>
      </c>
      <c r="X407" s="203">
        <f t="shared" si="133"/>
        <v>0</v>
      </c>
      <c r="Y407" s="193">
        <f t="shared" si="133"/>
        <v>0</v>
      </c>
      <c r="Z407" s="102">
        <f t="shared" si="133"/>
        <v>0</v>
      </c>
      <c r="AA407" s="203">
        <f t="shared" si="133"/>
        <v>0</v>
      </c>
      <c r="AB407" s="193">
        <f t="shared" si="133"/>
        <v>0</v>
      </c>
      <c r="AC407" s="102">
        <f t="shared" si="133"/>
        <v>0</v>
      </c>
      <c r="AD407" s="203">
        <f t="shared" si="133"/>
        <v>0</v>
      </c>
      <c r="AE407" s="193">
        <f t="shared" si="132"/>
        <v>0</v>
      </c>
      <c r="AF407" s="102">
        <f t="shared" si="132"/>
        <v>0</v>
      </c>
      <c r="AG407" s="203">
        <f t="shared" si="132"/>
        <v>0</v>
      </c>
      <c r="AH407" s="121">
        <f t="shared" si="132"/>
        <v>0</v>
      </c>
      <c r="AI407" s="193">
        <f t="shared" si="132"/>
        <v>7337808</v>
      </c>
      <c r="AJ407" s="102">
        <f t="shared" si="132"/>
        <v>7595597</v>
      </c>
      <c r="AK407" s="203">
        <f t="shared" si="132"/>
        <v>8014540</v>
      </c>
    </row>
    <row r="408" spans="1:37" s="66" customFormat="1" ht="15" customHeight="1" x14ac:dyDescent="0.2">
      <c r="A408" s="604" t="s">
        <v>745</v>
      </c>
      <c r="B408" s="26"/>
      <c r="C408" s="31"/>
      <c r="D408" s="222"/>
      <c r="E408" s="222"/>
      <c r="F408" s="222"/>
      <c r="G408" s="222"/>
      <c r="H408" s="222"/>
      <c r="I408" s="222"/>
      <c r="J408" s="222"/>
      <c r="K408" s="222"/>
      <c r="L408" s="222"/>
      <c r="M408" s="222"/>
      <c r="N408" s="222"/>
      <c r="O408" s="222"/>
      <c r="P408" s="222"/>
      <c r="Q408" s="222"/>
      <c r="R408" s="222"/>
      <c r="S408" s="222"/>
      <c r="T408" s="222"/>
      <c r="U408" s="222"/>
      <c r="V408" s="222"/>
      <c r="W408" s="222"/>
      <c r="X408" s="222"/>
      <c r="Y408" s="222"/>
      <c r="Z408" s="222"/>
      <c r="AA408" s="222"/>
      <c r="AB408" s="222"/>
      <c r="AC408" s="222"/>
      <c r="AD408" s="222"/>
      <c r="AE408" s="222"/>
      <c r="AF408" s="222"/>
      <c r="AG408" s="222"/>
      <c r="AH408" s="222"/>
      <c r="AI408" s="222"/>
      <c r="AJ408" s="222"/>
      <c r="AK408" s="222"/>
    </row>
    <row r="409" spans="1:37" s="66" customFormat="1" ht="15" customHeight="1" x14ac:dyDescent="0.2">
      <c r="A409" s="221"/>
      <c r="B409" s="26"/>
      <c r="C409" s="31"/>
      <c r="D409" s="222"/>
      <c r="E409" s="222"/>
      <c r="F409" s="222"/>
      <c r="G409" s="222"/>
      <c r="H409" s="222"/>
      <c r="I409" s="222"/>
      <c r="J409" s="222"/>
      <c r="K409" s="222"/>
      <c r="L409" s="222"/>
      <c r="M409" s="222"/>
      <c r="N409" s="222"/>
      <c r="O409" s="222"/>
      <c r="P409" s="222"/>
      <c r="Q409" s="222"/>
      <c r="R409" s="222"/>
      <c r="S409" s="222"/>
      <c r="T409" s="222"/>
      <c r="U409" s="222"/>
      <c r="V409" s="222"/>
      <c r="W409" s="222"/>
      <c r="X409" s="222"/>
      <c r="Y409" s="222"/>
      <c r="Z409" s="222"/>
      <c r="AA409" s="222"/>
      <c r="AB409" s="222"/>
      <c r="AC409" s="222"/>
      <c r="AD409" s="222"/>
      <c r="AE409" s="222"/>
      <c r="AF409" s="222"/>
      <c r="AG409" s="222"/>
      <c r="AH409" s="222"/>
      <c r="AI409" s="222"/>
      <c r="AJ409" s="222"/>
      <c r="AK409" s="222"/>
    </row>
    <row r="410" spans="1:37" s="39" customFormat="1" ht="15" customHeight="1" x14ac:dyDescent="0.2">
      <c r="A410" s="214"/>
      <c r="B410" s="10"/>
      <c r="C410" s="10"/>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58"/>
      <c r="AI410" s="33"/>
      <c r="AJ410" s="33"/>
      <c r="AK410" s="33"/>
    </row>
    <row r="411" spans="1:37" s="39" customFormat="1" ht="15" customHeight="1" x14ac:dyDescent="0.2">
      <c r="A411" s="34"/>
      <c r="B411" s="10"/>
      <c r="C411" s="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58"/>
      <c r="AI411" s="211"/>
      <c r="AJ411" s="211"/>
      <c r="AK411" s="211"/>
    </row>
    <row r="412" spans="1:37" s="39" customFormat="1" ht="15" customHeight="1" x14ac:dyDescent="0.25">
      <c r="A412" s="35"/>
      <c r="B412" s="36"/>
      <c r="C412" s="37"/>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row>
    <row r="413" spans="1:37" s="39" customFormat="1" ht="15" customHeight="1" x14ac:dyDescent="0.2">
      <c r="A413" s="34"/>
      <c r="B413" s="10"/>
      <c r="C413" s="11"/>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58"/>
      <c r="AI413" s="212"/>
      <c r="AJ413" s="212"/>
      <c r="AK413" s="212"/>
    </row>
    <row r="414" spans="1:37" s="39" customFormat="1" ht="15" customHeight="1" x14ac:dyDescent="0.2">
      <c r="A414" s="34"/>
      <c r="B414" s="10"/>
      <c r="C414" s="11"/>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58"/>
      <c r="AI414" s="212"/>
      <c r="AJ414" s="212"/>
      <c r="AK414" s="212"/>
    </row>
    <row r="415" spans="1:37" s="39" customFormat="1" ht="15" customHeight="1" x14ac:dyDescent="0.2">
      <c r="C415" s="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58"/>
      <c r="AI415" s="211"/>
      <c r="AJ415" s="211"/>
      <c r="AK415" s="211"/>
    </row>
    <row r="416" spans="1:37" s="39" customFormat="1" ht="15" customHeight="1" x14ac:dyDescent="0.2">
      <c r="AH416" s="58"/>
    </row>
    <row r="417" spans="1:37" s="39" customFormat="1" ht="15" customHeight="1" x14ac:dyDescent="0.2">
      <c r="AH417" s="58"/>
    </row>
    <row r="418" spans="1:37" s="39" customFormat="1" ht="15" customHeight="1" x14ac:dyDescent="0.2">
      <c r="M418" s="213"/>
      <c r="N418" s="213"/>
      <c r="O418" s="213"/>
      <c r="AH418" s="58"/>
      <c r="AI418" s="213"/>
      <c r="AJ418" s="213"/>
      <c r="AK418" s="213"/>
    </row>
    <row r="419" spans="1:37" s="39" customFormat="1" ht="15" customHeight="1" x14ac:dyDescent="0.2">
      <c r="M419" s="213"/>
      <c r="N419" s="213"/>
      <c r="O419" s="213"/>
      <c r="AH419" s="58"/>
      <c r="AI419" s="213"/>
      <c r="AJ419" s="213"/>
      <c r="AK419" s="213"/>
    </row>
    <row r="420" spans="1:37" s="39" customFormat="1" ht="15" customHeight="1" x14ac:dyDescent="0.2">
      <c r="AH420" s="58"/>
    </row>
    <row r="421" spans="1:37" s="39" customFormat="1" ht="15" customHeight="1" x14ac:dyDescent="0.2">
      <c r="G421" s="218"/>
      <c r="AH421" s="58"/>
      <c r="AI421" s="218"/>
    </row>
    <row r="422" spans="1:37" ht="15" customHeight="1" x14ac:dyDescent="0.2"/>
    <row r="423" spans="1:37" ht="15" customHeight="1" x14ac:dyDescent="0.2"/>
    <row r="424" spans="1:37" ht="15" customHeight="1" x14ac:dyDescent="0.2"/>
    <row r="425" spans="1:37" ht="15" customHeight="1" x14ac:dyDescent="0.2"/>
    <row r="426" spans="1:37" s="39" customFormat="1" ht="15" customHeight="1" x14ac:dyDescent="0.2">
      <c r="A426" s="16"/>
      <c r="B426" s="16"/>
      <c r="C426" s="16"/>
      <c r="D426" s="16"/>
      <c r="E426" s="16"/>
      <c r="F426" s="16"/>
      <c r="G426" s="16"/>
      <c r="H426" s="16"/>
      <c r="K426" s="16"/>
      <c r="L426" s="16"/>
      <c r="M426" s="16"/>
      <c r="N426" s="16"/>
      <c r="Q426" s="16"/>
      <c r="R426" s="16"/>
      <c r="T426" s="16"/>
      <c r="U426" s="16"/>
      <c r="W426" s="16"/>
      <c r="X426" s="16"/>
      <c r="Z426" s="16"/>
      <c r="AA426" s="16"/>
      <c r="AC426" s="16"/>
      <c r="AD426" s="16"/>
      <c r="AF426" s="16"/>
      <c r="AG426" s="16"/>
      <c r="AH426" s="58"/>
      <c r="AI426" s="16"/>
      <c r="AJ426" s="16"/>
      <c r="AK426" s="16"/>
    </row>
    <row r="427" spans="1:37" s="40" customFormat="1" ht="15" customHeight="1" x14ac:dyDescent="0.25">
      <c r="A427" s="16"/>
      <c r="B427" s="16"/>
      <c r="C427" s="16"/>
      <c r="D427" s="16"/>
      <c r="E427" s="16"/>
      <c r="F427" s="16"/>
      <c r="G427" s="16"/>
      <c r="H427" s="16"/>
      <c r="I427" s="39"/>
      <c r="J427" s="39"/>
      <c r="K427" s="16"/>
      <c r="L427" s="16"/>
      <c r="M427" s="16"/>
      <c r="N427" s="16"/>
      <c r="O427" s="39"/>
      <c r="P427" s="39"/>
      <c r="Q427" s="16"/>
      <c r="R427" s="16"/>
      <c r="S427" s="39"/>
      <c r="T427" s="16"/>
      <c r="U427" s="16"/>
      <c r="V427" s="39"/>
      <c r="W427" s="16"/>
      <c r="X427" s="16"/>
      <c r="Y427" s="39"/>
      <c r="Z427" s="16"/>
      <c r="AA427" s="16"/>
      <c r="AB427" s="39"/>
      <c r="AC427" s="16"/>
      <c r="AD427" s="16"/>
      <c r="AE427" s="39"/>
      <c r="AF427" s="16"/>
      <c r="AG427" s="16"/>
      <c r="AH427" s="58"/>
      <c r="AI427" s="16"/>
      <c r="AJ427" s="16"/>
      <c r="AK427" s="16"/>
    </row>
    <row r="428" spans="1:37" s="39" customFormat="1" ht="15" customHeight="1" x14ac:dyDescent="0.2">
      <c r="A428" s="16"/>
      <c r="B428" s="16"/>
      <c r="C428" s="16"/>
      <c r="D428" s="16"/>
      <c r="E428" s="16"/>
      <c r="F428" s="16"/>
      <c r="G428" s="16"/>
      <c r="H428" s="16"/>
      <c r="K428" s="16"/>
      <c r="L428" s="16"/>
      <c r="M428" s="16"/>
      <c r="N428" s="16"/>
      <c r="Q428" s="16"/>
      <c r="R428" s="16"/>
      <c r="T428" s="16"/>
      <c r="U428" s="16"/>
      <c r="W428" s="16"/>
      <c r="X428" s="16"/>
      <c r="Z428" s="16"/>
      <c r="AA428" s="16"/>
      <c r="AC428" s="16"/>
      <c r="AD428" s="16"/>
      <c r="AF428" s="16"/>
      <c r="AG428" s="16"/>
      <c r="AH428" s="58"/>
      <c r="AI428" s="16"/>
      <c r="AJ428" s="16"/>
      <c r="AK428" s="16"/>
    </row>
    <row r="429" spans="1:37" s="39" customFormat="1" ht="15" customHeight="1" x14ac:dyDescent="0.2">
      <c r="A429" s="16"/>
      <c r="B429" s="16"/>
      <c r="C429" s="16"/>
      <c r="D429" s="16"/>
      <c r="E429" s="16"/>
      <c r="F429" s="16"/>
      <c r="G429" s="16"/>
      <c r="H429" s="16"/>
      <c r="K429" s="16"/>
      <c r="L429" s="16"/>
      <c r="M429" s="16"/>
      <c r="N429" s="16"/>
      <c r="Q429" s="16"/>
      <c r="R429" s="16"/>
      <c r="T429" s="16"/>
      <c r="U429" s="16"/>
      <c r="W429" s="16"/>
      <c r="X429" s="16"/>
      <c r="Z429" s="16"/>
      <c r="AA429" s="16"/>
      <c r="AC429" s="16"/>
      <c r="AD429" s="16"/>
      <c r="AF429" s="16"/>
      <c r="AG429" s="16"/>
      <c r="AH429" s="58"/>
      <c r="AI429" s="16"/>
      <c r="AJ429" s="16"/>
      <c r="AK429" s="16"/>
    </row>
    <row r="430" spans="1:37" ht="15" customHeight="1" x14ac:dyDescent="0.2"/>
    <row r="431" spans="1:37" ht="15" customHeight="1" x14ac:dyDescent="0.2"/>
    <row r="432" spans="1:37"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sheetData>
  <mergeCells count="46">
    <mergeCell ref="V7:V8"/>
    <mergeCell ref="W7:W8"/>
    <mergeCell ref="AK7:AK8"/>
    <mergeCell ref="Y7:Y8"/>
    <mergeCell ref="Z7:Z8"/>
    <mergeCell ref="AA7:AA8"/>
    <mergeCell ref="AB7:AB8"/>
    <mergeCell ref="AC7:AC8"/>
    <mergeCell ref="AD7:AD8"/>
    <mergeCell ref="AE7:AE8"/>
    <mergeCell ref="AF7:AF8"/>
    <mergeCell ref="AG7:AG8"/>
    <mergeCell ref="AI7:AI8"/>
    <mergeCell ref="AJ7:AJ8"/>
    <mergeCell ref="AE5:AG5"/>
    <mergeCell ref="G7:G8"/>
    <mergeCell ref="H7:H8"/>
    <mergeCell ref="I7:I8"/>
    <mergeCell ref="J7:J8"/>
    <mergeCell ref="K7:K8"/>
    <mergeCell ref="X7:X8"/>
    <mergeCell ref="M7:M8"/>
    <mergeCell ref="N7:N8"/>
    <mergeCell ref="O7:O8"/>
    <mergeCell ref="P7:P8"/>
    <mergeCell ref="Q7:Q8"/>
    <mergeCell ref="R7:R8"/>
    <mergeCell ref="S7:S8"/>
    <mergeCell ref="T7:T8"/>
    <mergeCell ref="U7:U8"/>
    <mergeCell ref="AI5:AK5"/>
    <mergeCell ref="A7:B8"/>
    <mergeCell ref="C7:C8"/>
    <mergeCell ref="D7:D8"/>
    <mergeCell ref="E7:E8"/>
    <mergeCell ref="F7:F8"/>
    <mergeCell ref="D5:F5"/>
    <mergeCell ref="G5:I5"/>
    <mergeCell ref="J5:L5"/>
    <mergeCell ref="M5:O5"/>
    <mergeCell ref="P5:R5"/>
    <mergeCell ref="S5:U5"/>
    <mergeCell ref="L7:L8"/>
    <mergeCell ref="V5:X5"/>
    <mergeCell ref="Y5:AA5"/>
    <mergeCell ref="AB5:AD5"/>
  </mergeCells>
  <conditionalFormatting sqref="D411:R411">
    <cfRule type="cellIs" dxfId="21" priority="7" operator="lessThan">
      <formula>0</formula>
    </cfRule>
  </conditionalFormatting>
  <conditionalFormatting sqref="AI411:AK411">
    <cfRule type="cellIs" dxfId="20" priority="6" operator="lessThan">
      <formula>0</formula>
    </cfRule>
  </conditionalFormatting>
  <conditionalFormatting sqref="Y411:AA411">
    <cfRule type="cellIs" dxfId="19" priority="5" operator="lessThan">
      <formula>0</formula>
    </cfRule>
  </conditionalFormatting>
  <conditionalFormatting sqref="AB411:AD411">
    <cfRule type="cellIs" dxfId="18" priority="4" operator="lessThan">
      <formula>0</formula>
    </cfRule>
  </conditionalFormatting>
  <conditionalFormatting sqref="AE411:AG411">
    <cfRule type="cellIs" dxfId="17" priority="3" operator="lessThan">
      <formula>0</formula>
    </cfRule>
  </conditionalFormatting>
  <conditionalFormatting sqref="S411:U411">
    <cfRule type="cellIs" dxfId="16" priority="2" operator="lessThan">
      <formula>0</formula>
    </cfRule>
  </conditionalFormatting>
  <conditionalFormatting sqref="V411:X411">
    <cfRule type="cellIs" dxfId="15"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E48:F54 E56:F61 E63:F64 E76:F82 E84:F91 E93:F98 E100:F101 E103:F113 E121:F122 E135:F143 G94:I98 E151:F156 AI127:AK127 E158:F162 E164:F170 E187:F192 E201:F202 E204:F212 E214:F219 E243:F244 E246:F256 E258:F265 E274:F275 E277:F286 E288:F297 E307:F312 E314:F318 E320:F321 E323:F331 E333:F339 E341:F347 E355:F356 E370:F376 E378:F383 E385:F393 E395:F399 E401:F402 E404:F406 G396:I399 J15:L16 G49:I54 G57:I61 G386:I393 G308:I312 G334:I339 G342:I347 G371:I376 G379:I383 J96:L96 G85:I91 H40:I40 H25:H30 G77:I82 G110:I113 G136:I143 G152:I156 G159:I162 G165:I170 G188:I192 G207:I212 G215:I219 G249:I256 G259:I265 G280:I286 G289:I297 G315:I318 G326:I331 G363:I368 M12:O13 M69:O69 M106:O108 M127:O127 M361:N361 I13:L14 J79:L79 J88:L88 P96:AG96 G268:I272 E267:F272 G300:I305 E299:F305 G350:I353 E349:F353 G222:I226 E221:F226 E12:F22 G15:I22 I25:I31 G25:G31 E24:F31 G34:I39 E33:F40 G43:I46 E42:F46 G71:I74 E66:F74 G116:I119 E115:F119 E124:F133 G129:I133 G146:I149 E145:F149 G173:I177 E172:F177 E179:F185 G180:I185 G195:I199 E194:F199 G229:I234 E228:F234 G237:I241 E236:F241 AI69:AK69 AI106:AK108 AI12:AK22 E403:AK403 E32:AK32 E23:AK23 E62:AK62 E47:AK47 E55:AK55 E41:AK41 E65:AK65 E75:AK75 E83:AK83 E92:AK92 E114:AK114 E102:AK102 E120:AK120 E123:AK123 E144:AK144 E150:AK150 E171:AK171 E178:AK178 E186:AK186 E193:AK193 E200:AK200 E203:AK203 E220:AK220 E227:AK227 E235:AK235 E242:AK242 E245:AK245 E257:AK257 E266:AK266 E273:AK273 E276:AK276 E287:AK287 E298:AK298 E306:AK306 E313:AK313 E319:AK319 E322:AK322 E332:AK332 E348:AK348 E340:AK340 E354:AK354 E357:AK357 E369:AK369 E377:AK377 E384:AK384 E394:AK394 E213:AK213 E99:AK99 E157:AK157 E163:AK163 E400:AK400 E134:AK134 E407:AK409 P13:AG16 P88:AG88 P79:AG79 D12:D409 E358:F368">
      <formula1>0</formula1>
      <formula2>3000000</formula2>
    </dataValidation>
  </dataValidations>
  <printOptions horizontalCentered="1"/>
  <pageMargins left="0.39370078740157483" right="0.39370078740157483" top="0.39370078740157483" bottom="0" header="0.51181102362204722" footer="0.51181102362204722"/>
  <pageSetup paperSize="9" scale="38" orientation="landscape" r:id="rId1"/>
  <headerFooter alignWithMargins="0"/>
  <rowBreaks count="5" manualBreakCount="5">
    <brk id="65" max="36" man="1"/>
    <brk id="123" max="36" man="1"/>
    <brk id="203" max="36" man="1"/>
    <brk id="276" max="36" man="1"/>
    <brk id="357" max="3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B1:L424"/>
  <sheetViews>
    <sheetView showGridLines="0" view="pageBreakPreview" zoomScaleNormal="100" zoomScaleSheetLayoutView="100" workbookViewId="0">
      <selection activeCell="D3" sqref="D3"/>
    </sheetView>
  </sheetViews>
  <sheetFormatPr defaultColWidth="9.140625" defaultRowHeight="12.75" x14ac:dyDescent="0.2"/>
  <cols>
    <col min="1" max="1" width="9.140625" style="55"/>
    <col min="2" max="4" width="10.7109375" style="55" customWidth="1"/>
    <col min="5" max="7" width="10.7109375" style="101" customWidth="1"/>
    <col min="8" max="13" width="10.7109375" style="55" customWidth="1"/>
    <col min="14" max="16384" width="9.140625" style="55"/>
  </cols>
  <sheetData>
    <row r="1" spans="2:12" ht="15.75" x14ac:dyDescent="0.2">
      <c r="B1" s="162" t="s">
        <v>291</v>
      </c>
      <c r="C1" s="173"/>
      <c r="D1" s="173"/>
      <c r="E1" s="174"/>
      <c r="F1" s="174"/>
      <c r="G1" s="174"/>
      <c r="H1" s="173"/>
      <c r="I1" s="173"/>
      <c r="J1" s="173"/>
      <c r="K1" s="173"/>
      <c r="L1" s="173"/>
    </row>
    <row r="2" spans="2:12" ht="15.75" x14ac:dyDescent="0.25">
      <c r="B2" s="175"/>
      <c r="C2" s="173"/>
      <c r="D2" s="173"/>
      <c r="E2" s="174"/>
      <c r="F2" s="174"/>
      <c r="G2" s="174"/>
      <c r="H2" s="173"/>
      <c r="I2" s="173"/>
      <c r="J2" s="173"/>
      <c r="K2" s="173"/>
      <c r="L2" s="173"/>
    </row>
    <row r="3" spans="2:12" ht="30" customHeight="1" x14ac:dyDescent="0.2">
      <c r="B3" s="163" t="s">
        <v>292</v>
      </c>
      <c r="C3" s="173"/>
      <c r="D3" s="173"/>
      <c r="E3" s="174"/>
      <c r="F3" s="174"/>
      <c r="G3" s="174"/>
      <c r="H3" s="173"/>
      <c r="I3" s="173"/>
      <c r="J3" s="173"/>
      <c r="K3" s="173"/>
      <c r="L3" s="173"/>
    </row>
    <row r="4" spans="2:12" x14ac:dyDescent="0.2">
      <c r="B4" s="176"/>
      <c r="C4" s="177"/>
      <c r="D4" s="176"/>
      <c r="E4" s="61"/>
      <c r="F4" s="61"/>
      <c r="G4" s="61"/>
      <c r="H4" s="176"/>
      <c r="I4" s="176"/>
      <c r="J4" s="176"/>
      <c r="K4" s="176"/>
      <c r="L4" s="176"/>
    </row>
    <row r="5" spans="2:12" ht="15.75" x14ac:dyDescent="0.2">
      <c r="B5" s="162" t="s">
        <v>279</v>
      </c>
      <c r="C5" s="162"/>
      <c r="D5" s="162"/>
      <c r="E5" s="171"/>
      <c r="F5" s="171"/>
      <c r="G5" s="171"/>
      <c r="H5" s="162"/>
      <c r="I5" s="162"/>
      <c r="J5" s="162"/>
      <c r="K5" s="162"/>
      <c r="L5" s="162"/>
    </row>
    <row r="18" spans="5:7" s="155" customFormat="1" x14ac:dyDescent="0.2">
      <c r="E18" s="154"/>
      <c r="F18" s="154"/>
      <c r="G18" s="154"/>
    </row>
    <row r="28" spans="5:7" s="155" customFormat="1" x14ac:dyDescent="0.2">
      <c r="E28" s="154"/>
      <c r="F28" s="154"/>
      <c r="G28" s="154"/>
    </row>
    <row r="39" spans="5:7" s="155" customFormat="1" x14ac:dyDescent="0.2">
      <c r="E39" s="154"/>
      <c r="F39" s="154"/>
      <c r="G39" s="154"/>
    </row>
    <row r="46" spans="5:7" s="155" customFormat="1" x14ac:dyDescent="0.2">
      <c r="E46" s="154"/>
      <c r="F46" s="154"/>
      <c r="G46" s="154"/>
    </row>
    <row r="54" spans="5:7" s="155" customFormat="1" x14ac:dyDescent="0.2">
      <c r="E54" s="154">
        <f>SUM(E48:E53)</f>
        <v>0</v>
      </c>
      <c r="F54" s="154">
        <f>SUM(F48:F53)</f>
        <v>0</v>
      </c>
      <c r="G54" s="154"/>
    </row>
    <row r="61" spans="5:7" s="155" customFormat="1" x14ac:dyDescent="0.2">
      <c r="E61" s="154"/>
      <c r="F61" s="154"/>
      <c r="G61" s="154"/>
    </row>
    <row r="64" spans="5:7" s="155" customFormat="1" x14ac:dyDescent="0.2">
      <c r="E64" s="154"/>
      <c r="F64" s="154"/>
      <c r="G64" s="154"/>
    </row>
    <row r="75" spans="5:7" s="155" customFormat="1" x14ac:dyDescent="0.2">
      <c r="E75" s="154"/>
      <c r="F75" s="154"/>
      <c r="G75" s="154"/>
    </row>
    <row r="83" spans="5:7" s="155" customFormat="1" x14ac:dyDescent="0.2">
      <c r="E83" s="154"/>
      <c r="F83" s="154"/>
      <c r="G83" s="154"/>
    </row>
    <row r="92" spans="5:7" s="155" customFormat="1" x14ac:dyDescent="0.2">
      <c r="E92" s="154"/>
      <c r="F92" s="154"/>
      <c r="G92" s="154"/>
    </row>
    <row r="99" spans="5:7" s="155" customFormat="1" x14ac:dyDescent="0.2">
      <c r="E99" s="154"/>
      <c r="F99" s="154"/>
      <c r="G99" s="154"/>
    </row>
    <row r="102" spans="5:7" s="155" customFormat="1" x14ac:dyDescent="0.2">
      <c r="E102" s="154"/>
      <c r="F102" s="154"/>
      <c r="G102" s="154"/>
    </row>
    <row r="114" spans="3:7" s="155" customFormat="1" x14ac:dyDescent="0.2">
      <c r="E114" s="154"/>
      <c r="F114" s="154"/>
      <c r="G114" s="154"/>
    </row>
    <row r="121" spans="3:7" s="155" customFormat="1" x14ac:dyDescent="0.2">
      <c r="E121" s="154"/>
      <c r="F121" s="154"/>
      <c r="G121" s="154"/>
    </row>
    <row r="124" spans="3:7" s="155" customFormat="1" x14ac:dyDescent="0.2">
      <c r="C124" s="154"/>
      <c r="E124" s="154"/>
      <c r="F124" s="154"/>
      <c r="G124" s="154"/>
    </row>
    <row r="125" spans="3:7" x14ac:dyDescent="0.2">
      <c r="C125" s="101"/>
    </row>
    <row r="126" spans="3:7" x14ac:dyDescent="0.2">
      <c r="C126" s="101"/>
    </row>
    <row r="127" spans="3:7" x14ac:dyDescent="0.2">
      <c r="C127" s="101"/>
    </row>
    <row r="137" spans="5:7" s="155" customFormat="1" x14ac:dyDescent="0.2">
      <c r="E137" s="154"/>
      <c r="F137" s="154"/>
      <c r="G137" s="154"/>
    </row>
    <row r="147" spans="5:7" s="155" customFormat="1" x14ac:dyDescent="0.2">
      <c r="E147" s="154"/>
      <c r="F147" s="154"/>
      <c r="G147" s="154"/>
    </row>
    <row r="155" spans="5:7" s="155" customFormat="1" x14ac:dyDescent="0.2">
      <c r="E155" s="154"/>
      <c r="F155" s="154"/>
      <c r="G155" s="154"/>
    </row>
    <row r="162" spans="5:7" s="155" customFormat="1" x14ac:dyDescent="0.2">
      <c r="E162" s="154"/>
      <c r="F162" s="154"/>
      <c r="G162" s="154"/>
    </row>
    <row r="168" spans="5:7" s="155" customFormat="1" x14ac:dyDescent="0.2">
      <c r="E168" s="154"/>
      <c r="F168" s="154"/>
      <c r="G168" s="154"/>
    </row>
    <row r="176" spans="5:7" s="155" customFormat="1" x14ac:dyDescent="0.2">
      <c r="E176" s="154"/>
      <c r="F176" s="154"/>
      <c r="G176" s="154"/>
    </row>
    <row r="184" spans="5:7" s="155" customFormat="1" x14ac:dyDescent="0.2">
      <c r="E184" s="154"/>
      <c r="F184" s="154"/>
      <c r="G184" s="154"/>
    </row>
    <row r="193" spans="5:7" s="155" customFormat="1" x14ac:dyDescent="0.2">
      <c r="E193" s="154"/>
      <c r="F193" s="154"/>
      <c r="G193" s="154"/>
    </row>
    <row r="200" spans="5:7" s="155" customFormat="1" x14ac:dyDescent="0.2">
      <c r="E200" s="154"/>
      <c r="F200" s="154"/>
      <c r="G200" s="154"/>
    </row>
    <row r="208" spans="5:7" s="155" customFormat="1" x14ac:dyDescent="0.2">
      <c r="E208" s="154"/>
      <c r="F208" s="154"/>
      <c r="G208" s="154"/>
    </row>
    <row r="211" spans="5:7" s="155" customFormat="1" x14ac:dyDescent="0.2">
      <c r="E211" s="154"/>
      <c r="F211" s="154"/>
      <c r="G211" s="154"/>
    </row>
    <row r="221" spans="5:7" s="155" customFormat="1" x14ac:dyDescent="0.2">
      <c r="E221" s="154"/>
      <c r="F221" s="154"/>
      <c r="G221" s="154"/>
    </row>
    <row r="228" spans="5:7" s="155" customFormat="1" x14ac:dyDescent="0.2">
      <c r="E228" s="154"/>
      <c r="F228" s="154"/>
      <c r="G228" s="154"/>
    </row>
    <row r="236" spans="5:7" s="155" customFormat="1" x14ac:dyDescent="0.2">
      <c r="E236" s="154"/>
      <c r="F236" s="154"/>
      <c r="G236" s="154"/>
    </row>
    <row r="245" spans="5:7" s="155" customFormat="1" x14ac:dyDescent="0.2">
      <c r="E245" s="154"/>
      <c r="F245" s="154"/>
      <c r="G245" s="154"/>
    </row>
    <row r="253" spans="5:7" s="155" customFormat="1" x14ac:dyDescent="0.2">
      <c r="E253" s="154"/>
      <c r="F253" s="154"/>
      <c r="G253" s="154"/>
    </row>
    <row r="256" spans="5:7" s="155" customFormat="1" x14ac:dyDescent="0.2">
      <c r="E256" s="154"/>
      <c r="F256" s="154"/>
      <c r="G256" s="154"/>
    </row>
    <row r="268" spans="5:7" s="155" customFormat="1" x14ac:dyDescent="0.2">
      <c r="E268" s="154"/>
      <c r="F268" s="154"/>
      <c r="G268" s="154"/>
    </row>
    <row r="277" spans="5:7" s="155" customFormat="1" x14ac:dyDescent="0.2">
      <c r="E277" s="154"/>
      <c r="F277" s="154"/>
      <c r="G277" s="154"/>
    </row>
    <row r="285" spans="5:7" s="155" customFormat="1" x14ac:dyDescent="0.2">
      <c r="E285" s="154"/>
      <c r="F285" s="154"/>
      <c r="G285" s="154"/>
    </row>
    <row r="288" spans="5:7" s="155" customFormat="1" x14ac:dyDescent="0.2">
      <c r="E288" s="154"/>
      <c r="F288" s="154"/>
      <c r="G288" s="154"/>
    </row>
    <row r="299" spans="5:7" s="155" customFormat="1" x14ac:dyDescent="0.2">
      <c r="E299" s="154"/>
      <c r="F299" s="154"/>
      <c r="G299" s="154"/>
    </row>
    <row r="310" spans="5:7" s="155" customFormat="1" x14ac:dyDescent="0.2">
      <c r="E310" s="154"/>
      <c r="F310" s="154"/>
      <c r="G310" s="154"/>
    </row>
    <row r="319" spans="5:7" s="155" customFormat="1" x14ac:dyDescent="0.2">
      <c r="E319" s="154"/>
      <c r="F319" s="154"/>
      <c r="G319" s="154"/>
    </row>
    <row r="326" spans="5:7" s="155" customFormat="1" x14ac:dyDescent="0.2">
      <c r="E326" s="154"/>
      <c r="F326" s="154"/>
      <c r="G326" s="154"/>
    </row>
    <row r="332" spans="5:7" s="155" customFormat="1" x14ac:dyDescent="0.2">
      <c r="E332" s="154"/>
      <c r="F332" s="154"/>
      <c r="G332" s="154"/>
    </row>
    <row r="335" spans="5:7" s="155" customFormat="1" x14ac:dyDescent="0.2">
      <c r="E335" s="154"/>
      <c r="F335" s="154"/>
      <c r="G335" s="154"/>
    </row>
    <row r="345" spans="5:7" s="155" customFormat="1" x14ac:dyDescent="0.2">
      <c r="E345" s="154"/>
      <c r="F345" s="154"/>
      <c r="G345" s="154"/>
    </row>
    <row r="353" spans="5:7" s="155" customFormat="1" x14ac:dyDescent="0.2">
      <c r="E353" s="154"/>
      <c r="F353" s="154"/>
      <c r="G353" s="154"/>
    </row>
    <row r="361" spans="5:7" s="155" customFormat="1" x14ac:dyDescent="0.2">
      <c r="E361" s="154"/>
      <c r="F361" s="154"/>
      <c r="G361" s="154"/>
    </row>
    <row r="368" spans="5:7" s="155" customFormat="1" x14ac:dyDescent="0.2">
      <c r="E368" s="154"/>
      <c r="F368" s="154"/>
      <c r="G368" s="154"/>
    </row>
    <row r="371" spans="5:7" s="155" customFormat="1" x14ac:dyDescent="0.2">
      <c r="E371" s="154"/>
      <c r="F371" s="154"/>
      <c r="G371" s="154"/>
    </row>
    <row r="383" spans="5:7" s="155" customFormat="1" x14ac:dyDescent="0.2">
      <c r="E383" s="154"/>
      <c r="F383" s="154"/>
      <c r="G383" s="154"/>
    </row>
    <row r="391" spans="5:7" s="155" customFormat="1" x14ac:dyDescent="0.2">
      <c r="E391" s="154"/>
      <c r="F391" s="154"/>
      <c r="G391" s="154"/>
    </row>
    <row r="398" spans="5:7" s="155" customFormat="1" x14ac:dyDescent="0.2">
      <c r="E398" s="154"/>
      <c r="F398" s="154"/>
      <c r="G398" s="154"/>
    </row>
    <row r="408" spans="5:7" s="155" customFormat="1" x14ac:dyDescent="0.2">
      <c r="E408" s="154"/>
      <c r="F408" s="154"/>
      <c r="G408" s="154"/>
    </row>
    <row r="414" spans="5:7" s="155" customFormat="1" x14ac:dyDescent="0.2">
      <c r="E414" s="154"/>
      <c r="F414" s="154"/>
      <c r="G414" s="154"/>
    </row>
    <row r="417" spans="5:7" s="155" customFormat="1" x14ac:dyDescent="0.2">
      <c r="E417" s="154"/>
      <c r="F417" s="154"/>
      <c r="G417" s="154"/>
    </row>
    <row r="421" spans="5:7" s="155" customFormat="1" x14ac:dyDescent="0.2">
      <c r="E421" s="154"/>
      <c r="F421" s="154"/>
      <c r="G421" s="154"/>
    </row>
    <row r="424" spans="5:7" x14ac:dyDescent="0.2">
      <c r="E424" s="101">
        <f>E421</f>
        <v>0</v>
      </c>
    </row>
  </sheetData>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2" max="16383" man="1"/>
    <brk id="124" max="16383" man="1"/>
    <brk id="168" max="16383" man="1"/>
    <brk id="211" max="16383" man="1"/>
    <brk id="256" max="16383" man="1"/>
    <brk id="288" max="16383" man="1"/>
    <brk id="335" max="16383" man="1"/>
    <brk id="371"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K506"/>
  <sheetViews>
    <sheetView showGridLines="0" view="pageBreakPreview" zoomScale="80" zoomScaleNormal="70" zoomScaleSheetLayoutView="80" workbookViewId="0">
      <pane xSplit="3" ySplit="8" topLeftCell="M141" activePane="bottomRight" state="frozen"/>
      <selection activeCell="D3" sqref="D3"/>
      <selection pane="topRight" activeCell="D3" sqref="D3"/>
      <selection pane="bottomLeft" activeCell="D3" sqref="D3"/>
      <selection pane="bottomRight" activeCell="D3" sqref="D3"/>
    </sheetView>
  </sheetViews>
  <sheetFormatPr defaultColWidth="9.140625" defaultRowHeight="12.75" x14ac:dyDescent="0.2"/>
  <cols>
    <col min="1" max="1" width="6.7109375" style="16" customWidth="1"/>
    <col min="2" max="2" width="9.7109375" style="16" customWidth="1"/>
    <col min="3" max="3" width="43.7109375" style="16" customWidth="1"/>
    <col min="4" max="8" width="13.7109375" style="16" hidden="1" customWidth="1"/>
    <col min="9" max="10" width="13.7109375" style="39" hidden="1" customWidth="1"/>
    <col min="11" max="12" width="13.7109375" style="16" hidden="1" customWidth="1"/>
    <col min="13" max="14" width="13.7109375" style="16" customWidth="1"/>
    <col min="15" max="15" width="13.7109375" style="39" customWidth="1"/>
    <col min="16" max="16" width="13.7109375" style="39" hidden="1" customWidth="1"/>
    <col min="17" max="18" width="13.7109375" style="16" hidden="1" customWidth="1"/>
    <col min="19" max="19" width="13.7109375" style="39" hidden="1" customWidth="1"/>
    <col min="20" max="21" width="13.7109375" style="16" hidden="1" customWidth="1"/>
    <col min="22" max="22" width="13.7109375" style="39" hidden="1" customWidth="1"/>
    <col min="23" max="24" width="13.7109375" style="16" hidden="1" customWidth="1"/>
    <col min="25" max="25" width="13.7109375" style="39" hidden="1" customWidth="1"/>
    <col min="26" max="27" width="13.7109375" style="16" hidden="1" customWidth="1"/>
    <col min="28" max="28" width="13.7109375" style="39" hidden="1" customWidth="1"/>
    <col min="29" max="30" width="13.7109375" style="16" hidden="1" customWidth="1"/>
    <col min="31" max="31" width="13.7109375" style="39" hidden="1" customWidth="1"/>
    <col min="32" max="33" width="13.7109375" style="16" hidden="1" customWidth="1"/>
    <col min="34" max="34" width="1.7109375" style="58" customWidth="1"/>
    <col min="35" max="37" width="13.7109375" style="16" customWidth="1"/>
    <col min="38" max="16384" width="9.140625" style="16"/>
  </cols>
  <sheetData>
    <row r="1" spans="1:37" s="13" customFormat="1" ht="15" customHeight="1" x14ac:dyDescent="0.25">
      <c r="A1" s="41" t="str">
        <f>'AN-W4 Cover Page'!B1</f>
        <v>ANNEXURE W4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230"/>
      <c r="AI1" s="41"/>
      <c r="AJ1" s="41"/>
      <c r="AK1" s="41"/>
    </row>
    <row r="2" spans="1:37" s="13" customFormat="1" ht="30" customHeight="1" x14ac:dyDescent="0.25">
      <c r="A2" s="165" t="str">
        <f>'AN-W4 Cover Page'!B3</f>
        <v>SPECIFIC PURPOSE ALLOCATIONS TO MUNICIPALITIES
(SCHEDULE 5, PART B AND SCHEDULE 7, PART B): CURRENT GRANTS</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230"/>
      <c r="AI2" s="165"/>
      <c r="AJ2" s="165"/>
      <c r="AK2" s="165"/>
    </row>
    <row r="3" spans="1:37" s="13" customFormat="1" ht="15" customHeight="1" x14ac:dyDescent="0.25">
      <c r="A3" s="231"/>
      <c r="B3" s="231"/>
      <c r="C3" s="231"/>
      <c r="D3" s="231"/>
      <c r="E3" s="231"/>
      <c r="F3" s="231"/>
      <c r="G3" s="231"/>
      <c r="H3" s="231"/>
      <c r="I3" s="231"/>
      <c r="J3" s="231"/>
      <c r="K3" s="231"/>
      <c r="L3" s="231"/>
      <c r="M3" s="231"/>
      <c r="N3" s="231"/>
      <c r="O3" s="231"/>
      <c r="P3" s="231"/>
      <c r="Q3" s="231"/>
      <c r="R3" s="231"/>
      <c r="S3" s="231"/>
      <c r="T3" s="231"/>
      <c r="U3" s="231"/>
      <c r="V3" s="231"/>
      <c r="W3" s="231"/>
      <c r="X3" s="231"/>
      <c r="Y3" s="231"/>
      <c r="Z3" s="231"/>
      <c r="AA3" s="231"/>
      <c r="AB3" s="231"/>
      <c r="AC3" s="231"/>
      <c r="AD3" s="231"/>
      <c r="AE3" s="231"/>
      <c r="AF3" s="231"/>
      <c r="AG3" s="231"/>
      <c r="AH3" s="230"/>
      <c r="AI3" s="231"/>
      <c r="AJ3" s="231"/>
      <c r="AK3" s="231"/>
    </row>
    <row r="4" spans="1:37" s="14" customFormat="1" ht="15" customHeight="1" x14ac:dyDescent="0.25">
      <c r="A4" s="231"/>
      <c r="B4" s="231"/>
      <c r="C4" s="231"/>
      <c r="D4" s="231"/>
      <c r="E4" s="231"/>
      <c r="F4" s="231"/>
      <c r="G4" s="231"/>
      <c r="H4" s="231"/>
      <c r="I4" s="232"/>
      <c r="J4" s="232"/>
      <c r="K4" s="231"/>
      <c r="L4" s="231"/>
      <c r="M4" s="231"/>
      <c r="N4" s="231"/>
      <c r="O4" s="232"/>
      <c r="P4" s="232"/>
      <c r="Q4" s="231"/>
      <c r="R4" s="231"/>
      <c r="S4" s="232"/>
      <c r="T4" s="231"/>
      <c r="U4" s="231"/>
      <c r="V4" s="232"/>
      <c r="W4" s="231"/>
      <c r="X4" s="231"/>
      <c r="Y4" s="232"/>
      <c r="Z4" s="231"/>
      <c r="AA4" s="231"/>
      <c r="AB4" s="232"/>
      <c r="AC4" s="231"/>
      <c r="AD4" s="231"/>
      <c r="AE4" s="232"/>
      <c r="AF4" s="231"/>
      <c r="AG4" s="231"/>
      <c r="AH4" s="230"/>
      <c r="AI4" s="232"/>
      <c r="AJ4" s="232"/>
      <c r="AK4" s="232"/>
    </row>
    <row r="5" spans="1:37" ht="30" customHeight="1" x14ac:dyDescent="0.2">
      <c r="A5" s="15"/>
      <c r="B5" s="15"/>
      <c r="C5" s="201"/>
      <c r="D5" s="835" t="s">
        <v>718</v>
      </c>
      <c r="E5" s="836"/>
      <c r="F5" s="837"/>
      <c r="G5" s="835" t="s">
        <v>286</v>
      </c>
      <c r="H5" s="836"/>
      <c r="I5" s="837"/>
      <c r="J5" s="835" t="s">
        <v>290</v>
      </c>
      <c r="K5" s="836"/>
      <c r="L5" s="837"/>
      <c r="M5" s="835" t="s">
        <v>739</v>
      </c>
      <c r="N5" s="836" t="s">
        <v>719</v>
      </c>
      <c r="O5" s="837" t="s">
        <v>719</v>
      </c>
      <c r="P5" s="836"/>
      <c r="Q5" s="838"/>
      <c r="R5" s="839"/>
      <c r="S5" s="836"/>
      <c r="T5" s="838"/>
      <c r="U5" s="839"/>
      <c r="V5" s="836"/>
      <c r="W5" s="838"/>
      <c r="X5" s="839"/>
      <c r="Y5" s="836"/>
      <c r="Z5" s="838"/>
      <c r="AA5" s="839"/>
      <c r="AB5" s="836"/>
      <c r="AC5" s="838"/>
      <c r="AD5" s="839"/>
      <c r="AE5" s="836"/>
      <c r="AF5" s="838"/>
      <c r="AG5" s="839"/>
      <c r="AI5" s="826" t="s">
        <v>293</v>
      </c>
      <c r="AJ5" s="827"/>
      <c r="AK5" s="828"/>
    </row>
    <row r="6" spans="1:37" ht="15" customHeight="1" x14ac:dyDescent="0.2">
      <c r="A6" s="47"/>
      <c r="B6" s="17"/>
      <c r="C6" s="202"/>
      <c r="D6" s="48" t="s">
        <v>277</v>
      </c>
      <c r="E6" s="49"/>
      <c r="F6" s="50"/>
      <c r="G6" s="48" t="s">
        <v>277</v>
      </c>
      <c r="H6" s="49"/>
      <c r="I6" s="50"/>
      <c r="J6" s="48" t="s">
        <v>277</v>
      </c>
      <c r="K6" s="49"/>
      <c r="L6" s="50"/>
      <c r="M6" s="48" t="s">
        <v>277</v>
      </c>
      <c r="N6" s="49"/>
      <c r="O6" s="50"/>
      <c r="P6" s="49" t="s">
        <v>277</v>
      </c>
      <c r="Q6" s="49"/>
      <c r="R6" s="50"/>
      <c r="S6" s="49" t="s">
        <v>277</v>
      </c>
      <c r="T6" s="49"/>
      <c r="U6" s="50"/>
      <c r="V6" s="49" t="s">
        <v>277</v>
      </c>
      <c r="W6" s="49"/>
      <c r="X6" s="50"/>
      <c r="Y6" s="49" t="s">
        <v>277</v>
      </c>
      <c r="Z6" s="49"/>
      <c r="AA6" s="50"/>
      <c r="AB6" s="49" t="s">
        <v>277</v>
      </c>
      <c r="AC6" s="49"/>
      <c r="AD6" s="50"/>
      <c r="AE6" s="49" t="s">
        <v>277</v>
      </c>
      <c r="AF6" s="49"/>
      <c r="AG6" s="50"/>
      <c r="AI6" s="48" t="s">
        <v>277</v>
      </c>
      <c r="AJ6" s="49"/>
      <c r="AK6" s="50"/>
    </row>
    <row r="7" spans="1:37"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829"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c r="M7" s="829" t="str">
        <f>[6]Settings!$U$2 &amp; CHAR(10) &amp; "(R'000)"</f>
        <v>2017/18
(R'000)</v>
      </c>
      <c r="N7" s="831" t="str">
        <f>LEFT([6]Settings!$U$2,4)+1 &amp; "/" &amp; RIGHT([6]Settings!$U$2,2)+1 &amp; CHAR(10) &amp; "(R'000)"</f>
        <v>2018/19
(R'000)</v>
      </c>
      <c r="O7" s="833" t="str">
        <f>LEFT([6]Settings!$U$2,4)+2 &amp; "/" &amp; RIGHT([6]Settings!$U$2,2)+2 &amp; CHAR(10) &amp; "(R'000)"</f>
        <v>2019/20
(R'000)</v>
      </c>
      <c r="P7" s="829" t="str">
        <f>[6]Settings!$U$2 &amp; CHAR(10) &amp; "(R'000)"</f>
        <v>2017/18
(R'000)</v>
      </c>
      <c r="Q7" s="831" t="str">
        <f>LEFT([6]Settings!$U$2,4)+1 &amp; "/" &amp; RIGHT([6]Settings!$U$2,2)+1 &amp; CHAR(10) &amp; "(R'000)"</f>
        <v>2018/19
(R'000)</v>
      </c>
      <c r="R7" s="833" t="str">
        <f>LEFT([6]Settings!$U$2,4)+2 &amp; "/" &amp; RIGHT([6]Settings!$U$2,2)+2 &amp; CHAR(10) &amp; "(R'000)"</f>
        <v>2019/20
(R'000)</v>
      </c>
      <c r="S7" s="829" t="str">
        <f>[6]Settings!$U$2 &amp; CHAR(10) &amp; "(R'000)"</f>
        <v>2017/18
(R'000)</v>
      </c>
      <c r="T7" s="831" t="str">
        <f>LEFT([6]Settings!$U$2,4)+1 &amp; "/" &amp; RIGHT([6]Settings!$U$2,2)+1 &amp; CHAR(10) &amp; "(R'000)"</f>
        <v>2018/19
(R'000)</v>
      </c>
      <c r="U7" s="833" t="str">
        <f>LEFT([6]Settings!$U$2,4)+2 &amp; "/" &amp; RIGHT([6]Settings!$U$2,2)+2 &amp; CHAR(10) &amp; "(R'000)"</f>
        <v>2019/20
(R'000)</v>
      </c>
      <c r="V7" s="829" t="str">
        <f>[6]Settings!$U$2 &amp; CHAR(10) &amp; "(R'000)"</f>
        <v>2017/18
(R'000)</v>
      </c>
      <c r="W7" s="831" t="str">
        <f>LEFT([6]Settings!$U$2,4)+1 &amp; "/" &amp; RIGHT([6]Settings!$U$2,2)+1 &amp; CHAR(10) &amp; "(R'000)"</f>
        <v>2018/19
(R'000)</v>
      </c>
      <c r="X7" s="833" t="str">
        <f>LEFT([6]Settings!$U$2,4)+2 &amp; "/" &amp; RIGHT([6]Settings!$U$2,2)+2 &amp; CHAR(10) &amp; "(R'000)"</f>
        <v>2019/20
(R'000)</v>
      </c>
      <c r="Y7" s="829" t="str">
        <f>[6]Settings!$U$2 &amp; CHAR(10) &amp; "(R'000)"</f>
        <v>2017/18
(R'000)</v>
      </c>
      <c r="Z7" s="831" t="str">
        <f>LEFT([6]Settings!$U$2,4)+1 &amp; "/" &amp; RIGHT([6]Settings!$U$2,2)+1 &amp; CHAR(10) &amp; "(R'000)"</f>
        <v>2018/19
(R'000)</v>
      </c>
      <c r="AA7" s="833" t="str">
        <f>LEFT([6]Settings!$U$2,4)+2 &amp; "/" &amp; RIGHT([6]Settings!$U$2,2)+2 &amp; CHAR(10) &amp; "(R'000)"</f>
        <v>2019/20
(R'000)</v>
      </c>
      <c r="AB7" s="829" t="str">
        <f>[6]Settings!$U$2 &amp; CHAR(10) &amp; "(R'000)"</f>
        <v>2017/18
(R'000)</v>
      </c>
      <c r="AC7" s="831" t="str">
        <f>LEFT([6]Settings!$U$2,4)+1 &amp; "/" &amp; RIGHT([6]Settings!$U$2,2)+1 &amp; CHAR(10) &amp; "(R'000)"</f>
        <v>2018/19
(R'000)</v>
      </c>
      <c r="AD7" s="833" t="str">
        <f>LEFT([6]Settings!$U$2,4)+2 &amp; "/" &amp; RIGHT([6]Settings!$U$2,2)+2 &amp; CHAR(10) &amp; "(R'000)"</f>
        <v>2019/20
(R'000)</v>
      </c>
      <c r="AE7" s="829" t="str">
        <f>[6]Settings!$U$2 &amp; CHAR(10) &amp; "(R'000)"</f>
        <v>2017/18
(R'000)</v>
      </c>
      <c r="AF7" s="831" t="str">
        <f>LEFT([6]Settings!$U$2,4)+1 &amp; "/" &amp; RIGHT([6]Settings!$U$2,2)+1 &amp; CHAR(10) &amp; "(R'000)"</f>
        <v>2018/19
(R'000)</v>
      </c>
      <c r="AG7" s="833" t="str">
        <f>LEFT([6]Settings!$U$2,4)+2 &amp; "/" &amp; RIGHT([6]Settings!$U$2,2)+2 &amp; CHAR(10) &amp; "(R'000)"</f>
        <v>2019/20
(R'000)</v>
      </c>
      <c r="AI7" s="829" t="str">
        <f>[6]Settings!$U$2 &amp; CHAR(10) &amp; "(R'000)"</f>
        <v>2017/18
(R'000)</v>
      </c>
      <c r="AJ7" s="831" t="str">
        <f>LEFT([6]Settings!$U$2,4)+1 &amp; "/" &amp; RIGHT([6]Settings!$U$2,2)+1 &amp; CHAR(10) &amp; "(R'000)"</f>
        <v>2018/19
(R'000)</v>
      </c>
      <c r="AK7" s="833" t="str">
        <f>LEFT([6]Settings!$U$2,4)+2 &amp; "/" &amp; RIGHT([6]Settings!$U$2,2)+2 &amp; CHAR(10) &amp; "(R'000)"</f>
        <v>2019/20
(R'000)</v>
      </c>
    </row>
    <row r="8" spans="1:37" ht="15" customHeight="1" x14ac:dyDescent="0.2">
      <c r="A8" s="805"/>
      <c r="B8" s="821"/>
      <c r="C8" s="821"/>
      <c r="D8" s="830"/>
      <c r="E8" s="832"/>
      <c r="F8" s="834"/>
      <c r="G8" s="830"/>
      <c r="H8" s="832"/>
      <c r="I8" s="834"/>
      <c r="J8" s="830"/>
      <c r="K8" s="832"/>
      <c r="L8" s="834"/>
      <c r="M8" s="830"/>
      <c r="N8" s="832"/>
      <c r="O8" s="834"/>
      <c r="P8" s="830"/>
      <c r="Q8" s="832"/>
      <c r="R8" s="834"/>
      <c r="S8" s="830"/>
      <c r="T8" s="832"/>
      <c r="U8" s="834"/>
      <c r="V8" s="830"/>
      <c r="W8" s="832"/>
      <c r="X8" s="834"/>
      <c r="Y8" s="830"/>
      <c r="Z8" s="832"/>
      <c r="AA8" s="834"/>
      <c r="AB8" s="830"/>
      <c r="AC8" s="832"/>
      <c r="AD8" s="834"/>
      <c r="AE8" s="830"/>
      <c r="AF8" s="832"/>
      <c r="AG8" s="834"/>
      <c r="AI8" s="830"/>
      <c r="AJ8" s="832"/>
      <c r="AK8" s="834"/>
    </row>
    <row r="9" spans="1:37" ht="15" customHeight="1" x14ac:dyDescent="0.2">
      <c r="A9" s="18"/>
      <c r="B9" s="19"/>
      <c r="C9" s="10"/>
      <c r="D9" s="6">
        <f>Current!$AI9</f>
        <v>0</v>
      </c>
      <c r="E9" s="7">
        <f>Current!$AJ9</f>
        <v>0</v>
      </c>
      <c r="F9" s="8">
        <f>Current!$AK9</f>
        <v>0</v>
      </c>
      <c r="G9" s="6"/>
      <c r="H9" s="7"/>
      <c r="I9" s="8"/>
      <c r="J9" s="6"/>
      <c r="K9" s="7"/>
      <c r="L9" s="8"/>
      <c r="M9" s="6"/>
      <c r="N9" s="7"/>
      <c r="O9" s="8"/>
      <c r="P9" s="6"/>
      <c r="Q9" s="7"/>
      <c r="R9" s="8"/>
      <c r="S9" s="6"/>
      <c r="T9" s="7"/>
      <c r="U9" s="8"/>
      <c r="V9" s="6"/>
      <c r="W9" s="7"/>
      <c r="X9" s="8"/>
      <c r="Y9" s="6"/>
      <c r="Z9" s="7"/>
      <c r="AA9" s="8"/>
      <c r="AB9" s="6"/>
      <c r="AC9" s="7"/>
      <c r="AD9" s="8"/>
      <c r="AE9" s="6"/>
      <c r="AF9" s="7"/>
      <c r="AG9" s="8"/>
      <c r="AI9" s="6">
        <f t="shared" ref="AI9:AK22" si="0">D9+G9+J9+M9+P9+S9+V9+Y9+AB9+AE9</f>
        <v>0</v>
      </c>
      <c r="AJ9" s="7">
        <f t="shared" si="0"/>
        <v>0</v>
      </c>
      <c r="AK9" s="8">
        <f t="shared" si="0"/>
        <v>0</v>
      </c>
    </row>
    <row r="10" spans="1:37" ht="15" customHeight="1" x14ac:dyDescent="0.2">
      <c r="A10" s="254" t="str">
        <f>[6]Settings!U9</f>
        <v>EASTERN CAPE</v>
      </c>
      <c r="B10" s="19"/>
      <c r="C10" s="229"/>
      <c r="D10" s="1">
        <f>Current!$AI10</f>
        <v>0</v>
      </c>
      <c r="E10" s="2">
        <f>Current!$AJ10</f>
        <v>0</v>
      </c>
      <c r="F10" s="3">
        <f>Current!$AK10</f>
        <v>0</v>
      </c>
      <c r="G10" s="1"/>
      <c r="H10" s="2"/>
      <c r="I10" s="3"/>
      <c r="J10" s="1"/>
      <c r="K10" s="2"/>
      <c r="L10" s="3"/>
      <c r="M10" s="1"/>
      <c r="N10" s="2"/>
      <c r="O10" s="3"/>
      <c r="P10" s="1"/>
      <c r="Q10" s="2"/>
      <c r="R10" s="3"/>
      <c r="S10" s="1"/>
      <c r="T10" s="2"/>
      <c r="U10" s="3"/>
      <c r="V10" s="1"/>
      <c r="W10" s="2"/>
      <c r="X10" s="3"/>
      <c r="Y10" s="1"/>
      <c r="Z10" s="2"/>
      <c r="AA10" s="3"/>
      <c r="AB10" s="1"/>
      <c r="AC10" s="2"/>
      <c r="AD10" s="3"/>
      <c r="AE10" s="1"/>
      <c r="AF10" s="2"/>
      <c r="AG10" s="3"/>
      <c r="AI10" s="1">
        <f t="shared" si="0"/>
        <v>0</v>
      </c>
      <c r="AJ10" s="2">
        <f t="shared" si="0"/>
        <v>0</v>
      </c>
      <c r="AK10" s="3">
        <f t="shared" si="0"/>
        <v>0</v>
      </c>
    </row>
    <row r="11" spans="1:37" ht="15" customHeight="1" x14ac:dyDescent="0.2">
      <c r="A11" s="254">
        <f>[6]Settings!U10</f>
        <v>0</v>
      </c>
      <c r="B11" s="243">
        <f>[6]Settings!V10</f>
        <v>0</v>
      </c>
      <c r="C11" s="244">
        <f>[6]Settings!W10</f>
        <v>0</v>
      </c>
      <c r="D11" s="1">
        <f>Current!$AI11</f>
        <v>0</v>
      </c>
      <c r="E11" s="2">
        <f>Current!$AJ11</f>
        <v>0</v>
      </c>
      <c r="F11" s="3">
        <f>Current!$AK11</f>
        <v>0</v>
      </c>
      <c r="G11" s="1"/>
      <c r="H11" s="2"/>
      <c r="I11" s="3"/>
      <c r="J11" s="1"/>
      <c r="K11" s="2"/>
      <c r="L11" s="3"/>
      <c r="M11" s="1"/>
      <c r="N11" s="2"/>
      <c r="O11" s="3"/>
      <c r="P11" s="1"/>
      <c r="Q11" s="2"/>
      <c r="R11" s="3"/>
      <c r="S11" s="1"/>
      <c r="T11" s="2"/>
      <c r="U11" s="3"/>
      <c r="V11" s="1"/>
      <c r="W11" s="2"/>
      <c r="X11" s="3"/>
      <c r="Y11" s="1"/>
      <c r="Z11" s="2"/>
      <c r="AA11" s="3"/>
      <c r="AB11" s="1"/>
      <c r="AC11" s="2"/>
      <c r="AD11" s="3"/>
      <c r="AE11" s="1"/>
      <c r="AF11" s="2"/>
      <c r="AG11" s="3"/>
      <c r="AI11" s="1">
        <f t="shared" si="0"/>
        <v>0</v>
      </c>
      <c r="AJ11" s="2">
        <f t="shared" si="0"/>
        <v>0</v>
      </c>
      <c r="AK11" s="3">
        <f t="shared" si="0"/>
        <v>0</v>
      </c>
    </row>
    <row r="12" spans="1:37" ht="15" customHeight="1" x14ac:dyDescent="0.2">
      <c r="A12" s="20" t="str">
        <f>[6]Settings!U11</f>
        <v>A</v>
      </c>
      <c r="B12" s="19" t="str">
        <f>[6]Settings!V11</f>
        <v>BUF</v>
      </c>
      <c r="C12" s="229" t="str">
        <f>[6]Settings!W11</f>
        <v xml:space="preserve"> Buffalo City</v>
      </c>
      <c r="D12" s="147">
        <f>Current!$AI12</f>
        <v>16812</v>
      </c>
      <c r="E12" s="80">
        <f>Current!$AJ12</f>
        <v>12800</v>
      </c>
      <c r="F12" s="134">
        <f>Current!$AK12</f>
        <v>14517</v>
      </c>
      <c r="G12" s="147">
        <f>'Infrastructure 2 of 2'!$AI12</f>
        <v>865953.37869776599</v>
      </c>
      <c r="H12" s="80">
        <f>'Infrastructure 2 of 2'!$AJ12</f>
        <v>1029546.8364132562</v>
      </c>
      <c r="I12" s="134">
        <f>'Infrastructure 2 of 2'!$AK12</f>
        <v>1090014.0696716725</v>
      </c>
      <c r="J12" s="147">
        <f>'Allocations in Kind'!$AI12</f>
        <v>22746</v>
      </c>
      <c r="K12" s="80">
        <f>'Allocations in Kind'!$AJ12</f>
        <v>22746</v>
      </c>
      <c r="L12" s="134">
        <f>'Allocations in Kind'!$AK12</f>
        <v>24018</v>
      </c>
      <c r="M12" s="147">
        <f>'ES Breakdown'!D12+'ES Breakdown'!G12+'ES Breakdown'!J12</f>
        <v>705277</v>
      </c>
      <c r="N12" s="80">
        <f>'ES Breakdown'!E12+'ES Breakdown'!H12+'ES Breakdown'!K12</f>
        <v>779473</v>
      </c>
      <c r="O12" s="134">
        <f>'ES Breakdown'!F12+'ES Breakdown'!I12+'ES Breakdown'!L12</f>
        <v>841980</v>
      </c>
      <c r="P12" s="147"/>
      <c r="Q12" s="80"/>
      <c r="R12" s="134"/>
      <c r="S12" s="147"/>
      <c r="T12" s="80"/>
      <c r="U12" s="134"/>
      <c r="V12" s="147"/>
      <c r="W12" s="80"/>
      <c r="X12" s="134"/>
      <c r="Y12" s="147"/>
      <c r="Z12" s="80"/>
      <c r="AA12" s="134"/>
      <c r="AB12" s="147"/>
      <c r="AC12" s="80"/>
      <c r="AD12" s="134"/>
      <c r="AE12" s="147"/>
      <c r="AF12" s="80"/>
      <c r="AG12" s="134"/>
      <c r="AI12" s="147">
        <f>D12+G12+J12+M12+P12+S12+V12+Y12+AB12+AE12</f>
        <v>1610788.378697766</v>
      </c>
      <c r="AJ12" s="80">
        <f t="shared" si="0"/>
        <v>1844565.8364132564</v>
      </c>
      <c r="AK12" s="134">
        <f t="shared" si="0"/>
        <v>1970529.0696716725</v>
      </c>
    </row>
    <row r="13" spans="1:37" ht="15" customHeight="1" x14ac:dyDescent="0.2">
      <c r="A13" s="255" t="str">
        <f>[6]Settings!U12</f>
        <v>A</v>
      </c>
      <c r="B13" s="21" t="str">
        <f>[6]Settings!V12</f>
        <v>NMA</v>
      </c>
      <c r="C13" s="65" t="str">
        <f>[6]Settings!W12</f>
        <v xml:space="preserve"> Nelson Mandela Bay</v>
      </c>
      <c r="D13" s="148">
        <f>Current!$AI13</f>
        <v>21251</v>
      </c>
      <c r="E13" s="81">
        <f>Current!$AJ13</f>
        <v>17334</v>
      </c>
      <c r="F13" s="149">
        <f>Current!$AK13</f>
        <v>18229</v>
      </c>
      <c r="G13" s="148">
        <f>'Infrastructure 2 of 2'!$AI13</f>
        <v>1237365.5001558233</v>
      </c>
      <c r="H13" s="81">
        <f>'Infrastructure 2 of 2'!$AJ13</f>
        <v>1274569.325738831</v>
      </c>
      <c r="I13" s="149">
        <f>'Infrastructure 2 of 2'!$AK13</f>
        <v>1343105.3385378593</v>
      </c>
      <c r="J13" s="148">
        <f>'Allocations in Kind'!$AI13</f>
        <v>93359</v>
      </c>
      <c r="K13" s="81">
        <f>'Allocations in Kind'!$AJ13</f>
        <v>161200</v>
      </c>
      <c r="L13" s="149">
        <f>'Allocations in Kind'!$AK13</f>
        <v>186200</v>
      </c>
      <c r="M13" s="148">
        <f>'ES Breakdown'!D13+'ES Breakdown'!G13+'ES Breakdown'!J13</f>
        <v>844287</v>
      </c>
      <c r="N13" s="81">
        <f>'ES Breakdown'!E13+'ES Breakdown'!H13+'ES Breakdown'!K13</f>
        <v>942772</v>
      </c>
      <c r="O13" s="149">
        <f>'ES Breakdown'!F13+'ES Breakdown'!I13+'ES Breakdown'!L13</f>
        <v>1028922</v>
      </c>
      <c r="P13" s="148"/>
      <c r="Q13" s="81"/>
      <c r="R13" s="149"/>
      <c r="S13" s="148"/>
      <c r="T13" s="81"/>
      <c r="U13" s="149"/>
      <c r="V13" s="148"/>
      <c r="W13" s="81"/>
      <c r="X13" s="149"/>
      <c r="Y13" s="148"/>
      <c r="Z13" s="81"/>
      <c r="AA13" s="149"/>
      <c r="AB13" s="148"/>
      <c r="AC13" s="81"/>
      <c r="AD13" s="149"/>
      <c r="AE13" s="148"/>
      <c r="AF13" s="81"/>
      <c r="AG13" s="149"/>
      <c r="AI13" s="148">
        <f t="shared" ref="AI13:AI22" si="1">D13+G13+J13+M13+P13+S13+V13+Y13+AB13+AE13</f>
        <v>2196262.5001558233</v>
      </c>
      <c r="AJ13" s="81">
        <f t="shared" si="0"/>
        <v>2395875.325738831</v>
      </c>
      <c r="AK13" s="149">
        <f t="shared" si="0"/>
        <v>2576456.3385378593</v>
      </c>
    </row>
    <row r="14" spans="1:37" ht="15" customHeight="1" x14ac:dyDescent="0.2">
      <c r="A14" s="254">
        <f>[6]Settings!U13</f>
        <v>0</v>
      </c>
      <c r="B14" s="243">
        <f>[6]Settings!V13</f>
        <v>0</v>
      </c>
      <c r="C14" s="244">
        <f>[6]Settings!W13</f>
        <v>0</v>
      </c>
      <c r="D14" s="43">
        <f>Current!$AI14</f>
        <v>0</v>
      </c>
      <c r="E14" s="44">
        <f>Current!$AJ14</f>
        <v>0</v>
      </c>
      <c r="F14" s="150">
        <f>Current!$AK14</f>
        <v>0</v>
      </c>
      <c r="G14" s="43">
        <f>'Infrastructure 2 of 2'!$AI14</f>
        <v>0</v>
      </c>
      <c r="H14" s="44">
        <f>'Infrastructure 2 of 2'!$AJ14</f>
        <v>0</v>
      </c>
      <c r="I14" s="134">
        <f>'Infrastructure 2 of 2'!$AK14</f>
        <v>0</v>
      </c>
      <c r="J14" s="147">
        <f>'Allocations in Kind'!$AI14</f>
        <v>0</v>
      </c>
      <c r="K14" s="80">
        <f>'Allocations in Kind'!$AJ14</f>
        <v>0</v>
      </c>
      <c r="L14" s="134">
        <f>'Allocations in Kind'!$AK14</f>
        <v>0</v>
      </c>
      <c r="M14" s="43">
        <v>0</v>
      </c>
      <c r="N14" s="44"/>
      <c r="O14" s="150"/>
      <c r="P14" s="147">
        <v>0</v>
      </c>
      <c r="Q14" s="80"/>
      <c r="R14" s="134"/>
      <c r="S14" s="147">
        <v>0</v>
      </c>
      <c r="T14" s="80"/>
      <c r="U14" s="134"/>
      <c r="V14" s="147">
        <v>0</v>
      </c>
      <c r="W14" s="80"/>
      <c r="X14" s="134"/>
      <c r="Y14" s="147">
        <v>0</v>
      </c>
      <c r="Z14" s="80"/>
      <c r="AA14" s="134"/>
      <c r="AB14" s="147">
        <v>0</v>
      </c>
      <c r="AC14" s="80"/>
      <c r="AD14" s="134"/>
      <c r="AE14" s="147">
        <v>0</v>
      </c>
      <c r="AF14" s="80"/>
      <c r="AG14" s="134"/>
      <c r="AI14" s="147">
        <f>D14+G14+J14+M14+P14+S14+V14+Y14+AB14+AE14</f>
        <v>0</v>
      </c>
      <c r="AJ14" s="80">
        <f t="shared" si="0"/>
        <v>0</v>
      </c>
      <c r="AK14" s="134">
        <f t="shared" si="0"/>
        <v>0</v>
      </c>
    </row>
    <row r="15" spans="1:37" ht="15" customHeight="1" x14ac:dyDescent="0.2">
      <c r="A15" s="20" t="str">
        <f>[6]Settings!U14</f>
        <v>B</v>
      </c>
      <c r="B15" s="19" t="s">
        <v>4</v>
      </c>
      <c r="C15" s="253" t="str">
        <f>[6]Settings!W14</f>
        <v xml:space="preserve"> Dr Beyers Naude</v>
      </c>
      <c r="D15" s="147">
        <f>Current!$AI15</f>
        <v>14175</v>
      </c>
      <c r="E15" s="80">
        <f>Current!$AJ15</f>
        <v>6455</v>
      </c>
      <c r="F15" s="134">
        <f>Current!$AK15</f>
        <v>6715</v>
      </c>
      <c r="G15" s="147">
        <f>'Infrastructure 2 of 2'!$AI15</f>
        <v>27902</v>
      </c>
      <c r="H15" s="80">
        <f>'Infrastructure 2 of 2'!$AJ15</f>
        <v>28887</v>
      </c>
      <c r="I15" s="134">
        <f>'Infrastructure 2 of 2'!$AK15</f>
        <v>32928</v>
      </c>
      <c r="J15" s="147">
        <f>'Allocations in Kind'!$AI15</f>
        <v>34339</v>
      </c>
      <c r="K15" s="80">
        <f>'Allocations in Kind'!$AJ15</f>
        <v>29339</v>
      </c>
      <c r="L15" s="134">
        <f>'Allocations in Kind'!$AK15</f>
        <v>7975</v>
      </c>
      <c r="M15" s="147">
        <f>'ES Breakdown'!D15+'ES Breakdown'!G15+'ES Breakdown'!J15</f>
        <v>77494</v>
      </c>
      <c r="N15" s="80">
        <f>'ES Breakdown'!E15+'ES Breakdown'!H15+'ES Breakdown'!K15</f>
        <v>83203</v>
      </c>
      <c r="O15" s="134">
        <f>'ES Breakdown'!F15+'ES Breakdown'!I15+'ES Breakdown'!L15</f>
        <v>88039</v>
      </c>
      <c r="P15" s="147"/>
      <c r="Q15" s="80"/>
      <c r="R15" s="134"/>
      <c r="S15" s="147"/>
      <c r="T15" s="80"/>
      <c r="U15" s="134"/>
      <c r="V15" s="147"/>
      <c r="W15" s="80"/>
      <c r="X15" s="134"/>
      <c r="Y15" s="147"/>
      <c r="Z15" s="80"/>
      <c r="AA15" s="134"/>
      <c r="AB15" s="147"/>
      <c r="AC15" s="80"/>
      <c r="AD15" s="134"/>
      <c r="AE15" s="147"/>
      <c r="AF15" s="80"/>
      <c r="AG15" s="134"/>
      <c r="AI15" s="147">
        <f t="shared" si="1"/>
        <v>153910</v>
      </c>
      <c r="AJ15" s="80">
        <f t="shared" si="0"/>
        <v>147884</v>
      </c>
      <c r="AK15" s="134">
        <f t="shared" si="0"/>
        <v>135657</v>
      </c>
    </row>
    <row r="16" spans="1:37" ht="15" customHeight="1" x14ac:dyDescent="0.2">
      <c r="A16" s="20" t="str">
        <f>[6]Settings!U15</f>
        <v>B</v>
      </c>
      <c r="B16" s="19" t="s">
        <v>1281</v>
      </c>
      <c r="C16" s="229" t="str">
        <f>[6]Settings!W15</f>
        <v xml:space="preserve"> Blue Crane Route</v>
      </c>
      <c r="D16" s="147">
        <f>Current!$AI16</f>
        <v>2700</v>
      </c>
      <c r="E16" s="80">
        <f>Current!$AJ16</f>
        <v>1955</v>
      </c>
      <c r="F16" s="134">
        <f>Current!$AK16</f>
        <v>2215</v>
      </c>
      <c r="G16" s="147">
        <f>'Infrastructure 2 of 2'!$AI16</f>
        <v>31496</v>
      </c>
      <c r="H16" s="80">
        <f>'Infrastructure 2 of 2'!$AJ16</f>
        <v>23084</v>
      </c>
      <c r="I16" s="134">
        <f>'Infrastructure 2 of 2'!$AK16</f>
        <v>23705</v>
      </c>
      <c r="J16" s="147">
        <f>'Allocations in Kind'!$AI16</f>
        <v>0</v>
      </c>
      <c r="K16" s="80">
        <f>'Allocations in Kind'!$AJ16</f>
        <v>0</v>
      </c>
      <c r="L16" s="134">
        <f>'Allocations in Kind'!$AK16</f>
        <v>0</v>
      </c>
      <c r="M16" s="147">
        <f>'ES Breakdown'!D16+'ES Breakdown'!G16+'ES Breakdown'!J16</f>
        <v>45700</v>
      </c>
      <c r="N16" s="80">
        <f>'ES Breakdown'!E16+'ES Breakdown'!H16+'ES Breakdown'!K16</f>
        <v>48917</v>
      </c>
      <c r="O16" s="134">
        <f>'ES Breakdown'!F16+'ES Breakdown'!I16+'ES Breakdown'!L16</f>
        <v>51426</v>
      </c>
      <c r="P16" s="147"/>
      <c r="Q16" s="80"/>
      <c r="R16" s="134"/>
      <c r="S16" s="147"/>
      <c r="T16" s="80"/>
      <c r="U16" s="134"/>
      <c r="V16" s="147"/>
      <c r="W16" s="80"/>
      <c r="X16" s="134"/>
      <c r="Y16" s="147"/>
      <c r="Z16" s="80"/>
      <c r="AA16" s="134"/>
      <c r="AB16" s="147"/>
      <c r="AC16" s="80"/>
      <c r="AD16" s="134"/>
      <c r="AE16" s="147"/>
      <c r="AF16" s="80"/>
      <c r="AG16" s="134"/>
      <c r="AI16" s="147">
        <f t="shared" si="1"/>
        <v>79896</v>
      </c>
      <c r="AJ16" s="80">
        <f t="shared" si="0"/>
        <v>73956</v>
      </c>
      <c r="AK16" s="134">
        <f t="shared" si="0"/>
        <v>77346</v>
      </c>
    </row>
    <row r="17" spans="1:37" ht="15" customHeight="1" x14ac:dyDescent="0.2">
      <c r="A17" s="20" t="str">
        <f>[6]Settings!U16</f>
        <v>B</v>
      </c>
      <c r="B17" s="19" t="s">
        <v>5</v>
      </c>
      <c r="C17" s="229" t="str">
        <f>[6]Settings!W16</f>
        <v xml:space="preserve"> Makana</v>
      </c>
      <c r="D17" s="147">
        <f>Current!$AI17</f>
        <v>3145</v>
      </c>
      <c r="E17" s="80">
        <f>Current!$AJ17</f>
        <v>2400</v>
      </c>
      <c r="F17" s="134">
        <f>Current!$AK17</f>
        <v>2660</v>
      </c>
      <c r="G17" s="147">
        <f>'Infrastructure 2 of 2'!$AI17</f>
        <v>24764</v>
      </c>
      <c r="H17" s="80">
        <f>'Infrastructure 2 of 2'!$AJ17</f>
        <v>30990</v>
      </c>
      <c r="I17" s="134">
        <f>'Infrastructure 2 of 2'!$AK17</f>
        <v>37283</v>
      </c>
      <c r="J17" s="147">
        <f>'Allocations in Kind'!$AI17</f>
        <v>65710</v>
      </c>
      <c r="K17" s="80">
        <f>'Allocations in Kind'!$AJ17</f>
        <v>55871</v>
      </c>
      <c r="L17" s="134">
        <f>'Allocations in Kind'!$AK17</f>
        <v>42348</v>
      </c>
      <c r="M17" s="147">
        <f>'ES Breakdown'!D17+'ES Breakdown'!G17+'ES Breakdown'!J17</f>
        <v>79569</v>
      </c>
      <c r="N17" s="80">
        <f>'ES Breakdown'!E17+'ES Breakdown'!H17+'ES Breakdown'!K17</f>
        <v>85530</v>
      </c>
      <c r="O17" s="134">
        <f>'ES Breakdown'!F17+'ES Breakdown'!I17+'ES Breakdown'!L17</f>
        <v>90751</v>
      </c>
      <c r="P17" s="147"/>
      <c r="Q17" s="80"/>
      <c r="R17" s="134"/>
      <c r="S17" s="147"/>
      <c r="T17" s="80"/>
      <c r="U17" s="134"/>
      <c r="V17" s="147"/>
      <c r="W17" s="80"/>
      <c r="X17" s="134"/>
      <c r="Y17" s="147"/>
      <c r="Z17" s="80"/>
      <c r="AA17" s="134"/>
      <c r="AB17" s="147"/>
      <c r="AC17" s="80"/>
      <c r="AD17" s="134"/>
      <c r="AE17" s="147"/>
      <c r="AF17" s="80"/>
      <c r="AG17" s="134"/>
      <c r="AI17" s="147">
        <f t="shared" si="1"/>
        <v>173188</v>
      </c>
      <c r="AJ17" s="80">
        <f t="shared" si="0"/>
        <v>174791</v>
      </c>
      <c r="AK17" s="134">
        <f t="shared" si="0"/>
        <v>173042</v>
      </c>
    </row>
    <row r="18" spans="1:37" ht="15" customHeight="1" x14ac:dyDescent="0.2">
      <c r="A18" s="20" t="str">
        <f>[6]Settings!U17</f>
        <v>B</v>
      </c>
      <c r="B18" s="19" t="s">
        <v>6</v>
      </c>
      <c r="C18" s="229" t="str">
        <f>[6]Settings!W17</f>
        <v xml:space="preserve"> Ndlambe</v>
      </c>
      <c r="D18" s="147">
        <f>Current!$AI18</f>
        <v>2900</v>
      </c>
      <c r="E18" s="80">
        <f>Current!$AJ18</f>
        <v>2155</v>
      </c>
      <c r="F18" s="134">
        <f>Current!$AK18</f>
        <v>2415</v>
      </c>
      <c r="G18" s="147">
        <f>'Infrastructure 2 of 2'!$AI18</f>
        <v>35715</v>
      </c>
      <c r="H18" s="80">
        <f>'Infrastructure 2 of 2'!$AJ18</f>
        <v>38123</v>
      </c>
      <c r="I18" s="134">
        <f>'Infrastructure 2 of 2'!$AK18</f>
        <v>40609</v>
      </c>
      <c r="J18" s="147">
        <f>'Allocations in Kind'!$AI18</f>
        <v>25522</v>
      </c>
      <c r="K18" s="80">
        <f>'Allocations in Kind'!$AJ18</f>
        <v>522</v>
      </c>
      <c r="L18" s="134">
        <f>'Allocations in Kind'!$AK18</f>
        <v>553</v>
      </c>
      <c r="M18" s="147">
        <f>'ES Breakdown'!D18+'ES Breakdown'!G18+'ES Breakdown'!J18</f>
        <v>82084</v>
      </c>
      <c r="N18" s="80">
        <f>'ES Breakdown'!E18+'ES Breakdown'!H18+'ES Breakdown'!K18</f>
        <v>88192</v>
      </c>
      <c r="O18" s="134">
        <f>'ES Breakdown'!F18+'ES Breakdown'!I18+'ES Breakdown'!L18</f>
        <v>93638</v>
      </c>
      <c r="P18" s="147"/>
      <c r="Q18" s="80"/>
      <c r="R18" s="134"/>
      <c r="S18" s="147"/>
      <c r="T18" s="80"/>
      <c r="U18" s="134"/>
      <c r="V18" s="147"/>
      <c r="W18" s="80"/>
      <c r="X18" s="134"/>
      <c r="Y18" s="147"/>
      <c r="Z18" s="80"/>
      <c r="AA18" s="134"/>
      <c r="AB18" s="147"/>
      <c r="AC18" s="80"/>
      <c r="AD18" s="134"/>
      <c r="AE18" s="147"/>
      <c r="AF18" s="80"/>
      <c r="AG18" s="134"/>
      <c r="AI18" s="147">
        <f t="shared" si="1"/>
        <v>146221</v>
      </c>
      <c r="AJ18" s="80">
        <f t="shared" si="0"/>
        <v>128992</v>
      </c>
      <c r="AK18" s="134">
        <f t="shared" si="0"/>
        <v>137215</v>
      </c>
    </row>
    <row r="19" spans="1:37" ht="15" customHeight="1" x14ac:dyDescent="0.2">
      <c r="A19" s="20" t="str">
        <f>[6]Settings!U18</f>
        <v>B</v>
      </c>
      <c r="B19" s="19" t="s">
        <v>7</v>
      </c>
      <c r="C19" s="229" t="str">
        <f>[6]Settings!W18</f>
        <v xml:space="preserve"> Sundays River Valley</v>
      </c>
      <c r="D19" s="147">
        <f>Current!$AI19</f>
        <v>3345</v>
      </c>
      <c r="E19" s="80">
        <f>Current!$AJ19</f>
        <v>2600</v>
      </c>
      <c r="F19" s="134">
        <f>Current!$AK19</f>
        <v>2860</v>
      </c>
      <c r="G19" s="147">
        <f>'Infrastructure 2 of 2'!$AI19</f>
        <v>39000</v>
      </c>
      <c r="H19" s="80">
        <f>'Infrastructure 2 of 2'!$AJ19</f>
        <v>40302</v>
      </c>
      <c r="I19" s="134">
        <f>'Infrastructure 2 of 2'!$AK19</f>
        <v>41676</v>
      </c>
      <c r="J19" s="147">
        <f>'Allocations in Kind'!$AI19</f>
        <v>15314</v>
      </c>
      <c r="K19" s="80">
        <f>'Allocations in Kind'!$AJ19</f>
        <v>19526</v>
      </c>
      <c r="L19" s="134">
        <f>'Allocations in Kind'!$AK19</f>
        <v>13020</v>
      </c>
      <c r="M19" s="147">
        <f>'ES Breakdown'!D19+'ES Breakdown'!G19+'ES Breakdown'!J19</f>
        <v>65367</v>
      </c>
      <c r="N19" s="80">
        <f>'ES Breakdown'!E19+'ES Breakdown'!H19+'ES Breakdown'!K19</f>
        <v>71933</v>
      </c>
      <c r="O19" s="134">
        <f>'ES Breakdown'!F19+'ES Breakdown'!I19+'ES Breakdown'!L19</f>
        <v>77618</v>
      </c>
      <c r="P19" s="147"/>
      <c r="Q19" s="80"/>
      <c r="R19" s="134"/>
      <c r="S19" s="147"/>
      <c r="T19" s="80"/>
      <c r="U19" s="134"/>
      <c r="V19" s="147"/>
      <c r="W19" s="80"/>
      <c r="X19" s="134"/>
      <c r="Y19" s="147"/>
      <c r="Z19" s="80"/>
      <c r="AA19" s="134"/>
      <c r="AB19" s="147"/>
      <c r="AC19" s="80"/>
      <c r="AD19" s="134"/>
      <c r="AE19" s="147"/>
      <c r="AF19" s="80"/>
      <c r="AG19" s="134"/>
      <c r="AI19" s="147">
        <f t="shared" si="1"/>
        <v>123026</v>
      </c>
      <c r="AJ19" s="80">
        <f t="shared" si="0"/>
        <v>134361</v>
      </c>
      <c r="AK19" s="134">
        <f t="shared" si="0"/>
        <v>135174</v>
      </c>
    </row>
    <row r="20" spans="1:37" ht="15" customHeight="1" x14ac:dyDescent="0.2">
      <c r="A20" s="20" t="str">
        <f>[6]Settings!U19</f>
        <v>B</v>
      </c>
      <c r="B20" s="19" t="s">
        <v>1282</v>
      </c>
      <c r="C20" s="229" t="str">
        <f>[6]Settings!W19</f>
        <v xml:space="preserve"> Kouga</v>
      </c>
      <c r="D20" s="147">
        <f>Current!$AI20</f>
        <v>2700</v>
      </c>
      <c r="E20" s="80">
        <f>Current!$AJ20</f>
        <v>1955</v>
      </c>
      <c r="F20" s="134">
        <f>Current!$AK20</f>
        <v>1955</v>
      </c>
      <c r="G20" s="147">
        <f>'Infrastructure 2 of 2'!$AI20</f>
        <v>36274</v>
      </c>
      <c r="H20" s="80">
        <f>'Infrastructure 2 of 2'!$AJ20</f>
        <v>38965</v>
      </c>
      <c r="I20" s="134">
        <f>'Infrastructure 2 of 2'!$AK20</f>
        <v>45749</v>
      </c>
      <c r="J20" s="147">
        <f>'Allocations in Kind'!$AI20</f>
        <v>1521</v>
      </c>
      <c r="K20" s="80">
        <f>'Allocations in Kind'!$AJ20</f>
        <v>1521</v>
      </c>
      <c r="L20" s="134">
        <f>'Allocations in Kind'!$AK20</f>
        <v>1588</v>
      </c>
      <c r="M20" s="147">
        <f>'ES Breakdown'!D20+'ES Breakdown'!G20+'ES Breakdown'!J20</f>
        <v>102637</v>
      </c>
      <c r="N20" s="80">
        <f>'ES Breakdown'!E20+'ES Breakdown'!H20+'ES Breakdown'!K20</f>
        <v>113277</v>
      </c>
      <c r="O20" s="134">
        <f>'ES Breakdown'!F20+'ES Breakdown'!I20+'ES Breakdown'!L20</f>
        <v>123252</v>
      </c>
      <c r="P20" s="147"/>
      <c r="Q20" s="80"/>
      <c r="R20" s="134"/>
      <c r="S20" s="147"/>
      <c r="T20" s="80"/>
      <c r="U20" s="134"/>
      <c r="V20" s="147"/>
      <c r="W20" s="80"/>
      <c r="X20" s="134"/>
      <c r="Y20" s="147"/>
      <c r="Z20" s="80"/>
      <c r="AA20" s="134"/>
      <c r="AB20" s="147"/>
      <c r="AC20" s="80"/>
      <c r="AD20" s="134"/>
      <c r="AE20" s="147"/>
      <c r="AF20" s="80"/>
      <c r="AG20" s="134"/>
      <c r="AI20" s="147">
        <f t="shared" si="1"/>
        <v>143132</v>
      </c>
      <c r="AJ20" s="80">
        <f t="shared" si="0"/>
        <v>155718</v>
      </c>
      <c r="AK20" s="134">
        <f t="shared" si="0"/>
        <v>172544</v>
      </c>
    </row>
    <row r="21" spans="1:37" ht="15" customHeight="1" x14ac:dyDescent="0.2">
      <c r="A21" s="20" t="str">
        <f>[6]Settings!U20</f>
        <v>B</v>
      </c>
      <c r="B21" s="19" t="s">
        <v>8</v>
      </c>
      <c r="C21" s="229" t="str">
        <f>[6]Settings!W20</f>
        <v xml:space="preserve"> Kou-Kamma</v>
      </c>
      <c r="D21" s="147">
        <f>Current!$AI21</f>
        <v>2900</v>
      </c>
      <c r="E21" s="80">
        <f>Current!$AJ21</f>
        <v>2155</v>
      </c>
      <c r="F21" s="134">
        <f>Current!$AK21</f>
        <v>2415</v>
      </c>
      <c r="G21" s="147">
        <f>'Infrastructure 2 of 2'!$AI21</f>
        <v>18592</v>
      </c>
      <c r="H21" s="80">
        <f>'Infrastructure 2 of 2'!$AJ21</f>
        <v>20249</v>
      </c>
      <c r="I21" s="134">
        <f>'Infrastructure 2 of 2'!$AK21</f>
        <v>26942</v>
      </c>
      <c r="J21" s="147">
        <f>'Allocations in Kind'!$AI21</f>
        <v>6922</v>
      </c>
      <c r="K21" s="80">
        <f>'Allocations in Kind'!$AJ21</f>
        <v>5922</v>
      </c>
      <c r="L21" s="134">
        <f>'Allocations in Kind'!$AK21</f>
        <v>3033</v>
      </c>
      <c r="M21" s="147">
        <f>'ES Breakdown'!D21+'ES Breakdown'!G21+'ES Breakdown'!J21</f>
        <v>42375</v>
      </c>
      <c r="N21" s="80">
        <f>'ES Breakdown'!E21+'ES Breakdown'!H21+'ES Breakdown'!K21</f>
        <v>45402</v>
      </c>
      <c r="O21" s="134">
        <f>'ES Breakdown'!F21+'ES Breakdown'!I21+'ES Breakdown'!L21</f>
        <v>48090</v>
      </c>
      <c r="P21" s="147"/>
      <c r="Q21" s="80"/>
      <c r="R21" s="134"/>
      <c r="S21" s="147"/>
      <c r="T21" s="80"/>
      <c r="U21" s="134"/>
      <c r="V21" s="147"/>
      <c r="W21" s="80"/>
      <c r="X21" s="134"/>
      <c r="Y21" s="147"/>
      <c r="Z21" s="80"/>
      <c r="AA21" s="134"/>
      <c r="AB21" s="147"/>
      <c r="AC21" s="80"/>
      <c r="AD21" s="134"/>
      <c r="AE21" s="147"/>
      <c r="AF21" s="80"/>
      <c r="AG21" s="134"/>
      <c r="AI21" s="147">
        <f t="shared" si="1"/>
        <v>70789</v>
      </c>
      <c r="AJ21" s="80">
        <f t="shared" si="0"/>
        <v>73728</v>
      </c>
      <c r="AK21" s="134">
        <f t="shared" si="0"/>
        <v>80480</v>
      </c>
    </row>
    <row r="22" spans="1:37" ht="15" customHeight="1" x14ac:dyDescent="0.2">
      <c r="A22" s="20" t="str">
        <f>[6]Settings!U21</f>
        <v>C</v>
      </c>
      <c r="B22" s="19" t="s">
        <v>1283</v>
      </c>
      <c r="C22" s="229" t="str">
        <f>[6]Settings!W21</f>
        <v xml:space="preserve"> Cacadu District Municipality</v>
      </c>
      <c r="D22" s="147">
        <f>Current!$AI22</f>
        <v>2250</v>
      </c>
      <c r="E22" s="80">
        <f>Current!$AJ22</f>
        <v>1000</v>
      </c>
      <c r="F22" s="149">
        <f>Current!$AK22</f>
        <v>1000</v>
      </c>
      <c r="G22" s="147">
        <f>'Infrastructure 2 of 2'!$AI22</f>
        <v>2235</v>
      </c>
      <c r="H22" s="80">
        <f>'Infrastructure 2 of 2'!$AJ22</f>
        <v>2349</v>
      </c>
      <c r="I22" s="134">
        <f>'Infrastructure 2 of 2'!$AK22</f>
        <v>2485</v>
      </c>
      <c r="J22" s="147">
        <f>'Allocations in Kind'!$AI22</f>
        <v>0</v>
      </c>
      <c r="K22" s="80">
        <f>'Allocations in Kind'!$AJ22</f>
        <v>3123</v>
      </c>
      <c r="L22" s="149">
        <f>'Allocations in Kind'!$AK22</f>
        <v>0</v>
      </c>
      <c r="M22" s="147">
        <f>'ES Breakdown'!D22+'ES Breakdown'!G22+'ES Breakdown'!J22</f>
        <v>84825</v>
      </c>
      <c r="N22" s="80">
        <f>'ES Breakdown'!E22+'ES Breakdown'!H22+'ES Breakdown'!K22</f>
        <v>88177</v>
      </c>
      <c r="O22" s="149">
        <f>'ES Breakdown'!F22+'ES Breakdown'!I22+'ES Breakdown'!L22</f>
        <v>91012</v>
      </c>
      <c r="P22" s="147"/>
      <c r="Q22" s="80"/>
      <c r="R22" s="149"/>
      <c r="S22" s="147"/>
      <c r="T22" s="80"/>
      <c r="U22" s="149"/>
      <c r="V22" s="147"/>
      <c r="W22" s="80"/>
      <c r="X22" s="149"/>
      <c r="Y22" s="147"/>
      <c r="Z22" s="80"/>
      <c r="AA22" s="149"/>
      <c r="AB22" s="147"/>
      <c r="AC22" s="80"/>
      <c r="AD22" s="149"/>
      <c r="AE22" s="147"/>
      <c r="AF22" s="80"/>
      <c r="AG22" s="149"/>
      <c r="AI22" s="147">
        <f t="shared" si="1"/>
        <v>89310</v>
      </c>
      <c r="AJ22" s="80">
        <f t="shared" si="0"/>
        <v>94649</v>
      </c>
      <c r="AK22" s="134">
        <f t="shared" si="0"/>
        <v>94497</v>
      </c>
    </row>
    <row r="23" spans="1:37" s="66" customFormat="1" ht="15" customHeight="1" x14ac:dyDescent="0.2">
      <c r="A23" s="22" t="str">
        <f>[6]Settings!U22</f>
        <v>Total: Cacadu Municipalities</v>
      </c>
      <c r="B23" s="23"/>
      <c r="C23" s="24"/>
      <c r="D23" s="193">
        <f>SUM(D15:D22)</f>
        <v>34115</v>
      </c>
      <c r="E23" s="102">
        <f t="shared" ref="E23:AK23" si="2">SUM(E15:E22)</f>
        <v>20675</v>
      </c>
      <c r="F23" s="203">
        <f t="shared" si="2"/>
        <v>22235</v>
      </c>
      <c r="G23" s="193">
        <f>SUM(G15:G22)</f>
        <v>215978</v>
      </c>
      <c r="H23" s="102">
        <f t="shared" ref="H23:I23" si="3">SUM(H15:H22)</f>
        <v>222949</v>
      </c>
      <c r="I23" s="203">
        <f t="shared" si="3"/>
        <v>251377</v>
      </c>
      <c r="J23" s="193">
        <f>SUM(J15:J22)</f>
        <v>149328</v>
      </c>
      <c r="K23" s="102">
        <f t="shared" ref="K23:L23" si="4">SUM(K15:K22)</f>
        <v>115824</v>
      </c>
      <c r="L23" s="203">
        <f t="shared" si="4"/>
        <v>68517</v>
      </c>
      <c r="M23" s="193">
        <f>SUM(M15:M22)</f>
        <v>580051</v>
      </c>
      <c r="N23" s="102">
        <f t="shared" ref="N23:O23" si="5">SUM(N15:N22)</f>
        <v>624631</v>
      </c>
      <c r="O23" s="203">
        <f t="shared" si="5"/>
        <v>663826</v>
      </c>
      <c r="P23" s="193">
        <f t="shared" si="2"/>
        <v>0</v>
      </c>
      <c r="Q23" s="102">
        <f t="shared" si="2"/>
        <v>0</v>
      </c>
      <c r="R23" s="203">
        <f t="shared" si="2"/>
        <v>0</v>
      </c>
      <c r="S23" s="193">
        <f t="shared" si="2"/>
        <v>0</v>
      </c>
      <c r="T23" s="102">
        <f t="shared" si="2"/>
        <v>0</v>
      </c>
      <c r="U23" s="203">
        <f t="shared" si="2"/>
        <v>0</v>
      </c>
      <c r="V23" s="193">
        <f t="shared" si="2"/>
        <v>0</v>
      </c>
      <c r="W23" s="102">
        <f t="shared" si="2"/>
        <v>0</v>
      </c>
      <c r="X23" s="203">
        <f t="shared" si="2"/>
        <v>0</v>
      </c>
      <c r="Y23" s="193">
        <f t="shared" si="2"/>
        <v>0</v>
      </c>
      <c r="Z23" s="102">
        <f t="shared" si="2"/>
        <v>0</v>
      </c>
      <c r="AA23" s="203">
        <f t="shared" si="2"/>
        <v>0</v>
      </c>
      <c r="AB23" s="193">
        <f t="shared" si="2"/>
        <v>0</v>
      </c>
      <c r="AC23" s="102">
        <f t="shared" si="2"/>
        <v>0</v>
      </c>
      <c r="AD23" s="203">
        <f t="shared" si="2"/>
        <v>0</v>
      </c>
      <c r="AE23" s="193">
        <f t="shared" si="2"/>
        <v>0</v>
      </c>
      <c r="AF23" s="102">
        <f t="shared" si="2"/>
        <v>0</v>
      </c>
      <c r="AG23" s="203">
        <f t="shared" si="2"/>
        <v>0</v>
      </c>
      <c r="AH23" s="121">
        <f t="shared" si="2"/>
        <v>0</v>
      </c>
      <c r="AI23" s="193">
        <f t="shared" si="2"/>
        <v>979472</v>
      </c>
      <c r="AJ23" s="102">
        <f t="shared" si="2"/>
        <v>984079</v>
      </c>
      <c r="AK23" s="203">
        <f t="shared" si="2"/>
        <v>1005955</v>
      </c>
    </row>
    <row r="24" spans="1:37" ht="15" customHeight="1" x14ac:dyDescent="0.2">
      <c r="A24" s="254">
        <f>[6]Settings!U23</f>
        <v>0</v>
      </c>
      <c r="B24" s="243">
        <f>[6]Settings!V23</f>
        <v>0</v>
      </c>
      <c r="C24" s="244">
        <f>[6]Settings!W23</f>
        <v>0</v>
      </c>
      <c r="D24" s="1">
        <f>Current!$AI24</f>
        <v>0</v>
      </c>
      <c r="E24" s="2">
        <f>Current!$AJ24</f>
        <v>0</v>
      </c>
      <c r="F24" s="3">
        <f>Current!$AK24</f>
        <v>0</v>
      </c>
      <c r="G24" s="1">
        <f>'Infrastructure 2 of 2'!$AI24</f>
        <v>0</v>
      </c>
      <c r="H24" s="2">
        <f>'Infrastructure 2 of 2'!$AJ24</f>
        <v>0</v>
      </c>
      <c r="I24" s="3">
        <f>'Infrastructure 2 of 2'!$AK24</f>
        <v>0</v>
      </c>
      <c r="J24" s="1">
        <f>'Allocations in Kind'!$AI24</f>
        <v>0</v>
      </c>
      <c r="K24" s="2">
        <f>'Allocations in Kind'!$AJ24</f>
        <v>0</v>
      </c>
      <c r="L24" s="3">
        <f>'Allocations in Kind'!$AK24</f>
        <v>0</v>
      </c>
      <c r="M24" s="1">
        <f>'ES Breakdown'!D24+'ES Breakdown'!G24+'ES Breakdown'!J24</f>
        <v>0</v>
      </c>
      <c r="N24" s="2">
        <f>'ES Breakdown'!E24+'ES Breakdown'!H24+'ES Breakdown'!K24</f>
        <v>0</v>
      </c>
      <c r="O24" s="3">
        <f>'ES Breakdown'!F24+'ES Breakdown'!I24+'ES Breakdown'!L24</f>
        <v>0</v>
      </c>
      <c r="P24" s="1"/>
      <c r="Q24" s="2"/>
      <c r="R24" s="3"/>
      <c r="S24" s="1"/>
      <c r="T24" s="2"/>
      <c r="U24" s="3"/>
      <c r="V24" s="1"/>
      <c r="W24" s="2"/>
      <c r="X24" s="3"/>
      <c r="Y24" s="1"/>
      <c r="Z24" s="2"/>
      <c r="AA24" s="3"/>
      <c r="AB24" s="1"/>
      <c r="AC24" s="2"/>
      <c r="AD24" s="3"/>
      <c r="AE24" s="1"/>
      <c r="AF24" s="2"/>
      <c r="AG24" s="3"/>
      <c r="AI24" s="1">
        <f t="shared" ref="AI24:AK31" si="6">D24+G24+J24+M24+P24+S24+V24+Y24+AB24+AE24</f>
        <v>0</v>
      </c>
      <c r="AJ24" s="2">
        <f t="shared" si="6"/>
        <v>0</v>
      </c>
      <c r="AK24" s="3">
        <f t="shared" si="6"/>
        <v>0</v>
      </c>
    </row>
    <row r="25" spans="1:37" ht="15" customHeight="1" x14ac:dyDescent="0.2">
      <c r="A25" s="20" t="str">
        <f>[6]Settings!U24</f>
        <v>B</v>
      </c>
      <c r="B25" s="19" t="str">
        <f>[6]Settings!V24</f>
        <v>EC121</v>
      </c>
      <c r="C25" s="229" t="str">
        <f>[6]Settings!W24</f>
        <v xml:space="preserve"> Mbhashe</v>
      </c>
      <c r="D25" s="147">
        <f>Current!$AI25</f>
        <v>5936</v>
      </c>
      <c r="E25" s="80">
        <f>Current!$AJ25</f>
        <v>1955</v>
      </c>
      <c r="F25" s="134">
        <f>Current!$AK25</f>
        <v>2215</v>
      </c>
      <c r="G25" s="147">
        <f>'Infrastructure 2 of 2'!$AI25</f>
        <v>75027</v>
      </c>
      <c r="H25" s="80">
        <f>'Infrastructure 2 of 2'!$AJ25</f>
        <v>87500</v>
      </c>
      <c r="I25" s="134">
        <f>'Infrastructure 2 of 2'!$AK25</f>
        <v>93165</v>
      </c>
      <c r="J25" s="147">
        <f>'Allocations in Kind'!$AI25</f>
        <v>49153</v>
      </c>
      <c r="K25" s="80">
        <f>'Allocations in Kind'!$AJ25</f>
        <v>49153</v>
      </c>
      <c r="L25" s="134">
        <f>'Allocations in Kind'!$AK25</f>
        <v>52005</v>
      </c>
      <c r="M25" s="147">
        <f>'ES Breakdown'!D25+'ES Breakdown'!G25+'ES Breakdown'!J25</f>
        <v>218025</v>
      </c>
      <c r="N25" s="80">
        <f>'ES Breakdown'!E25+'ES Breakdown'!H25+'ES Breakdown'!K25</f>
        <v>224474</v>
      </c>
      <c r="O25" s="134">
        <f>'ES Breakdown'!F25+'ES Breakdown'!I25+'ES Breakdown'!L25</f>
        <v>227832</v>
      </c>
      <c r="P25" s="147"/>
      <c r="Q25" s="80"/>
      <c r="R25" s="134"/>
      <c r="S25" s="147"/>
      <c r="T25" s="80"/>
      <c r="U25" s="134"/>
      <c r="V25" s="147"/>
      <c r="W25" s="80"/>
      <c r="X25" s="134"/>
      <c r="Y25" s="147"/>
      <c r="Z25" s="80"/>
      <c r="AA25" s="134"/>
      <c r="AB25" s="147"/>
      <c r="AC25" s="80"/>
      <c r="AD25" s="134"/>
      <c r="AE25" s="147"/>
      <c r="AF25" s="80"/>
      <c r="AG25" s="134"/>
      <c r="AI25" s="147">
        <f t="shared" si="6"/>
        <v>348141</v>
      </c>
      <c r="AJ25" s="80">
        <f t="shared" si="6"/>
        <v>363082</v>
      </c>
      <c r="AK25" s="134">
        <f t="shared" si="6"/>
        <v>375217</v>
      </c>
    </row>
    <row r="26" spans="1:37" ht="15" customHeight="1" x14ac:dyDescent="0.2">
      <c r="A26" s="20" t="str">
        <f>[6]Settings!U25</f>
        <v>B</v>
      </c>
      <c r="B26" s="19" t="str">
        <f>[6]Settings!V25</f>
        <v>EC122</v>
      </c>
      <c r="C26" s="229" t="str">
        <f>[6]Settings!W25</f>
        <v xml:space="preserve"> Mnquma</v>
      </c>
      <c r="D26" s="147">
        <f>Current!$AI26</f>
        <v>4016</v>
      </c>
      <c r="E26" s="80">
        <f>Current!$AJ26</f>
        <v>1700</v>
      </c>
      <c r="F26" s="134">
        <f>Current!$AK26</f>
        <v>1700</v>
      </c>
      <c r="G26" s="147">
        <f>'Infrastructure 2 of 2'!$AI26</f>
        <v>68693</v>
      </c>
      <c r="H26" s="80">
        <f>'Infrastructure 2 of 2'!$AJ26</f>
        <v>78201</v>
      </c>
      <c r="I26" s="134">
        <f>'Infrastructure 2 of 2'!$AK26</f>
        <v>81171</v>
      </c>
      <c r="J26" s="147">
        <f>'Allocations in Kind'!$AI26</f>
        <v>70813</v>
      </c>
      <c r="K26" s="80">
        <f>'Allocations in Kind'!$AJ26</f>
        <v>70813</v>
      </c>
      <c r="L26" s="134">
        <f>'Allocations in Kind'!$AK26</f>
        <v>74920</v>
      </c>
      <c r="M26" s="147">
        <f>'ES Breakdown'!D26+'ES Breakdown'!G26+'ES Breakdown'!J26</f>
        <v>227129</v>
      </c>
      <c r="N26" s="80">
        <f>'ES Breakdown'!E26+'ES Breakdown'!H26+'ES Breakdown'!K26</f>
        <v>233395</v>
      </c>
      <c r="O26" s="134">
        <f>'ES Breakdown'!F26+'ES Breakdown'!I26+'ES Breakdown'!L26</f>
        <v>236441</v>
      </c>
      <c r="P26" s="147"/>
      <c r="Q26" s="80"/>
      <c r="R26" s="134"/>
      <c r="S26" s="147"/>
      <c r="T26" s="80"/>
      <c r="U26" s="134"/>
      <c r="V26" s="147"/>
      <c r="W26" s="80"/>
      <c r="X26" s="134"/>
      <c r="Y26" s="147"/>
      <c r="Z26" s="80"/>
      <c r="AA26" s="134"/>
      <c r="AB26" s="147"/>
      <c r="AC26" s="80"/>
      <c r="AD26" s="134"/>
      <c r="AE26" s="147"/>
      <c r="AF26" s="80"/>
      <c r="AG26" s="134"/>
      <c r="AI26" s="147">
        <f t="shared" si="6"/>
        <v>370651</v>
      </c>
      <c r="AJ26" s="80">
        <f t="shared" si="6"/>
        <v>384109</v>
      </c>
      <c r="AK26" s="134">
        <f t="shared" si="6"/>
        <v>394232</v>
      </c>
    </row>
    <row r="27" spans="1:37" ht="15" customHeight="1" x14ac:dyDescent="0.2">
      <c r="A27" s="20" t="str">
        <f>[6]Settings!U26</f>
        <v>B</v>
      </c>
      <c r="B27" s="19" t="str">
        <f>[6]Settings!V26</f>
        <v>EC123</v>
      </c>
      <c r="C27" s="229" t="str">
        <f>[6]Settings!W26</f>
        <v xml:space="preserve"> Great Kei</v>
      </c>
      <c r="D27" s="147">
        <f>Current!$AI27</f>
        <v>3608</v>
      </c>
      <c r="E27" s="80">
        <f>Current!$AJ27</f>
        <v>2600</v>
      </c>
      <c r="F27" s="134">
        <f>Current!$AK27</f>
        <v>2600</v>
      </c>
      <c r="G27" s="147">
        <f>'Infrastructure 2 of 2'!$AI27</f>
        <v>15371</v>
      </c>
      <c r="H27" s="80">
        <f>'Infrastructure 2 of 2'!$AJ27</f>
        <v>16765</v>
      </c>
      <c r="I27" s="134">
        <f>'Infrastructure 2 of 2'!$AK27</f>
        <v>22182</v>
      </c>
      <c r="J27" s="147">
        <f>'Allocations in Kind'!$AI27</f>
        <v>0</v>
      </c>
      <c r="K27" s="80">
        <f>'Allocations in Kind'!$AJ27</f>
        <v>0</v>
      </c>
      <c r="L27" s="134">
        <f>'Allocations in Kind'!$AK27</f>
        <v>0</v>
      </c>
      <c r="M27" s="147">
        <f>'ES Breakdown'!D27+'ES Breakdown'!G27+'ES Breakdown'!J27</f>
        <v>34997</v>
      </c>
      <c r="N27" s="80">
        <f>'ES Breakdown'!E27+'ES Breakdown'!H27+'ES Breakdown'!K27</f>
        <v>37805</v>
      </c>
      <c r="O27" s="134">
        <f>'ES Breakdown'!F27+'ES Breakdown'!I27+'ES Breakdown'!L27</f>
        <v>39333</v>
      </c>
      <c r="P27" s="147"/>
      <c r="Q27" s="80"/>
      <c r="R27" s="134"/>
      <c r="S27" s="147"/>
      <c r="T27" s="80"/>
      <c r="U27" s="134"/>
      <c r="V27" s="147"/>
      <c r="W27" s="80"/>
      <c r="X27" s="134"/>
      <c r="Y27" s="147"/>
      <c r="Z27" s="80"/>
      <c r="AA27" s="134"/>
      <c r="AB27" s="147"/>
      <c r="AC27" s="80"/>
      <c r="AD27" s="134"/>
      <c r="AE27" s="147"/>
      <c r="AF27" s="80"/>
      <c r="AG27" s="134"/>
      <c r="AI27" s="147">
        <f t="shared" si="6"/>
        <v>53976</v>
      </c>
      <c r="AJ27" s="80">
        <f t="shared" si="6"/>
        <v>57170</v>
      </c>
      <c r="AK27" s="134">
        <f t="shared" si="6"/>
        <v>64115</v>
      </c>
    </row>
    <row r="28" spans="1:37" ht="15" customHeight="1" x14ac:dyDescent="0.2">
      <c r="A28" s="20" t="str">
        <f>[6]Settings!U27</f>
        <v>B</v>
      </c>
      <c r="B28" s="19" t="str">
        <f>[6]Settings!V27</f>
        <v>EC124</v>
      </c>
      <c r="C28" s="229" t="str">
        <f>[6]Settings!W27</f>
        <v xml:space="preserve"> Amahlathi</v>
      </c>
      <c r="D28" s="147">
        <f>Current!$AI28</f>
        <v>3089</v>
      </c>
      <c r="E28" s="80">
        <f>Current!$AJ28</f>
        <v>1955</v>
      </c>
      <c r="F28" s="134">
        <f>Current!$AK28</f>
        <v>2215</v>
      </c>
      <c r="G28" s="147">
        <f>'Infrastructure 2 of 2'!$AI28</f>
        <v>33574</v>
      </c>
      <c r="H28" s="80">
        <f>'Infrastructure 2 of 2'!$AJ28</f>
        <v>33036</v>
      </c>
      <c r="I28" s="134">
        <f>'Infrastructure 2 of 2'!$AK28</f>
        <v>41578</v>
      </c>
      <c r="J28" s="147">
        <f>'Allocations in Kind'!$AI28</f>
        <v>10818</v>
      </c>
      <c r="K28" s="80">
        <f>'Allocations in Kind'!$AJ28</f>
        <v>10818</v>
      </c>
      <c r="L28" s="134">
        <f>'Allocations in Kind'!$AK28</f>
        <v>12445</v>
      </c>
      <c r="M28" s="147">
        <f>'ES Breakdown'!D28+'ES Breakdown'!G28+'ES Breakdown'!J28</f>
        <v>95446</v>
      </c>
      <c r="N28" s="80">
        <f>'ES Breakdown'!E28+'ES Breakdown'!H28+'ES Breakdown'!K28</f>
        <v>96836</v>
      </c>
      <c r="O28" s="134">
        <f>'ES Breakdown'!F28+'ES Breakdown'!I28+'ES Breakdown'!L28</f>
        <v>96852</v>
      </c>
      <c r="P28" s="147"/>
      <c r="Q28" s="80"/>
      <c r="R28" s="134"/>
      <c r="S28" s="147"/>
      <c r="T28" s="80"/>
      <c r="U28" s="134"/>
      <c r="V28" s="147"/>
      <c r="W28" s="80"/>
      <c r="X28" s="134"/>
      <c r="Y28" s="147"/>
      <c r="Z28" s="80"/>
      <c r="AA28" s="134"/>
      <c r="AB28" s="147"/>
      <c r="AC28" s="80"/>
      <c r="AD28" s="134"/>
      <c r="AE28" s="147"/>
      <c r="AF28" s="80"/>
      <c r="AG28" s="134"/>
      <c r="AI28" s="147">
        <f t="shared" si="6"/>
        <v>142927</v>
      </c>
      <c r="AJ28" s="80">
        <f t="shared" si="6"/>
        <v>142645</v>
      </c>
      <c r="AK28" s="134">
        <f t="shared" si="6"/>
        <v>153090</v>
      </c>
    </row>
    <row r="29" spans="1:37" ht="15" customHeight="1" x14ac:dyDescent="0.2">
      <c r="A29" s="20" t="str">
        <f>[6]Settings!U28</f>
        <v>B</v>
      </c>
      <c r="B29" s="19" t="str">
        <f>[6]Settings!V28</f>
        <v>EC126</v>
      </c>
      <c r="C29" s="229" t="str">
        <f>[6]Settings!W28</f>
        <v xml:space="preserve"> Ngqushwa</v>
      </c>
      <c r="D29" s="147">
        <f>Current!$AI29</f>
        <v>3876</v>
      </c>
      <c r="E29" s="80">
        <f>Current!$AJ29</f>
        <v>2600</v>
      </c>
      <c r="F29" s="134">
        <f>Current!$AK29</f>
        <v>2860</v>
      </c>
      <c r="G29" s="147">
        <f>'Infrastructure 2 of 2'!$AI29</f>
        <v>25833</v>
      </c>
      <c r="H29" s="80">
        <f>'Infrastructure 2 of 2'!$AJ29</f>
        <v>23939</v>
      </c>
      <c r="I29" s="134">
        <f>'Infrastructure 2 of 2'!$AK29</f>
        <v>25105</v>
      </c>
      <c r="J29" s="147">
        <f>'Allocations in Kind'!$AI29</f>
        <v>7379</v>
      </c>
      <c r="K29" s="80">
        <f>'Allocations in Kind'!$AJ29</f>
        <v>7379</v>
      </c>
      <c r="L29" s="134">
        <f>'Allocations in Kind'!$AK29</f>
        <v>7806</v>
      </c>
      <c r="M29" s="147">
        <f>'ES Breakdown'!D29+'ES Breakdown'!G29+'ES Breakdown'!J29</f>
        <v>73615</v>
      </c>
      <c r="N29" s="80">
        <f>'ES Breakdown'!E29+'ES Breakdown'!H29+'ES Breakdown'!K29</f>
        <v>75217</v>
      </c>
      <c r="O29" s="134">
        <f>'ES Breakdown'!F29+'ES Breakdown'!I29+'ES Breakdown'!L29</f>
        <v>75760</v>
      </c>
      <c r="P29" s="147"/>
      <c r="Q29" s="80"/>
      <c r="R29" s="134"/>
      <c r="S29" s="147"/>
      <c r="T29" s="80"/>
      <c r="U29" s="134"/>
      <c r="V29" s="147"/>
      <c r="W29" s="80"/>
      <c r="X29" s="134"/>
      <c r="Y29" s="147"/>
      <c r="Z29" s="80"/>
      <c r="AA29" s="134"/>
      <c r="AB29" s="147"/>
      <c r="AC29" s="80"/>
      <c r="AD29" s="134"/>
      <c r="AE29" s="147"/>
      <c r="AF29" s="80"/>
      <c r="AG29" s="134"/>
      <c r="AI29" s="147">
        <f t="shared" si="6"/>
        <v>110703</v>
      </c>
      <c r="AJ29" s="80">
        <f t="shared" si="6"/>
        <v>109135</v>
      </c>
      <c r="AK29" s="134">
        <f t="shared" si="6"/>
        <v>111531</v>
      </c>
    </row>
    <row r="30" spans="1:37" ht="15" customHeight="1" x14ac:dyDescent="0.2">
      <c r="A30" s="20" t="str">
        <f>[6]Settings!U29</f>
        <v>B</v>
      </c>
      <c r="B30" s="19" t="str">
        <f>[6]Settings!V29</f>
        <v>EC129</v>
      </c>
      <c r="C30" s="229" t="str">
        <f>[6]Settings!W29</f>
        <v xml:space="preserve"> Raymond Mhlaba</v>
      </c>
      <c r="D30" s="147">
        <f>Current!$AI30</f>
        <v>10028</v>
      </c>
      <c r="E30" s="80">
        <f>Current!$AJ30</f>
        <v>4056</v>
      </c>
      <c r="F30" s="134">
        <f>Current!$AK30</f>
        <v>4316</v>
      </c>
      <c r="G30" s="147">
        <f>'Infrastructure 2 of 2'!$AI30</f>
        <v>49877</v>
      </c>
      <c r="H30" s="80">
        <f>'Infrastructure 2 of 2'!$AJ30</f>
        <v>47039</v>
      </c>
      <c r="I30" s="134">
        <f>'Infrastructure 2 of 2'!$AK30</f>
        <v>54321</v>
      </c>
      <c r="J30" s="147">
        <f>'Allocations in Kind'!$AI30</f>
        <v>18645</v>
      </c>
      <c r="K30" s="80">
        <f>'Allocations in Kind'!$AJ30</f>
        <v>19406</v>
      </c>
      <c r="L30" s="134">
        <f>'Allocations in Kind'!$AK30</f>
        <v>19726</v>
      </c>
      <c r="M30" s="147">
        <f>'ES Breakdown'!D30+'ES Breakdown'!G30+'ES Breakdown'!J30</f>
        <v>149375</v>
      </c>
      <c r="N30" s="80">
        <f>'ES Breakdown'!E30+'ES Breakdown'!H30+'ES Breakdown'!K30</f>
        <v>155353</v>
      </c>
      <c r="O30" s="134">
        <f>'ES Breakdown'!F30+'ES Breakdown'!I30+'ES Breakdown'!L30</f>
        <v>158899</v>
      </c>
      <c r="P30" s="147"/>
      <c r="Q30" s="80"/>
      <c r="R30" s="134"/>
      <c r="S30" s="147"/>
      <c r="T30" s="80"/>
      <c r="U30" s="134"/>
      <c r="V30" s="147"/>
      <c r="W30" s="80"/>
      <c r="X30" s="134"/>
      <c r="Y30" s="147"/>
      <c r="Z30" s="80"/>
      <c r="AA30" s="134"/>
      <c r="AB30" s="147"/>
      <c r="AC30" s="80"/>
      <c r="AD30" s="134"/>
      <c r="AE30" s="147"/>
      <c r="AF30" s="80"/>
      <c r="AG30" s="134"/>
      <c r="AI30" s="147">
        <f t="shared" si="6"/>
        <v>227925</v>
      </c>
      <c r="AJ30" s="80">
        <f t="shared" si="6"/>
        <v>225854</v>
      </c>
      <c r="AK30" s="134">
        <f t="shared" si="6"/>
        <v>237262</v>
      </c>
    </row>
    <row r="31" spans="1:37" ht="15" customHeight="1" x14ac:dyDescent="0.2">
      <c r="A31" s="20" t="str">
        <f>[6]Settings!U30</f>
        <v>C</v>
      </c>
      <c r="B31" s="19" t="str">
        <f>[6]Settings!V30</f>
        <v>DC12</v>
      </c>
      <c r="C31" s="229" t="str">
        <f>[6]Settings!W30</f>
        <v xml:space="preserve"> Amathole District Municipality</v>
      </c>
      <c r="D31" s="147">
        <f>Current!$AI31</f>
        <v>2777</v>
      </c>
      <c r="E31" s="80">
        <f>Current!$AJ31</f>
        <v>1000</v>
      </c>
      <c r="F31" s="134">
        <f>Current!$AK31</f>
        <v>1000</v>
      </c>
      <c r="G31" s="147">
        <f>'Infrastructure 2 of 2'!$AI31</f>
        <v>544452</v>
      </c>
      <c r="H31" s="80">
        <f>'Infrastructure 2 of 2'!$AJ31</f>
        <v>561346</v>
      </c>
      <c r="I31" s="134">
        <f>'Infrastructure 2 of 2'!$AK31</f>
        <v>596752</v>
      </c>
      <c r="J31" s="147">
        <f>'Allocations in Kind'!$AI31</f>
        <v>65364</v>
      </c>
      <c r="K31" s="80">
        <f>'Allocations in Kind'!$AJ31</f>
        <v>52434</v>
      </c>
      <c r="L31" s="134">
        <f>'Allocations in Kind'!$AK31</f>
        <v>38193</v>
      </c>
      <c r="M31" s="147">
        <f>'ES Breakdown'!D31+'ES Breakdown'!G31+'ES Breakdown'!J31</f>
        <v>757132</v>
      </c>
      <c r="N31" s="80">
        <f>'ES Breakdown'!E31+'ES Breakdown'!H31+'ES Breakdown'!K31</f>
        <v>787007</v>
      </c>
      <c r="O31" s="134">
        <f>'ES Breakdown'!F31+'ES Breakdown'!I31+'ES Breakdown'!L31</f>
        <v>839363</v>
      </c>
      <c r="P31" s="147"/>
      <c r="Q31" s="80"/>
      <c r="R31" s="134"/>
      <c r="S31" s="147"/>
      <c r="T31" s="80"/>
      <c r="U31" s="134"/>
      <c r="V31" s="147"/>
      <c r="W31" s="80"/>
      <c r="X31" s="134"/>
      <c r="Y31" s="147"/>
      <c r="Z31" s="80"/>
      <c r="AA31" s="134"/>
      <c r="AB31" s="147"/>
      <c r="AC31" s="80"/>
      <c r="AD31" s="134"/>
      <c r="AE31" s="147"/>
      <c r="AF31" s="80"/>
      <c r="AG31" s="134"/>
      <c r="AI31" s="147">
        <f t="shared" si="6"/>
        <v>1369725</v>
      </c>
      <c r="AJ31" s="80">
        <f t="shared" si="6"/>
        <v>1401787</v>
      </c>
      <c r="AK31" s="134">
        <f t="shared" si="6"/>
        <v>1475308</v>
      </c>
    </row>
    <row r="32" spans="1:37" s="66" customFormat="1" ht="15" customHeight="1" x14ac:dyDescent="0.2">
      <c r="A32" s="22" t="str">
        <f>[6]Settings!U31</f>
        <v>Total: Amathole Municipalities</v>
      </c>
      <c r="B32" s="23"/>
      <c r="C32" s="24"/>
      <c r="D32" s="193">
        <f>SUM(D25:D31)</f>
        <v>33330</v>
      </c>
      <c r="E32" s="102">
        <f t="shared" ref="E32:AK32" si="7">SUM(E25:E31)</f>
        <v>15866</v>
      </c>
      <c r="F32" s="203">
        <f t="shared" si="7"/>
        <v>16906</v>
      </c>
      <c r="G32" s="193">
        <f>SUM(G25:G31)</f>
        <v>812827</v>
      </c>
      <c r="H32" s="102">
        <f t="shared" ref="H32:I32" si="8">SUM(H25:H31)</f>
        <v>847826</v>
      </c>
      <c r="I32" s="203">
        <f t="shared" si="8"/>
        <v>914274</v>
      </c>
      <c r="J32" s="193">
        <f>SUM(J25:J31)</f>
        <v>222172</v>
      </c>
      <c r="K32" s="102">
        <f t="shared" ref="K32:L32" si="9">SUM(K25:K31)</f>
        <v>210003</v>
      </c>
      <c r="L32" s="203">
        <f t="shared" si="9"/>
        <v>205095</v>
      </c>
      <c r="M32" s="193">
        <f>SUM(M25:M31)</f>
        <v>1555719</v>
      </c>
      <c r="N32" s="102">
        <f t="shared" ref="N32:O32" si="10">SUM(N25:N31)</f>
        <v>1610087</v>
      </c>
      <c r="O32" s="203">
        <f t="shared" si="10"/>
        <v>1674480</v>
      </c>
      <c r="P32" s="193">
        <f t="shared" si="7"/>
        <v>0</v>
      </c>
      <c r="Q32" s="102">
        <f t="shared" si="7"/>
        <v>0</v>
      </c>
      <c r="R32" s="203">
        <f t="shared" si="7"/>
        <v>0</v>
      </c>
      <c r="S32" s="193">
        <f t="shared" si="7"/>
        <v>0</v>
      </c>
      <c r="T32" s="102">
        <f t="shared" si="7"/>
        <v>0</v>
      </c>
      <c r="U32" s="203">
        <f t="shared" si="7"/>
        <v>0</v>
      </c>
      <c r="V32" s="193">
        <f t="shared" si="7"/>
        <v>0</v>
      </c>
      <c r="W32" s="102">
        <f t="shared" si="7"/>
        <v>0</v>
      </c>
      <c r="X32" s="203">
        <f t="shared" si="7"/>
        <v>0</v>
      </c>
      <c r="Y32" s="193">
        <f t="shared" si="7"/>
        <v>0</v>
      </c>
      <c r="Z32" s="102">
        <f t="shared" si="7"/>
        <v>0</v>
      </c>
      <c r="AA32" s="203">
        <f t="shared" si="7"/>
        <v>0</v>
      </c>
      <c r="AB32" s="193">
        <f t="shared" si="7"/>
        <v>0</v>
      </c>
      <c r="AC32" s="102">
        <f t="shared" si="7"/>
        <v>0</v>
      </c>
      <c r="AD32" s="203">
        <f t="shared" si="7"/>
        <v>0</v>
      </c>
      <c r="AE32" s="193">
        <f t="shared" si="7"/>
        <v>0</v>
      </c>
      <c r="AF32" s="102">
        <f t="shared" si="7"/>
        <v>0</v>
      </c>
      <c r="AG32" s="203">
        <f t="shared" si="7"/>
        <v>0</v>
      </c>
      <c r="AH32" s="121">
        <f t="shared" si="7"/>
        <v>0</v>
      </c>
      <c r="AI32" s="193">
        <f t="shared" si="7"/>
        <v>2624048</v>
      </c>
      <c r="AJ32" s="102">
        <f t="shared" si="7"/>
        <v>2683782</v>
      </c>
      <c r="AK32" s="203">
        <f t="shared" si="7"/>
        <v>2810755</v>
      </c>
    </row>
    <row r="33" spans="1:37" ht="15" customHeight="1" x14ac:dyDescent="0.2">
      <c r="A33" s="254">
        <f>[6]Settings!U32</f>
        <v>0</v>
      </c>
      <c r="B33" s="243">
        <f>[6]Settings!V32</f>
        <v>0</v>
      </c>
      <c r="C33" s="244">
        <f>[6]Settings!W32</f>
        <v>0</v>
      </c>
      <c r="D33" s="1">
        <f>Current!$AI33</f>
        <v>0</v>
      </c>
      <c r="E33" s="2">
        <f>Current!$AJ33</f>
        <v>0</v>
      </c>
      <c r="F33" s="3">
        <f>Current!$AK33</f>
        <v>0</v>
      </c>
      <c r="G33" s="1">
        <f>'Infrastructure 2 of 2'!$AI33</f>
        <v>0</v>
      </c>
      <c r="H33" s="2">
        <f>'Infrastructure 2 of 2'!$AJ33</f>
        <v>0</v>
      </c>
      <c r="I33" s="3">
        <f>'Infrastructure 2 of 2'!$AK33</f>
        <v>0</v>
      </c>
      <c r="J33" s="1">
        <f>'Allocations in Kind'!$AI33</f>
        <v>0</v>
      </c>
      <c r="K33" s="2">
        <f>'Allocations in Kind'!$AJ33</f>
        <v>0</v>
      </c>
      <c r="L33" s="3">
        <f>'Allocations in Kind'!$AK33</f>
        <v>0</v>
      </c>
      <c r="M33" s="1">
        <f>'ES Breakdown'!D33+'ES Breakdown'!G33+'ES Breakdown'!J33</f>
        <v>0</v>
      </c>
      <c r="N33" s="2">
        <f>'ES Breakdown'!E33+'ES Breakdown'!H33+'ES Breakdown'!K33</f>
        <v>0</v>
      </c>
      <c r="O33" s="3">
        <f>'ES Breakdown'!F33+'ES Breakdown'!I33+'ES Breakdown'!L33</f>
        <v>0</v>
      </c>
      <c r="P33" s="1"/>
      <c r="Q33" s="2"/>
      <c r="R33" s="3"/>
      <c r="S33" s="1"/>
      <c r="T33" s="2"/>
      <c r="U33" s="3"/>
      <c r="V33" s="1"/>
      <c r="W33" s="2"/>
      <c r="X33" s="3"/>
      <c r="Y33" s="1"/>
      <c r="Z33" s="2"/>
      <c r="AA33" s="3"/>
      <c r="AB33" s="1"/>
      <c r="AC33" s="2"/>
      <c r="AD33" s="3"/>
      <c r="AE33" s="1"/>
      <c r="AF33" s="2"/>
      <c r="AG33" s="3"/>
      <c r="AI33" s="1">
        <f t="shared" ref="AI33:AK40" si="11">D33+G33+J33+M33+P33+S33+V33+Y33+AB33+AE33</f>
        <v>0</v>
      </c>
      <c r="AJ33" s="2">
        <f t="shared" si="11"/>
        <v>0</v>
      </c>
      <c r="AK33" s="3">
        <f t="shared" si="11"/>
        <v>0</v>
      </c>
    </row>
    <row r="34" spans="1:37" ht="15" customHeight="1" x14ac:dyDescent="0.2">
      <c r="A34" s="20" t="str">
        <f>[6]Settings!U33</f>
        <v>B</v>
      </c>
      <c r="B34" s="19" t="str">
        <f>[6]Settings!V33</f>
        <v>EC131</v>
      </c>
      <c r="C34" s="229" t="str">
        <f>[6]Settings!W33</f>
        <v xml:space="preserve"> Inxuba Yethemba</v>
      </c>
      <c r="D34" s="147">
        <f>Current!$AI34</f>
        <v>3224</v>
      </c>
      <c r="E34" s="80">
        <f>Current!$AJ34</f>
        <v>2400</v>
      </c>
      <c r="F34" s="134">
        <f>Current!$AK34</f>
        <v>2660</v>
      </c>
      <c r="G34" s="147">
        <f>'Infrastructure 2 of 2'!$AI34</f>
        <v>25313</v>
      </c>
      <c r="H34" s="80">
        <f>'Infrastructure 2 of 2'!$AJ34</f>
        <v>29014</v>
      </c>
      <c r="I34" s="134">
        <f>'Infrastructure 2 of 2'!$AK34</f>
        <v>40154</v>
      </c>
      <c r="J34" s="147">
        <f>'Allocations in Kind'!$AI34</f>
        <v>788</v>
      </c>
      <c r="K34" s="80">
        <f>'Allocations in Kind'!$AJ34</f>
        <v>0</v>
      </c>
      <c r="L34" s="134">
        <f>'Allocations in Kind'!$AK34</f>
        <v>1000</v>
      </c>
      <c r="M34" s="147">
        <f>'ES Breakdown'!D34+'ES Breakdown'!G34+'ES Breakdown'!J34</f>
        <v>37704</v>
      </c>
      <c r="N34" s="80">
        <f>'ES Breakdown'!E34+'ES Breakdown'!H34+'ES Breakdown'!K34</f>
        <v>39437</v>
      </c>
      <c r="O34" s="134">
        <f>'ES Breakdown'!F34+'ES Breakdown'!I34+'ES Breakdown'!L34</f>
        <v>40691</v>
      </c>
      <c r="P34" s="147"/>
      <c r="Q34" s="80"/>
      <c r="R34" s="134"/>
      <c r="S34" s="147"/>
      <c r="T34" s="80"/>
      <c r="U34" s="134"/>
      <c r="V34" s="147"/>
      <c r="W34" s="80"/>
      <c r="X34" s="134"/>
      <c r="Y34" s="147"/>
      <c r="Z34" s="80"/>
      <c r="AA34" s="134"/>
      <c r="AB34" s="147"/>
      <c r="AC34" s="80"/>
      <c r="AD34" s="134"/>
      <c r="AE34" s="147"/>
      <c r="AF34" s="80"/>
      <c r="AG34" s="134"/>
      <c r="AI34" s="147">
        <f t="shared" si="11"/>
        <v>67029</v>
      </c>
      <c r="AJ34" s="80">
        <f t="shared" si="11"/>
        <v>70851</v>
      </c>
      <c r="AK34" s="134">
        <f t="shared" si="11"/>
        <v>84505</v>
      </c>
    </row>
    <row r="35" spans="1:37" ht="15" customHeight="1" x14ac:dyDescent="0.2">
      <c r="A35" s="20" t="str">
        <f>[6]Settings!U34</f>
        <v>B</v>
      </c>
      <c r="B35" s="19" t="str">
        <f>[6]Settings!V34</f>
        <v>EC135</v>
      </c>
      <c r="C35" s="229" t="str">
        <f>[6]Settings!W34</f>
        <v xml:space="preserve"> Intsika Yethu</v>
      </c>
      <c r="D35" s="147">
        <f>Current!$AI35</f>
        <v>4665</v>
      </c>
      <c r="E35" s="80">
        <f>Current!$AJ35</f>
        <v>2400</v>
      </c>
      <c r="F35" s="134">
        <f>Current!$AK35</f>
        <v>2400</v>
      </c>
      <c r="G35" s="147">
        <f>'Infrastructure 2 of 2'!$AI35</f>
        <v>48235</v>
      </c>
      <c r="H35" s="80">
        <f>'Infrastructure 2 of 2'!$AJ35</f>
        <v>51137</v>
      </c>
      <c r="I35" s="134">
        <f>'Infrastructure 2 of 2'!$AK35</f>
        <v>55671</v>
      </c>
      <c r="J35" s="147">
        <f>'Allocations in Kind'!$AI35</f>
        <v>41905</v>
      </c>
      <c r="K35" s="80">
        <f>'Allocations in Kind'!$AJ35</f>
        <v>41905</v>
      </c>
      <c r="L35" s="134">
        <f>'Allocations in Kind'!$AK35</f>
        <v>34336</v>
      </c>
      <c r="M35" s="147">
        <f>'ES Breakdown'!D35+'ES Breakdown'!G35+'ES Breakdown'!J35</f>
        <v>147333</v>
      </c>
      <c r="N35" s="80">
        <f>'ES Breakdown'!E35+'ES Breakdown'!H35+'ES Breakdown'!K35</f>
        <v>147638</v>
      </c>
      <c r="O35" s="134">
        <f>'ES Breakdown'!F35+'ES Breakdown'!I35+'ES Breakdown'!L35</f>
        <v>145371</v>
      </c>
      <c r="P35" s="147"/>
      <c r="Q35" s="80"/>
      <c r="R35" s="134"/>
      <c r="S35" s="147"/>
      <c r="T35" s="80"/>
      <c r="U35" s="134"/>
      <c r="V35" s="147"/>
      <c r="W35" s="80"/>
      <c r="X35" s="134"/>
      <c r="Y35" s="147"/>
      <c r="Z35" s="80"/>
      <c r="AA35" s="134"/>
      <c r="AB35" s="147"/>
      <c r="AC35" s="80"/>
      <c r="AD35" s="134"/>
      <c r="AE35" s="147"/>
      <c r="AF35" s="80"/>
      <c r="AG35" s="134"/>
      <c r="AI35" s="147">
        <f t="shared" si="11"/>
        <v>242138</v>
      </c>
      <c r="AJ35" s="80">
        <f t="shared" si="11"/>
        <v>243080</v>
      </c>
      <c r="AK35" s="134">
        <f t="shared" si="11"/>
        <v>237778</v>
      </c>
    </row>
    <row r="36" spans="1:37" ht="15" customHeight="1" x14ac:dyDescent="0.2">
      <c r="A36" s="20" t="str">
        <f>[6]Settings!U35</f>
        <v>B</v>
      </c>
      <c r="B36" s="19" t="str">
        <f>[6]Settings!V35</f>
        <v>EC136</v>
      </c>
      <c r="C36" s="229" t="str">
        <f>[6]Settings!W35</f>
        <v xml:space="preserve"> Emalahleni</v>
      </c>
      <c r="D36" s="147">
        <f>Current!$AI36</f>
        <v>3653</v>
      </c>
      <c r="E36" s="80">
        <f>Current!$AJ36</f>
        <v>2600</v>
      </c>
      <c r="F36" s="134">
        <f>Current!$AK36</f>
        <v>2860</v>
      </c>
      <c r="G36" s="147">
        <f>'Infrastructure 2 of 2'!$AI36</f>
        <v>34061</v>
      </c>
      <c r="H36" s="80">
        <f>'Infrastructure 2 of 2'!$AJ36</f>
        <v>40862</v>
      </c>
      <c r="I36" s="134">
        <f>'Infrastructure 2 of 2'!$AK36</f>
        <v>44764</v>
      </c>
      <c r="J36" s="147">
        <f>'Allocations in Kind'!$AI36</f>
        <v>16398</v>
      </c>
      <c r="K36" s="80">
        <f>'Allocations in Kind'!$AJ36</f>
        <v>16398</v>
      </c>
      <c r="L36" s="134">
        <f>'Allocations in Kind'!$AK36</f>
        <v>17349</v>
      </c>
      <c r="M36" s="147">
        <f>'ES Breakdown'!D36+'ES Breakdown'!G36+'ES Breakdown'!J36</f>
        <v>115992</v>
      </c>
      <c r="N36" s="80">
        <f>'ES Breakdown'!E36+'ES Breakdown'!H36+'ES Breakdown'!K36</f>
        <v>115768</v>
      </c>
      <c r="O36" s="134">
        <f>'ES Breakdown'!F36+'ES Breakdown'!I36+'ES Breakdown'!L36</f>
        <v>113113</v>
      </c>
      <c r="P36" s="147"/>
      <c r="Q36" s="80"/>
      <c r="R36" s="134"/>
      <c r="S36" s="147"/>
      <c r="T36" s="80"/>
      <c r="U36" s="134"/>
      <c r="V36" s="147"/>
      <c r="W36" s="80"/>
      <c r="X36" s="134"/>
      <c r="Y36" s="147"/>
      <c r="Z36" s="80"/>
      <c r="AA36" s="134"/>
      <c r="AB36" s="147"/>
      <c r="AC36" s="80"/>
      <c r="AD36" s="134"/>
      <c r="AE36" s="147"/>
      <c r="AF36" s="80"/>
      <c r="AG36" s="134"/>
      <c r="AI36" s="147">
        <f t="shared" si="11"/>
        <v>170104</v>
      </c>
      <c r="AJ36" s="80">
        <f t="shared" si="11"/>
        <v>175628</v>
      </c>
      <c r="AK36" s="134">
        <f t="shared" si="11"/>
        <v>178086</v>
      </c>
    </row>
    <row r="37" spans="1:37" ht="15" customHeight="1" x14ac:dyDescent="0.2">
      <c r="A37" s="20" t="str">
        <f>[6]Settings!U36</f>
        <v>B</v>
      </c>
      <c r="B37" s="19" t="str">
        <f>[6]Settings!V36</f>
        <v>EC137</v>
      </c>
      <c r="C37" s="229" t="str">
        <f>[6]Settings!W36</f>
        <v xml:space="preserve"> Engcobo</v>
      </c>
      <c r="D37" s="147">
        <f>Current!$AI37</f>
        <v>3091</v>
      </c>
      <c r="E37" s="80">
        <f>Current!$AJ37</f>
        <v>1700</v>
      </c>
      <c r="F37" s="134">
        <f>Current!$AK37</f>
        <v>1700</v>
      </c>
      <c r="G37" s="147">
        <f>'Infrastructure 2 of 2'!$AI37</f>
        <v>52156</v>
      </c>
      <c r="H37" s="80">
        <f>'Infrastructure 2 of 2'!$AJ37</f>
        <v>61273</v>
      </c>
      <c r="I37" s="134">
        <f>'Infrastructure 2 of 2'!$AK37</f>
        <v>63508</v>
      </c>
      <c r="J37" s="147">
        <f>'Allocations in Kind'!$AI37</f>
        <v>21816</v>
      </c>
      <c r="K37" s="80">
        <f>'Allocations in Kind'!$AJ37</f>
        <v>21816</v>
      </c>
      <c r="L37" s="134">
        <f>'Allocations in Kind'!$AK37</f>
        <v>23081</v>
      </c>
      <c r="M37" s="147">
        <f>'ES Breakdown'!D37+'ES Breakdown'!G37+'ES Breakdown'!J37</f>
        <v>134108</v>
      </c>
      <c r="N37" s="80">
        <f>'ES Breakdown'!E37+'ES Breakdown'!H37+'ES Breakdown'!K37</f>
        <v>135843</v>
      </c>
      <c r="O37" s="134">
        <f>'ES Breakdown'!F37+'ES Breakdown'!I37+'ES Breakdown'!L37</f>
        <v>135622</v>
      </c>
      <c r="P37" s="147"/>
      <c r="Q37" s="80"/>
      <c r="R37" s="134"/>
      <c r="S37" s="147"/>
      <c r="T37" s="80"/>
      <c r="U37" s="134"/>
      <c r="V37" s="147"/>
      <c r="W37" s="80"/>
      <c r="X37" s="134"/>
      <c r="Y37" s="147"/>
      <c r="Z37" s="80"/>
      <c r="AA37" s="134"/>
      <c r="AB37" s="147"/>
      <c r="AC37" s="80"/>
      <c r="AD37" s="134"/>
      <c r="AE37" s="147"/>
      <c r="AF37" s="80"/>
      <c r="AG37" s="134"/>
      <c r="AI37" s="147">
        <f t="shared" si="11"/>
        <v>211171</v>
      </c>
      <c r="AJ37" s="80">
        <f t="shared" si="11"/>
        <v>220632</v>
      </c>
      <c r="AK37" s="134">
        <f t="shared" si="11"/>
        <v>223911</v>
      </c>
    </row>
    <row r="38" spans="1:37" ht="15" customHeight="1" x14ac:dyDescent="0.2">
      <c r="A38" s="20" t="str">
        <f>[6]Settings!U37</f>
        <v>B</v>
      </c>
      <c r="B38" s="19" t="str">
        <f>[6]Settings!V37</f>
        <v>EC138</v>
      </c>
      <c r="C38" s="229" t="str">
        <f>[6]Settings!W37</f>
        <v xml:space="preserve"> Sakhisizwe</v>
      </c>
      <c r="D38" s="147">
        <f>Current!$AI38</f>
        <v>2808</v>
      </c>
      <c r="E38" s="80">
        <f>Current!$AJ38</f>
        <v>1700</v>
      </c>
      <c r="F38" s="134">
        <f>Current!$AK38</f>
        <v>1700</v>
      </c>
      <c r="G38" s="147">
        <f>'Infrastructure 2 of 2'!$AI38</f>
        <v>32948</v>
      </c>
      <c r="H38" s="80">
        <f>'Infrastructure 2 of 2'!$AJ38</f>
        <v>19282</v>
      </c>
      <c r="I38" s="134">
        <f>'Infrastructure 2 of 2'!$AK38</f>
        <v>25161</v>
      </c>
      <c r="J38" s="147">
        <f>'Allocations in Kind'!$AI38</f>
        <v>14045</v>
      </c>
      <c r="K38" s="80">
        <f>'Allocations in Kind'!$AJ38</f>
        <v>14045</v>
      </c>
      <c r="L38" s="134">
        <f>'Allocations in Kind'!$AK38</f>
        <v>14869</v>
      </c>
      <c r="M38" s="147">
        <f>'ES Breakdown'!D38+'ES Breakdown'!G38+'ES Breakdown'!J38</f>
        <v>59593</v>
      </c>
      <c r="N38" s="80">
        <f>'ES Breakdown'!E38+'ES Breakdown'!H38+'ES Breakdown'!K38</f>
        <v>61476</v>
      </c>
      <c r="O38" s="134">
        <f>'ES Breakdown'!F38+'ES Breakdown'!I38+'ES Breakdown'!L38</f>
        <v>62498</v>
      </c>
      <c r="P38" s="147"/>
      <c r="Q38" s="80"/>
      <c r="R38" s="134"/>
      <c r="S38" s="147"/>
      <c r="T38" s="80"/>
      <c r="U38" s="134"/>
      <c r="V38" s="147"/>
      <c r="W38" s="80"/>
      <c r="X38" s="134"/>
      <c r="Y38" s="147"/>
      <c r="Z38" s="80"/>
      <c r="AA38" s="134"/>
      <c r="AB38" s="147"/>
      <c r="AC38" s="80"/>
      <c r="AD38" s="134"/>
      <c r="AE38" s="147"/>
      <c r="AF38" s="80"/>
      <c r="AG38" s="134"/>
      <c r="AI38" s="147">
        <f t="shared" si="11"/>
        <v>109394</v>
      </c>
      <c r="AJ38" s="80">
        <f t="shared" si="11"/>
        <v>96503</v>
      </c>
      <c r="AK38" s="134">
        <f t="shared" si="11"/>
        <v>104228</v>
      </c>
    </row>
    <row r="39" spans="1:37" ht="15" customHeight="1" x14ac:dyDescent="0.2">
      <c r="A39" s="20" t="str">
        <f>[6]Settings!U38</f>
        <v>B</v>
      </c>
      <c r="B39" s="19" t="str">
        <f>[6]Settings!V38</f>
        <v>EC139</v>
      </c>
      <c r="C39" s="229" t="str">
        <f>[6]Settings!W38</f>
        <v xml:space="preserve"> Enoch Mgijima</v>
      </c>
      <c r="D39" s="147">
        <f>Current!$AI39</f>
        <v>19481</v>
      </c>
      <c r="E39" s="80">
        <f>Current!$AJ39</f>
        <v>8100</v>
      </c>
      <c r="F39" s="134">
        <f>Current!$AK39</f>
        <v>8460</v>
      </c>
      <c r="G39" s="147">
        <f>'Infrastructure 2 of 2'!$AI39</f>
        <v>65036</v>
      </c>
      <c r="H39" s="80">
        <f>'Infrastructure 2 of 2'!$AJ39</f>
        <v>79138</v>
      </c>
      <c r="I39" s="134">
        <f>'Infrastructure 2 of 2'!$AK39</f>
        <v>73411</v>
      </c>
      <c r="J39" s="147">
        <f>'Allocations in Kind'!$AI39</f>
        <v>9553</v>
      </c>
      <c r="K39" s="80">
        <f>'Allocations in Kind'!$AJ39</f>
        <v>8765</v>
      </c>
      <c r="L39" s="134">
        <f>'Allocations in Kind'!$AK39</f>
        <v>9275</v>
      </c>
      <c r="M39" s="147">
        <f>'ES Breakdown'!D39+'ES Breakdown'!G39+'ES Breakdown'!J39</f>
        <v>160117</v>
      </c>
      <c r="N39" s="80">
        <f>'ES Breakdown'!E39+'ES Breakdown'!H39+'ES Breakdown'!K39</f>
        <v>164355</v>
      </c>
      <c r="O39" s="134">
        <f>'ES Breakdown'!F39+'ES Breakdown'!I39+'ES Breakdown'!L39</f>
        <v>166282</v>
      </c>
      <c r="P39" s="147"/>
      <c r="Q39" s="80"/>
      <c r="R39" s="134"/>
      <c r="S39" s="147"/>
      <c r="T39" s="80"/>
      <c r="U39" s="134"/>
      <c r="V39" s="147"/>
      <c r="W39" s="80"/>
      <c r="X39" s="134"/>
      <c r="Y39" s="147"/>
      <c r="Z39" s="80"/>
      <c r="AA39" s="134"/>
      <c r="AB39" s="147"/>
      <c r="AC39" s="80"/>
      <c r="AD39" s="134"/>
      <c r="AE39" s="147"/>
      <c r="AF39" s="80"/>
      <c r="AG39" s="134"/>
      <c r="AI39" s="147">
        <f t="shared" si="11"/>
        <v>254187</v>
      </c>
      <c r="AJ39" s="80">
        <f t="shared" si="11"/>
        <v>260358</v>
      </c>
      <c r="AK39" s="134">
        <f t="shared" si="11"/>
        <v>257428</v>
      </c>
    </row>
    <row r="40" spans="1:37" ht="15" customHeight="1" x14ac:dyDescent="0.2">
      <c r="A40" s="20" t="str">
        <f>[6]Settings!U39</f>
        <v>C</v>
      </c>
      <c r="B40" s="19" t="str">
        <f>[6]Settings!V39</f>
        <v>DC13</v>
      </c>
      <c r="C40" s="229" t="str">
        <f>[6]Settings!W39</f>
        <v xml:space="preserve"> Chris Hani District Municipality</v>
      </c>
      <c r="D40" s="147">
        <f>Current!$AI40</f>
        <v>11537</v>
      </c>
      <c r="E40" s="80">
        <f>Current!$AJ40</f>
        <v>1250</v>
      </c>
      <c r="F40" s="134">
        <f>Current!$AK40</f>
        <v>1250</v>
      </c>
      <c r="G40" s="147">
        <f>'Infrastructure 2 of 2'!$AI40</f>
        <v>584062</v>
      </c>
      <c r="H40" s="80">
        <f>'Infrastructure 2 of 2'!$AJ40</f>
        <v>552801</v>
      </c>
      <c r="I40" s="134">
        <f>'Infrastructure 2 of 2'!$AK40</f>
        <v>465528</v>
      </c>
      <c r="J40" s="147">
        <f>'Allocations in Kind'!$AI40</f>
        <v>1636</v>
      </c>
      <c r="K40" s="80">
        <f>'Allocations in Kind'!$AJ40</f>
        <v>0</v>
      </c>
      <c r="L40" s="134">
        <f>'Allocations in Kind'!$AK40</f>
        <v>0</v>
      </c>
      <c r="M40" s="147">
        <f>'ES Breakdown'!D40+'ES Breakdown'!G40+'ES Breakdown'!J40</f>
        <v>507459</v>
      </c>
      <c r="N40" s="80">
        <f>'ES Breakdown'!E40+'ES Breakdown'!H40+'ES Breakdown'!K40</f>
        <v>525397</v>
      </c>
      <c r="O40" s="134">
        <f>'ES Breakdown'!F40+'ES Breakdown'!I40+'ES Breakdown'!L40</f>
        <v>543249</v>
      </c>
      <c r="P40" s="147"/>
      <c r="Q40" s="80"/>
      <c r="R40" s="134"/>
      <c r="S40" s="147"/>
      <c r="T40" s="80"/>
      <c r="U40" s="134"/>
      <c r="V40" s="147"/>
      <c r="W40" s="80"/>
      <c r="X40" s="134"/>
      <c r="Y40" s="147"/>
      <c r="Z40" s="80"/>
      <c r="AA40" s="134"/>
      <c r="AB40" s="147"/>
      <c r="AC40" s="80"/>
      <c r="AD40" s="134"/>
      <c r="AE40" s="147"/>
      <c r="AF40" s="80"/>
      <c r="AG40" s="134"/>
      <c r="AI40" s="147">
        <f t="shared" si="11"/>
        <v>1104694</v>
      </c>
      <c r="AJ40" s="80">
        <f t="shared" si="11"/>
        <v>1079448</v>
      </c>
      <c r="AK40" s="134">
        <f t="shared" si="11"/>
        <v>1010027</v>
      </c>
    </row>
    <row r="41" spans="1:37" s="66" customFormat="1" ht="15" customHeight="1" x14ac:dyDescent="0.2">
      <c r="A41" s="22" t="str">
        <f>[6]Settings!U40</f>
        <v>Total: Chris Hani Municipalities</v>
      </c>
      <c r="B41" s="23"/>
      <c r="C41" s="24"/>
      <c r="D41" s="193">
        <f>SUM(D34:D40)</f>
        <v>48459</v>
      </c>
      <c r="E41" s="102">
        <f t="shared" ref="E41:AK41" si="12">SUM(E34:E40)</f>
        <v>20150</v>
      </c>
      <c r="F41" s="203">
        <f t="shared" si="12"/>
        <v>21030</v>
      </c>
      <c r="G41" s="193">
        <f>SUM(G34:G40)</f>
        <v>841811</v>
      </c>
      <c r="H41" s="102">
        <f t="shared" ref="H41:I41" si="13">SUM(H34:H40)</f>
        <v>833507</v>
      </c>
      <c r="I41" s="203">
        <f t="shared" si="13"/>
        <v>768197</v>
      </c>
      <c r="J41" s="193">
        <f>SUM(J34:J40)</f>
        <v>106141</v>
      </c>
      <c r="K41" s="102">
        <f t="shared" ref="K41:L41" si="14">SUM(K34:K40)</f>
        <v>102929</v>
      </c>
      <c r="L41" s="203">
        <f t="shared" si="14"/>
        <v>99910</v>
      </c>
      <c r="M41" s="193">
        <f>SUM(M34:M40)</f>
        <v>1162306</v>
      </c>
      <c r="N41" s="102">
        <f t="shared" ref="N41:O41" si="15">SUM(N34:N40)</f>
        <v>1189914</v>
      </c>
      <c r="O41" s="203">
        <f t="shared" si="15"/>
        <v>1206826</v>
      </c>
      <c r="P41" s="203">
        <f t="shared" si="12"/>
        <v>0</v>
      </c>
      <c r="Q41" s="102">
        <f t="shared" si="12"/>
        <v>0</v>
      </c>
      <c r="R41" s="203">
        <f t="shared" si="12"/>
        <v>0</v>
      </c>
      <c r="S41" s="193">
        <f t="shared" si="12"/>
        <v>0</v>
      </c>
      <c r="T41" s="102">
        <f t="shared" si="12"/>
        <v>0</v>
      </c>
      <c r="U41" s="203">
        <f t="shared" si="12"/>
        <v>0</v>
      </c>
      <c r="V41" s="193">
        <f t="shared" si="12"/>
        <v>0</v>
      </c>
      <c r="W41" s="102">
        <f t="shared" si="12"/>
        <v>0</v>
      </c>
      <c r="X41" s="203">
        <f t="shared" si="12"/>
        <v>0</v>
      </c>
      <c r="Y41" s="193">
        <f t="shared" si="12"/>
        <v>0</v>
      </c>
      <c r="Z41" s="102">
        <f t="shared" si="12"/>
        <v>0</v>
      </c>
      <c r="AA41" s="203">
        <f t="shared" si="12"/>
        <v>0</v>
      </c>
      <c r="AB41" s="193">
        <f t="shared" si="12"/>
        <v>0</v>
      </c>
      <c r="AC41" s="102">
        <f t="shared" si="12"/>
        <v>0</v>
      </c>
      <c r="AD41" s="203">
        <f t="shared" si="12"/>
        <v>0</v>
      </c>
      <c r="AE41" s="193">
        <f t="shared" si="12"/>
        <v>0</v>
      </c>
      <c r="AF41" s="102">
        <f t="shared" si="12"/>
        <v>0</v>
      </c>
      <c r="AG41" s="203">
        <f t="shared" si="12"/>
        <v>0</v>
      </c>
      <c r="AH41" s="121">
        <f t="shared" si="12"/>
        <v>0</v>
      </c>
      <c r="AI41" s="193">
        <f t="shared" si="12"/>
        <v>2158717</v>
      </c>
      <c r="AJ41" s="102">
        <f t="shared" si="12"/>
        <v>2146500</v>
      </c>
      <c r="AK41" s="203">
        <f t="shared" si="12"/>
        <v>2095963</v>
      </c>
    </row>
    <row r="42" spans="1:37" ht="15" customHeight="1" x14ac:dyDescent="0.2">
      <c r="A42" s="254">
        <f>[6]Settings!U41</f>
        <v>0</v>
      </c>
      <c r="B42" s="243">
        <f>[6]Settings!V41</f>
        <v>0</v>
      </c>
      <c r="C42" s="244">
        <f>[6]Settings!W41</f>
        <v>0</v>
      </c>
      <c r="D42" s="194">
        <f>Current!$AI42</f>
        <v>0</v>
      </c>
      <c r="E42" s="4">
        <f>Current!$AJ42</f>
        <v>0</v>
      </c>
      <c r="F42" s="204">
        <f>Current!$AK42</f>
        <v>0</v>
      </c>
      <c r="G42" s="194">
        <f>'Infrastructure 2 of 2'!$AI42</f>
        <v>0</v>
      </c>
      <c r="H42" s="4">
        <f>'Infrastructure 2 of 2'!$AJ42</f>
        <v>0</v>
      </c>
      <c r="I42" s="204">
        <f>'Infrastructure 2 of 2'!$AK42</f>
        <v>0</v>
      </c>
      <c r="J42" s="194">
        <f>'Allocations in Kind'!$AI42</f>
        <v>0</v>
      </c>
      <c r="K42" s="4">
        <f>'Allocations in Kind'!$AJ42</f>
        <v>0</v>
      </c>
      <c r="L42" s="204">
        <f>'Allocations in Kind'!$AK42</f>
        <v>0</v>
      </c>
      <c r="M42" s="194">
        <f>'ES Breakdown'!D42+'ES Breakdown'!G42+'ES Breakdown'!J42</f>
        <v>0</v>
      </c>
      <c r="N42" s="4">
        <f>'ES Breakdown'!E42+'ES Breakdown'!H42+'ES Breakdown'!K42</f>
        <v>0</v>
      </c>
      <c r="O42" s="204">
        <f>'ES Breakdown'!F42+'ES Breakdown'!I42+'ES Breakdown'!L42</f>
        <v>0</v>
      </c>
      <c r="P42" s="194"/>
      <c r="Q42" s="4"/>
      <c r="R42" s="204"/>
      <c r="S42" s="194"/>
      <c r="T42" s="4"/>
      <c r="U42" s="204"/>
      <c r="V42" s="194"/>
      <c r="W42" s="4"/>
      <c r="X42" s="204"/>
      <c r="Y42" s="194"/>
      <c r="Z42" s="4"/>
      <c r="AA42" s="204"/>
      <c r="AB42" s="194"/>
      <c r="AC42" s="4"/>
      <c r="AD42" s="204"/>
      <c r="AE42" s="194"/>
      <c r="AF42" s="4"/>
      <c r="AG42" s="204"/>
      <c r="AI42" s="194">
        <f t="shared" ref="AI42:AK46" si="16">D42+G42+J42+M42+P42+S42+V42+Y42+AB42+AE42</f>
        <v>0</v>
      </c>
      <c r="AJ42" s="4">
        <f t="shared" si="16"/>
        <v>0</v>
      </c>
      <c r="AK42" s="204">
        <f t="shared" si="16"/>
        <v>0</v>
      </c>
    </row>
    <row r="43" spans="1:37" ht="15" customHeight="1" x14ac:dyDescent="0.2">
      <c r="A43" s="20" t="str">
        <f>[6]Settings!U42</f>
        <v>B</v>
      </c>
      <c r="B43" s="19" t="str">
        <f>[6]Settings!V42</f>
        <v>EC141</v>
      </c>
      <c r="C43" s="229" t="str">
        <f>[6]Settings!W42</f>
        <v xml:space="preserve"> Elundini</v>
      </c>
      <c r="D43" s="147">
        <f>Current!$AI43</f>
        <v>4349</v>
      </c>
      <c r="E43" s="80">
        <f>Current!$AJ43</f>
        <v>1700</v>
      </c>
      <c r="F43" s="134">
        <f>Current!$AK43</f>
        <v>1700</v>
      </c>
      <c r="G43" s="147">
        <f>'Infrastructure 2 of 2'!$AI43</f>
        <v>69587</v>
      </c>
      <c r="H43" s="80">
        <f>'Infrastructure 2 of 2'!$AJ43</f>
        <v>76731</v>
      </c>
      <c r="I43" s="134">
        <f>'Infrastructure 2 of 2'!$AK43</f>
        <v>71149</v>
      </c>
      <c r="J43" s="147">
        <f>'Allocations in Kind'!$AI43</f>
        <v>67055</v>
      </c>
      <c r="K43" s="80">
        <f>'Allocations in Kind'!$AJ43</f>
        <v>67055</v>
      </c>
      <c r="L43" s="134">
        <f>'Allocations in Kind'!$AK43</f>
        <v>55178</v>
      </c>
      <c r="M43" s="147">
        <f>'ES Breakdown'!D43+'ES Breakdown'!G43+'ES Breakdown'!J43</f>
        <v>134116</v>
      </c>
      <c r="N43" s="80">
        <f>'ES Breakdown'!E43+'ES Breakdown'!H43+'ES Breakdown'!K43</f>
        <v>137949</v>
      </c>
      <c r="O43" s="134">
        <f>'ES Breakdown'!F43+'ES Breakdown'!I43+'ES Breakdown'!L43</f>
        <v>139913</v>
      </c>
      <c r="P43" s="147"/>
      <c r="Q43" s="80"/>
      <c r="R43" s="134"/>
      <c r="S43" s="147"/>
      <c r="T43" s="80"/>
      <c r="U43" s="134"/>
      <c r="V43" s="147"/>
      <c r="W43" s="80"/>
      <c r="X43" s="134"/>
      <c r="Y43" s="147"/>
      <c r="Z43" s="80"/>
      <c r="AA43" s="134"/>
      <c r="AB43" s="147"/>
      <c r="AC43" s="80"/>
      <c r="AD43" s="134"/>
      <c r="AE43" s="147"/>
      <c r="AF43" s="80"/>
      <c r="AG43" s="134"/>
      <c r="AI43" s="147">
        <f t="shared" si="16"/>
        <v>275107</v>
      </c>
      <c r="AJ43" s="80">
        <f t="shared" si="16"/>
        <v>283435</v>
      </c>
      <c r="AK43" s="134">
        <f t="shared" si="16"/>
        <v>267940</v>
      </c>
    </row>
    <row r="44" spans="1:37" ht="15" customHeight="1" x14ac:dyDescent="0.2">
      <c r="A44" s="20" t="str">
        <f>[6]Settings!U43</f>
        <v>B</v>
      </c>
      <c r="B44" s="19" t="str">
        <f>[6]Settings!V43</f>
        <v>EC142</v>
      </c>
      <c r="C44" s="229" t="str">
        <f>[6]Settings!W43</f>
        <v xml:space="preserve"> Senqu</v>
      </c>
      <c r="D44" s="147">
        <f>Current!$AI44</f>
        <v>3236</v>
      </c>
      <c r="E44" s="80">
        <f>Current!$AJ44</f>
        <v>1700</v>
      </c>
      <c r="F44" s="134">
        <f>Current!$AK44</f>
        <v>1700</v>
      </c>
      <c r="G44" s="147">
        <f>'Infrastructure 2 of 2'!$AI44</f>
        <v>44115</v>
      </c>
      <c r="H44" s="80">
        <f>'Infrastructure 2 of 2'!$AJ44</f>
        <v>41230</v>
      </c>
      <c r="I44" s="134">
        <f>'Infrastructure 2 of 2'!$AK44</f>
        <v>48462</v>
      </c>
      <c r="J44" s="147">
        <f>'Allocations in Kind'!$AI44</f>
        <v>26956</v>
      </c>
      <c r="K44" s="80">
        <f>'Allocations in Kind'!$AJ44</f>
        <v>26956</v>
      </c>
      <c r="L44" s="134">
        <f>'Allocations in Kind'!$AK44</f>
        <v>29519</v>
      </c>
      <c r="M44" s="147">
        <f>'ES Breakdown'!D44+'ES Breakdown'!G44+'ES Breakdown'!J44</f>
        <v>132828</v>
      </c>
      <c r="N44" s="80">
        <f>'ES Breakdown'!E44+'ES Breakdown'!H44+'ES Breakdown'!K44</f>
        <v>136038</v>
      </c>
      <c r="O44" s="134">
        <f>'ES Breakdown'!F44+'ES Breakdown'!I44+'ES Breakdown'!L44</f>
        <v>137402</v>
      </c>
      <c r="P44" s="147"/>
      <c r="Q44" s="80"/>
      <c r="R44" s="134"/>
      <c r="S44" s="147"/>
      <c r="T44" s="80"/>
      <c r="U44" s="134"/>
      <c r="V44" s="147"/>
      <c r="W44" s="80"/>
      <c r="X44" s="134"/>
      <c r="Y44" s="147"/>
      <c r="Z44" s="80"/>
      <c r="AA44" s="134"/>
      <c r="AB44" s="147"/>
      <c r="AC44" s="80"/>
      <c r="AD44" s="134"/>
      <c r="AE44" s="147"/>
      <c r="AF44" s="80"/>
      <c r="AG44" s="134"/>
      <c r="AI44" s="147">
        <f t="shared" si="16"/>
        <v>207135</v>
      </c>
      <c r="AJ44" s="80">
        <f t="shared" si="16"/>
        <v>205924</v>
      </c>
      <c r="AK44" s="134">
        <f t="shared" si="16"/>
        <v>217083</v>
      </c>
    </row>
    <row r="45" spans="1:37" ht="15" customHeight="1" x14ac:dyDescent="0.2">
      <c r="A45" s="20" t="str">
        <f>[6]Settings!U44</f>
        <v>B</v>
      </c>
      <c r="B45" s="19" t="str">
        <f>[6]Settings!V44</f>
        <v>EC145</v>
      </c>
      <c r="C45" s="229" t="str">
        <f>[6]Settings!W44</f>
        <v xml:space="preserve"> Walter Sisulu</v>
      </c>
      <c r="D45" s="147">
        <f>Current!$AI45</f>
        <v>10430</v>
      </c>
      <c r="E45" s="80">
        <f>Current!$AJ45</f>
        <v>4501</v>
      </c>
      <c r="F45" s="134">
        <f>Current!$AK45</f>
        <v>4501</v>
      </c>
      <c r="G45" s="147">
        <f>'Infrastructure 2 of 2'!$AI45</f>
        <v>38954</v>
      </c>
      <c r="H45" s="80">
        <f>'Infrastructure 2 of 2'!$AJ45</f>
        <v>20009</v>
      </c>
      <c r="I45" s="134">
        <f>'Infrastructure 2 of 2'!$AK45</f>
        <v>28934</v>
      </c>
      <c r="J45" s="147">
        <f>'Allocations in Kind'!$AI45</f>
        <v>0</v>
      </c>
      <c r="K45" s="80">
        <f>'Allocations in Kind'!$AJ45</f>
        <v>761</v>
      </c>
      <c r="L45" s="134">
        <f>'Allocations in Kind'!$AK45</f>
        <v>0</v>
      </c>
      <c r="M45" s="147">
        <f>'ES Breakdown'!D45+'ES Breakdown'!G45+'ES Breakdown'!J45</f>
        <v>49030</v>
      </c>
      <c r="N45" s="80">
        <f>'ES Breakdown'!E45+'ES Breakdown'!H45+'ES Breakdown'!K45</f>
        <v>52514</v>
      </c>
      <c r="O45" s="134">
        <f>'ES Breakdown'!F45+'ES Breakdown'!I45+'ES Breakdown'!L45</f>
        <v>55125</v>
      </c>
      <c r="P45" s="147"/>
      <c r="Q45" s="80"/>
      <c r="R45" s="134"/>
      <c r="S45" s="147"/>
      <c r="T45" s="80"/>
      <c r="U45" s="134"/>
      <c r="V45" s="147"/>
      <c r="W45" s="80"/>
      <c r="X45" s="134"/>
      <c r="Y45" s="147"/>
      <c r="Z45" s="80"/>
      <c r="AA45" s="134"/>
      <c r="AB45" s="147"/>
      <c r="AC45" s="80"/>
      <c r="AD45" s="134"/>
      <c r="AE45" s="147"/>
      <c r="AF45" s="80"/>
      <c r="AG45" s="134"/>
      <c r="AI45" s="147">
        <f t="shared" si="16"/>
        <v>98414</v>
      </c>
      <c r="AJ45" s="80">
        <f t="shared" si="16"/>
        <v>77785</v>
      </c>
      <c r="AK45" s="134">
        <f t="shared" si="16"/>
        <v>88560</v>
      </c>
    </row>
    <row r="46" spans="1:37" ht="15" customHeight="1" x14ac:dyDescent="0.2">
      <c r="A46" s="20" t="str">
        <f>[6]Settings!U45</f>
        <v>C</v>
      </c>
      <c r="B46" s="19" t="str">
        <f>[6]Settings!V45</f>
        <v>DC14</v>
      </c>
      <c r="C46" s="229" t="str">
        <f>[6]Settings!W45</f>
        <v xml:space="preserve"> Joe Gqabi District Municipality</v>
      </c>
      <c r="D46" s="147">
        <f>Current!$AI46</f>
        <v>3477</v>
      </c>
      <c r="E46" s="80">
        <f>Current!$AJ46</f>
        <v>1505</v>
      </c>
      <c r="F46" s="134">
        <f>Current!$AK46</f>
        <v>1765</v>
      </c>
      <c r="G46" s="147">
        <f>'Infrastructure 2 of 2'!$AI46</f>
        <v>232405</v>
      </c>
      <c r="H46" s="80">
        <f>'Infrastructure 2 of 2'!$AJ46</f>
        <v>281830</v>
      </c>
      <c r="I46" s="134">
        <f>'Infrastructure 2 of 2'!$AK46</f>
        <v>305767</v>
      </c>
      <c r="J46" s="147">
        <f>'Allocations in Kind'!$AI46</f>
        <v>1637</v>
      </c>
      <c r="K46" s="80">
        <f>'Allocations in Kind'!$AJ46</f>
        <v>0</v>
      </c>
      <c r="L46" s="134">
        <f>'Allocations in Kind'!$AK46</f>
        <v>0</v>
      </c>
      <c r="M46" s="147">
        <f>'ES Breakdown'!D46+'ES Breakdown'!G46+'ES Breakdown'!J46</f>
        <v>239160</v>
      </c>
      <c r="N46" s="80">
        <f>'ES Breakdown'!E46+'ES Breakdown'!H46+'ES Breakdown'!K46</f>
        <v>258757</v>
      </c>
      <c r="O46" s="134">
        <f>'ES Breakdown'!F46+'ES Breakdown'!I46+'ES Breakdown'!L46</f>
        <v>273460</v>
      </c>
      <c r="P46" s="147"/>
      <c r="Q46" s="80"/>
      <c r="R46" s="134"/>
      <c r="S46" s="147"/>
      <c r="T46" s="80"/>
      <c r="U46" s="134"/>
      <c r="V46" s="147"/>
      <c r="W46" s="80"/>
      <c r="X46" s="134"/>
      <c r="Y46" s="147"/>
      <c r="Z46" s="80"/>
      <c r="AA46" s="134"/>
      <c r="AB46" s="147"/>
      <c r="AC46" s="80"/>
      <c r="AD46" s="134"/>
      <c r="AE46" s="147"/>
      <c r="AF46" s="80"/>
      <c r="AG46" s="134"/>
      <c r="AI46" s="147">
        <f t="shared" si="16"/>
        <v>476679</v>
      </c>
      <c r="AJ46" s="80">
        <f t="shared" si="16"/>
        <v>542092</v>
      </c>
      <c r="AK46" s="134">
        <f t="shared" si="16"/>
        <v>580992</v>
      </c>
    </row>
    <row r="47" spans="1:37" s="66" customFormat="1" ht="15" customHeight="1" x14ac:dyDescent="0.2">
      <c r="A47" s="22" t="str">
        <f>[6]Settings!U46</f>
        <v>Total: Joe Gqabi Municipalities</v>
      </c>
      <c r="B47" s="23"/>
      <c r="C47" s="24"/>
      <c r="D47" s="193">
        <f>SUM(D43:D46)</f>
        <v>21492</v>
      </c>
      <c r="E47" s="102">
        <f t="shared" ref="E47:AK47" si="17">SUM(E43:E46)</f>
        <v>9406</v>
      </c>
      <c r="F47" s="203">
        <f t="shared" si="17"/>
        <v>9666</v>
      </c>
      <c r="G47" s="193">
        <f>SUM(G43:G46)</f>
        <v>385061</v>
      </c>
      <c r="H47" s="102">
        <f t="shared" ref="H47:I47" si="18">SUM(H43:H46)</f>
        <v>419800</v>
      </c>
      <c r="I47" s="203">
        <f t="shared" si="18"/>
        <v>454312</v>
      </c>
      <c r="J47" s="193">
        <f>SUM(J43:J46)</f>
        <v>95648</v>
      </c>
      <c r="K47" s="102">
        <f t="shared" ref="K47:L47" si="19">SUM(K43:K46)</f>
        <v>94772</v>
      </c>
      <c r="L47" s="203">
        <f t="shared" si="19"/>
        <v>84697</v>
      </c>
      <c r="M47" s="193">
        <f>SUM(M43:M46)</f>
        <v>555134</v>
      </c>
      <c r="N47" s="102">
        <f t="shared" ref="N47:O47" si="20">SUM(N43:N46)</f>
        <v>585258</v>
      </c>
      <c r="O47" s="203">
        <f t="shared" si="20"/>
        <v>605900</v>
      </c>
      <c r="P47" s="203">
        <f t="shared" si="17"/>
        <v>0</v>
      </c>
      <c r="Q47" s="102">
        <f t="shared" si="17"/>
        <v>0</v>
      </c>
      <c r="R47" s="203">
        <f t="shared" si="17"/>
        <v>0</v>
      </c>
      <c r="S47" s="193">
        <f t="shared" si="17"/>
        <v>0</v>
      </c>
      <c r="T47" s="102">
        <f t="shared" si="17"/>
        <v>0</v>
      </c>
      <c r="U47" s="203">
        <f t="shared" si="17"/>
        <v>0</v>
      </c>
      <c r="V47" s="193">
        <f t="shared" si="17"/>
        <v>0</v>
      </c>
      <c r="W47" s="102">
        <f t="shared" si="17"/>
        <v>0</v>
      </c>
      <c r="X47" s="203">
        <f t="shared" si="17"/>
        <v>0</v>
      </c>
      <c r="Y47" s="193">
        <f t="shared" si="17"/>
        <v>0</v>
      </c>
      <c r="Z47" s="102">
        <f t="shared" si="17"/>
        <v>0</v>
      </c>
      <c r="AA47" s="203">
        <f t="shared" si="17"/>
        <v>0</v>
      </c>
      <c r="AB47" s="193">
        <f t="shared" si="17"/>
        <v>0</v>
      </c>
      <c r="AC47" s="102">
        <f t="shared" si="17"/>
        <v>0</v>
      </c>
      <c r="AD47" s="203">
        <f t="shared" si="17"/>
        <v>0</v>
      </c>
      <c r="AE47" s="193">
        <f t="shared" si="17"/>
        <v>0</v>
      </c>
      <c r="AF47" s="102">
        <f t="shared" si="17"/>
        <v>0</v>
      </c>
      <c r="AG47" s="203">
        <f t="shared" si="17"/>
        <v>0</v>
      </c>
      <c r="AH47" s="121">
        <f t="shared" si="17"/>
        <v>0</v>
      </c>
      <c r="AI47" s="193">
        <f t="shared" si="17"/>
        <v>1057335</v>
      </c>
      <c r="AJ47" s="102">
        <f t="shared" si="17"/>
        <v>1109236</v>
      </c>
      <c r="AK47" s="203">
        <f t="shared" si="17"/>
        <v>1154575</v>
      </c>
    </row>
    <row r="48" spans="1:37" ht="15" customHeight="1" x14ac:dyDescent="0.2">
      <c r="A48" s="254">
        <f>[6]Settings!U47</f>
        <v>0</v>
      </c>
      <c r="B48" s="243">
        <f>[6]Settings!V47</f>
        <v>0</v>
      </c>
      <c r="C48" s="244">
        <f>[6]Settings!W47</f>
        <v>0</v>
      </c>
      <c r="D48" s="1">
        <f>Current!$AI48</f>
        <v>0</v>
      </c>
      <c r="E48" s="2">
        <f>Current!$AJ48</f>
        <v>0</v>
      </c>
      <c r="F48" s="3">
        <f>Current!$AK48</f>
        <v>0</v>
      </c>
      <c r="G48" s="1">
        <f>'Infrastructure 2 of 2'!$AI48</f>
        <v>0</v>
      </c>
      <c r="H48" s="2">
        <f>'Infrastructure 2 of 2'!$AJ48</f>
        <v>0</v>
      </c>
      <c r="I48" s="3">
        <f>'Infrastructure 2 of 2'!$AK48</f>
        <v>0</v>
      </c>
      <c r="J48" s="1">
        <f>'Allocations in Kind'!$AI48</f>
        <v>0</v>
      </c>
      <c r="K48" s="2">
        <f>'Allocations in Kind'!$AJ48</f>
        <v>0</v>
      </c>
      <c r="L48" s="3">
        <f>'Allocations in Kind'!$AK48</f>
        <v>0</v>
      </c>
      <c r="M48" s="1">
        <f>'ES Breakdown'!D48+'ES Breakdown'!G48+'ES Breakdown'!J48</f>
        <v>0</v>
      </c>
      <c r="N48" s="2">
        <f>'ES Breakdown'!E48+'ES Breakdown'!H48+'ES Breakdown'!K48</f>
        <v>0</v>
      </c>
      <c r="O48" s="3">
        <f>'ES Breakdown'!F48+'ES Breakdown'!I48+'ES Breakdown'!L48</f>
        <v>0</v>
      </c>
      <c r="P48" s="1"/>
      <c r="Q48" s="2"/>
      <c r="R48" s="3"/>
      <c r="S48" s="1"/>
      <c r="T48" s="2"/>
      <c r="U48" s="3"/>
      <c r="V48" s="1"/>
      <c r="W48" s="2"/>
      <c r="X48" s="3"/>
      <c r="Y48" s="1"/>
      <c r="Z48" s="2"/>
      <c r="AA48" s="3"/>
      <c r="AB48" s="1"/>
      <c r="AC48" s="2"/>
      <c r="AD48" s="3"/>
      <c r="AE48" s="1"/>
      <c r="AF48" s="2"/>
      <c r="AG48" s="3"/>
      <c r="AI48" s="1">
        <f t="shared" ref="AI48:AK54" si="21">D48+G48+J48+M48+P48+S48+V48+Y48+AB48+AE48</f>
        <v>0</v>
      </c>
      <c r="AJ48" s="2">
        <f t="shared" si="21"/>
        <v>0</v>
      </c>
      <c r="AK48" s="3">
        <f t="shared" si="21"/>
        <v>0</v>
      </c>
    </row>
    <row r="49" spans="1:37" ht="15" customHeight="1" x14ac:dyDescent="0.2">
      <c r="A49" s="20" t="str">
        <f>[6]Settings!U48</f>
        <v>B</v>
      </c>
      <c r="B49" s="19" t="str">
        <f>[6]Settings!V48</f>
        <v>EC153</v>
      </c>
      <c r="C49" s="229" t="str">
        <f>[6]Settings!W48</f>
        <v xml:space="preserve"> Ngquza Hill</v>
      </c>
      <c r="D49" s="147">
        <f>Current!$AI49</f>
        <v>3580</v>
      </c>
      <c r="E49" s="80">
        <f>Current!$AJ49</f>
        <v>1700</v>
      </c>
      <c r="F49" s="134">
        <f>Current!$AK49</f>
        <v>1700</v>
      </c>
      <c r="G49" s="147">
        <f>'Infrastructure 2 of 2'!$AI49</f>
        <v>69937</v>
      </c>
      <c r="H49" s="80">
        <f>'Infrastructure 2 of 2'!$AJ49</f>
        <v>71564</v>
      </c>
      <c r="I49" s="134">
        <f>'Infrastructure 2 of 2'!$AK49</f>
        <v>74863</v>
      </c>
      <c r="J49" s="147">
        <f>'Allocations in Kind'!$AI49</f>
        <v>77143</v>
      </c>
      <c r="K49" s="80">
        <f>'Allocations in Kind'!$AJ49</f>
        <v>77143</v>
      </c>
      <c r="L49" s="134">
        <f>'Allocations in Kind'!$AK49</f>
        <v>88487</v>
      </c>
      <c r="M49" s="147">
        <f>'ES Breakdown'!D49+'ES Breakdown'!G49+'ES Breakdown'!J49</f>
        <v>210127</v>
      </c>
      <c r="N49" s="80">
        <f>'ES Breakdown'!E49+'ES Breakdown'!H49+'ES Breakdown'!K49</f>
        <v>225694</v>
      </c>
      <c r="O49" s="134">
        <f>'ES Breakdown'!F49+'ES Breakdown'!I49+'ES Breakdown'!L49</f>
        <v>235124</v>
      </c>
      <c r="P49" s="147"/>
      <c r="Q49" s="80"/>
      <c r="R49" s="134"/>
      <c r="S49" s="147"/>
      <c r="T49" s="80"/>
      <c r="U49" s="134"/>
      <c r="V49" s="147"/>
      <c r="W49" s="80"/>
      <c r="X49" s="134"/>
      <c r="Y49" s="147"/>
      <c r="Z49" s="80"/>
      <c r="AA49" s="134"/>
      <c r="AB49" s="147"/>
      <c r="AC49" s="80"/>
      <c r="AD49" s="134"/>
      <c r="AE49" s="147"/>
      <c r="AF49" s="80"/>
      <c r="AG49" s="134"/>
      <c r="AI49" s="147">
        <f t="shared" si="21"/>
        <v>360787</v>
      </c>
      <c r="AJ49" s="80">
        <f t="shared" si="21"/>
        <v>376101</v>
      </c>
      <c r="AK49" s="134">
        <f t="shared" si="21"/>
        <v>400174</v>
      </c>
    </row>
    <row r="50" spans="1:37" ht="15" customHeight="1" x14ac:dyDescent="0.2">
      <c r="A50" s="20" t="str">
        <f>[6]Settings!U49</f>
        <v>B</v>
      </c>
      <c r="B50" s="19" t="str">
        <f>[6]Settings!V49</f>
        <v>EC154</v>
      </c>
      <c r="C50" s="229" t="str">
        <f>[6]Settings!W49</f>
        <v xml:space="preserve"> Port St Johns</v>
      </c>
      <c r="D50" s="147">
        <f>Current!$AI50</f>
        <v>3401</v>
      </c>
      <c r="E50" s="80">
        <f>Current!$AJ50</f>
        <v>2155</v>
      </c>
      <c r="F50" s="134">
        <f>Current!$AK50</f>
        <v>2415</v>
      </c>
      <c r="G50" s="147">
        <f>'Infrastructure 2 of 2'!$AI50</f>
        <v>52897</v>
      </c>
      <c r="H50" s="80">
        <f>'Infrastructure 2 of 2'!$AJ50</f>
        <v>56751</v>
      </c>
      <c r="I50" s="134">
        <f>'Infrastructure 2 of 2'!$AK50</f>
        <v>58707</v>
      </c>
      <c r="J50" s="147">
        <f>'Allocations in Kind'!$AI50</f>
        <v>34697</v>
      </c>
      <c r="K50" s="80">
        <f>'Allocations in Kind'!$AJ50</f>
        <v>33909</v>
      </c>
      <c r="L50" s="134">
        <f>'Allocations in Kind'!$AK50</f>
        <v>35876</v>
      </c>
      <c r="M50" s="147">
        <f>'ES Breakdown'!D50+'ES Breakdown'!G50+'ES Breakdown'!J50</f>
        <v>125772</v>
      </c>
      <c r="N50" s="80">
        <f>'ES Breakdown'!E50+'ES Breakdown'!H50+'ES Breakdown'!K50</f>
        <v>134678</v>
      </c>
      <c r="O50" s="134">
        <f>'ES Breakdown'!F50+'ES Breakdown'!I50+'ES Breakdown'!L50</f>
        <v>140105</v>
      </c>
      <c r="P50" s="147"/>
      <c r="Q50" s="80"/>
      <c r="R50" s="134"/>
      <c r="S50" s="147"/>
      <c r="T50" s="80"/>
      <c r="U50" s="134"/>
      <c r="V50" s="147"/>
      <c r="W50" s="80"/>
      <c r="X50" s="134"/>
      <c r="Y50" s="147"/>
      <c r="Z50" s="80"/>
      <c r="AA50" s="134"/>
      <c r="AB50" s="147"/>
      <c r="AC50" s="80"/>
      <c r="AD50" s="134"/>
      <c r="AE50" s="147"/>
      <c r="AF50" s="80"/>
      <c r="AG50" s="134"/>
      <c r="AI50" s="147">
        <f t="shared" si="21"/>
        <v>216767</v>
      </c>
      <c r="AJ50" s="80">
        <f t="shared" si="21"/>
        <v>227493</v>
      </c>
      <c r="AK50" s="134">
        <f t="shared" si="21"/>
        <v>237103</v>
      </c>
    </row>
    <row r="51" spans="1:37" ht="15" customHeight="1" x14ac:dyDescent="0.2">
      <c r="A51" s="20" t="str">
        <f>[6]Settings!U50</f>
        <v>B</v>
      </c>
      <c r="B51" s="19" t="str">
        <f>[6]Settings!V50</f>
        <v>EC155</v>
      </c>
      <c r="C51" s="229" t="str">
        <f>[6]Settings!W50</f>
        <v xml:space="preserve"> Nyandeni</v>
      </c>
      <c r="D51" s="147">
        <f>Current!$AI51</f>
        <v>2991</v>
      </c>
      <c r="E51" s="80">
        <f>Current!$AJ51</f>
        <v>1700</v>
      </c>
      <c r="F51" s="134">
        <f>Current!$AK51</f>
        <v>1700</v>
      </c>
      <c r="G51" s="147">
        <f>'Infrastructure 2 of 2'!$AI51</f>
        <v>76894</v>
      </c>
      <c r="H51" s="80">
        <f>'Infrastructure 2 of 2'!$AJ51</f>
        <v>85421</v>
      </c>
      <c r="I51" s="134">
        <f>'Infrastructure 2 of 2'!$AK51</f>
        <v>94143</v>
      </c>
      <c r="J51" s="147">
        <f>'Allocations in Kind'!$AI51</f>
        <v>28548</v>
      </c>
      <c r="K51" s="80">
        <f>'Allocations in Kind'!$AJ51</f>
        <v>28548</v>
      </c>
      <c r="L51" s="134">
        <f>'Allocations in Kind'!$AK51</f>
        <v>31204</v>
      </c>
      <c r="M51" s="147">
        <f>'ES Breakdown'!D51+'ES Breakdown'!G51+'ES Breakdown'!J51</f>
        <v>223248</v>
      </c>
      <c r="N51" s="80">
        <f>'ES Breakdown'!E51+'ES Breakdown'!H51+'ES Breakdown'!K51</f>
        <v>233307</v>
      </c>
      <c r="O51" s="134">
        <f>'ES Breakdown'!F51+'ES Breakdown'!I51+'ES Breakdown'!L51</f>
        <v>239669</v>
      </c>
      <c r="P51" s="147"/>
      <c r="Q51" s="80"/>
      <c r="R51" s="134"/>
      <c r="S51" s="147"/>
      <c r="T51" s="80"/>
      <c r="U51" s="134"/>
      <c r="V51" s="147"/>
      <c r="W51" s="80"/>
      <c r="X51" s="134"/>
      <c r="Y51" s="147"/>
      <c r="Z51" s="80"/>
      <c r="AA51" s="134"/>
      <c r="AB51" s="147"/>
      <c r="AC51" s="80"/>
      <c r="AD51" s="134"/>
      <c r="AE51" s="147"/>
      <c r="AF51" s="80"/>
      <c r="AG51" s="134"/>
      <c r="AI51" s="147">
        <f t="shared" si="21"/>
        <v>331681</v>
      </c>
      <c r="AJ51" s="80">
        <f t="shared" si="21"/>
        <v>348976</v>
      </c>
      <c r="AK51" s="134">
        <f t="shared" si="21"/>
        <v>366716</v>
      </c>
    </row>
    <row r="52" spans="1:37" ht="15" customHeight="1" x14ac:dyDescent="0.2">
      <c r="A52" s="20" t="str">
        <f>[6]Settings!U51</f>
        <v>B</v>
      </c>
      <c r="B52" s="19" t="str">
        <f>[6]Settings!V51</f>
        <v>EC156</v>
      </c>
      <c r="C52" s="229" t="str">
        <f>[6]Settings!W51</f>
        <v xml:space="preserve"> Mhlontlo</v>
      </c>
      <c r="D52" s="147">
        <f>Current!$AI52</f>
        <v>3762</v>
      </c>
      <c r="E52" s="80">
        <f>Current!$AJ52</f>
        <v>2600</v>
      </c>
      <c r="F52" s="134">
        <f>Current!$AK52</f>
        <v>2600</v>
      </c>
      <c r="G52" s="147">
        <f>'Infrastructure 2 of 2'!$AI52</f>
        <v>58989</v>
      </c>
      <c r="H52" s="80">
        <f>'Infrastructure 2 of 2'!$AJ52</f>
        <v>62468</v>
      </c>
      <c r="I52" s="134">
        <f>'Infrastructure 2 of 2'!$AK52</f>
        <v>70084</v>
      </c>
      <c r="J52" s="147">
        <f>'Allocations in Kind'!$AI52</f>
        <v>7311</v>
      </c>
      <c r="K52" s="80">
        <f>'Allocations in Kind'!$AJ52</f>
        <v>7311</v>
      </c>
      <c r="L52" s="134">
        <f>'Allocations in Kind'!$AK52</f>
        <v>8735</v>
      </c>
      <c r="M52" s="147">
        <f>'ES Breakdown'!D52+'ES Breakdown'!G52+'ES Breakdown'!J52</f>
        <v>159379</v>
      </c>
      <c r="N52" s="80">
        <f>'ES Breakdown'!E52+'ES Breakdown'!H52+'ES Breakdown'!K52</f>
        <v>165019</v>
      </c>
      <c r="O52" s="134">
        <f>'ES Breakdown'!F52+'ES Breakdown'!I52+'ES Breakdown'!L52</f>
        <v>168081</v>
      </c>
      <c r="P52" s="147"/>
      <c r="Q52" s="80"/>
      <c r="R52" s="134"/>
      <c r="S52" s="147"/>
      <c r="T52" s="80"/>
      <c r="U52" s="134"/>
      <c r="V52" s="147"/>
      <c r="W52" s="80"/>
      <c r="X52" s="134"/>
      <c r="Y52" s="147"/>
      <c r="Z52" s="80"/>
      <c r="AA52" s="134"/>
      <c r="AB52" s="147"/>
      <c r="AC52" s="80"/>
      <c r="AD52" s="134"/>
      <c r="AE52" s="147"/>
      <c r="AF52" s="80"/>
      <c r="AG52" s="134"/>
      <c r="AI52" s="147">
        <f t="shared" si="21"/>
        <v>229441</v>
      </c>
      <c r="AJ52" s="80">
        <f t="shared" si="21"/>
        <v>237398</v>
      </c>
      <c r="AK52" s="134">
        <f t="shared" si="21"/>
        <v>249500</v>
      </c>
    </row>
    <row r="53" spans="1:37" ht="15" customHeight="1" x14ac:dyDescent="0.2">
      <c r="A53" s="20" t="str">
        <f>[6]Settings!U52</f>
        <v>B</v>
      </c>
      <c r="B53" s="19" t="str">
        <f>[6]Settings!V52</f>
        <v>EC157</v>
      </c>
      <c r="C53" s="229" t="str">
        <f>[6]Settings!W52</f>
        <v xml:space="preserve"> King Sabata Dalindyebo</v>
      </c>
      <c r="D53" s="147">
        <f>Current!$AI53</f>
        <v>19063</v>
      </c>
      <c r="E53" s="80">
        <f>Current!$AJ53</f>
        <v>13800</v>
      </c>
      <c r="F53" s="134">
        <f>Current!$AK53</f>
        <v>14259</v>
      </c>
      <c r="G53" s="147">
        <f>'Infrastructure 2 of 2'!$AI53</f>
        <v>102808</v>
      </c>
      <c r="H53" s="80">
        <f>'Infrastructure 2 of 2'!$AJ53</f>
        <v>107941</v>
      </c>
      <c r="I53" s="134">
        <f>'Infrastructure 2 of 2'!$AK53</f>
        <v>133359</v>
      </c>
      <c r="J53" s="147">
        <f>'Allocations in Kind'!$AI53</f>
        <v>45314</v>
      </c>
      <c r="K53" s="80">
        <f>'Allocations in Kind'!$AJ53</f>
        <v>45383</v>
      </c>
      <c r="L53" s="134">
        <f>'Allocations in Kind'!$AK53</f>
        <v>46498</v>
      </c>
      <c r="M53" s="147">
        <f>'ES Breakdown'!D53+'ES Breakdown'!G53+'ES Breakdown'!J53</f>
        <v>267710</v>
      </c>
      <c r="N53" s="80">
        <f>'ES Breakdown'!E53+'ES Breakdown'!H53+'ES Breakdown'!K53</f>
        <v>290205</v>
      </c>
      <c r="O53" s="134">
        <f>'ES Breakdown'!F53+'ES Breakdown'!I53+'ES Breakdown'!L53</f>
        <v>304787</v>
      </c>
      <c r="P53" s="147"/>
      <c r="Q53" s="80"/>
      <c r="R53" s="134"/>
      <c r="S53" s="147"/>
      <c r="T53" s="80"/>
      <c r="U53" s="134"/>
      <c r="V53" s="147"/>
      <c r="W53" s="80"/>
      <c r="X53" s="134"/>
      <c r="Y53" s="147"/>
      <c r="Z53" s="80"/>
      <c r="AA53" s="134"/>
      <c r="AB53" s="147"/>
      <c r="AC53" s="80"/>
      <c r="AD53" s="134"/>
      <c r="AE53" s="147"/>
      <c r="AF53" s="80"/>
      <c r="AG53" s="134"/>
      <c r="AI53" s="147">
        <f t="shared" si="21"/>
        <v>434895</v>
      </c>
      <c r="AJ53" s="80">
        <f t="shared" si="21"/>
        <v>457329</v>
      </c>
      <c r="AK53" s="134">
        <f t="shared" si="21"/>
        <v>498903</v>
      </c>
    </row>
    <row r="54" spans="1:37" ht="15" customHeight="1" x14ac:dyDescent="0.2">
      <c r="A54" s="20" t="str">
        <f>[6]Settings!U53</f>
        <v>C</v>
      </c>
      <c r="B54" s="19" t="str">
        <f>[6]Settings!V53</f>
        <v>DC15</v>
      </c>
      <c r="C54" s="229" t="str">
        <f>[6]Settings!W53</f>
        <v xml:space="preserve"> O.R. Tambo District Municipality</v>
      </c>
      <c r="D54" s="147">
        <f>Current!$AI54</f>
        <v>6856</v>
      </c>
      <c r="E54" s="80">
        <f>Current!$AJ54</f>
        <v>2300</v>
      </c>
      <c r="F54" s="134">
        <f>Current!$AK54</f>
        <v>2300</v>
      </c>
      <c r="G54" s="147">
        <f>'Infrastructure 2 of 2'!$AI54</f>
        <v>1099649</v>
      </c>
      <c r="H54" s="80">
        <f>'Infrastructure 2 of 2'!$AJ54</f>
        <v>1129522</v>
      </c>
      <c r="I54" s="134">
        <f>'Infrastructure 2 of 2'!$AK54</f>
        <v>1143045</v>
      </c>
      <c r="J54" s="147">
        <f>'Allocations in Kind'!$AI54</f>
        <v>3001</v>
      </c>
      <c r="K54" s="80">
        <f>'Allocations in Kind'!$AJ54</f>
        <v>1434</v>
      </c>
      <c r="L54" s="134">
        <f>'Allocations in Kind'!$AK54</f>
        <v>0</v>
      </c>
      <c r="M54" s="147">
        <f>'ES Breakdown'!D54+'ES Breakdown'!G54+'ES Breakdown'!J54</f>
        <v>728270</v>
      </c>
      <c r="N54" s="80">
        <f>'ES Breakdown'!E54+'ES Breakdown'!H54+'ES Breakdown'!K54</f>
        <v>793525</v>
      </c>
      <c r="O54" s="134">
        <f>'ES Breakdown'!F54+'ES Breakdown'!I54+'ES Breakdown'!L54</f>
        <v>857040</v>
      </c>
      <c r="P54" s="147"/>
      <c r="Q54" s="80"/>
      <c r="R54" s="134"/>
      <c r="S54" s="147"/>
      <c r="T54" s="80"/>
      <c r="U54" s="134"/>
      <c r="V54" s="147"/>
      <c r="W54" s="80"/>
      <c r="X54" s="134"/>
      <c r="Y54" s="147"/>
      <c r="Z54" s="80"/>
      <c r="AA54" s="134"/>
      <c r="AB54" s="147"/>
      <c r="AC54" s="80"/>
      <c r="AD54" s="134"/>
      <c r="AE54" s="147"/>
      <c r="AF54" s="80"/>
      <c r="AG54" s="134"/>
      <c r="AI54" s="147">
        <f t="shared" si="21"/>
        <v>1837776</v>
      </c>
      <c r="AJ54" s="80">
        <f t="shared" si="21"/>
        <v>1926781</v>
      </c>
      <c r="AK54" s="134">
        <f t="shared" si="21"/>
        <v>2002385</v>
      </c>
    </row>
    <row r="55" spans="1:37" s="66" customFormat="1" ht="15" customHeight="1" x14ac:dyDescent="0.2">
      <c r="A55" s="22" t="str">
        <f>[6]Settings!U54</f>
        <v>Total: O.R.Tambo Municipalities</v>
      </c>
      <c r="B55" s="23"/>
      <c r="C55" s="24"/>
      <c r="D55" s="193">
        <f>SUM(D49:D54)</f>
        <v>39653</v>
      </c>
      <c r="E55" s="102">
        <f t="shared" ref="E55:AK55" si="22">SUM(E49:E54)</f>
        <v>24255</v>
      </c>
      <c r="F55" s="203">
        <f t="shared" si="22"/>
        <v>24974</v>
      </c>
      <c r="G55" s="193">
        <f>SUM(G49:G54)</f>
        <v>1461174</v>
      </c>
      <c r="H55" s="102">
        <f t="shared" ref="H55:I55" si="23">SUM(H49:H54)</f>
        <v>1513667</v>
      </c>
      <c r="I55" s="203">
        <f t="shared" si="23"/>
        <v>1574201</v>
      </c>
      <c r="J55" s="193">
        <f>SUM(J49:J54)</f>
        <v>196014</v>
      </c>
      <c r="K55" s="102">
        <f t="shared" ref="K55:L55" si="24">SUM(K49:K54)</f>
        <v>193728</v>
      </c>
      <c r="L55" s="203">
        <f t="shared" si="24"/>
        <v>210800</v>
      </c>
      <c r="M55" s="193">
        <f>SUM(M49:M54)</f>
        <v>1714506</v>
      </c>
      <c r="N55" s="102">
        <f t="shared" ref="N55:O55" si="25">SUM(N49:N54)</f>
        <v>1842428</v>
      </c>
      <c r="O55" s="203">
        <f t="shared" si="25"/>
        <v>1944806</v>
      </c>
      <c r="P55" s="203">
        <f t="shared" si="22"/>
        <v>0</v>
      </c>
      <c r="Q55" s="102">
        <f t="shared" si="22"/>
        <v>0</v>
      </c>
      <c r="R55" s="203">
        <f t="shared" si="22"/>
        <v>0</v>
      </c>
      <c r="S55" s="193">
        <f t="shared" si="22"/>
        <v>0</v>
      </c>
      <c r="T55" s="102">
        <f t="shared" si="22"/>
        <v>0</v>
      </c>
      <c r="U55" s="203">
        <f t="shared" si="22"/>
        <v>0</v>
      </c>
      <c r="V55" s="193">
        <f t="shared" si="22"/>
        <v>0</v>
      </c>
      <c r="W55" s="102">
        <f t="shared" si="22"/>
        <v>0</v>
      </c>
      <c r="X55" s="203">
        <f t="shared" si="22"/>
        <v>0</v>
      </c>
      <c r="Y55" s="193">
        <f t="shared" si="22"/>
        <v>0</v>
      </c>
      <c r="Z55" s="102">
        <f t="shared" si="22"/>
        <v>0</v>
      </c>
      <c r="AA55" s="203">
        <f t="shared" si="22"/>
        <v>0</v>
      </c>
      <c r="AB55" s="193">
        <f t="shared" si="22"/>
        <v>0</v>
      </c>
      <c r="AC55" s="102">
        <f t="shared" si="22"/>
        <v>0</v>
      </c>
      <c r="AD55" s="203">
        <f t="shared" si="22"/>
        <v>0</v>
      </c>
      <c r="AE55" s="193">
        <f t="shared" si="22"/>
        <v>0</v>
      </c>
      <c r="AF55" s="102">
        <f t="shared" si="22"/>
        <v>0</v>
      </c>
      <c r="AG55" s="203">
        <f t="shared" si="22"/>
        <v>0</v>
      </c>
      <c r="AH55" s="121">
        <f t="shared" si="22"/>
        <v>0</v>
      </c>
      <c r="AI55" s="193">
        <f t="shared" si="22"/>
        <v>3411347</v>
      </c>
      <c r="AJ55" s="102">
        <f t="shared" si="22"/>
        <v>3574078</v>
      </c>
      <c r="AK55" s="203">
        <f t="shared" si="22"/>
        <v>3754781</v>
      </c>
    </row>
    <row r="56" spans="1:37" ht="15" customHeight="1" x14ac:dyDescent="0.2">
      <c r="A56" s="254">
        <f>[6]Settings!U55</f>
        <v>0</v>
      </c>
      <c r="B56" s="243">
        <f>[6]Settings!V55</f>
        <v>0</v>
      </c>
      <c r="C56" s="244">
        <f>[6]Settings!W55</f>
        <v>0</v>
      </c>
      <c r="D56" s="1">
        <f>Current!$AI56</f>
        <v>0</v>
      </c>
      <c r="E56" s="2">
        <f>Current!$AJ56</f>
        <v>0</v>
      </c>
      <c r="F56" s="3">
        <f>Current!$AK56</f>
        <v>0</v>
      </c>
      <c r="G56" s="1">
        <f>'Infrastructure 2 of 2'!$AI56</f>
        <v>0</v>
      </c>
      <c r="H56" s="2">
        <f>'Infrastructure 2 of 2'!$AJ56</f>
        <v>0</v>
      </c>
      <c r="I56" s="3">
        <f>'Infrastructure 2 of 2'!$AK56</f>
        <v>0</v>
      </c>
      <c r="J56" s="1">
        <f>'Allocations in Kind'!$AI56</f>
        <v>0</v>
      </c>
      <c r="K56" s="2">
        <f>'Allocations in Kind'!$AJ56</f>
        <v>0</v>
      </c>
      <c r="L56" s="3">
        <f>'Allocations in Kind'!$AK56</f>
        <v>0</v>
      </c>
      <c r="M56" s="1">
        <f>'ES Breakdown'!D56+'ES Breakdown'!G56+'ES Breakdown'!J56</f>
        <v>0</v>
      </c>
      <c r="N56" s="2">
        <f>'ES Breakdown'!E56+'ES Breakdown'!H56+'ES Breakdown'!K56</f>
        <v>0</v>
      </c>
      <c r="O56" s="3">
        <f>'ES Breakdown'!F56+'ES Breakdown'!I56+'ES Breakdown'!L56</f>
        <v>0</v>
      </c>
      <c r="P56" s="1"/>
      <c r="Q56" s="2"/>
      <c r="R56" s="3"/>
      <c r="S56" s="1"/>
      <c r="T56" s="2"/>
      <c r="U56" s="3"/>
      <c r="V56" s="1"/>
      <c r="W56" s="2"/>
      <c r="X56" s="3"/>
      <c r="Y56" s="1"/>
      <c r="Z56" s="2"/>
      <c r="AA56" s="3"/>
      <c r="AB56" s="1"/>
      <c r="AC56" s="2"/>
      <c r="AD56" s="3"/>
      <c r="AE56" s="1"/>
      <c r="AF56" s="2"/>
      <c r="AG56" s="3"/>
      <c r="AI56" s="1">
        <f t="shared" ref="AI56:AK61" si="26">D56+G56+J56+M56+P56+S56+V56+Y56+AB56+AE56</f>
        <v>0</v>
      </c>
      <c r="AJ56" s="2">
        <f t="shared" si="26"/>
        <v>0</v>
      </c>
      <c r="AK56" s="3">
        <f t="shared" si="26"/>
        <v>0</v>
      </c>
    </row>
    <row r="57" spans="1:37" ht="15" customHeight="1" x14ac:dyDescent="0.2">
      <c r="A57" s="20" t="str">
        <f>[6]Settings!U56</f>
        <v>B</v>
      </c>
      <c r="B57" s="19" t="str">
        <f>[6]Settings!V56</f>
        <v>EC441</v>
      </c>
      <c r="C57" s="229" t="str">
        <f>[6]Settings!W56</f>
        <v xml:space="preserve"> Matatiele</v>
      </c>
      <c r="D57" s="147">
        <f>Current!$AI57</f>
        <v>4480</v>
      </c>
      <c r="E57" s="80">
        <f>Current!$AJ57</f>
        <v>1700</v>
      </c>
      <c r="F57" s="134">
        <f>Current!$AK57</f>
        <v>1700</v>
      </c>
      <c r="G57" s="147">
        <f>'Infrastructure 2 of 2'!$AI57</f>
        <v>130088</v>
      </c>
      <c r="H57" s="80">
        <f>'Infrastructure 2 of 2'!$AJ57</f>
        <v>142883</v>
      </c>
      <c r="I57" s="134">
        <f>'Infrastructure 2 of 2'!$AK57</f>
        <v>145832</v>
      </c>
      <c r="J57" s="147">
        <f>'Allocations in Kind'!$AI57</f>
        <v>56923</v>
      </c>
      <c r="K57" s="80">
        <f>'Allocations in Kind'!$AJ57</f>
        <v>56923</v>
      </c>
      <c r="L57" s="134">
        <f>'Allocations in Kind'!$AK57</f>
        <v>60224</v>
      </c>
      <c r="M57" s="147">
        <f>'ES Breakdown'!D57+'ES Breakdown'!G57+'ES Breakdown'!J57</f>
        <v>185808</v>
      </c>
      <c r="N57" s="80">
        <f>'ES Breakdown'!E57+'ES Breakdown'!H57+'ES Breakdown'!K57</f>
        <v>205402</v>
      </c>
      <c r="O57" s="134">
        <f>'ES Breakdown'!F57+'ES Breakdown'!I57+'ES Breakdown'!L57</f>
        <v>215237</v>
      </c>
      <c r="P57" s="147"/>
      <c r="Q57" s="80"/>
      <c r="R57" s="134"/>
      <c r="S57" s="147"/>
      <c r="T57" s="80"/>
      <c r="U57" s="134"/>
      <c r="V57" s="147"/>
      <c r="W57" s="80"/>
      <c r="X57" s="134"/>
      <c r="Y57" s="147"/>
      <c r="Z57" s="80"/>
      <c r="AA57" s="134"/>
      <c r="AB57" s="147"/>
      <c r="AC57" s="80"/>
      <c r="AD57" s="134"/>
      <c r="AE57" s="147"/>
      <c r="AF57" s="80"/>
      <c r="AG57" s="134"/>
      <c r="AI57" s="147">
        <f t="shared" si="26"/>
        <v>377299</v>
      </c>
      <c r="AJ57" s="80">
        <f t="shared" si="26"/>
        <v>406908</v>
      </c>
      <c r="AK57" s="134">
        <f t="shared" si="26"/>
        <v>422993</v>
      </c>
    </row>
    <row r="58" spans="1:37" ht="15" customHeight="1" x14ac:dyDescent="0.2">
      <c r="A58" s="20" t="str">
        <f>[6]Settings!U57</f>
        <v>B</v>
      </c>
      <c r="B58" s="19" t="str">
        <f>[6]Settings!V57</f>
        <v>EC442</v>
      </c>
      <c r="C58" s="229" t="str">
        <f>[6]Settings!W57</f>
        <v xml:space="preserve"> Umzimvubu</v>
      </c>
      <c r="D58" s="147">
        <f>Current!$AI58</f>
        <v>4237</v>
      </c>
      <c r="E58" s="80">
        <f>Current!$AJ58</f>
        <v>1955</v>
      </c>
      <c r="F58" s="134">
        <f>Current!$AK58</f>
        <v>1955</v>
      </c>
      <c r="G58" s="147">
        <f>'Infrastructure 2 of 2'!$AI58</f>
        <v>80190</v>
      </c>
      <c r="H58" s="80">
        <f>'Infrastructure 2 of 2'!$AJ58</f>
        <v>85805</v>
      </c>
      <c r="I58" s="134">
        <f>'Infrastructure 2 of 2'!$AK58</f>
        <v>92565</v>
      </c>
      <c r="J58" s="147">
        <f>'Allocations in Kind'!$AI58</f>
        <v>87211</v>
      </c>
      <c r="K58" s="80">
        <f>'Allocations in Kind'!$AJ58</f>
        <v>87211</v>
      </c>
      <c r="L58" s="134">
        <f>'Allocations in Kind'!$AK58</f>
        <v>87342</v>
      </c>
      <c r="M58" s="147">
        <f>'ES Breakdown'!D58+'ES Breakdown'!G58+'ES Breakdown'!J58</f>
        <v>175236</v>
      </c>
      <c r="N58" s="80">
        <f>'ES Breakdown'!E58+'ES Breakdown'!H58+'ES Breakdown'!K58</f>
        <v>191102</v>
      </c>
      <c r="O58" s="134">
        <f>'ES Breakdown'!F58+'ES Breakdown'!I58+'ES Breakdown'!L58</f>
        <v>199217</v>
      </c>
      <c r="P58" s="147"/>
      <c r="Q58" s="80"/>
      <c r="R58" s="134"/>
      <c r="S58" s="147"/>
      <c r="T58" s="80"/>
      <c r="U58" s="134"/>
      <c r="V58" s="147"/>
      <c r="W58" s="80"/>
      <c r="X58" s="134"/>
      <c r="Y58" s="147"/>
      <c r="Z58" s="80"/>
      <c r="AA58" s="134"/>
      <c r="AB58" s="147"/>
      <c r="AC58" s="80"/>
      <c r="AD58" s="134"/>
      <c r="AE58" s="147"/>
      <c r="AF58" s="80"/>
      <c r="AG58" s="134"/>
      <c r="AI58" s="147">
        <f t="shared" si="26"/>
        <v>346874</v>
      </c>
      <c r="AJ58" s="80">
        <f t="shared" si="26"/>
        <v>366073</v>
      </c>
      <c r="AK58" s="134">
        <f t="shared" si="26"/>
        <v>381079</v>
      </c>
    </row>
    <row r="59" spans="1:37" ht="15" customHeight="1" x14ac:dyDescent="0.2">
      <c r="A59" s="20" t="str">
        <f>[6]Settings!U58</f>
        <v>B</v>
      </c>
      <c r="B59" s="19" t="str">
        <f>[6]Settings!V58</f>
        <v>EC443</v>
      </c>
      <c r="C59" s="229" t="str">
        <f>[6]Settings!W58</f>
        <v xml:space="preserve"> Mbizana</v>
      </c>
      <c r="D59" s="147">
        <f>Current!$AI59</f>
        <v>3849</v>
      </c>
      <c r="E59" s="80">
        <f>Current!$AJ59</f>
        <v>2400</v>
      </c>
      <c r="F59" s="134">
        <f>Current!$AK59</f>
        <v>2400</v>
      </c>
      <c r="G59" s="147">
        <f>'Infrastructure 2 of 2'!$AI59</f>
        <v>95178</v>
      </c>
      <c r="H59" s="80">
        <f>'Infrastructure 2 of 2'!$AJ59</f>
        <v>76916</v>
      </c>
      <c r="I59" s="134">
        <f>'Infrastructure 2 of 2'!$AK59</f>
        <v>88806</v>
      </c>
      <c r="J59" s="147">
        <f>'Allocations in Kind'!$AI59</f>
        <v>45261</v>
      </c>
      <c r="K59" s="80">
        <f>'Allocations in Kind'!$AJ59</f>
        <v>46022</v>
      </c>
      <c r="L59" s="134">
        <f>'Allocations in Kind'!$AK59</f>
        <v>47886</v>
      </c>
      <c r="M59" s="147">
        <f>'ES Breakdown'!D59+'ES Breakdown'!G59+'ES Breakdown'!J59</f>
        <v>197681</v>
      </c>
      <c r="N59" s="80">
        <f>'ES Breakdown'!E59+'ES Breakdown'!H59+'ES Breakdown'!K59</f>
        <v>227226</v>
      </c>
      <c r="O59" s="134">
        <f>'ES Breakdown'!F59+'ES Breakdown'!I59+'ES Breakdown'!L59</f>
        <v>238082</v>
      </c>
      <c r="P59" s="147"/>
      <c r="Q59" s="80"/>
      <c r="R59" s="134"/>
      <c r="S59" s="147"/>
      <c r="T59" s="80"/>
      <c r="U59" s="134"/>
      <c r="V59" s="147"/>
      <c r="W59" s="80"/>
      <c r="X59" s="134"/>
      <c r="Y59" s="147"/>
      <c r="Z59" s="80"/>
      <c r="AA59" s="134"/>
      <c r="AB59" s="147"/>
      <c r="AC59" s="80"/>
      <c r="AD59" s="134"/>
      <c r="AE59" s="147"/>
      <c r="AF59" s="80"/>
      <c r="AG59" s="134"/>
      <c r="AI59" s="147">
        <f t="shared" si="26"/>
        <v>341969</v>
      </c>
      <c r="AJ59" s="80">
        <f t="shared" si="26"/>
        <v>352564</v>
      </c>
      <c r="AK59" s="134">
        <f t="shared" si="26"/>
        <v>377174</v>
      </c>
    </row>
    <row r="60" spans="1:37" ht="15" customHeight="1" x14ac:dyDescent="0.2">
      <c r="A60" s="20" t="str">
        <f>[6]Settings!U59</f>
        <v>B</v>
      </c>
      <c r="B60" s="19" t="str">
        <f>[6]Settings!V59</f>
        <v>EC444</v>
      </c>
      <c r="C60" s="229" t="str">
        <f>[6]Settings!W59</f>
        <v xml:space="preserve"> Ntabankulu</v>
      </c>
      <c r="D60" s="147">
        <f>Current!$AI60</f>
        <v>4211</v>
      </c>
      <c r="E60" s="80">
        <f>Current!$AJ60</f>
        <v>2155</v>
      </c>
      <c r="F60" s="134">
        <f>Current!$AK60</f>
        <v>2415</v>
      </c>
      <c r="G60" s="147">
        <f>'Infrastructure 2 of 2'!$AI60</f>
        <v>67581</v>
      </c>
      <c r="H60" s="80">
        <f>'Infrastructure 2 of 2'!$AJ60</f>
        <v>78981</v>
      </c>
      <c r="I60" s="134">
        <f>'Infrastructure 2 of 2'!$AK60</f>
        <v>80458</v>
      </c>
      <c r="J60" s="147">
        <f>'Allocations in Kind'!$AI60</f>
        <v>121098</v>
      </c>
      <c r="K60" s="80">
        <f>'Allocations in Kind'!$AJ60</f>
        <v>121098</v>
      </c>
      <c r="L60" s="134">
        <f>'Allocations in Kind'!$AK60</f>
        <v>129281</v>
      </c>
      <c r="M60" s="147">
        <f>'ES Breakdown'!D60+'ES Breakdown'!G60+'ES Breakdown'!J60</f>
        <v>99613</v>
      </c>
      <c r="N60" s="80">
        <f>'ES Breakdown'!E60+'ES Breakdown'!H60+'ES Breakdown'!K60</f>
        <v>107864</v>
      </c>
      <c r="O60" s="134">
        <f>'ES Breakdown'!F60+'ES Breakdown'!I60+'ES Breakdown'!L60</f>
        <v>112067</v>
      </c>
      <c r="P60" s="147"/>
      <c r="Q60" s="80"/>
      <c r="R60" s="134"/>
      <c r="S60" s="147"/>
      <c r="T60" s="80"/>
      <c r="U60" s="134"/>
      <c r="V60" s="147"/>
      <c r="W60" s="80"/>
      <c r="X60" s="134"/>
      <c r="Y60" s="147"/>
      <c r="Z60" s="80"/>
      <c r="AA60" s="134"/>
      <c r="AB60" s="147"/>
      <c r="AC60" s="80"/>
      <c r="AD60" s="134"/>
      <c r="AE60" s="147"/>
      <c r="AF60" s="80"/>
      <c r="AG60" s="134"/>
      <c r="AI60" s="147">
        <f t="shared" si="26"/>
        <v>292503</v>
      </c>
      <c r="AJ60" s="80">
        <f t="shared" si="26"/>
        <v>310098</v>
      </c>
      <c r="AK60" s="134">
        <f t="shared" si="26"/>
        <v>324221</v>
      </c>
    </row>
    <row r="61" spans="1:37" ht="15" customHeight="1" x14ac:dyDescent="0.2">
      <c r="A61" s="20" t="str">
        <f>[6]Settings!U60</f>
        <v>C</v>
      </c>
      <c r="B61" s="19" t="str">
        <f>[6]Settings!V60</f>
        <v>DC44</v>
      </c>
      <c r="C61" s="229" t="str">
        <f>[6]Settings!W60</f>
        <v xml:space="preserve"> Alfred Nzo District Municipality</v>
      </c>
      <c r="D61" s="147">
        <f>Current!$AI61</f>
        <v>22469</v>
      </c>
      <c r="E61" s="80">
        <f>Current!$AJ61</f>
        <v>13450</v>
      </c>
      <c r="F61" s="134">
        <f>Current!$AK61</f>
        <v>12649</v>
      </c>
      <c r="G61" s="147">
        <f>'Infrastructure 2 of 2'!$AI61</f>
        <v>495274</v>
      </c>
      <c r="H61" s="80">
        <f>'Infrastructure 2 of 2'!$AJ61</f>
        <v>513875</v>
      </c>
      <c r="I61" s="134">
        <f>'Infrastructure 2 of 2'!$AK61</f>
        <v>523740</v>
      </c>
      <c r="J61" s="147">
        <f>'Allocations in Kind'!$AI61</f>
        <v>42425</v>
      </c>
      <c r="K61" s="80">
        <f>'Allocations in Kind'!$AJ61</f>
        <v>83441</v>
      </c>
      <c r="L61" s="134">
        <f>'Allocations in Kind'!$AK61</f>
        <v>68000</v>
      </c>
      <c r="M61" s="147">
        <f>'ES Breakdown'!D61+'ES Breakdown'!G61+'ES Breakdown'!J61</f>
        <v>437586</v>
      </c>
      <c r="N61" s="80">
        <f>'ES Breakdown'!E61+'ES Breakdown'!H61+'ES Breakdown'!K61</f>
        <v>511925</v>
      </c>
      <c r="O61" s="134">
        <f>'ES Breakdown'!F61+'ES Breakdown'!I61+'ES Breakdown'!L61</f>
        <v>557420</v>
      </c>
      <c r="P61" s="147"/>
      <c r="Q61" s="80"/>
      <c r="R61" s="134"/>
      <c r="S61" s="147"/>
      <c r="T61" s="80"/>
      <c r="U61" s="134"/>
      <c r="V61" s="147"/>
      <c r="W61" s="80"/>
      <c r="X61" s="134"/>
      <c r="Y61" s="147"/>
      <c r="Z61" s="80"/>
      <c r="AA61" s="134"/>
      <c r="AB61" s="147"/>
      <c r="AC61" s="80"/>
      <c r="AD61" s="134"/>
      <c r="AE61" s="147"/>
      <c r="AF61" s="80"/>
      <c r="AG61" s="134"/>
      <c r="AI61" s="147">
        <f t="shared" si="26"/>
        <v>997754</v>
      </c>
      <c r="AJ61" s="80">
        <f t="shared" si="26"/>
        <v>1122691</v>
      </c>
      <c r="AK61" s="134">
        <f t="shared" si="26"/>
        <v>1161809</v>
      </c>
    </row>
    <row r="62" spans="1:37" s="66" customFormat="1" ht="15" customHeight="1" x14ac:dyDescent="0.2">
      <c r="A62" s="22" t="str">
        <f>[6]Settings!U61</f>
        <v>Total: Alfred Nzo Municipalities</v>
      </c>
      <c r="B62" s="23"/>
      <c r="C62" s="24"/>
      <c r="D62" s="193">
        <f>SUM(D57:D61)</f>
        <v>39246</v>
      </c>
      <c r="E62" s="102">
        <f t="shared" ref="E62:AK62" si="27">SUM(E57:E61)</f>
        <v>21660</v>
      </c>
      <c r="F62" s="203">
        <f t="shared" si="27"/>
        <v>21119</v>
      </c>
      <c r="G62" s="193">
        <f>SUM(G57:G61)</f>
        <v>868311</v>
      </c>
      <c r="H62" s="102">
        <f t="shared" ref="H62:I62" si="28">SUM(H57:H61)</f>
        <v>898460</v>
      </c>
      <c r="I62" s="203">
        <f t="shared" si="28"/>
        <v>931401</v>
      </c>
      <c r="J62" s="193">
        <f>SUM(J57:J61)</f>
        <v>352918</v>
      </c>
      <c r="K62" s="102">
        <f t="shared" ref="K62:L62" si="29">SUM(K57:K61)</f>
        <v>394695</v>
      </c>
      <c r="L62" s="203">
        <f t="shared" si="29"/>
        <v>392733</v>
      </c>
      <c r="M62" s="193">
        <f>SUM(M57:M61)</f>
        <v>1095924</v>
      </c>
      <c r="N62" s="102">
        <f t="shared" ref="N62:O62" si="30">SUM(N57:N61)</f>
        <v>1243519</v>
      </c>
      <c r="O62" s="203">
        <f t="shared" si="30"/>
        <v>1322023</v>
      </c>
      <c r="P62" s="203">
        <f t="shared" si="27"/>
        <v>0</v>
      </c>
      <c r="Q62" s="102">
        <f t="shared" si="27"/>
        <v>0</v>
      </c>
      <c r="R62" s="203">
        <f t="shared" si="27"/>
        <v>0</v>
      </c>
      <c r="S62" s="193">
        <f t="shared" si="27"/>
        <v>0</v>
      </c>
      <c r="T62" s="102">
        <f t="shared" si="27"/>
        <v>0</v>
      </c>
      <c r="U62" s="203">
        <f t="shared" si="27"/>
        <v>0</v>
      </c>
      <c r="V62" s="193">
        <f t="shared" si="27"/>
        <v>0</v>
      </c>
      <c r="W62" s="102">
        <f t="shared" si="27"/>
        <v>0</v>
      </c>
      <c r="X62" s="203">
        <f t="shared" si="27"/>
        <v>0</v>
      </c>
      <c r="Y62" s="193">
        <f t="shared" si="27"/>
        <v>0</v>
      </c>
      <c r="Z62" s="102">
        <f t="shared" si="27"/>
        <v>0</v>
      </c>
      <c r="AA62" s="203">
        <f t="shared" si="27"/>
        <v>0</v>
      </c>
      <c r="AB62" s="193">
        <f t="shared" si="27"/>
        <v>0</v>
      </c>
      <c r="AC62" s="102">
        <f t="shared" si="27"/>
        <v>0</v>
      </c>
      <c r="AD62" s="203">
        <f t="shared" si="27"/>
        <v>0</v>
      </c>
      <c r="AE62" s="193">
        <f t="shared" si="27"/>
        <v>0</v>
      </c>
      <c r="AF62" s="102">
        <f t="shared" si="27"/>
        <v>0</v>
      </c>
      <c r="AG62" s="203">
        <f t="shared" si="27"/>
        <v>0</v>
      </c>
      <c r="AH62" s="121">
        <f t="shared" si="27"/>
        <v>0</v>
      </c>
      <c r="AI62" s="193">
        <f t="shared" si="27"/>
        <v>2356399</v>
      </c>
      <c r="AJ62" s="102">
        <f t="shared" si="27"/>
        <v>2558334</v>
      </c>
      <c r="AK62" s="203">
        <f t="shared" si="27"/>
        <v>2667276</v>
      </c>
    </row>
    <row r="63" spans="1:37" ht="15" customHeight="1" x14ac:dyDescent="0.2">
      <c r="A63" s="254">
        <f>[6]Settings!U62</f>
        <v>0</v>
      </c>
      <c r="B63" s="243">
        <f>[6]Settings!V62</f>
        <v>0</v>
      </c>
      <c r="C63" s="244">
        <f>[6]Settings!W62</f>
        <v>0</v>
      </c>
      <c r="D63" s="1">
        <f>Current!$AI63</f>
        <v>0</v>
      </c>
      <c r="E63" s="2">
        <f>Current!$AJ63</f>
        <v>0</v>
      </c>
      <c r="F63" s="3">
        <f>Current!$AK63</f>
        <v>0</v>
      </c>
      <c r="G63" s="1">
        <f>'Infrastructure 2 of 2'!$AI63</f>
        <v>0</v>
      </c>
      <c r="H63" s="2">
        <f>'Infrastructure 2 of 2'!$AJ63</f>
        <v>0</v>
      </c>
      <c r="I63" s="3">
        <f>'Infrastructure 2 of 2'!$AK63</f>
        <v>0</v>
      </c>
      <c r="J63" s="1">
        <f>'Allocations in Kind'!$AI63</f>
        <v>0</v>
      </c>
      <c r="K63" s="2">
        <f>'Allocations in Kind'!$AJ63</f>
        <v>0</v>
      </c>
      <c r="L63" s="3">
        <f>'Allocations in Kind'!$AK63</f>
        <v>0</v>
      </c>
      <c r="M63" s="1">
        <f>'ES Breakdown'!D63+'ES Breakdown'!G63+'ES Breakdown'!J63</f>
        <v>0</v>
      </c>
      <c r="N63" s="2">
        <f>'ES Breakdown'!E63+'ES Breakdown'!H63+'ES Breakdown'!K63</f>
        <v>0</v>
      </c>
      <c r="O63" s="3">
        <f>'ES Breakdown'!F63+'ES Breakdown'!I63+'ES Breakdown'!L63</f>
        <v>0</v>
      </c>
      <c r="P63" s="1"/>
      <c r="Q63" s="2"/>
      <c r="R63" s="3"/>
      <c r="S63" s="1"/>
      <c r="T63" s="2"/>
      <c r="U63" s="3"/>
      <c r="V63" s="1"/>
      <c r="W63" s="2"/>
      <c r="X63" s="3"/>
      <c r="Y63" s="1"/>
      <c r="Z63" s="2"/>
      <c r="AA63" s="3"/>
      <c r="AB63" s="1"/>
      <c r="AC63" s="2"/>
      <c r="AD63" s="3"/>
      <c r="AE63" s="1"/>
      <c r="AF63" s="2"/>
      <c r="AG63" s="3"/>
      <c r="AI63" s="1">
        <f t="shared" ref="AI63:AK64" si="31">D63+G63+J63+M63+P63+S63+V63+Y63+AB63+AE63</f>
        <v>0</v>
      </c>
      <c r="AJ63" s="2">
        <f t="shared" si="31"/>
        <v>0</v>
      </c>
      <c r="AK63" s="3">
        <f t="shared" si="31"/>
        <v>0</v>
      </c>
    </row>
    <row r="64" spans="1:37" ht="15" customHeight="1" x14ac:dyDescent="0.2">
      <c r="A64" s="254">
        <f>[6]Settings!U63</f>
        <v>0</v>
      </c>
      <c r="B64" s="243">
        <f>[6]Settings!V63</f>
        <v>0</v>
      </c>
      <c r="C64" s="244">
        <f>[6]Settings!W63</f>
        <v>0</v>
      </c>
      <c r="D64" s="1">
        <f>Current!$AI64</f>
        <v>0</v>
      </c>
      <c r="E64" s="2">
        <f>Current!$AJ64</f>
        <v>0</v>
      </c>
      <c r="F64" s="3">
        <f>Current!$AK64</f>
        <v>0</v>
      </c>
      <c r="G64" s="1">
        <f>'Infrastructure 2 of 2'!$AI64</f>
        <v>0</v>
      </c>
      <c r="H64" s="2">
        <f>'Infrastructure 2 of 2'!$AJ64</f>
        <v>0</v>
      </c>
      <c r="I64" s="3">
        <f>'Infrastructure 2 of 2'!$AK64</f>
        <v>0</v>
      </c>
      <c r="J64" s="1">
        <f>'Allocations in Kind'!$AI64</f>
        <v>0</v>
      </c>
      <c r="K64" s="2">
        <f>'Allocations in Kind'!$AJ64</f>
        <v>0</v>
      </c>
      <c r="L64" s="3">
        <f>'Allocations in Kind'!$AK64</f>
        <v>0</v>
      </c>
      <c r="M64" s="1">
        <f>'ES Breakdown'!D64+'ES Breakdown'!G64+'ES Breakdown'!J64</f>
        <v>0</v>
      </c>
      <c r="N64" s="2">
        <f>'ES Breakdown'!E64+'ES Breakdown'!H64+'ES Breakdown'!K64</f>
        <v>0</v>
      </c>
      <c r="O64" s="3">
        <f>'ES Breakdown'!F64+'ES Breakdown'!I64+'ES Breakdown'!L64</f>
        <v>0</v>
      </c>
      <c r="P64" s="1"/>
      <c r="Q64" s="2"/>
      <c r="R64" s="3"/>
      <c r="S64" s="1"/>
      <c r="T64" s="2"/>
      <c r="U64" s="3"/>
      <c r="V64" s="1"/>
      <c r="W64" s="2"/>
      <c r="X64" s="3"/>
      <c r="Y64" s="1"/>
      <c r="Z64" s="2"/>
      <c r="AA64" s="3"/>
      <c r="AB64" s="1"/>
      <c r="AC64" s="2"/>
      <c r="AD64" s="3"/>
      <c r="AE64" s="1"/>
      <c r="AF64" s="2"/>
      <c r="AG64" s="3"/>
      <c r="AI64" s="1">
        <f t="shared" si="31"/>
        <v>0</v>
      </c>
      <c r="AJ64" s="2">
        <f t="shared" si="31"/>
        <v>0</v>
      </c>
      <c r="AK64" s="3">
        <f t="shared" si="31"/>
        <v>0</v>
      </c>
    </row>
    <row r="65" spans="1:37" s="66" customFormat="1" ht="15" customHeight="1" x14ac:dyDescent="0.2">
      <c r="A65" s="22" t="str">
        <f>[6]Settings!U64</f>
        <v>Total: Eastern Cape Municipalities</v>
      </c>
      <c r="B65" s="23"/>
      <c r="C65" s="24"/>
      <c r="D65" s="193">
        <f>SUM(D12+D13+D23+D32+D41+D47+D55+D62)</f>
        <v>254358</v>
      </c>
      <c r="E65" s="102">
        <f t="shared" ref="E65:F65" si="32">SUM(E12+E13+E23+E32+E41+E47+E55+E62)</f>
        <v>142146</v>
      </c>
      <c r="F65" s="203">
        <f t="shared" si="32"/>
        <v>148676</v>
      </c>
      <c r="G65" s="193">
        <f>SUM(G12+G13+G23+G32+G41+G47+G55+G62)</f>
        <v>6688480.8788535893</v>
      </c>
      <c r="H65" s="102">
        <f t="shared" ref="H65:I65" si="33">SUM(H12+H13+H23+H32+H41+H47+H55+H62)</f>
        <v>7040325.1621520873</v>
      </c>
      <c r="I65" s="203">
        <f t="shared" si="33"/>
        <v>7326881.4082095316</v>
      </c>
      <c r="J65" s="193">
        <f>SUM(J12+J13+J23+J32+J41+J47+J55+J62)</f>
        <v>1238326</v>
      </c>
      <c r="K65" s="102">
        <f t="shared" ref="K65:L65" si="34">SUM(K12+K13+K23+K32+K41+K47+K55+K62)</f>
        <v>1295897</v>
      </c>
      <c r="L65" s="203">
        <f t="shared" si="34"/>
        <v>1271970</v>
      </c>
      <c r="M65" s="193">
        <f>M12+M13+M23+M32+M41+M47+M55+M62</f>
        <v>8213204</v>
      </c>
      <c r="N65" s="102">
        <f t="shared" ref="N65:AK65" si="35">N12+N13+N23+N32+N41+N47+N55+N62</f>
        <v>8818082</v>
      </c>
      <c r="O65" s="203">
        <f t="shared" si="35"/>
        <v>9288763</v>
      </c>
      <c r="P65" s="203">
        <f t="shared" si="35"/>
        <v>0</v>
      </c>
      <c r="Q65" s="102">
        <f t="shared" si="35"/>
        <v>0</v>
      </c>
      <c r="R65" s="203">
        <f t="shared" si="35"/>
        <v>0</v>
      </c>
      <c r="S65" s="193">
        <f t="shared" si="35"/>
        <v>0</v>
      </c>
      <c r="T65" s="102">
        <f t="shared" si="35"/>
        <v>0</v>
      </c>
      <c r="U65" s="203">
        <f t="shared" si="35"/>
        <v>0</v>
      </c>
      <c r="V65" s="193">
        <f t="shared" si="35"/>
        <v>0</v>
      </c>
      <c r="W65" s="102">
        <f t="shared" si="35"/>
        <v>0</v>
      </c>
      <c r="X65" s="203">
        <f t="shared" si="35"/>
        <v>0</v>
      </c>
      <c r="Y65" s="193">
        <f t="shared" si="35"/>
        <v>0</v>
      </c>
      <c r="Z65" s="102">
        <f t="shared" si="35"/>
        <v>0</v>
      </c>
      <c r="AA65" s="203">
        <f t="shared" si="35"/>
        <v>0</v>
      </c>
      <c r="AB65" s="193">
        <f t="shared" si="35"/>
        <v>0</v>
      </c>
      <c r="AC65" s="102">
        <f t="shared" si="35"/>
        <v>0</v>
      </c>
      <c r="AD65" s="203">
        <f t="shared" si="35"/>
        <v>0</v>
      </c>
      <c r="AE65" s="193">
        <f t="shared" si="35"/>
        <v>0</v>
      </c>
      <c r="AF65" s="102">
        <f t="shared" si="35"/>
        <v>0</v>
      </c>
      <c r="AG65" s="203">
        <f t="shared" si="35"/>
        <v>0</v>
      </c>
      <c r="AH65" s="121">
        <f t="shared" si="35"/>
        <v>0</v>
      </c>
      <c r="AI65" s="193">
        <f t="shared" si="35"/>
        <v>16394368.878853589</v>
      </c>
      <c r="AJ65" s="102">
        <f t="shared" si="35"/>
        <v>17296450.162152089</v>
      </c>
      <c r="AK65" s="203">
        <f t="shared" si="35"/>
        <v>18036290.408209532</v>
      </c>
    </row>
    <row r="66" spans="1:37" ht="15" customHeight="1" x14ac:dyDescent="0.2">
      <c r="A66" s="254">
        <f>[6]Settings!U65</f>
        <v>0</v>
      </c>
      <c r="B66" s="243">
        <f>[6]Settings!V65</f>
        <v>0</v>
      </c>
      <c r="C66" s="244">
        <f>[6]Settings!W65</f>
        <v>0</v>
      </c>
      <c r="D66" s="6">
        <f>Current!$AI66</f>
        <v>0</v>
      </c>
      <c r="E66" s="7">
        <f>Current!$AJ66</f>
        <v>0</v>
      </c>
      <c r="F66" s="8">
        <f>Current!$AK66</f>
        <v>0</v>
      </c>
      <c r="G66" s="6">
        <f>'Infrastructure 2 of 2'!$AI66</f>
        <v>0</v>
      </c>
      <c r="H66" s="7">
        <f>'Infrastructure 2 of 2'!$AJ66</f>
        <v>0</v>
      </c>
      <c r="I66" s="8">
        <f>'Infrastructure 2 of 2'!$AK66</f>
        <v>0</v>
      </c>
      <c r="J66" s="6">
        <f>'Allocations in Kind'!$AI66</f>
        <v>0</v>
      </c>
      <c r="K66" s="7">
        <f>'Allocations in Kind'!$AJ66</f>
        <v>0</v>
      </c>
      <c r="L66" s="8">
        <f>'Allocations in Kind'!$AK66</f>
        <v>0</v>
      </c>
      <c r="M66" s="6">
        <f>'ES Breakdown'!D66+'ES Breakdown'!G66+'ES Breakdown'!J66</f>
        <v>0</v>
      </c>
      <c r="N66" s="7">
        <f>'ES Breakdown'!E66+'ES Breakdown'!H66+'ES Breakdown'!K66</f>
        <v>0</v>
      </c>
      <c r="O66" s="8">
        <f>'ES Breakdown'!F66+'ES Breakdown'!I66+'ES Breakdown'!L66</f>
        <v>0</v>
      </c>
      <c r="P66" s="6"/>
      <c r="Q66" s="7"/>
      <c r="R66" s="8"/>
      <c r="S66" s="6"/>
      <c r="T66" s="7"/>
      <c r="U66" s="8"/>
      <c r="V66" s="6"/>
      <c r="W66" s="7"/>
      <c r="X66" s="8"/>
      <c r="Y66" s="6"/>
      <c r="Z66" s="7"/>
      <c r="AA66" s="8"/>
      <c r="AB66" s="6"/>
      <c r="AC66" s="7"/>
      <c r="AD66" s="8"/>
      <c r="AE66" s="6"/>
      <c r="AF66" s="7"/>
      <c r="AG66" s="8"/>
      <c r="AI66" s="6">
        <f t="shared" ref="AI66:AK74" si="36">D66+G66+J66+M66+P66+S66+V66+Y66+AB66+AE66</f>
        <v>0</v>
      </c>
      <c r="AJ66" s="7">
        <f t="shared" si="36"/>
        <v>0</v>
      </c>
      <c r="AK66" s="8">
        <f t="shared" si="36"/>
        <v>0</v>
      </c>
    </row>
    <row r="67" spans="1:37" ht="15" customHeight="1" x14ac:dyDescent="0.2">
      <c r="A67" s="257" t="str">
        <f>[6]Settings!U66</f>
        <v>FREE STATE</v>
      </c>
      <c r="B67" s="19"/>
      <c r="C67" s="229"/>
      <c r="D67" s="195">
        <f>Current!$AI67</f>
        <v>0</v>
      </c>
      <c r="E67" s="9">
        <f>Current!$AJ67</f>
        <v>0</v>
      </c>
      <c r="F67" s="205">
        <f>Current!$AK67</f>
        <v>0</v>
      </c>
      <c r="G67" s="195">
        <f>'Infrastructure 2 of 2'!$AI67</f>
        <v>0</v>
      </c>
      <c r="H67" s="9">
        <f>'Infrastructure 2 of 2'!$AJ67</f>
        <v>0</v>
      </c>
      <c r="I67" s="205">
        <f>'Infrastructure 2 of 2'!$AK67</f>
        <v>0</v>
      </c>
      <c r="J67" s="195">
        <f>'Allocations in Kind'!$AI67</f>
        <v>0</v>
      </c>
      <c r="K67" s="9">
        <f>'Allocations in Kind'!$AJ67</f>
        <v>0</v>
      </c>
      <c r="L67" s="205">
        <f>'Allocations in Kind'!$AK67</f>
        <v>0</v>
      </c>
      <c r="M67" s="195">
        <f>'ES Breakdown'!D67+'ES Breakdown'!G67+'ES Breakdown'!J67</f>
        <v>0</v>
      </c>
      <c r="N67" s="9">
        <f>'ES Breakdown'!E67+'ES Breakdown'!H67+'ES Breakdown'!K67</f>
        <v>0</v>
      </c>
      <c r="O67" s="205">
        <f>'ES Breakdown'!F67+'ES Breakdown'!I67+'ES Breakdown'!L67</f>
        <v>0</v>
      </c>
      <c r="P67" s="195"/>
      <c r="Q67" s="9"/>
      <c r="R67" s="205"/>
      <c r="S67" s="195"/>
      <c r="T67" s="9"/>
      <c r="U67" s="205"/>
      <c r="V67" s="195"/>
      <c r="W67" s="9"/>
      <c r="X67" s="205"/>
      <c r="Y67" s="195"/>
      <c r="Z67" s="9"/>
      <c r="AA67" s="205"/>
      <c r="AB67" s="195"/>
      <c r="AC67" s="9"/>
      <c r="AD67" s="205"/>
      <c r="AE67" s="195"/>
      <c r="AF67" s="9"/>
      <c r="AG67" s="205"/>
      <c r="AI67" s="195">
        <f t="shared" si="36"/>
        <v>0</v>
      </c>
      <c r="AJ67" s="9">
        <f t="shared" si="36"/>
        <v>0</v>
      </c>
      <c r="AK67" s="205">
        <f t="shared" si="36"/>
        <v>0</v>
      </c>
    </row>
    <row r="68" spans="1:37" ht="15" customHeight="1" x14ac:dyDescent="0.2">
      <c r="A68" s="254">
        <f>[6]Settings!U67</f>
        <v>0</v>
      </c>
      <c r="B68" s="243">
        <f>[6]Settings!V67</f>
        <v>0</v>
      </c>
      <c r="C68" s="244">
        <f>[6]Settings!W67</f>
        <v>0</v>
      </c>
      <c r="D68" s="1">
        <f>Current!$AI68</f>
        <v>0</v>
      </c>
      <c r="E68" s="2">
        <f>Current!$AJ68</f>
        <v>0</v>
      </c>
      <c r="F68" s="3">
        <f>Current!$AK68</f>
        <v>0</v>
      </c>
      <c r="G68" s="1">
        <f>'Infrastructure 2 of 2'!$AI68</f>
        <v>0</v>
      </c>
      <c r="H68" s="2">
        <f>'Infrastructure 2 of 2'!$AJ68</f>
        <v>0</v>
      </c>
      <c r="I68" s="3">
        <f>'Infrastructure 2 of 2'!$AK68</f>
        <v>0</v>
      </c>
      <c r="J68" s="1">
        <f>'Allocations in Kind'!$AI68</f>
        <v>0</v>
      </c>
      <c r="K68" s="2">
        <f>'Allocations in Kind'!$AJ68</f>
        <v>0</v>
      </c>
      <c r="L68" s="3">
        <f>'Allocations in Kind'!$AK68</f>
        <v>0</v>
      </c>
      <c r="M68" s="1">
        <f>'ES Breakdown'!D68+'ES Breakdown'!G68+'ES Breakdown'!J68</f>
        <v>0</v>
      </c>
      <c r="N68" s="2">
        <f>'ES Breakdown'!E68+'ES Breakdown'!H68+'ES Breakdown'!K68</f>
        <v>0</v>
      </c>
      <c r="O68" s="3">
        <f>'ES Breakdown'!F68+'ES Breakdown'!I68+'ES Breakdown'!L68</f>
        <v>0</v>
      </c>
      <c r="P68" s="1"/>
      <c r="Q68" s="2"/>
      <c r="R68" s="3"/>
      <c r="S68" s="1"/>
      <c r="T68" s="2"/>
      <c r="U68" s="3"/>
      <c r="V68" s="1"/>
      <c r="W68" s="2"/>
      <c r="X68" s="3"/>
      <c r="Y68" s="1"/>
      <c r="Z68" s="2"/>
      <c r="AA68" s="3"/>
      <c r="AB68" s="1"/>
      <c r="AC68" s="2"/>
      <c r="AD68" s="3"/>
      <c r="AE68" s="1"/>
      <c r="AF68" s="2"/>
      <c r="AG68" s="3"/>
      <c r="AI68" s="1">
        <f t="shared" si="36"/>
        <v>0</v>
      </c>
      <c r="AJ68" s="2">
        <f t="shared" si="36"/>
        <v>0</v>
      </c>
      <c r="AK68" s="3">
        <f t="shared" si="36"/>
        <v>0</v>
      </c>
    </row>
    <row r="69" spans="1:37" ht="15" customHeight="1" x14ac:dyDescent="0.2">
      <c r="A69" s="255" t="str">
        <f>[6]Settings!U68</f>
        <v>A</v>
      </c>
      <c r="B69" s="21" t="str">
        <f>[6]Settings!V68</f>
        <v>MAN</v>
      </c>
      <c r="C69" s="65" t="str">
        <f>[6]Settings!W68</f>
        <v xml:space="preserve">Mangaung </v>
      </c>
      <c r="D69" s="148">
        <f>Current!$AI69</f>
        <v>15840</v>
      </c>
      <c r="E69" s="81">
        <f>Current!$AJ69</f>
        <v>3345</v>
      </c>
      <c r="F69" s="149">
        <f>Current!$AK69</f>
        <v>3345</v>
      </c>
      <c r="G69" s="148">
        <f>'Infrastructure 2 of 2'!$AI69</f>
        <v>1036168.0103624591</v>
      </c>
      <c r="H69" s="81">
        <f>'Infrastructure 2 of 2'!$AJ69</f>
        <v>1048672.0483702335</v>
      </c>
      <c r="I69" s="149">
        <f>'Infrastructure 2 of 2'!$AK69</f>
        <v>1108405.8401277489</v>
      </c>
      <c r="J69" s="148">
        <f>'Allocations in Kind'!$AI69</f>
        <v>94049</v>
      </c>
      <c r="K69" s="81">
        <f>'Allocations in Kind'!$AJ69</f>
        <v>110899</v>
      </c>
      <c r="L69" s="149">
        <f>'Allocations in Kind'!$AK69</f>
        <v>276772</v>
      </c>
      <c r="M69" s="148">
        <f>'ES Breakdown'!D69+'ES Breakdown'!G69+'ES Breakdown'!J69</f>
        <v>630908</v>
      </c>
      <c r="N69" s="81">
        <f>'ES Breakdown'!E69+'ES Breakdown'!H69+'ES Breakdown'!K69</f>
        <v>685968</v>
      </c>
      <c r="O69" s="149">
        <f>'ES Breakdown'!F69+'ES Breakdown'!I69+'ES Breakdown'!L69</f>
        <v>741097</v>
      </c>
      <c r="P69" s="148"/>
      <c r="Q69" s="81"/>
      <c r="R69" s="149"/>
      <c r="S69" s="148"/>
      <c r="T69" s="81"/>
      <c r="U69" s="149"/>
      <c r="V69" s="148"/>
      <c r="W69" s="81"/>
      <c r="X69" s="149"/>
      <c r="Y69" s="148"/>
      <c r="Z69" s="81"/>
      <c r="AA69" s="149"/>
      <c r="AB69" s="148"/>
      <c r="AC69" s="81"/>
      <c r="AD69" s="149"/>
      <c r="AE69" s="148"/>
      <c r="AF69" s="81"/>
      <c r="AG69" s="149"/>
      <c r="AI69" s="148">
        <f t="shared" si="36"/>
        <v>1776965.0103624591</v>
      </c>
      <c r="AJ69" s="81">
        <f t="shared" si="36"/>
        <v>1848884.0483702335</v>
      </c>
      <c r="AK69" s="149">
        <f t="shared" si="36"/>
        <v>2129619.8401277489</v>
      </c>
    </row>
    <row r="70" spans="1:37" ht="15" customHeight="1" x14ac:dyDescent="0.2">
      <c r="A70" s="254">
        <f>[6]Settings!U69</f>
        <v>0</v>
      </c>
      <c r="B70" s="243">
        <f>[6]Settings!V69</f>
        <v>0</v>
      </c>
      <c r="C70" s="244">
        <f>[6]Settings!W69</f>
        <v>0</v>
      </c>
      <c r="D70" s="1">
        <f>Current!$AI70</f>
        <v>0</v>
      </c>
      <c r="E70" s="2">
        <f>Current!$AJ70</f>
        <v>0</v>
      </c>
      <c r="F70" s="3">
        <f>Current!$AK70</f>
        <v>0</v>
      </c>
      <c r="G70" s="1">
        <f>'Infrastructure 2 of 2'!$AI70</f>
        <v>0</v>
      </c>
      <c r="H70" s="2">
        <f>'Infrastructure 2 of 2'!$AJ70</f>
        <v>0</v>
      </c>
      <c r="I70" s="3">
        <f>'Infrastructure 2 of 2'!$AK70</f>
        <v>0</v>
      </c>
      <c r="J70" s="1">
        <f>'Allocations in Kind'!$AI70</f>
        <v>0</v>
      </c>
      <c r="K70" s="2">
        <f>'Allocations in Kind'!$AJ70</f>
        <v>0</v>
      </c>
      <c r="L70" s="3">
        <f>'Allocations in Kind'!$AK70</f>
        <v>0</v>
      </c>
      <c r="M70" s="1">
        <f>'ES Breakdown'!D70+'ES Breakdown'!G70+'ES Breakdown'!J70</f>
        <v>0</v>
      </c>
      <c r="N70" s="2">
        <f>'ES Breakdown'!E70+'ES Breakdown'!H70+'ES Breakdown'!K70</f>
        <v>0</v>
      </c>
      <c r="O70" s="3">
        <f>'ES Breakdown'!F70+'ES Breakdown'!I70+'ES Breakdown'!L70</f>
        <v>0</v>
      </c>
      <c r="P70" s="1"/>
      <c r="Q70" s="2"/>
      <c r="R70" s="3"/>
      <c r="S70" s="1"/>
      <c r="T70" s="2"/>
      <c r="U70" s="3"/>
      <c r="V70" s="1"/>
      <c r="W70" s="2"/>
      <c r="X70" s="3"/>
      <c r="Y70" s="1"/>
      <c r="Z70" s="2"/>
      <c r="AA70" s="3"/>
      <c r="AB70" s="1"/>
      <c r="AC70" s="2"/>
      <c r="AD70" s="3"/>
      <c r="AE70" s="1"/>
      <c r="AF70" s="2"/>
      <c r="AG70" s="3"/>
      <c r="AI70" s="1">
        <f t="shared" si="36"/>
        <v>0</v>
      </c>
      <c r="AJ70" s="2">
        <f t="shared" si="36"/>
        <v>0</v>
      </c>
      <c r="AK70" s="3">
        <f t="shared" si="36"/>
        <v>0</v>
      </c>
    </row>
    <row r="71" spans="1:37" ht="15" customHeight="1" x14ac:dyDescent="0.2">
      <c r="A71" s="20" t="str">
        <f>[6]Settings!U70</f>
        <v>B</v>
      </c>
      <c r="B71" s="19" t="str">
        <f>[6]Settings!V70</f>
        <v>FS161</v>
      </c>
      <c r="C71" s="229" t="str">
        <f>[6]Settings!W70</f>
        <v xml:space="preserve"> Letsemeng</v>
      </c>
      <c r="D71" s="147">
        <f>Current!$AI71</f>
        <v>2900</v>
      </c>
      <c r="E71" s="80">
        <f>Current!$AJ71</f>
        <v>2155</v>
      </c>
      <c r="F71" s="134">
        <f>Current!$AK71</f>
        <v>2415</v>
      </c>
      <c r="G71" s="147">
        <f>'Infrastructure 2 of 2'!$AI71</f>
        <v>46877</v>
      </c>
      <c r="H71" s="80">
        <f>'Infrastructure 2 of 2'!$AJ71</f>
        <v>92145</v>
      </c>
      <c r="I71" s="134">
        <f>'Infrastructure 2 of 2'!$AK71</f>
        <v>63954</v>
      </c>
      <c r="J71" s="147">
        <f>'Allocations in Kind'!$AI71</f>
        <v>0</v>
      </c>
      <c r="K71" s="80">
        <f>'Allocations in Kind'!$AJ71</f>
        <v>69</v>
      </c>
      <c r="L71" s="134">
        <f>'Allocations in Kind'!$AK71</f>
        <v>1073</v>
      </c>
      <c r="M71" s="147">
        <f>'ES Breakdown'!D71+'ES Breakdown'!G71+'ES Breakdown'!J71</f>
        <v>49189</v>
      </c>
      <c r="N71" s="80">
        <f>'ES Breakdown'!E71+'ES Breakdown'!H71+'ES Breakdown'!K71</f>
        <v>57899</v>
      </c>
      <c r="O71" s="134">
        <f>'ES Breakdown'!F71+'ES Breakdown'!I71+'ES Breakdown'!L71</f>
        <v>61783</v>
      </c>
      <c r="P71" s="147"/>
      <c r="Q71" s="80"/>
      <c r="R71" s="134"/>
      <c r="S71" s="147"/>
      <c r="T71" s="80"/>
      <c r="U71" s="134"/>
      <c r="V71" s="147"/>
      <c r="W71" s="80"/>
      <c r="X71" s="134"/>
      <c r="Y71" s="147"/>
      <c r="Z71" s="80"/>
      <c r="AA71" s="134"/>
      <c r="AB71" s="147"/>
      <c r="AC71" s="80"/>
      <c r="AD71" s="134"/>
      <c r="AE71" s="147"/>
      <c r="AF71" s="80"/>
      <c r="AG71" s="134"/>
      <c r="AI71" s="147">
        <f t="shared" si="36"/>
        <v>98966</v>
      </c>
      <c r="AJ71" s="80">
        <f t="shared" si="36"/>
        <v>152268</v>
      </c>
      <c r="AK71" s="134">
        <f t="shared" si="36"/>
        <v>129225</v>
      </c>
    </row>
    <row r="72" spans="1:37" ht="15" customHeight="1" x14ac:dyDescent="0.2">
      <c r="A72" s="20" t="str">
        <f>[6]Settings!U71</f>
        <v>B</v>
      </c>
      <c r="B72" s="19" t="str">
        <f>[6]Settings!V71</f>
        <v>FS162</v>
      </c>
      <c r="C72" s="229" t="str">
        <f>[6]Settings!W71</f>
        <v xml:space="preserve"> Kopanong</v>
      </c>
      <c r="D72" s="147">
        <f>Current!$AI72</f>
        <v>2700</v>
      </c>
      <c r="E72" s="80">
        <f>Current!$AJ72</f>
        <v>1700</v>
      </c>
      <c r="F72" s="134">
        <f>Current!$AK72</f>
        <v>1700</v>
      </c>
      <c r="G72" s="147">
        <f>'Infrastructure 2 of 2'!$AI72</f>
        <v>54533</v>
      </c>
      <c r="H72" s="80">
        <f>'Infrastructure 2 of 2'!$AJ72</f>
        <v>88814</v>
      </c>
      <c r="I72" s="134">
        <f>'Infrastructure 2 of 2'!$AK72</f>
        <v>87850</v>
      </c>
      <c r="J72" s="147">
        <f>'Allocations in Kind'!$AI72</f>
        <v>3000</v>
      </c>
      <c r="K72" s="80">
        <f>'Allocations in Kind'!$AJ72</f>
        <v>33</v>
      </c>
      <c r="L72" s="134">
        <f>'Allocations in Kind'!$AK72</f>
        <v>1035</v>
      </c>
      <c r="M72" s="147">
        <f>'ES Breakdown'!D72+'ES Breakdown'!G72+'ES Breakdown'!J72</f>
        <v>67330</v>
      </c>
      <c r="N72" s="80">
        <f>'ES Breakdown'!E72+'ES Breakdown'!H72+'ES Breakdown'!K72</f>
        <v>77579</v>
      </c>
      <c r="O72" s="134">
        <f>'ES Breakdown'!F72+'ES Breakdown'!I72+'ES Breakdown'!L72</f>
        <v>82637</v>
      </c>
      <c r="P72" s="147"/>
      <c r="Q72" s="80"/>
      <c r="R72" s="134"/>
      <c r="S72" s="147"/>
      <c r="T72" s="80"/>
      <c r="U72" s="134"/>
      <c r="V72" s="147"/>
      <c r="W72" s="80"/>
      <c r="X72" s="134"/>
      <c r="Y72" s="147"/>
      <c r="Z72" s="80"/>
      <c r="AA72" s="134"/>
      <c r="AB72" s="147"/>
      <c r="AC72" s="80"/>
      <c r="AD72" s="134"/>
      <c r="AE72" s="147"/>
      <c r="AF72" s="80"/>
      <c r="AG72" s="134"/>
      <c r="AI72" s="147">
        <f t="shared" si="36"/>
        <v>127563</v>
      </c>
      <c r="AJ72" s="80">
        <f t="shared" si="36"/>
        <v>168126</v>
      </c>
      <c r="AK72" s="134">
        <f t="shared" si="36"/>
        <v>173222</v>
      </c>
    </row>
    <row r="73" spans="1:37" ht="15" customHeight="1" x14ac:dyDescent="0.2">
      <c r="A73" s="20" t="str">
        <f>[6]Settings!U72</f>
        <v>B</v>
      </c>
      <c r="B73" s="19" t="str">
        <f>[6]Settings!V72</f>
        <v>FS163</v>
      </c>
      <c r="C73" s="229" t="str">
        <f>[6]Settings!W72</f>
        <v xml:space="preserve"> Mohokare</v>
      </c>
      <c r="D73" s="147">
        <f>Current!$AI73</f>
        <v>2900</v>
      </c>
      <c r="E73" s="80">
        <f>Current!$AJ73</f>
        <v>2155</v>
      </c>
      <c r="F73" s="134">
        <f>Current!$AK73</f>
        <v>2415</v>
      </c>
      <c r="G73" s="147">
        <f>'Infrastructure 2 of 2'!$AI73</f>
        <v>68236</v>
      </c>
      <c r="H73" s="80">
        <f>'Infrastructure 2 of 2'!$AJ73</f>
        <v>99556</v>
      </c>
      <c r="I73" s="134">
        <f>'Infrastructure 2 of 2'!$AK73</f>
        <v>99922</v>
      </c>
      <c r="J73" s="147">
        <f>'Allocations in Kind'!$AI73</f>
        <v>1721</v>
      </c>
      <c r="K73" s="80">
        <f>'Allocations in Kind'!$AJ73</f>
        <v>102</v>
      </c>
      <c r="L73" s="134">
        <f>'Allocations in Kind'!$AK73</f>
        <v>1108</v>
      </c>
      <c r="M73" s="147">
        <f>'ES Breakdown'!D73+'ES Breakdown'!G73+'ES Breakdown'!J73</f>
        <v>56055</v>
      </c>
      <c r="N73" s="80">
        <f>'ES Breakdown'!E73+'ES Breakdown'!H73+'ES Breakdown'!K73</f>
        <v>61606</v>
      </c>
      <c r="O73" s="134">
        <f>'ES Breakdown'!F73+'ES Breakdown'!I73+'ES Breakdown'!L73</f>
        <v>66009</v>
      </c>
      <c r="P73" s="147"/>
      <c r="Q73" s="80"/>
      <c r="R73" s="134"/>
      <c r="S73" s="147"/>
      <c r="T73" s="80"/>
      <c r="U73" s="134"/>
      <c r="V73" s="147"/>
      <c r="W73" s="80"/>
      <c r="X73" s="134"/>
      <c r="Y73" s="147"/>
      <c r="Z73" s="80"/>
      <c r="AA73" s="134"/>
      <c r="AB73" s="147"/>
      <c r="AC73" s="80"/>
      <c r="AD73" s="134"/>
      <c r="AE73" s="147"/>
      <c r="AF73" s="80"/>
      <c r="AG73" s="134"/>
      <c r="AI73" s="147">
        <f t="shared" si="36"/>
        <v>128912</v>
      </c>
      <c r="AJ73" s="80">
        <f t="shared" si="36"/>
        <v>163419</v>
      </c>
      <c r="AK73" s="134">
        <f t="shared" si="36"/>
        <v>169454</v>
      </c>
    </row>
    <row r="74" spans="1:37" ht="15" customHeight="1" x14ac:dyDescent="0.2">
      <c r="A74" s="20" t="str">
        <f>[6]Settings!U73</f>
        <v>C</v>
      </c>
      <c r="B74" s="19" t="str">
        <f>[6]Settings!V73</f>
        <v>DC16</v>
      </c>
      <c r="C74" s="229" t="str">
        <f>[6]Settings!W73</f>
        <v xml:space="preserve"> Xhariep District Municipality</v>
      </c>
      <c r="D74" s="147">
        <f>Current!$AI74</f>
        <v>2250</v>
      </c>
      <c r="E74" s="80">
        <f>Current!$AJ74</f>
        <v>1505</v>
      </c>
      <c r="F74" s="134">
        <f>Current!$AK74</f>
        <v>1765</v>
      </c>
      <c r="G74" s="147">
        <f>'Infrastructure 2 of 2'!$AI74</f>
        <v>2145</v>
      </c>
      <c r="H74" s="80">
        <f>'Infrastructure 2 of 2'!$AJ74</f>
        <v>2267</v>
      </c>
      <c r="I74" s="134">
        <f>'Infrastructure 2 of 2'!$AK74</f>
        <v>2398</v>
      </c>
      <c r="J74" s="147">
        <f>'Allocations in Kind'!$AI74</f>
        <v>1636</v>
      </c>
      <c r="K74" s="80">
        <f>'Allocations in Kind'!$AJ74</f>
        <v>0</v>
      </c>
      <c r="L74" s="134">
        <f>'Allocations in Kind'!$AK74</f>
        <v>0</v>
      </c>
      <c r="M74" s="147">
        <f>'ES Breakdown'!D74+'ES Breakdown'!G74+'ES Breakdown'!J74</f>
        <v>33307</v>
      </c>
      <c r="N74" s="80">
        <f>'ES Breakdown'!E74+'ES Breakdown'!H74+'ES Breakdown'!K74</f>
        <v>40418</v>
      </c>
      <c r="O74" s="134">
        <f>'ES Breakdown'!F74+'ES Breakdown'!I74+'ES Breakdown'!L74</f>
        <v>41856</v>
      </c>
      <c r="P74" s="147"/>
      <c r="Q74" s="80"/>
      <c r="R74" s="134"/>
      <c r="S74" s="147"/>
      <c r="T74" s="80"/>
      <c r="U74" s="134"/>
      <c r="V74" s="147"/>
      <c r="W74" s="80"/>
      <c r="X74" s="134"/>
      <c r="Y74" s="147"/>
      <c r="Z74" s="80"/>
      <c r="AA74" s="134"/>
      <c r="AB74" s="147"/>
      <c r="AC74" s="80"/>
      <c r="AD74" s="134"/>
      <c r="AE74" s="147"/>
      <c r="AF74" s="80"/>
      <c r="AG74" s="134"/>
      <c r="AI74" s="147">
        <f t="shared" si="36"/>
        <v>39338</v>
      </c>
      <c r="AJ74" s="80">
        <f t="shared" si="36"/>
        <v>44190</v>
      </c>
      <c r="AK74" s="134">
        <f t="shared" si="36"/>
        <v>46019</v>
      </c>
    </row>
    <row r="75" spans="1:37" s="66" customFormat="1" ht="15" customHeight="1" x14ac:dyDescent="0.2">
      <c r="A75" s="22" t="str">
        <f>[6]Settings!U74</f>
        <v>Total: Xhariep Municipalities</v>
      </c>
      <c r="B75" s="23"/>
      <c r="C75" s="24"/>
      <c r="D75" s="193">
        <f>SUM(D71:D74)</f>
        <v>10750</v>
      </c>
      <c r="E75" s="102">
        <f t="shared" ref="E75:AK75" si="37">SUM(E71:E74)</f>
        <v>7515</v>
      </c>
      <c r="F75" s="203">
        <f t="shared" si="37"/>
        <v>8295</v>
      </c>
      <c r="G75" s="193">
        <f>SUM(G71:G74)</f>
        <v>171791</v>
      </c>
      <c r="H75" s="102">
        <f t="shared" ref="H75:I75" si="38">SUM(H71:H74)</f>
        <v>282782</v>
      </c>
      <c r="I75" s="203">
        <f t="shared" si="38"/>
        <v>254124</v>
      </c>
      <c r="J75" s="193">
        <f>SUM(J71:J74)</f>
        <v>6357</v>
      </c>
      <c r="K75" s="102">
        <f t="shared" ref="K75:L75" si="39">SUM(K71:K74)</f>
        <v>204</v>
      </c>
      <c r="L75" s="203">
        <f t="shared" si="39"/>
        <v>3216</v>
      </c>
      <c r="M75" s="193">
        <f>SUM(M71:M74)</f>
        <v>205881</v>
      </c>
      <c r="N75" s="102">
        <f t="shared" ref="N75:O75" si="40">SUM(N71:N74)</f>
        <v>237502</v>
      </c>
      <c r="O75" s="203">
        <f t="shared" si="40"/>
        <v>252285</v>
      </c>
      <c r="P75" s="203">
        <f t="shared" si="37"/>
        <v>0</v>
      </c>
      <c r="Q75" s="102">
        <f t="shared" si="37"/>
        <v>0</v>
      </c>
      <c r="R75" s="203">
        <f t="shared" si="37"/>
        <v>0</v>
      </c>
      <c r="S75" s="193">
        <f t="shared" si="37"/>
        <v>0</v>
      </c>
      <c r="T75" s="102">
        <f t="shared" si="37"/>
        <v>0</v>
      </c>
      <c r="U75" s="203">
        <f t="shared" si="37"/>
        <v>0</v>
      </c>
      <c r="V75" s="193">
        <f t="shared" si="37"/>
        <v>0</v>
      </c>
      <c r="W75" s="102">
        <f t="shared" si="37"/>
        <v>0</v>
      </c>
      <c r="X75" s="203">
        <f t="shared" si="37"/>
        <v>0</v>
      </c>
      <c r="Y75" s="193">
        <f t="shared" si="37"/>
        <v>0</v>
      </c>
      <c r="Z75" s="102">
        <f t="shared" si="37"/>
        <v>0</v>
      </c>
      <c r="AA75" s="203">
        <f t="shared" si="37"/>
        <v>0</v>
      </c>
      <c r="AB75" s="193">
        <f t="shared" si="37"/>
        <v>0</v>
      </c>
      <c r="AC75" s="102">
        <f t="shared" si="37"/>
        <v>0</v>
      </c>
      <c r="AD75" s="203">
        <f t="shared" si="37"/>
        <v>0</v>
      </c>
      <c r="AE75" s="193">
        <f t="shared" si="37"/>
        <v>0</v>
      </c>
      <c r="AF75" s="102">
        <f t="shared" si="37"/>
        <v>0</v>
      </c>
      <c r="AG75" s="203">
        <f t="shared" si="37"/>
        <v>0</v>
      </c>
      <c r="AH75" s="121">
        <f t="shared" si="37"/>
        <v>0</v>
      </c>
      <c r="AI75" s="193">
        <f t="shared" si="37"/>
        <v>394779</v>
      </c>
      <c r="AJ75" s="102">
        <f t="shared" si="37"/>
        <v>528003</v>
      </c>
      <c r="AK75" s="203">
        <f t="shared" si="37"/>
        <v>517920</v>
      </c>
    </row>
    <row r="76" spans="1:37" ht="15" customHeight="1" x14ac:dyDescent="0.2">
      <c r="A76" s="254">
        <f>[6]Settings!U75</f>
        <v>0</v>
      </c>
      <c r="B76" s="243">
        <f>[6]Settings!V75</f>
        <v>0</v>
      </c>
      <c r="C76" s="244">
        <f>[6]Settings!W75</f>
        <v>0</v>
      </c>
      <c r="D76" s="1">
        <f>Current!$AI76</f>
        <v>0</v>
      </c>
      <c r="E76" s="2">
        <f>Current!$AJ76</f>
        <v>0</v>
      </c>
      <c r="F76" s="3">
        <f>Current!$AK76</f>
        <v>0</v>
      </c>
      <c r="G76" s="1">
        <f>'Infrastructure 2 of 2'!$AI76</f>
        <v>0</v>
      </c>
      <c r="H76" s="2">
        <f>'Infrastructure 2 of 2'!$AJ76</f>
        <v>0</v>
      </c>
      <c r="I76" s="3">
        <f>'Infrastructure 2 of 2'!$AK76</f>
        <v>0</v>
      </c>
      <c r="J76" s="1">
        <f>'Allocations in Kind'!$AI76</f>
        <v>0</v>
      </c>
      <c r="K76" s="2">
        <f>'Allocations in Kind'!$AJ76</f>
        <v>0</v>
      </c>
      <c r="L76" s="3">
        <f>'Allocations in Kind'!$AK76</f>
        <v>0</v>
      </c>
      <c r="M76" s="1">
        <f>'ES Breakdown'!D76+'ES Breakdown'!G76+'ES Breakdown'!J76</f>
        <v>0</v>
      </c>
      <c r="N76" s="2">
        <f>'ES Breakdown'!E76+'ES Breakdown'!H76+'ES Breakdown'!K76</f>
        <v>0</v>
      </c>
      <c r="O76" s="3">
        <f>'ES Breakdown'!F76+'ES Breakdown'!I76+'ES Breakdown'!L76</f>
        <v>0</v>
      </c>
      <c r="P76" s="1"/>
      <c r="Q76" s="2"/>
      <c r="R76" s="3"/>
      <c r="S76" s="1"/>
      <c r="T76" s="2"/>
      <c r="U76" s="3"/>
      <c r="V76" s="1"/>
      <c r="W76" s="2"/>
      <c r="X76" s="3"/>
      <c r="Y76" s="1"/>
      <c r="Z76" s="2"/>
      <c r="AA76" s="3"/>
      <c r="AB76" s="1"/>
      <c r="AC76" s="2"/>
      <c r="AD76" s="3"/>
      <c r="AE76" s="1"/>
      <c r="AF76" s="2"/>
      <c r="AG76" s="3"/>
      <c r="AI76" s="1">
        <f t="shared" ref="AI76:AK82" si="41">D76+G76+J76+M76+P76+S76+V76+Y76+AB76+AE76</f>
        <v>0</v>
      </c>
      <c r="AJ76" s="2">
        <f t="shared" si="41"/>
        <v>0</v>
      </c>
      <c r="AK76" s="3">
        <f t="shared" si="41"/>
        <v>0</v>
      </c>
    </row>
    <row r="77" spans="1:37" ht="15" customHeight="1" x14ac:dyDescent="0.2">
      <c r="A77" s="20" t="str">
        <f>[6]Settings!U76</f>
        <v>B</v>
      </c>
      <c r="B77" s="19" t="str">
        <f>[6]Settings!V76</f>
        <v>FS181</v>
      </c>
      <c r="C77" s="229" t="str">
        <f>[6]Settings!W76</f>
        <v xml:space="preserve"> Masilonyana</v>
      </c>
      <c r="D77" s="147">
        <f>Current!$AI77</f>
        <v>7900</v>
      </c>
      <c r="E77" s="80">
        <f>Current!$AJ77</f>
        <v>7155</v>
      </c>
      <c r="F77" s="134">
        <f>Current!$AK77</f>
        <v>7155</v>
      </c>
      <c r="G77" s="147">
        <f>'Infrastructure 2 of 2'!$AI77</f>
        <v>43768</v>
      </c>
      <c r="H77" s="80">
        <f>'Infrastructure 2 of 2'!$AJ77</f>
        <v>54931</v>
      </c>
      <c r="I77" s="134">
        <f>'Infrastructure 2 of 2'!$AK77</f>
        <v>76159</v>
      </c>
      <c r="J77" s="147">
        <f>'Allocations in Kind'!$AI77</f>
        <v>2961</v>
      </c>
      <c r="K77" s="80">
        <f>'Allocations in Kind'!$AJ77</f>
        <v>15015</v>
      </c>
      <c r="L77" s="134">
        <f>'Allocations in Kind'!$AK77</f>
        <v>20093</v>
      </c>
      <c r="M77" s="147">
        <f>'ES Breakdown'!D77+'ES Breakdown'!G77+'ES Breakdown'!J77</f>
        <v>89814</v>
      </c>
      <c r="N77" s="80">
        <f>'ES Breakdown'!E77+'ES Breakdown'!H77+'ES Breakdown'!K77</f>
        <v>106815</v>
      </c>
      <c r="O77" s="134">
        <f>'ES Breakdown'!F77+'ES Breakdown'!I77+'ES Breakdown'!L77</f>
        <v>113792</v>
      </c>
      <c r="P77" s="147"/>
      <c r="Q77" s="80"/>
      <c r="R77" s="134"/>
      <c r="S77" s="147"/>
      <c r="T77" s="80"/>
      <c r="U77" s="134"/>
      <c r="V77" s="147"/>
      <c r="W77" s="80"/>
      <c r="X77" s="134"/>
      <c r="Y77" s="147"/>
      <c r="Z77" s="80"/>
      <c r="AA77" s="134"/>
      <c r="AB77" s="147"/>
      <c r="AC77" s="80"/>
      <c r="AD77" s="134"/>
      <c r="AE77" s="147"/>
      <c r="AF77" s="80"/>
      <c r="AG77" s="134"/>
      <c r="AI77" s="147">
        <f t="shared" si="41"/>
        <v>144443</v>
      </c>
      <c r="AJ77" s="80">
        <f t="shared" si="41"/>
        <v>183916</v>
      </c>
      <c r="AK77" s="134">
        <f t="shared" si="41"/>
        <v>217199</v>
      </c>
    </row>
    <row r="78" spans="1:37" ht="15" customHeight="1" x14ac:dyDescent="0.2">
      <c r="A78" s="20" t="str">
        <f>[6]Settings!U77</f>
        <v>B</v>
      </c>
      <c r="B78" s="19" t="str">
        <f>[6]Settings!V77</f>
        <v>FS182</v>
      </c>
      <c r="C78" s="229" t="str">
        <f>[6]Settings!W77</f>
        <v xml:space="preserve"> Tokologo</v>
      </c>
      <c r="D78" s="147">
        <f>Current!$AI78</f>
        <v>2900</v>
      </c>
      <c r="E78" s="80">
        <f>Current!$AJ78</f>
        <v>2155</v>
      </c>
      <c r="F78" s="134">
        <f>Current!$AK78</f>
        <v>2415</v>
      </c>
      <c r="G78" s="147">
        <f>'Infrastructure 2 of 2'!$AI78</f>
        <v>27771</v>
      </c>
      <c r="H78" s="80">
        <f>'Infrastructure 2 of 2'!$AJ78</f>
        <v>21501</v>
      </c>
      <c r="I78" s="134">
        <f>'Infrastructure 2 of 2'!$AK78</f>
        <v>27271</v>
      </c>
      <c r="J78" s="147">
        <f>'Allocations in Kind'!$AI78</f>
        <v>68836</v>
      </c>
      <c r="K78" s="80">
        <f>'Allocations in Kind'!$AJ78</f>
        <v>43594</v>
      </c>
      <c r="L78" s="134">
        <f>'Allocations in Kind'!$AK78</f>
        <v>51092</v>
      </c>
      <c r="M78" s="147">
        <f>'ES Breakdown'!D78+'ES Breakdown'!G78+'ES Breakdown'!J78</f>
        <v>44274</v>
      </c>
      <c r="N78" s="80">
        <f>'ES Breakdown'!E78+'ES Breakdown'!H78+'ES Breakdown'!K78</f>
        <v>49254</v>
      </c>
      <c r="O78" s="134">
        <f>'ES Breakdown'!F78+'ES Breakdown'!I78+'ES Breakdown'!L78</f>
        <v>52554</v>
      </c>
      <c r="P78" s="147"/>
      <c r="Q78" s="80"/>
      <c r="R78" s="134"/>
      <c r="S78" s="147"/>
      <c r="T78" s="80"/>
      <c r="U78" s="134"/>
      <c r="V78" s="147"/>
      <c r="W78" s="80"/>
      <c r="X78" s="134"/>
      <c r="Y78" s="147"/>
      <c r="Z78" s="80"/>
      <c r="AA78" s="134"/>
      <c r="AB78" s="147"/>
      <c r="AC78" s="80"/>
      <c r="AD78" s="134"/>
      <c r="AE78" s="147"/>
      <c r="AF78" s="80"/>
      <c r="AG78" s="134"/>
      <c r="AI78" s="147">
        <f t="shared" si="41"/>
        <v>143781</v>
      </c>
      <c r="AJ78" s="80">
        <f t="shared" si="41"/>
        <v>116504</v>
      </c>
      <c r="AK78" s="134">
        <f t="shared" si="41"/>
        <v>133332</v>
      </c>
    </row>
    <row r="79" spans="1:37" ht="15" customHeight="1" x14ac:dyDescent="0.2">
      <c r="A79" s="20" t="str">
        <f>[6]Settings!U78</f>
        <v>B</v>
      </c>
      <c r="B79" s="19" t="str">
        <f>[6]Settings!V78</f>
        <v>FS183</v>
      </c>
      <c r="C79" s="229" t="str">
        <f>[6]Settings!W78</f>
        <v xml:space="preserve"> Tswelopele</v>
      </c>
      <c r="D79" s="147">
        <f>Current!$AI79</f>
        <v>2900</v>
      </c>
      <c r="E79" s="80">
        <f>Current!$AJ79</f>
        <v>2155</v>
      </c>
      <c r="F79" s="134">
        <f>Current!$AK79</f>
        <v>2155</v>
      </c>
      <c r="G79" s="147">
        <f>'Infrastructure 2 of 2'!$AI79</f>
        <v>26704</v>
      </c>
      <c r="H79" s="80">
        <f>'Infrastructure 2 of 2'!$AJ79</f>
        <v>17430</v>
      </c>
      <c r="I79" s="134">
        <f>'Infrastructure 2 of 2'!$AK79</f>
        <v>18195</v>
      </c>
      <c r="J79" s="147">
        <f>'Allocations in Kind'!$AI79</f>
        <v>25034</v>
      </c>
      <c r="K79" s="80">
        <f>'Allocations in Kind'!$AJ79</f>
        <v>20050</v>
      </c>
      <c r="L79" s="134">
        <f>'Allocations in Kind'!$AK79</f>
        <v>1053</v>
      </c>
      <c r="M79" s="147">
        <f>'ES Breakdown'!D79+'ES Breakdown'!G79+'ES Breakdown'!J79</f>
        <v>59702</v>
      </c>
      <c r="N79" s="80">
        <f>'ES Breakdown'!E79+'ES Breakdown'!H79+'ES Breakdown'!K79</f>
        <v>66780</v>
      </c>
      <c r="O79" s="134">
        <f>'ES Breakdown'!F79+'ES Breakdown'!I79+'ES Breakdown'!L79</f>
        <v>71163</v>
      </c>
      <c r="P79" s="147"/>
      <c r="Q79" s="80"/>
      <c r="R79" s="134"/>
      <c r="S79" s="147"/>
      <c r="T79" s="80"/>
      <c r="U79" s="134"/>
      <c r="V79" s="147"/>
      <c r="W79" s="80"/>
      <c r="X79" s="134"/>
      <c r="Y79" s="147"/>
      <c r="Z79" s="80"/>
      <c r="AA79" s="134"/>
      <c r="AB79" s="147"/>
      <c r="AC79" s="80"/>
      <c r="AD79" s="134"/>
      <c r="AE79" s="147"/>
      <c r="AF79" s="80"/>
      <c r="AG79" s="134"/>
      <c r="AI79" s="147">
        <f t="shared" si="41"/>
        <v>114340</v>
      </c>
      <c r="AJ79" s="80">
        <f t="shared" si="41"/>
        <v>106415</v>
      </c>
      <c r="AK79" s="134">
        <f t="shared" si="41"/>
        <v>92566</v>
      </c>
    </row>
    <row r="80" spans="1:37" ht="15" customHeight="1" x14ac:dyDescent="0.2">
      <c r="A80" s="20" t="str">
        <f>[6]Settings!U79</f>
        <v>B</v>
      </c>
      <c r="B80" s="19" t="str">
        <f>[6]Settings!V79</f>
        <v>FS184</v>
      </c>
      <c r="C80" s="229" t="str">
        <f>[6]Settings!W79</f>
        <v xml:space="preserve"> Matjhabeng</v>
      </c>
      <c r="D80" s="147">
        <f>Current!$AI80</f>
        <v>3145</v>
      </c>
      <c r="E80" s="80">
        <f>Current!$AJ80</f>
        <v>2400</v>
      </c>
      <c r="F80" s="134">
        <f>Current!$AK80</f>
        <v>2660</v>
      </c>
      <c r="G80" s="147">
        <f>'Infrastructure 2 of 2'!$AI80</f>
        <v>156216</v>
      </c>
      <c r="H80" s="80">
        <f>'Infrastructure 2 of 2'!$AJ80</f>
        <v>163245</v>
      </c>
      <c r="I80" s="134">
        <f>'Infrastructure 2 of 2'!$AK80</f>
        <v>144023</v>
      </c>
      <c r="J80" s="147">
        <f>'Allocations in Kind'!$AI80</f>
        <v>33468</v>
      </c>
      <c r="K80" s="80">
        <f>'Allocations in Kind'!$AJ80</f>
        <v>10046</v>
      </c>
      <c r="L80" s="134">
        <f>'Allocations in Kind'!$AK80</f>
        <v>55193</v>
      </c>
      <c r="M80" s="147">
        <f>'ES Breakdown'!D80+'ES Breakdown'!G80+'ES Breakdown'!J80</f>
        <v>393631</v>
      </c>
      <c r="N80" s="80">
        <f>'ES Breakdown'!E80+'ES Breakdown'!H80+'ES Breakdown'!K80</f>
        <v>459418</v>
      </c>
      <c r="O80" s="134">
        <f>'ES Breakdown'!F80+'ES Breakdown'!I80+'ES Breakdown'!L80</f>
        <v>498537</v>
      </c>
      <c r="P80" s="147"/>
      <c r="Q80" s="80"/>
      <c r="R80" s="134"/>
      <c r="S80" s="147"/>
      <c r="T80" s="80"/>
      <c r="U80" s="134"/>
      <c r="V80" s="147"/>
      <c r="W80" s="80"/>
      <c r="X80" s="134"/>
      <c r="Y80" s="147"/>
      <c r="Z80" s="80"/>
      <c r="AA80" s="134"/>
      <c r="AB80" s="147"/>
      <c r="AC80" s="80"/>
      <c r="AD80" s="134"/>
      <c r="AE80" s="147"/>
      <c r="AF80" s="80"/>
      <c r="AG80" s="134"/>
      <c r="AI80" s="147">
        <f t="shared" si="41"/>
        <v>586460</v>
      </c>
      <c r="AJ80" s="80">
        <f t="shared" si="41"/>
        <v>635109</v>
      </c>
      <c r="AK80" s="134">
        <f t="shared" si="41"/>
        <v>700413</v>
      </c>
    </row>
    <row r="81" spans="1:37" ht="15" customHeight="1" x14ac:dyDescent="0.2">
      <c r="A81" s="20" t="str">
        <f>[6]Settings!U80</f>
        <v>B</v>
      </c>
      <c r="B81" s="19" t="str">
        <f>[6]Settings!V80</f>
        <v>FS185</v>
      </c>
      <c r="C81" s="229" t="str">
        <f>[6]Settings!W80</f>
        <v xml:space="preserve"> Nala</v>
      </c>
      <c r="D81" s="147">
        <f>Current!$AI81</f>
        <v>3345</v>
      </c>
      <c r="E81" s="80">
        <f>Current!$AJ81</f>
        <v>2600</v>
      </c>
      <c r="F81" s="134">
        <f>Current!$AK81</f>
        <v>2860</v>
      </c>
      <c r="G81" s="147">
        <f>'Infrastructure 2 of 2'!$AI81</f>
        <v>39482</v>
      </c>
      <c r="H81" s="80">
        <f>'Infrastructure 2 of 2'!$AJ81</f>
        <v>39665</v>
      </c>
      <c r="I81" s="134">
        <f>'Infrastructure 2 of 2'!$AK81</f>
        <v>41308</v>
      </c>
      <c r="J81" s="147">
        <f>'Allocations in Kind'!$AI81</f>
        <v>2365</v>
      </c>
      <c r="K81" s="80">
        <f>'Allocations in Kind'!$AJ81</f>
        <v>1682</v>
      </c>
      <c r="L81" s="134">
        <f>'Allocations in Kind'!$AK81</f>
        <v>262</v>
      </c>
      <c r="M81" s="147">
        <f>'ES Breakdown'!D81+'ES Breakdown'!G81+'ES Breakdown'!J81</f>
        <v>100124</v>
      </c>
      <c r="N81" s="80">
        <f>'ES Breakdown'!E81+'ES Breakdown'!H81+'ES Breakdown'!K81</f>
        <v>110692</v>
      </c>
      <c r="O81" s="134">
        <f>'ES Breakdown'!F81+'ES Breakdown'!I81+'ES Breakdown'!L81</f>
        <v>117408</v>
      </c>
      <c r="P81" s="147"/>
      <c r="Q81" s="80"/>
      <c r="R81" s="134"/>
      <c r="S81" s="147"/>
      <c r="T81" s="80"/>
      <c r="U81" s="134"/>
      <c r="V81" s="147"/>
      <c r="W81" s="80"/>
      <c r="X81" s="134"/>
      <c r="Y81" s="147"/>
      <c r="Z81" s="80"/>
      <c r="AA81" s="134"/>
      <c r="AB81" s="147"/>
      <c r="AC81" s="80"/>
      <c r="AD81" s="134"/>
      <c r="AE81" s="147"/>
      <c r="AF81" s="80"/>
      <c r="AG81" s="134"/>
      <c r="AI81" s="147">
        <f t="shared" si="41"/>
        <v>145316</v>
      </c>
      <c r="AJ81" s="80">
        <f t="shared" si="41"/>
        <v>154639</v>
      </c>
      <c r="AK81" s="134">
        <f t="shared" si="41"/>
        <v>161838</v>
      </c>
    </row>
    <row r="82" spans="1:37" ht="15" customHeight="1" x14ac:dyDescent="0.2">
      <c r="A82" s="20" t="str">
        <f>[6]Settings!U81</f>
        <v>C</v>
      </c>
      <c r="B82" s="19" t="str">
        <f>[6]Settings!V81</f>
        <v>DC18</v>
      </c>
      <c r="C82" s="229" t="str">
        <f>[6]Settings!W81</f>
        <v xml:space="preserve"> Lejweleputswa District Municipality</v>
      </c>
      <c r="D82" s="147">
        <f>Current!$AI82</f>
        <v>2250</v>
      </c>
      <c r="E82" s="80">
        <f>Current!$AJ82</f>
        <v>1000</v>
      </c>
      <c r="F82" s="134">
        <f>Current!$AK82</f>
        <v>1000</v>
      </c>
      <c r="G82" s="147">
        <f>'Infrastructure 2 of 2'!$AI82</f>
        <v>2276</v>
      </c>
      <c r="H82" s="80">
        <f>'Infrastructure 2 of 2'!$AJ82</f>
        <v>2400</v>
      </c>
      <c r="I82" s="134">
        <f>'Infrastructure 2 of 2'!$AK82</f>
        <v>2538</v>
      </c>
      <c r="J82" s="147">
        <f>'Allocations in Kind'!$AI82</f>
        <v>0</v>
      </c>
      <c r="K82" s="80">
        <f>'Allocations in Kind'!$AJ82</f>
        <v>3123</v>
      </c>
      <c r="L82" s="134">
        <f>'Allocations in Kind'!$AK82</f>
        <v>0</v>
      </c>
      <c r="M82" s="147">
        <f>'ES Breakdown'!D82+'ES Breakdown'!G82+'ES Breakdown'!J82</f>
        <v>115472</v>
      </c>
      <c r="N82" s="80">
        <f>'ES Breakdown'!E82+'ES Breakdown'!H82+'ES Breakdown'!K82</f>
        <v>120945</v>
      </c>
      <c r="O82" s="134">
        <f>'ES Breakdown'!F82+'ES Breakdown'!I82+'ES Breakdown'!L82</f>
        <v>125096</v>
      </c>
      <c r="P82" s="147"/>
      <c r="Q82" s="80"/>
      <c r="R82" s="134"/>
      <c r="S82" s="147"/>
      <c r="T82" s="80"/>
      <c r="U82" s="134"/>
      <c r="V82" s="147"/>
      <c r="W82" s="80"/>
      <c r="X82" s="134"/>
      <c r="Y82" s="147"/>
      <c r="Z82" s="80"/>
      <c r="AA82" s="134"/>
      <c r="AB82" s="147"/>
      <c r="AC82" s="80"/>
      <c r="AD82" s="134"/>
      <c r="AE82" s="147"/>
      <c r="AF82" s="80"/>
      <c r="AG82" s="134"/>
      <c r="AI82" s="147">
        <f t="shared" si="41"/>
        <v>119998</v>
      </c>
      <c r="AJ82" s="80">
        <f t="shared" si="41"/>
        <v>127468</v>
      </c>
      <c r="AK82" s="134">
        <f t="shared" si="41"/>
        <v>128634</v>
      </c>
    </row>
    <row r="83" spans="1:37" s="66" customFormat="1" ht="15" customHeight="1" x14ac:dyDescent="0.2">
      <c r="A83" s="22" t="str">
        <f>[6]Settings!U82</f>
        <v>Total: Lejweleputswa Municipalities</v>
      </c>
      <c r="B83" s="23"/>
      <c r="C83" s="24"/>
      <c r="D83" s="193">
        <f>SUM(D77:D82)</f>
        <v>22440</v>
      </c>
      <c r="E83" s="102">
        <f t="shared" ref="E83:AK83" si="42">SUM(E77:E82)</f>
        <v>17465</v>
      </c>
      <c r="F83" s="203">
        <f t="shared" si="42"/>
        <v>18245</v>
      </c>
      <c r="G83" s="193">
        <f>SUM(G77:G82)</f>
        <v>296217</v>
      </c>
      <c r="H83" s="102">
        <f t="shared" ref="H83:I83" si="43">SUM(H77:H82)</f>
        <v>299172</v>
      </c>
      <c r="I83" s="203">
        <f t="shared" si="43"/>
        <v>309494</v>
      </c>
      <c r="J83" s="193">
        <f>SUM(J77:J82)</f>
        <v>132664</v>
      </c>
      <c r="K83" s="102">
        <f t="shared" ref="K83:L83" si="44">SUM(K77:K82)</f>
        <v>93510</v>
      </c>
      <c r="L83" s="203">
        <f t="shared" si="44"/>
        <v>127693</v>
      </c>
      <c r="M83" s="193">
        <f>SUM(M77:M82)</f>
        <v>803017</v>
      </c>
      <c r="N83" s="102">
        <f t="shared" ref="N83:O83" si="45">SUM(N77:N82)</f>
        <v>913904</v>
      </c>
      <c r="O83" s="203">
        <f t="shared" si="45"/>
        <v>978550</v>
      </c>
      <c r="P83" s="203">
        <f t="shared" si="42"/>
        <v>0</v>
      </c>
      <c r="Q83" s="102">
        <f t="shared" si="42"/>
        <v>0</v>
      </c>
      <c r="R83" s="203">
        <f t="shared" si="42"/>
        <v>0</v>
      </c>
      <c r="S83" s="193">
        <f t="shared" si="42"/>
        <v>0</v>
      </c>
      <c r="T83" s="102">
        <f t="shared" si="42"/>
        <v>0</v>
      </c>
      <c r="U83" s="203">
        <f t="shared" si="42"/>
        <v>0</v>
      </c>
      <c r="V83" s="193">
        <f t="shared" si="42"/>
        <v>0</v>
      </c>
      <c r="W83" s="102">
        <f t="shared" si="42"/>
        <v>0</v>
      </c>
      <c r="X83" s="203">
        <f t="shared" si="42"/>
        <v>0</v>
      </c>
      <c r="Y83" s="193">
        <f t="shared" si="42"/>
        <v>0</v>
      </c>
      <c r="Z83" s="102">
        <f t="shared" si="42"/>
        <v>0</v>
      </c>
      <c r="AA83" s="203">
        <f t="shared" si="42"/>
        <v>0</v>
      </c>
      <c r="AB83" s="193">
        <f t="shared" si="42"/>
        <v>0</v>
      </c>
      <c r="AC83" s="102">
        <f t="shared" si="42"/>
        <v>0</v>
      </c>
      <c r="AD83" s="203">
        <f t="shared" si="42"/>
        <v>0</v>
      </c>
      <c r="AE83" s="193">
        <f t="shared" si="42"/>
        <v>0</v>
      </c>
      <c r="AF83" s="102">
        <f t="shared" si="42"/>
        <v>0</v>
      </c>
      <c r="AG83" s="203">
        <f t="shared" si="42"/>
        <v>0</v>
      </c>
      <c r="AH83" s="121">
        <f t="shared" si="42"/>
        <v>0</v>
      </c>
      <c r="AI83" s="193">
        <f t="shared" si="42"/>
        <v>1254338</v>
      </c>
      <c r="AJ83" s="102">
        <f t="shared" si="42"/>
        <v>1324051</v>
      </c>
      <c r="AK83" s="203">
        <f t="shared" si="42"/>
        <v>1433982</v>
      </c>
    </row>
    <row r="84" spans="1:37" ht="15" customHeight="1" x14ac:dyDescent="0.2">
      <c r="A84" s="254">
        <f>[6]Settings!U83</f>
        <v>0</v>
      </c>
      <c r="B84" s="243">
        <f>[6]Settings!V83</f>
        <v>0</v>
      </c>
      <c r="C84" s="244">
        <f>[6]Settings!W83</f>
        <v>0</v>
      </c>
      <c r="D84" s="1">
        <f>Current!$AI84</f>
        <v>0</v>
      </c>
      <c r="E84" s="2">
        <f>Current!$AJ84</f>
        <v>0</v>
      </c>
      <c r="F84" s="3">
        <f>Current!$AK84</f>
        <v>0</v>
      </c>
      <c r="G84" s="1">
        <f>'Infrastructure 2 of 2'!$AI84</f>
        <v>0</v>
      </c>
      <c r="H84" s="2">
        <f>'Infrastructure 2 of 2'!$AJ84</f>
        <v>0</v>
      </c>
      <c r="I84" s="3">
        <f>'Infrastructure 2 of 2'!$AK84</f>
        <v>0</v>
      </c>
      <c r="J84" s="1">
        <f>'Allocations in Kind'!$AI84</f>
        <v>0</v>
      </c>
      <c r="K84" s="2">
        <f>'Allocations in Kind'!$AJ84</f>
        <v>0</v>
      </c>
      <c r="L84" s="3">
        <f>'Allocations in Kind'!$AK84</f>
        <v>0</v>
      </c>
      <c r="M84" s="1">
        <f>'ES Breakdown'!D84+'ES Breakdown'!G84+'ES Breakdown'!J84</f>
        <v>0</v>
      </c>
      <c r="N84" s="2">
        <f>'ES Breakdown'!E84+'ES Breakdown'!H84+'ES Breakdown'!K84</f>
        <v>0</v>
      </c>
      <c r="O84" s="3">
        <f>'ES Breakdown'!F84+'ES Breakdown'!I84+'ES Breakdown'!L84</f>
        <v>0</v>
      </c>
      <c r="P84" s="1"/>
      <c r="Q84" s="2"/>
      <c r="R84" s="3"/>
      <c r="S84" s="1"/>
      <c r="T84" s="2"/>
      <c r="U84" s="3"/>
      <c r="V84" s="1"/>
      <c r="W84" s="2"/>
      <c r="X84" s="3"/>
      <c r="Y84" s="1"/>
      <c r="Z84" s="2"/>
      <c r="AA84" s="3"/>
      <c r="AB84" s="1"/>
      <c r="AC84" s="2"/>
      <c r="AD84" s="3"/>
      <c r="AE84" s="1"/>
      <c r="AF84" s="2"/>
      <c r="AG84" s="3"/>
      <c r="AI84" s="1">
        <f t="shared" ref="AI84:AK91" si="46">D84+G84+J84+M84+P84+S84+V84+Y84+AB84+AE84</f>
        <v>0</v>
      </c>
      <c r="AJ84" s="2">
        <f t="shared" si="46"/>
        <v>0</v>
      </c>
      <c r="AK84" s="3">
        <f t="shared" si="46"/>
        <v>0</v>
      </c>
    </row>
    <row r="85" spans="1:37" ht="15" customHeight="1" x14ac:dyDescent="0.2">
      <c r="A85" s="20" t="str">
        <f>[6]Settings!U84</f>
        <v>B</v>
      </c>
      <c r="B85" s="19" t="str">
        <f>[6]Settings!V84</f>
        <v>FS191</v>
      </c>
      <c r="C85" s="229" t="str">
        <f>[6]Settings!W84</f>
        <v xml:space="preserve"> Setsoto</v>
      </c>
      <c r="D85" s="147">
        <f>Current!$AI85</f>
        <v>3589</v>
      </c>
      <c r="E85" s="80">
        <f>Current!$AJ85</f>
        <v>1700</v>
      </c>
      <c r="F85" s="134">
        <f>Current!$AK85</f>
        <v>1960</v>
      </c>
      <c r="G85" s="147">
        <f>'Infrastructure 2 of 2'!$AI85</f>
        <v>88997</v>
      </c>
      <c r="H85" s="80">
        <f>'Infrastructure 2 of 2'!$AJ85</f>
        <v>95662</v>
      </c>
      <c r="I85" s="134">
        <f>'Infrastructure 2 of 2'!$AK85</f>
        <v>94426</v>
      </c>
      <c r="J85" s="147">
        <f>'Allocations in Kind'!$AI85</f>
        <v>198468</v>
      </c>
      <c r="K85" s="80">
        <f>'Allocations in Kind'!$AJ85</f>
        <v>29055</v>
      </c>
      <c r="L85" s="134">
        <f>'Allocations in Kind'!$AK85</f>
        <v>4290</v>
      </c>
      <c r="M85" s="147">
        <f>'ES Breakdown'!D85+'ES Breakdown'!G85+'ES Breakdown'!J85</f>
        <v>157656</v>
      </c>
      <c r="N85" s="80">
        <f>'ES Breakdown'!E85+'ES Breakdown'!H85+'ES Breakdown'!K85</f>
        <v>173593</v>
      </c>
      <c r="O85" s="134">
        <f>'ES Breakdown'!F85+'ES Breakdown'!I85+'ES Breakdown'!L85</f>
        <v>185530</v>
      </c>
      <c r="P85" s="147"/>
      <c r="Q85" s="80"/>
      <c r="R85" s="134"/>
      <c r="S85" s="147"/>
      <c r="T85" s="80"/>
      <c r="U85" s="134"/>
      <c r="V85" s="147"/>
      <c r="W85" s="80"/>
      <c r="X85" s="134"/>
      <c r="Y85" s="147"/>
      <c r="Z85" s="80"/>
      <c r="AA85" s="134"/>
      <c r="AB85" s="147"/>
      <c r="AC85" s="80"/>
      <c r="AD85" s="134"/>
      <c r="AE85" s="147"/>
      <c r="AF85" s="80"/>
      <c r="AG85" s="134"/>
      <c r="AI85" s="147">
        <f t="shared" si="46"/>
        <v>448710</v>
      </c>
      <c r="AJ85" s="80">
        <f t="shared" si="46"/>
        <v>300010</v>
      </c>
      <c r="AK85" s="134">
        <f t="shared" si="46"/>
        <v>286206</v>
      </c>
    </row>
    <row r="86" spans="1:37" ht="15" customHeight="1" x14ac:dyDescent="0.2">
      <c r="A86" s="20" t="str">
        <f>[6]Settings!U85</f>
        <v>B</v>
      </c>
      <c r="B86" s="19" t="str">
        <f>[6]Settings!V85</f>
        <v>FS192</v>
      </c>
      <c r="C86" s="229" t="str">
        <f>[6]Settings!W85</f>
        <v xml:space="preserve"> Dihlabeng</v>
      </c>
      <c r="D86" s="147">
        <f>Current!$AI86</f>
        <v>2700</v>
      </c>
      <c r="E86" s="80">
        <f>Current!$AJ86</f>
        <v>1955</v>
      </c>
      <c r="F86" s="134">
        <f>Current!$AK86</f>
        <v>2215</v>
      </c>
      <c r="G86" s="147">
        <f>'Infrastructure 2 of 2'!$AI86</f>
        <v>54281</v>
      </c>
      <c r="H86" s="80">
        <f>'Infrastructure 2 of 2'!$AJ86</f>
        <v>66406</v>
      </c>
      <c r="I86" s="134">
        <f>'Infrastructure 2 of 2'!$AK86</f>
        <v>64972</v>
      </c>
      <c r="J86" s="147">
        <f>'Allocations in Kind'!$AI86</f>
        <v>16365</v>
      </c>
      <c r="K86" s="80">
        <f>'Allocations in Kind'!$AJ86</f>
        <v>13888</v>
      </c>
      <c r="L86" s="134">
        <f>'Allocations in Kind'!$AK86</f>
        <v>22597</v>
      </c>
      <c r="M86" s="147">
        <f>'ES Breakdown'!D86+'ES Breakdown'!G86+'ES Breakdown'!J86</f>
        <v>129764</v>
      </c>
      <c r="N86" s="80">
        <f>'ES Breakdown'!E86+'ES Breakdown'!H86+'ES Breakdown'!K86</f>
        <v>147888</v>
      </c>
      <c r="O86" s="134">
        <f>'ES Breakdown'!F86+'ES Breakdown'!I86+'ES Breakdown'!L86</f>
        <v>161256</v>
      </c>
      <c r="P86" s="147"/>
      <c r="Q86" s="80"/>
      <c r="R86" s="134"/>
      <c r="S86" s="147"/>
      <c r="T86" s="80"/>
      <c r="U86" s="134"/>
      <c r="V86" s="147"/>
      <c r="W86" s="80"/>
      <c r="X86" s="134"/>
      <c r="Y86" s="147"/>
      <c r="Z86" s="80"/>
      <c r="AA86" s="134"/>
      <c r="AB86" s="147"/>
      <c r="AC86" s="80"/>
      <c r="AD86" s="134"/>
      <c r="AE86" s="147"/>
      <c r="AF86" s="80"/>
      <c r="AG86" s="134"/>
      <c r="AI86" s="147">
        <f t="shared" si="46"/>
        <v>203110</v>
      </c>
      <c r="AJ86" s="80">
        <f t="shared" si="46"/>
        <v>230137</v>
      </c>
      <c r="AK86" s="134">
        <f t="shared" si="46"/>
        <v>251040</v>
      </c>
    </row>
    <row r="87" spans="1:37" ht="15" customHeight="1" x14ac:dyDescent="0.2">
      <c r="A87" s="20" t="str">
        <f>[6]Settings!U86</f>
        <v>B</v>
      </c>
      <c r="B87" s="19" t="str">
        <f>[6]Settings!V86</f>
        <v>FS193</v>
      </c>
      <c r="C87" s="229" t="str">
        <f>[6]Settings!W86</f>
        <v xml:space="preserve"> Nketoana</v>
      </c>
      <c r="D87" s="147">
        <f>Current!$AI87</f>
        <v>2700</v>
      </c>
      <c r="E87" s="80">
        <f>Current!$AJ87</f>
        <v>1955</v>
      </c>
      <c r="F87" s="134">
        <f>Current!$AK87</f>
        <v>2215</v>
      </c>
      <c r="G87" s="147">
        <f>'Infrastructure 2 of 2'!$AI87</f>
        <v>30755</v>
      </c>
      <c r="H87" s="80">
        <f>'Infrastructure 2 of 2'!$AJ87</f>
        <v>32042</v>
      </c>
      <c r="I87" s="134">
        <f>'Infrastructure 2 of 2'!$AK87</f>
        <v>33400</v>
      </c>
      <c r="J87" s="147">
        <f>'Allocations in Kind'!$AI87</f>
        <v>89485</v>
      </c>
      <c r="K87" s="80">
        <f>'Allocations in Kind'!$AJ87</f>
        <v>83189</v>
      </c>
      <c r="L87" s="134">
        <f>'Allocations in Kind'!$AK87</f>
        <v>57727</v>
      </c>
      <c r="M87" s="147">
        <f>'ES Breakdown'!D87+'ES Breakdown'!G87+'ES Breakdown'!J87</f>
        <v>79880</v>
      </c>
      <c r="N87" s="80">
        <f>'ES Breakdown'!E87+'ES Breakdown'!H87+'ES Breakdown'!K87</f>
        <v>87430</v>
      </c>
      <c r="O87" s="134">
        <f>'ES Breakdown'!F87+'ES Breakdown'!I87+'ES Breakdown'!L87</f>
        <v>93708</v>
      </c>
      <c r="P87" s="147"/>
      <c r="Q87" s="80"/>
      <c r="R87" s="134"/>
      <c r="S87" s="147"/>
      <c r="T87" s="80"/>
      <c r="U87" s="134"/>
      <c r="V87" s="147"/>
      <c r="W87" s="80"/>
      <c r="X87" s="134"/>
      <c r="Y87" s="147"/>
      <c r="Z87" s="80"/>
      <c r="AA87" s="134"/>
      <c r="AB87" s="147"/>
      <c r="AC87" s="80"/>
      <c r="AD87" s="134"/>
      <c r="AE87" s="147"/>
      <c r="AF87" s="80"/>
      <c r="AG87" s="134"/>
      <c r="AI87" s="147">
        <f t="shared" si="46"/>
        <v>202820</v>
      </c>
      <c r="AJ87" s="80">
        <f t="shared" si="46"/>
        <v>204616</v>
      </c>
      <c r="AK87" s="134">
        <f t="shared" si="46"/>
        <v>187050</v>
      </c>
    </row>
    <row r="88" spans="1:37" ht="15" customHeight="1" x14ac:dyDescent="0.2">
      <c r="A88" s="20" t="str">
        <f>[6]Settings!U87</f>
        <v>B</v>
      </c>
      <c r="B88" s="19" t="str">
        <f>[6]Settings!V87</f>
        <v>FS194</v>
      </c>
      <c r="C88" s="229" t="str">
        <f>[6]Settings!W87</f>
        <v xml:space="preserve"> Maluti-a-Phofung</v>
      </c>
      <c r="D88" s="147">
        <f>Current!$AI88</f>
        <v>7364</v>
      </c>
      <c r="E88" s="80">
        <f>Current!$AJ88</f>
        <v>2400</v>
      </c>
      <c r="F88" s="134">
        <f>Current!$AK88</f>
        <v>2660</v>
      </c>
      <c r="G88" s="147">
        <f>'Infrastructure 2 of 2'!$AI88</f>
        <v>215732</v>
      </c>
      <c r="H88" s="80">
        <f>'Infrastructure 2 of 2'!$AJ88</f>
        <v>245695</v>
      </c>
      <c r="I88" s="134">
        <f>'Infrastructure 2 of 2'!$AK88</f>
        <v>246210</v>
      </c>
      <c r="J88" s="147">
        <f>'Allocations in Kind'!$AI88</f>
        <v>32171</v>
      </c>
      <c r="K88" s="80">
        <f>'Allocations in Kind'!$AJ88</f>
        <v>46645</v>
      </c>
      <c r="L88" s="134">
        <f>'Allocations in Kind'!$AK88</f>
        <v>45512</v>
      </c>
      <c r="M88" s="147">
        <f>'ES Breakdown'!D88+'ES Breakdown'!G88+'ES Breakdown'!J88</f>
        <v>493768</v>
      </c>
      <c r="N88" s="80">
        <f>'ES Breakdown'!E88+'ES Breakdown'!H88+'ES Breakdown'!K88</f>
        <v>537563</v>
      </c>
      <c r="O88" s="134">
        <f>'ES Breakdown'!F88+'ES Breakdown'!I88+'ES Breakdown'!L88</f>
        <v>573326</v>
      </c>
      <c r="P88" s="147"/>
      <c r="Q88" s="80"/>
      <c r="R88" s="134"/>
      <c r="S88" s="147"/>
      <c r="T88" s="80"/>
      <c r="U88" s="134"/>
      <c r="V88" s="147"/>
      <c r="W88" s="80"/>
      <c r="X88" s="134"/>
      <c r="Y88" s="147"/>
      <c r="Z88" s="80"/>
      <c r="AA88" s="134"/>
      <c r="AB88" s="147"/>
      <c r="AC88" s="80"/>
      <c r="AD88" s="134"/>
      <c r="AE88" s="147"/>
      <c r="AF88" s="80"/>
      <c r="AG88" s="134"/>
      <c r="AI88" s="147">
        <f t="shared" si="46"/>
        <v>749035</v>
      </c>
      <c r="AJ88" s="80">
        <f t="shared" si="46"/>
        <v>832303</v>
      </c>
      <c r="AK88" s="134">
        <f t="shared" si="46"/>
        <v>867708</v>
      </c>
    </row>
    <row r="89" spans="1:37" ht="15" customHeight="1" x14ac:dyDescent="0.2">
      <c r="A89" s="20" t="str">
        <f>[6]Settings!U88</f>
        <v>B</v>
      </c>
      <c r="B89" s="19" t="str">
        <f>[6]Settings!V88</f>
        <v>FS195</v>
      </c>
      <c r="C89" s="229" t="str">
        <f>[6]Settings!W88</f>
        <v xml:space="preserve"> Phumelela</v>
      </c>
      <c r="D89" s="147">
        <f>Current!$AI89</f>
        <v>3345</v>
      </c>
      <c r="E89" s="80">
        <f>Current!$AJ89</f>
        <v>2600</v>
      </c>
      <c r="F89" s="134">
        <f>Current!$AK89</f>
        <v>2860</v>
      </c>
      <c r="G89" s="147">
        <f>'Infrastructure 2 of 2'!$AI89</f>
        <v>40954</v>
      </c>
      <c r="H89" s="80">
        <f>'Infrastructure 2 of 2'!$AJ89</f>
        <v>42364</v>
      </c>
      <c r="I89" s="134">
        <f>'Infrastructure 2 of 2'!$AK89</f>
        <v>51434</v>
      </c>
      <c r="J89" s="147">
        <f>'Allocations in Kind'!$AI89</f>
        <v>45103</v>
      </c>
      <c r="K89" s="80">
        <f>'Allocations in Kind'!$AJ89</f>
        <v>29382</v>
      </c>
      <c r="L89" s="134">
        <f>'Allocations in Kind'!$AK89</f>
        <v>5236</v>
      </c>
      <c r="M89" s="147">
        <f>'ES Breakdown'!D89+'ES Breakdown'!G89+'ES Breakdown'!J89</f>
        <v>61603</v>
      </c>
      <c r="N89" s="80">
        <f>'ES Breakdown'!E89+'ES Breakdown'!H89+'ES Breakdown'!K89</f>
        <v>67933</v>
      </c>
      <c r="O89" s="134">
        <f>'ES Breakdown'!F89+'ES Breakdown'!I89+'ES Breakdown'!L89</f>
        <v>72638</v>
      </c>
      <c r="P89" s="147"/>
      <c r="Q89" s="80"/>
      <c r="R89" s="134"/>
      <c r="S89" s="147"/>
      <c r="T89" s="80"/>
      <c r="U89" s="134"/>
      <c r="V89" s="147"/>
      <c r="W89" s="80"/>
      <c r="X89" s="134"/>
      <c r="Y89" s="147"/>
      <c r="Z89" s="80"/>
      <c r="AA89" s="134"/>
      <c r="AB89" s="147"/>
      <c r="AC89" s="80"/>
      <c r="AD89" s="134"/>
      <c r="AE89" s="147"/>
      <c r="AF89" s="80"/>
      <c r="AG89" s="134"/>
      <c r="AI89" s="147">
        <f t="shared" si="46"/>
        <v>151005</v>
      </c>
      <c r="AJ89" s="80">
        <f t="shared" si="46"/>
        <v>142279</v>
      </c>
      <c r="AK89" s="134">
        <f t="shared" si="46"/>
        <v>132168</v>
      </c>
    </row>
    <row r="90" spans="1:37" ht="15" customHeight="1" x14ac:dyDescent="0.2">
      <c r="A90" s="20" t="str">
        <f>[6]Settings!U89</f>
        <v>B</v>
      </c>
      <c r="B90" s="19" t="str">
        <f>[6]Settings!V89</f>
        <v>FS196</v>
      </c>
      <c r="C90" s="229" t="str">
        <f>[6]Settings!W89</f>
        <v xml:space="preserve"> Mantsopa</v>
      </c>
      <c r="D90" s="147">
        <f>Current!$AI90</f>
        <v>3145</v>
      </c>
      <c r="E90" s="80">
        <f>Current!$AJ90</f>
        <v>2400</v>
      </c>
      <c r="F90" s="134">
        <f>Current!$AK90</f>
        <v>2660</v>
      </c>
      <c r="G90" s="147">
        <f>'Infrastructure 2 of 2'!$AI90</f>
        <v>35252</v>
      </c>
      <c r="H90" s="80">
        <f>'Infrastructure 2 of 2'!$AJ90</f>
        <v>45398</v>
      </c>
      <c r="I90" s="134">
        <f>'Infrastructure 2 of 2'!$AK90</f>
        <v>57196</v>
      </c>
      <c r="J90" s="147">
        <f>'Allocations in Kind'!$AI90</f>
        <v>10825</v>
      </c>
      <c r="K90" s="80">
        <f>'Allocations in Kind'!$AJ90</f>
        <v>20064</v>
      </c>
      <c r="L90" s="134">
        <f>'Allocations in Kind'!$AK90</f>
        <v>2068</v>
      </c>
      <c r="M90" s="147">
        <f>'ES Breakdown'!D90+'ES Breakdown'!G90+'ES Breakdown'!J90</f>
        <v>68314</v>
      </c>
      <c r="N90" s="80">
        <f>'ES Breakdown'!E90+'ES Breakdown'!H90+'ES Breakdown'!K90</f>
        <v>74700</v>
      </c>
      <c r="O90" s="134">
        <f>'ES Breakdown'!F90+'ES Breakdown'!I90+'ES Breakdown'!L90</f>
        <v>79840</v>
      </c>
      <c r="P90" s="147"/>
      <c r="Q90" s="80"/>
      <c r="R90" s="134"/>
      <c r="S90" s="147"/>
      <c r="T90" s="80"/>
      <c r="U90" s="134"/>
      <c r="V90" s="147"/>
      <c r="W90" s="80"/>
      <c r="X90" s="134"/>
      <c r="Y90" s="147"/>
      <c r="Z90" s="80"/>
      <c r="AA90" s="134"/>
      <c r="AB90" s="147"/>
      <c r="AC90" s="80"/>
      <c r="AD90" s="134"/>
      <c r="AE90" s="147"/>
      <c r="AF90" s="80"/>
      <c r="AG90" s="134"/>
      <c r="AI90" s="147">
        <f t="shared" si="46"/>
        <v>117536</v>
      </c>
      <c r="AJ90" s="80">
        <f t="shared" si="46"/>
        <v>142562</v>
      </c>
      <c r="AK90" s="134">
        <f t="shared" si="46"/>
        <v>141764</v>
      </c>
    </row>
    <row r="91" spans="1:37" ht="15" customHeight="1" x14ac:dyDescent="0.2">
      <c r="A91" s="20" t="str">
        <f>[6]Settings!U90</f>
        <v>C</v>
      </c>
      <c r="B91" s="19" t="str">
        <f>[6]Settings!V90</f>
        <v>DC19</v>
      </c>
      <c r="C91" s="229" t="str">
        <f>[6]Settings!W90</f>
        <v xml:space="preserve"> Thabo Mofutsanyana District Municipality</v>
      </c>
      <c r="D91" s="147">
        <f>Current!$AI91</f>
        <v>9392</v>
      </c>
      <c r="E91" s="80">
        <f>Current!$AJ91</f>
        <v>7505</v>
      </c>
      <c r="F91" s="134">
        <f>Current!$AK91</f>
        <v>7765</v>
      </c>
      <c r="G91" s="147">
        <f>'Infrastructure 2 of 2'!$AI91</f>
        <v>2400</v>
      </c>
      <c r="H91" s="80">
        <f>'Infrastructure 2 of 2'!$AJ91</f>
        <v>2530</v>
      </c>
      <c r="I91" s="134">
        <f>'Infrastructure 2 of 2'!$AK91</f>
        <v>2672</v>
      </c>
      <c r="J91" s="147">
        <f>'Allocations in Kind'!$AI91</f>
        <v>0</v>
      </c>
      <c r="K91" s="80">
        <f>'Allocations in Kind'!$AJ91</f>
        <v>3123</v>
      </c>
      <c r="L91" s="134">
        <f>'Allocations in Kind'!$AK91</f>
        <v>0</v>
      </c>
      <c r="M91" s="147">
        <f>'ES Breakdown'!D91+'ES Breakdown'!G91+'ES Breakdown'!J91</f>
        <v>101909</v>
      </c>
      <c r="N91" s="80">
        <f>'ES Breakdown'!E91+'ES Breakdown'!H91+'ES Breakdown'!K91</f>
        <v>106990</v>
      </c>
      <c r="O91" s="134">
        <f>'ES Breakdown'!F91+'ES Breakdown'!I91+'ES Breakdown'!L91</f>
        <v>110846</v>
      </c>
      <c r="P91" s="147"/>
      <c r="Q91" s="80"/>
      <c r="R91" s="134"/>
      <c r="S91" s="147"/>
      <c r="T91" s="80"/>
      <c r="U91" s="134"/>
      <c r="V91" s="147"/>
      <c r="W91" s="80"/>
      <c r="X91" s="134"/>
      <c r="Y91" s="147"/>
      <c r="Z91" s="80"/>
      <c r="AA91" s="134"/>
      <c r="AB91" s="147"/>
      <c r="AC91" s="80"/>
      <c r="AD91" s="134"/>
      <c r="AE91" s="147"/>
      <c r="AF91" s="80"/>
      <c r="AG91" s="134"/>
      <c r="AI91" s="147">
        <f t="shared" si="46"/>
        <v>113701</v>
      </c>
      <c r="AJ91" s="80">
        <f t="shared" si="46"/>
        <v>120148</v>
      </c>
      <c r="AK91" s="134">
        <f t="shared" si="46"/>
        <v>121283</v>
      </c>
    </row>
    <row r="92" spans="1:37" s="66" customFormat="1" ht="15" customHeight="1" x14ac:dyDescent="0.2">
      <c r="A92" s="22" t="str">
        <f>[6]Settings!U91</f>
        <v>Total: Thabo Mofutsanyana Municipalities</v>
      </c>
      <c r="B92" s="23"/>
      <c r="C92" s="24"/>
      <c r="D92" s="193">
        <f>SUM(D85:D91)</f>
        <v>32235</v>
      </c>
      <c r="E92" s="102">
        <f t="shared" ref="E92:AK92" si="47">SUM(E85:E91)</f>
        <v>20515</v>
      </c>
      <c r="F92" s="203">
        <f t="shared" si="47"/>
        <v>22335</v>
      </c>
      <c r="G92" s="193">
        <f>SUM(G85:G91)</f>
        <v>468371</v>
      </c>
      <c r="H92" s="102">
        <f t="shared" ref="H92:I92" si="48">SUM(H85:H91)</f>
        <v>530097</v>
      </c>
      <c r="I92" s="203">
        <f t="shared" si="48"/>
        <v>550310</v>
      </c>
      <c r="J92" s="193">
        <f>SUM(J85:J91)</f>
        <v>392417</v>
      </c>
      <c r="K92" s="102">
        <f t="shared" ref="K92:L92" si="49">SUM(K85:K91)</f>
        <v>225346</v>
      </c>
      <c r="L92" s="203">
        <f t="shared" si="49"/>
        <v>137430</v>
      </c>
      <c r="M92" s="193">
        <f>SUM(M85:M91)</f>
        <v>1092894</v>
      </c>
      <c r="N92" s="102">
        <f t="shared" ref="N92:O92" si="50">SUM(N85:N91)</f>
        <v>1196097</v>
      </c>
      <c r="O92" s="203">
        <f t="shared" si="50"/>
        <v>1277144</v>
      </c>
      <c r="P92" s="203">
        <f t="shared" si="47"/>
        <v>0</v>
      </c>
      <c r="Q92" s="102">
        <f t="shared" si="47"/>
        <v>0</v>
      </c>
      <c r="R92" s="203">
        <f t="shared" si="47"/>
        <v>0</v>
      </c>
      <c r="S92" s="193">
        <f t="shared" si="47"/>
        <v>0</v>
      </c>
      <c r="T92" s="102">
        <f t="shared" si="47"/>
        <v>0</v>
      </c>
      <c r="U92" s="203">
        <f t="shared" si="47"/>
        <v>0</v>
      </c>
      <c r="V92" s="193">
        <f t="shared" si="47"/>
        <v>0</v>
      </c>
      <c r="W92" s="102">
        <f t="shared" si="47"/>
        <v>0</v>
      </c>
      <c r="X92" s="203">
        <f t="shared" si="47"/>
        <v>0</v>
      </c>
      <c r="Y92" s="193">
        <f t="shared" si="47"/>
        <v>0</v>
      </c>
      <c r="Z92" s="102">
        <f t="shared" si="47"/>
        <v>0</v>
      </c>
      <c r="AA92" s="203">
        <f t="shared" si="47"/>
        <v>0</v>
      </c>
      <c r="AB92" s="193">
        <f t="shared" si="47"/>
        <v>0</v>
      </c>
      <c r="AC92" s="102">
        <f t="shared" si="47"/>
        <v>0</v>
      </c>
      <c r="AD92" s="203">
        <f t="shared" si="47"/>
        <v>0</v>
      </c>
      <c r="AE92" s="193">
        <f t="shared" si="47"/>
        <v>0</v>
      </c>
      <c r="AF92" s="102">
        <f t="shared" si="47"/>
        <v>0</v>
      </c>
      <c r="AG92" s="203">
        <f t="shared" si="47"/>
        <v>0</v>
      </c>
      <c r="AH92" s="121">
        <f t="shared" si="47"/>
        <v>0</v>
      </c>
      <c r="AI92" s="193">
        <f t="shared" si="47"/>
        <v>1985917</v>
      </c>
      <c r="AJ92" s="102">
        <f t="shared" si="47"/>
        <v>1972055</v>
      </c>
      <c r="AK92" s="203">
        <f t="shared" si="47"/>
        <v>1987219</v>
      </c>
    </row>
    <row r="93" spans="1:37" ht="15" customHeight="1" x14ac:dyDescent="0.2">
      <c r="A93" s="254">
        <f>[6]Settings!U92</f>
        <v>0</v>
      </c>
      <c r="B93" s="243">
        <f>[6]Settings!V92</f>
        <v>0</v>
      </c>
      <c r="C93" s="244">
        <f>[6]Settings!W92</f>
        <v>0</v>
      </c>
      <c r="D93" s="1">
        <f>Current!$AI93</f>
        <v>0</v>
      </c>
      <c r="E93" s="2">
        <f>Current!$AJ93</f>
        <v>0</v>
      </c>
      <c r="F93" s="3">
        <f>Current!$AK93</f>
        <v>0</v>
      </c>
      <c r="G93" s="1">
        <f>'Infrastructure 2 of 2'!$AI93</f>
        <v>0</v>
      </c>
      <c r="H93" s="2">
        <f>'Infrastructure 2 of 2'!$AJ93</f>
        <v>0</v>
      </c>
      <c r="I93" s="3">
        <f>'Infrastructure 2 of 2'!$AK93</f>
        <v>0</v>
      </c>
      <c r="J93" s="1">
        <f>'Allocations in Kind'!$AI93</f>
        <v>0</v>
      </c>
      <c r="K93" s="2">
        <f>'Allocations in Kind'!$AJ93</f>
        <v>0</v>
      </c>
      <c r="L93" s="3">
        <f>'Allocations in Kind'!$AK93</f>
        <v>0</v>
      </c>
      <c r="M93" s="1">
        <f>'ES Breakdown'!D93+'ES Breakdown'!G93+'ES Breakdown'!J93</f>
        <v>0</v>
      </c>
      <c r="N93" s="2">
        <f>'ES Breakdown'!E93+'ES Breakdown'!H93+'ES Breakdown'!K93</f>
        <v>0</v>
      </c>
      <c r="O93" s="3">
        <f>'ES Breakdown'!F93+'ES Breakdown'!I93+'ES Breakdown'!L93</f>
        <v>0</v>
      </c>
      <c r="P93" s="1"/>
      <c r="Q93" s="2"/>
      <c r="R93" s="3"/>
      <c r="S93" s="1"/>
      <c r="T93" s="2"/>
      <c r="U93" s="3"/>
      <c r="V93" s="1"/>
      <c r="W93" s="2"/>
      <c r="X93" s="3"/>
      <c r="Y93" s="1"/>
      <c r="Z93" s="2"/>
      <c r="AA93" s="3"/>
      <c r="AB93" s="1"/>
      <c r="AC93" s="2"/>
      <c r="AD93" s="3"/>
      <c r="AE93" s="1"/>
      <c r="AF93" s="2"/>
      <c r="AG93" s="3"/>
      <c r="AI93" s="1">
        <f t="shared" ref="AI93:AK98" si="51">D93+G93+J93+M93+P93+S93+V93+Y93+AB93+AE93</f>
        <v>0</v>
      </c>
      <c r="AJ93" s="2">
        <f t="shared" si="51"/>
        <v>0</v>
      </c>
      <c r="AK93" s="3">
        <f t="shared" si="51"/>
        <v>0</v>
      </c>
    </row>
    <row r="94" spans="1:37" ht="15" customHeight="1" x14ac:dyDescent="0.2">
      <c r="A94" s="20" t="str">
        <f>[6]Settings!U93</f>
        <v>B</v>
      </c>
      <c r="B94" s="19" t="s">
        <v>55</v>
      </c>
      <c r="C94" s="229" t="str">
        <f>[6]Settings!W93</f>
        <v xml:space="preserve"> Moqhaka</v>
      </c>
      <c r="D94" s="147">
        <f>Current!$AI94</f>
        <v>3145</v>
      </c>
      <c r="E94" s="80">
        <f>Current!$AJ94</f>
        <v>2400</v>
      </c>
      <c r="F94" s="134">
        <f>Current!$AK94</f>
        <v>2400</v>
      </c>
      <c r="G94" s="147">
        <f>'Infrastructure 2 of 2'!$AI94</f>
        <v>65840</v>
      </c>
      <c r="H94" s="80">
        <f>'Infrastructure 2 of 2'!$AJ94</f>
        <v>58061</v>
      </c>
      <c r="I94" s="134">
        <f>'Infrastructure 2 of 2'!$AK94</f>
        <v>69406</v>
      </c>
      <c r="J94" s="147">
        <f>'Allocations in Kind'!$AI94</f>
        <v>28265</v>
      </c>
      <c r="K94" s="80">
        <f>'Allocations in Kind'!$AJ94</f>
        <v>3429</v>
      </c>
      <c r="L94" s="134">
        <f>'Allocations in Kind'!$AK94</f>
        <v>3606</v>
      </c>
      <c r="M94" s="147">
        <f>'ES Breakdown'!D94+'ES Breakdown'!G94+'ES Breakdown'!J94</f>
        <v>164092</v>
      </c>
      <c r="N94" s="80">
        <f>'ES Breakdown'!E94+'ES Breakdown'!H94+'ES Breakdown'!K94</f>
        <v>185011</v>
      </c>
      <c r="O94" s="134">
        <f>'ES Breakdown'!F94+'ES Breakdown'!I94+'ES Breakdown'!L94</f>
        <v>200251</v>
      </c>
      <c r="P94" s="147"/>
      <c r="Q94" s="80"/>
      <c r="R94" s="134"/>
      <c r="S94" s="147"/>
      <c r="T94" s="80"/>
      <c r="U94" s="134"/>
      <c r="V94" s="147"/>
      <c r="W94" s="80"/>
      <c r="X94" s="134"/>
      <c r="Y94" s="147"/>
      <c r="Z94" s="80"/>
      <c r="AA94" s="134"/>
      <c r="AB94" s="147"/>
      <c r="AC94" s="80"/>
      <c r="AD94" s="134"/>
      <c r="AE94" s="147"/>
      <c r="AF94" s="80"/>
      <c r="AG94" s="134"/>
      <c r="AI94" s="147">
        <f t="shared" si="51"/>
        <v>261342</v>
      </c>
      <c r="AJ94" s="80">
        <f t="shared" si="51"/>
        <v>248901</v>
      </c>
      <c r="AK94" s="134">
        <f t="shared" si="51"/>
        <v>275663</v>
      </c>
    </row>
    <row r="95" spans="1:37" ht="15" customHeight="1" x14ac:dyDescent="0.2">
      <c r="A95" s="20" t="str">
        <f>[6]Settings!U94</f>
        <v>B</v>
      </c>
      <c r="B95" s="19" t="s">
        <v>56</v>
      </c>
      <c r="C95" s="229" t="str">
        <f>[6]Settings!W94</f>
        <v xml:space="preserve"> Ngwathe</v>
      </c>
      <c r="D95" s="147">
        <f>Current!$AI95</f>
        <v>9145</v>
      </c>
      <c r="E95" s="80">
        <f>Current!$AJ95</f>
        <v>8400</v>
      </c>
      <c r="F95" s="134">
        <f>Current!$AK95</f>
        <v>8660</v>
      </c>
      <c r="G95" s="147">
        <f>'Infrastructure 2 of 2'!$AI95</f>
        <v>90078</v>
      </c>
      <c r="H95" s="80">
        <f>'Infrastructure 2 of 2'!$AJ95</f>
        <v>85001</v>
      </c>
      <c r="I95" s="134">
        <f>'Infrastructure 2 of 2'!$AK95</f>
        <v>101465</v>
      </c>
      <c r="J95" s="147">
        <f>'Allocations in Kind'!$AI95</f>
        <v>21303</v>
      </c>
      <c r="K95" s="80">
        <f>'Allocations in Kind'!$AJ95</f>
        <v>26460</v>
      </c>
      <c r="L95" s="134">
        <f>'Allocations in Kind'!$AK95</f>
        <v>25028</v>
      </c>
      <c r="M95" s="147">
        <f>'ES Breakdown'!D95+'ES Breakdown'!G95+'ES Breakdown'!J95</f>
        <v>160606</v>
      </c>
      <c r="N95" s="80">
        <f>'ES Breakdown'!E95+'ES Breakdown'!H95+'ES Breakdown'!K95</f>
        <v>174200</v>
      </c>
      <c r="O95" s="134">
        <f>'ES Breakdown'!F95+'ES Breakdown'!I95+'ES Breakdown'!L95</f>
        <v>186068</v>
      </c>
      <c r="P95" s="147"/>
      <c r="Q95" s="80"/>
      <c r="R95" s="134"/>
      <c r="S95" s="147"/>
      <c r="T95" s="80"/>
      <c r="U95" s="134"/>
      <c r="V95" s="147"/>
      <c r="W95" s="80"/>
      <c r="X95" s="134"/>
      <c r="Y95" s="147"/>
      <c r="Z95" s="80"/>
      <c r="AA95" s="134"/>
      <c r="AB95" s="147"/>
      <c r="AC95" s="80"/>
      <c r="AD95" s="134"/>
      <c r="AE95" s="147"/>
      <c r="AF95" s="80"/>
      <c r="AG95" s="134"/>
      <c r="AI95" s="147">
        <f t="shared" si="51"/>
        <v>281132</v>
      </c>
      <c r="AJ95" s="80">
        <f t="shared" si="51"/>
        <v>294061</v>
      </c>
      <c r="AK95" s="134">
        <f t="shared" si="51"/>
        <v>321221</v>
      </c>
    </row>
    <row r="96" spans="1:37" ht="15" customHeight="1" x14ac:dyDescent="0.2">
      <c r="A96" s="20" t="str">
        <f>[6]Settings!U95</f>
        <v>B</v>
      </c>
      <c r="B96" s="19" t="s">
        <v>57</v>
      </c>
      <c r="C96" s="229" t="str">
        <f>[6]Settings!W95</f>
        <v xml:space="preserve"> Metsimaholo</v>
      </c>
      <c r="D96" s="147">
        <f>Current!$AI96</f>
        <v>2700</v>
      </c>
      <c r="E96" s="80">
        <f>Current!$AJ96</f>
        <v>1955</v>
      </c>
      <c r="F96" s="134">
        <f>Current!$AK96</f>
        <v>2215</v>
      </c>
      <c r="G96" s="147">
        <f>'Infrastructure 2 of 2'!$AI96</f>
        <v>70398</v>
      </c>
      <c r="H96" s="80">
        <f>'Infrastructure 2 of 2'!$AJ96</f>
        <v>57902</v>
      </c>
      <c r="I96" s="134">
        <f>'Infrastructure 2 of 2'!$AK96</f>
        <v>63545</v>
      </c>
      <c r="J96" s="147">
        <f>'Allocations in Kind'!$AI96</f>
        <v>35000</v>
      </c>
      <c r="K96" s="80">
        <f>'Allocations in Kind'!$AJ96</f>
        <v>3013</v>
      </c>
      <c r="L96" s="134">
        <f>'Allocations in Kind'!$AK96</f>
        <v>1014</v>
      </c>
      <c r="M96" s="147">
        <f>'ES Breakdown'!D96+'ES Breakdown'!G96+'ES Breakdown'!J96</f>
        <v>142709</v>
      </c>
      <c r="N96" s="80">
        <f>'ES Breakdown'!E96+'ES Breakdown'!H96+'ES Breakdown'!K96</f>
        <v>163582</v>
      </c>
      <c r="O96" s="134">
        <f>'ES Breakdown'!F96+'ES Breakdown'!I96+'ES Breakdown'!L96</f>
        <v>181267</v>
      </c>
      <c r="P96" s="147"/>
      <c r="Q96" s="80"/>
      <c r="R96" s="134"/>
      <c r="S96" s="147"/>
      <c r="T96" s="80"/>
      <c r="U96" s="134"/>
      <c r="V96" s="147"/>
      <c r="W96" s="80"/>
      <c r="X96" s="134"/>
      <c r="Y96" s="147"/>
      <c r="Z96" s="80"/>
      <c r="AA96" s="134"/>
      <c r="AB96" s="147"/>
      <c r="AC96" s="80"/>
      <c r="AD96" s="134"/>
      <c r="AE96" s="147"/>
      <c r="AF96" s="80"/>
      <c r="AG96" s="134"/>
      <c r="AI96" s="147">
        <f t="shared" si="51"/>
        <v>250807</v>
      </c>
      <c r="AJ96" s="80">
        <f t="shared" si="51"/>
        <v>226452</v>
      </c>
      <c r="AK96" s="134">
        <f t="shared" si="51"/>
        <v>248041</v>
      </c>
    </row>
    <row r="97" spans="1:37" ht="15" customHeight="1" x14ac:dyDescent="0.2">
      <c r="A97" s="20" t="str">
        <f>[6]Settings!U96</f>
        <v>B</v>
      </c>
      <c r="B97" s="19" t="s">
        <v>58</v>
      </c>
      <c r="C97" s="229" t="str">
        <f>[6]Settings!W96</f>
        <v xml:space="preserve"> Mafube</v>
      </c>
      <c r="D97" s="147">
        <f>Current!$AI97</f>
        <v>3345</v>
      </c>
      <c r="E97" s="80">
        <f>Current!$AJ97</f>
        <v>2600</v>
      </c>
      <c r="F97" s="134">
        <f>Current!$AK97</f>
        <v>2860</v>
      </c>
      <c r="G97" s="147">
        <f>'Infrastructure 2 of 2'!$AI97</f>
        <v>32080</v>
      </c>
      <c r="H97" s="80">
        <f>'Infrastructure 2 of 2'!$AJ97</f>
        <v>30874</v>
      </c>
      <c r="I97" s="134">
        <f>'Infrastructure 2 of 2'!$AK97</f>
        <v>37037</v>
      </c>
      <c r="J97" s="147">
        <f>'Allocations in Kind'!$AI97</f>
        <v>36434</v>
      </c>
      <c r="K97" s="80">
        <f>'Allocations in Kind'!$AJ97</f>
        <v>31446</v>
      </c>
      <c r="L97" s="134">
        <f>'Allocations in Kind'!$AK97</f>
        <v>20014</v>
      </c>
      <c r="M97" s="147">
        <f>'ES Breakdown'!D97+'ES Breakdown'!G97+'ES Breakdown'!J97</f>
        <v>78462</v>
      </c>
      <c r="N97" s="80">
        <f>'ES Breakdown'!E97+'ES Breakdown'!H97+'ES Breakdown'!K97</f>
        <v>86124</v>
      </c>
      <c r="O97" s="134">
        <f>'ES Breakdown'!F97+'ES Breakdown'!I97+'ES Breakdown'!L97</f>
        <v>92261</v>
      </c>
      <c r="P97" s="147"/>
      <c r="Q97" s="80"/>
      <c r="R97" s="134"/>
      <c r="S97" s="147"/>
      <c r="T97" s="80"/>
      <c r="U97" s="134"/>
      <c r="V97" s="147"/>
      <c r="W97" s="80"/>
      <c r="X97" s="134"/>
      <c r="Y97" s="147"/>
      <c r="Z97" s="80"/>
      <c r="AA97" s="134"/>
      <c r="AB97" s="147"/>
      <c r="AC97" s="80"/>
      <c r="AD97" s="134"/>
      <c r="AE97" s="147"/>
      <c r="AF97" s="80"/>
      <c r="AG97" s="134"/>
      <c r="AI97" s="147">
        <f t="shared" si="51"/>
        <v>150321</v>
      </c>
      <c r="AJ97" s="80">
        <f t="shared" si="51"/>
        <v>151044</v>
      </c>
      <c r="AK97" s="134">
        <f t="shared" si="51"/>
        <v>152172</v>
      </c>
    </row>
    <row r="98" spans="1:37" ht="15" customHeight="1" x14ac:dyDescent="0.2">
      <c r="A98" s="20" t="str">
        <f>[6]Settings!U97</f>
        <v>C</v>
      </c>
      <c r="B98" s="19" t="s">
        <v>1284</v>
      </c>
      <c r="C98" s="229" t="str">
        <f>[6]Settings!W97</f>
        <v xml:space="preserve"> Fezile Dabi District Municipality</v>
      </c>
      <c r="D98" s="147">
        <f>Current!$AI98</f>
        <v>1250</v>
      </c>
      <c r="E98" s="80">
        <f>Current!$AJ98</f>
        <v>1000</v>
      </c>
      <c r="F98" s="134">
        <f>Current!$AK98</f>
        <v>1000</v>
      </c>
      <c r="G98" s="147">
        <f>'Infrastructure 2 of 2'!$AI98</f>
        <v>2183</v>
      </c>
      <c r="H98" s="80">
        <f>'Infrastructure 2 of 2'!$AJ98</f>
        <v>2308</v>
      </c>
      <c r="I98" s="134">
        <f>'Infrastructure 2 of 2'!$AK98</f>
        <v>2437</v>
      </c>
      <c r="J98" s="147">
        <f>'Allocations in Kind'!$AI98</f>
        <v>0</v>
      </c>
      <c r="K98" s="80">
        <f>'Allocations in Kind'!$AJ98</f>
        <v>3123</v>
      </c>
      <c r="L98" s="134">
        <f>'Allocations in Kind'!$AK98</f>
        <v>0</v>
      </c>
      <c r="M98" s="147">
        <f>'ES Breakdown'!D98+'ES Breakdown'!G98+'ES Breakdown'!J98</f>
        <v>144321</v>
      </c>
      <c r="N98" s="80">
        <f>'ES Breakdown'!E98+'ES Breakdown'!H98+'ES Breakdown'!K98</f>
        <v>149130</v>
      </c>
      <c r="O98" s="134">
        <f>'ES Breakdown'!F98+'ES Breakdown'!I98+'ES Breakdown'!L98</f>
        <v>153678</v>
      </c>
      <c r="P98" s="147"/>
      <c r="Q98" s="80"/>
      <c r="R98" s="134"/>
      <c r="S98" s="147"/>
      <c r="T98" s="80"/>
      <c r="U98" s="134"/>
      <c r="V98" s="147"/>
      <c r="W98" s="80"/>
      <c r="X98" s="134"/>
      <c r="Y98" s="147"/>
      <c r="Z98" s="80"/>
      <c r="AA98" s="134"/>
      <c r="AB98" s="147"/>
      <c r="AC98" s="80"/>
      <c r="AD98" s="134"/>
      <c r="AE98" s="147"/>
      <c r="AF98" s="80"/>
      <c r="AG98" s="134"/>
      <c r="AI98" s="147">
        <f t="shared" si="51"/>
        <v>147754</v>
      </c>
      <c r="AJ98" s="80">
        <f t="shared" si="51"/>
        <v>155561</v>
      </c>
      <c r="AK98" s="134">
        <f t="shared" si="51"/>
        <v>157115</v>
      </c>
    </row>
    <row r="99" spans="1:37" s="66" customFormat="1" ht="15" customHeight="1" x14ac:dyDescent="0.2">
      <c r="A99" s="22" t="str">
        <f>[6]Settings!U98</f>
        <v>Total: Fezile Dabi Municipalities</v>
      </c>
      <c r="B99" s="23"/>
      <c r="C99" s="24"/>
      <c r="D99" s="193">
        <f>SUM(D94:D98)</f>
        <v>19585</v>
      </c>
      <c r="E99" s="102">
        <f t="shared" ref="E99:AK99" si="52">SUM(E94:E98)</f>
        <v>16355</v>
      </c>
      <c r="F99" s="203">
        <f t="shared" si="52"/>
        <v>17135</v>
      </c>
      <c r="G99" s="193">
        <f>SUM(G94:G98)</f>
        <v>260579</v>
      </c>
      <c r="H99" s="102">
        <f t="shared" ref="H99:I99" si="53">SUM(H94:H98)</f>
        <v>234146</v>
      </c>
      <c r="I99" s="203">
        <f t="shared" si="53"/>
        <v>273890</v>
      </c>
      <c r="J99" s="193">
        <f>SUM(J94:J98)</f>
        <v>121002</v>
      </c>
      <c r="K99" s="102">
        <f t="shared" ref="K99:L99" si="54">SUM(K94:K98)</f>
        <v>67471</v>
      </c>
      <c r="L99" s="203">
        <f t="shared" si="54"/>
        <v>49662</v>
      </c>
      <c r="M99" s="193">
        <f>SUM(M94:M98)</f>
        <v>690190</v>
      </c>
      <c r="N99" s="102">
        <f t="shared" ref="N99:O99" si="55">SUM(N94:N98)</f>
        <v>758047</v>
      </c>
      <c r="O99" s="203">
        <f t="shared" si="55"/>
        <v>813525</v>
      </c>
      <c r="P99" s="203">
        <f t="shared" si="52"/>
        <v>0</v>
      </c>
      <c r="Q99" s="102">
        <f t="shared" si="52"/>
        <v>0</v>
      </c>
      <c r="R99" s="203">
        <f t="shared" si="52"/>
        <v>0</v>
      </c>
      <c r="S99" s="193">
        <f t="shared" si="52"/>
        <v>0</v>
      </c>
      <c r="T99" s="102">
        <f t="shared" si="52"/>
        <v>0</v>
      </c>
      <c r="U99" s="203">
        <f t="shared" si="52"/>
        <v>0</v>
      </c>
      <c r="V99" s="193">
        <f t="shared" si="52"/>
        <v>0</v>
      </c>
      <c r="W99" s="102">
        <f t="shared" si="52"/>
        <v>0</v>
      </c>
      <c r="X99" s="203">
        <f t="shared" si="52"/>
        <v>0</v>
      </c>
      <c r="Y99" s="193">
        <f t="shared" si="52"/>
        <v>0</v>
      </c>
      <c r="Z99" s="102">
        <f t="shared" si="52"/>
        <v>0</v>
      </c>
      <c r="AA99" s="203">
        <f t="shared" si="52"/>
        <v>0</v>
      </c>
      <c r="AB99" s="193">
        <f t="shared" si="52"/>
        <v>0</v>
      </c>
      <c r="AC99" s="102">
        <f t="shared" si="52"/>
        <v>0</v>
      </c>
      <c r="AD99" s="203">
        <f t="shared" si="52"/>
        <v>0</v>
      </c>
      <c r="AE99" s="193">
        <f t="shared" si="52"/>
        <v>0</v>
      </c>
      <c r="AF99" s="102">
        <f t="shared" si="52"/>
        <v>0</v>
      </c>
      <c r="AG99" s="203">
        <f t="shared" si="52"/>
        <v>0</v>
      </c>
      <c r="AH99" s="121">
        <f t="shared" si="52"/>
        <v>0</v>
      </c>
      <c r="AI99" s="193">
        <f t="shared" si="52"/>
        <v>1091356</v>
      </c>
      <c r="AJ99" s="102">
        <f t="shared" si="52"/>
        <v>1076019</v>
      </c>
      <c r="AK99" s="203">
        <f t="shared" si="52"/>
        <v>1154212</v>
      </c>
    </row>
    <row r="100" spans="1:37" ht="15" customHeight="1" x14ac:dyDescent="0.2">
      <c r="A100" s="254">
        <f>[6]Settings!U99</f>
        <v>0</v>
      </c>
      <c r="B100" s="243">
        <f>[6]Settings!V99</f>
        <v>0</v>
      </c>
      <c r="C100" s="244">
        <f>[6]Settings!W99</f>
        <v>0</v>
      </c>
      <c r="D100" s="1">
        <f>Current!$AI100</f>
        <v>0</v>
      </c>
      <c r="E100" s="2">
        <f>Current!$AJ100</f>
        <v>0</v>
      </c>
      <c r="F100" s="3">
        <f>Current!$AK100</f>
        <v>0</v>
      </c>
      <c r="G100" s="1">
        <f>'Infrastructure 2 of 2'!$AI100</f>
        <v>0</v>
      </c>
      <c r="H100" s="2">
        <f>'Infrastructure 2 of 2'!$AJ100</f>
        <v>0</v>
      </c>
      <c r="I100" s="3">
        <f>'Infrastructure 2 of 2'!$AK100</f>
        <v>0</v>
      </c>
      <c r="J100" s="1">
        <f>'Allocations in Kind'!$AI100</f>
        <v>0</v>
      </c>
      <c r="K100" s="2">
        <f>'Allocations in Kind'!$AJ100</f>
        <v>0</v>
      </c>
      <c r="L100" s="3">
        <f>'Allocations in Kind'!$AK100</f>
        <v>0</v>
      </c>
      <c r="M100" s="1">
        <f>'ES Breakdown'!D100+'ES Breakdown'!G100+'ES Breakdown'!J100</f>
        <v>0</v>
      </c>
      <c r="N100" s="2">
        <f>'ES Breakdown'!E100+'ES Breakdown'!H100+'ES Breakdown'!K100</f>
        <v>0</v>
      </c>
      <c r="O100" s="3">
        <f>'ES Breakdown'!F100+'ES Breakdown'!I100+'ES Breakdown'!L100</f>
        <v>0</v>
      </c>
      <c r="P100" s="1"/>
      <c r="Q100" s="2"/>
      <c r="R100" s="3"/>
      <c r="S100" s="1"/>
      <c r="T100" s="2"/>
      <c r="U100" s="3"/>
      <c r="V100" s="1"/>
      <c r="W100" s="2"/>
      <c r="X100" s="3"/>
      <c r="Y100" s="1"/>
      <c r="Z100" s="2"/>
      <c r="AA100" s="3"/>
      <c r="AB100" s="1"/>
      <c r="AC100" s="2"/>
      <c r="AD100" s="3"/>
      <c r="AE100" s="1"/>
      <c r="AF100" s="2"/>
      <c r="AG100" s="3"/>
      <c r="AI100" s="1">
        <f t="shared" ref="AI100:AK101" si="56">D100+G100+J100+M100+P100+S100+V100+Y100+AB100+AE100</f>
        <v>0</v>
      </c>
      <c r="AJ100" s="2">
        <f t="shared" si="56"/>
        <v>0</v>
      </c>
      <c r="AK100" s="3">
        <f t="shared" si="56"/>
        <v>0</v>
      </c>
    </row>
    <row r="101" spans="1:37" ht="15" customHeight="1" x14ac:dyDescent="0.2">
      <c r="A101" s="254">
        <f>[6]Settings!U100</f>
        <v>0</v>
      </c>
      <c r="B101" s="243">
        <f>[6]Settings!V100</f>
        <v>0</v>
      </c>
      <c r="C101" s="244">
        <f>[6]Settings!W100</f>
        <v>0</v>
      </c>
      <c r="D101" s="1">
        <f>Current!$AI101</f>
        <v>0</v>
      </c>
      <c r="E101" s="2">
        <f>Current!$AJ101</f>
        <v>0</v>
      </c>
      <c r="F101" s="3">
        <f>Current!$AK101</f>
        <v>0</v>
      </c>
      <c r="G101" s="1">
        <f>'Infrastructure 2 of 2'!$AI101</f>
        <v>0</v>
      </c>
      <c r="H101" s="2">
        <f>'Infrastructure 2 of 2'!$AJ101</f>
        <v>0</v>
      </c>
      <c r="I101" s="3">
        <f>'Infrastructure 2 of 2'!$AK101</f>
        <v>0</v>
      </c>
      <c r="J101" s="1">
        <f>'Allocations in Kind'!$AI101</f>
        <v>0</v>
      </c>
      <c r="K101" s="2">
        <f>'Allocations in Kind'!$AJ101</f>
        <v>0</v>
      </c>
      <c r="L101" s="3">
        <f>'Allocations in Kind'!$AK101</f>
        <v>0</v>
      </c>
      <c r="M101" s="1">
        <f>'ES Breakdown'!D101+'ES Breakdown'!G101+'ES Breakdown'!J101</f>
        <v>0</v>
      </c>
      <c r="N101" s="2">
        <f>'ES Breakdown'!E101+'ES Breakdown'!H101+'ES Breakdown'!K101</f>
        <v>0</v>
      </c>
      <c r="O101" s="3">
        <f>'ES Breakdown'!F101+'ES Breakdown'!I101+'ES Breakdown'!L101</f>
        <v>0</v>
      </c>
      <c r="P101" s="1"/>
      <c r="Q101" s="2"/>
      <c r="R101" s="3"/>
      <c r="S101" s="1"/>
      <c r="T101" s="2"/>
      <c r="U101" s="3"/>
      <c r="V101" s="1"/>
      <c r="W101" s="2"/>
      <c r="X101" s="3"/>
      <c r="Y101" s="1"/>
      <c r="Z101" s="2"/>
      <c r="AA101" s="3"/>
      <c r="AB101" s="1"/>
      <c r="AC101" s="2"/>
      <c r="AD101" s="3"/>
      <c r="AE101" s="1"/>
      <c r="AF101" s="2"/>
      <c r="AG101" s="3"/>
      <c r="AI101" s="1">
        <f t="shared" si="56"/>
        <v>0</v>
      </c>
      <c r="AJ101" s="2">
        <f t="shared" si="56"/>
        <v>0</v>
      </c>
      <c r="AK101" s="3">
        <f t="shared" si="56"/>
        <v>0</v>
      </c>
    </row>
    <row r="102" spans="1:37" s="66" customFormat="1" ht="15" customHeight="1" x14ac:dyDescent="0.2">
      <c r="A102" s="22" t="str">
        <f>[6]Settings!U101</f>
        <v>Total: Free State Municipalities</v>
      </c>
      <c r="B102" s="23"/>
      <c r="C102" s="24"/>
      <c r="D102" s="193">
        <f>SUM(D69+D75+D83+D92+D99)</f>
        <v>100850</v>
      </c>
      <c r="E102" s="102">
        <f t="shared" ref="E102:F102" si="57">SUM(E69+E75+E83+E92+E99)</f>
        <v>65195</v>
      </c>
      <c r="F102" s="203">
        <f t="shared" si="57"/>
        <v>69355</v>
      </c>
      <c r="G102" s="193">
        <f>SUM(G69+G75+G83+G92+G99)</f>
        <v>2233126.0103624593</v>
      </c>
      <c r="H102" s="102">
        <f t="shared" ref="H102:I102" si="58">SUM(H69+H75+H83+H92+H99)</f>
        <v>2394869.0483702337</v>
      </c>
      <c r="I102" s="203">
        <f t="shared" si="58"/>
        <v>2496223.8401277489</v>
      </c>
      <c r="J102" s="193">
        <f>SUM(J69+J75+J83+J92+J99)</f>
        <v>746489</v>
      </c>
      <c r="K102" s="102">
        <f t="shared" ref="K102:L102" si="59">SUM(K69+K75+K83+K92+K99)</f>
        <v>497430</v>
      </c>
      <c r="L102" s="203">
        <f t="shared" si="59"/>
        <v>594773</v>
      </c>
      <c r="M102" s="193">
        <f>M69+M75+M83+M92+M99</f>
        <v>3422890</v>
      </c>
      <c r="N102" s="102">
        <f t="shared" ref="N102:AK102" si="60">N69+N75+N83+N92+N99</f>
        <v>3791518</v>
      </c>
      <c r="O102" s="203">
        <f t="shared" si="60"/>
        <v>4062601</v>
      </c>
      <c r="P102" s="203">
        <f t="shared" si="60"/>
        <v>0</v>
      </c>
      <c r="Q102" s="102">
        <f t="shared" si="60"/>
        <v>0</v>
      </c>
      <c r="R102" s="203">
        <f t="shared" si="60"/>
        <v>0</v>
      </c>
      <c r="S102" s="193">
        <f t="shared" si="60"/>
        <v>0</v>
      </c>
      <c r="T102" s="102">
        <f t="shared" si="60"/>
        <v>0</v>
      </c>
      <c r="U102" s="203">
        <f t="shared" si="60"/>
        <v>0</v>
      </c>
      <c r="V102" s="193">
        <f t="shared" si="60"/>
        <v>0</v>
      </c>
      <c r="W102" s="102">
        <f t="shared" si="60"/>
        <v>0</v>
      </c>
      <c r="X102" s="203">
        <f t="shared" si="60"/>
        <v>0</v>
      </c>
      <c r="Y102" s="193">
        <f t="shared" si="60"/>
        <v>0</v>
      </c>
      <c r="Z102" s="102">
        <f t="shared" si="60"/>
        <v>0</v>
      </c>
      <c r="AA102" s="203">
        <f t="shared" si="60"/>
        <v>0</v>
      </c>
      <c r="AB102" s="193">
        <f t="shared" si="60"/>
        <v>0</v>
      </c>
      <c r="AC102" s="102">
        <f t="shared" si="60"/>
        <v>0</v>
      </c>
      <c r="AD102" s="203">
        <f t="shared" si="60"/>
        <v>0</v>
      </c>
      <c r="AE102" s="193">
        <f t="shared" si="60"/>
        <v>0</v>
      </c>
      <c r="AF102" s="102">
        <f t="shared" si="60"/>
        <v>0</v>
      </c>
      <c r="AG102" s="203">
        <f t="shared" si="60"/>
        <v>0</v>
      </c>
      <c r="AH102" s="121">
        <f t="shared" si="60"/>
        <v>0</v>
      </c>
      <c r="AI102" s="193">
        <f t="shared" si="60"/>
        <v>6503355.0103624593</v>
      </c>
      <c r="AJ102" s="102">
        <f t="shared" si="60"/>
        <v>6749012.0483702337</v>
      </c>
      <c r="AK102" s="203">
        <f t="shared" si="60"/>
        <v>7222952.8401277494</v>
      </c>
    </row>
    <row r="103" spans="1:37" ht="15" customHeight="1" x14ac:dyDescent="0.2">
      <c r="A103" s="254">
        <f>[6]Settings!U102</f>
        <v>0</v>
      </c>
      <c r="B103" s="243">
        <f>[6]Settings!V102</f>
        <v>0</v>
      </c>
      <c r="C103" s="244">
        <f>[6]Settings!W102</f>
        <v>0</v>
      </c>
      <c r="D103" s="6">
        <f>Current!$AI103</f>
        <v>0</v>
      </c>
      <c r="E103" s="7">
        <f>Current!$AJ103</f>
        <v>0</v>
      </c>
      <c r="F103" s="8">
        <f>Current!$AK103</f>
        <v>0</v>
      </c>
      <c r="G103" s="6">
        <f>'Infrastructure 2 of 2'!$AI103</f>
        <v>0</v>
      </c>
      <c r="H103" s="7">
        <f>'Infrastructure 2 of 2'!$AJ103</f>
        <v>0</v>
      </c>
      <c r="I103" s="8">
        <f>'Infrastructure 2 of 2'!$AK103</f>
        <v>0</v>
      </c>
      <c r="J103" s="6">
        <f>'Allocations in Kind'!$AI103</f>
        <v>0</v>
      </c>
      <c r="K103" s="7">
        <f>'Allocations in Kind'!$AJ103</f>
        <v>0</v>
      </c>
      <c r="L103" s="8">
        <f>'Allocations in Kind'!$AK103</f>
        <v>0</v>
      </c>
      <c r="M103" s="6">
        <f>'ES Breakdown'!D103+'ES Breakdown'!G103+'ES Breakdown'!J103</f>
        <v>0</v>
      </c>
      <c r="N103" s="7">
        <f>'ES Breakdown'!E103+'ES Breakdown'!H103+'ES Breakdown'!K103</f>
        <v>0</v>
      </c>
      <c r="O103" s="8">
        <f>'ES Breakdown'!F103+'ES Breakdown'!I103+'ES Breakdown'!L103</f>
        <v>0</v>
      </c>
      <c r="P103" s="6"/>
      <c r="Q103" s="7"/>
      <c r="R103" s="8"/>
      <c r="S103" s="6"/>
      <c r="T103" s="7"/>
      <c r="U103" s="8"/>
      <c r="V103" s="6"/>
      <c r="W103" s="7"/>
      <c r="X103" s="8"/>
      <c r="Y103" s="6"/>
      <c r="Z103" s="7"/>
      <c r="AA103" s="8"/>
      <c r="AB103" s="6"/>
      <c r="AC103" s="7"/>
      <c r="AD103" s="8"/>
      <c r="AE103" s="6"/>
      <c r="AF103" s="7"/>
      <c r="AG103" s="8"/>
      <c r="AI103" s="6">
        <f t="shared" ref="AI103:AK113" si="61">D103+G103+J103+M103+P103+S103+V103+Y103+AB103+AE103</f>
        <v>0</v>
      </c>
      <c r="AJ103" s="7">
        <f t="shared" si="61"/>
        <v>0</v>
      </c>
      <c r="AK103" s="8">
        <f t="shared" si="61"/>
        <v>0</v>
      </c>
    </row>
    <row r="104" spans="1:37" ht="15" customHeight="1" x14ac:dyDescent="0.2">
      <c r="A104" s="254" t="str">
        <f>[6]Settings!U103</f>
        <v>GAUTENG</v>
      </c>
      <c r="B104" s="19"/>
      <c r="C104" s="229"/>
      <c r="D104" s="1">
        <f>Current!$AI104</f>
        <v>0</v>
      </c>
      <c r="E104" s="2">
        <f>Current!$AJ104</f>
        <v>0</v>
      </c>
      <c r="F104" s="3">
        <f>Current!$AK104</f>
        <v>0</v>
      </c>
      <c r="G104" s="1">
        <f>'Infrastructure 2 of 2'!$AI104</f>
        <v>0</v>
      </c>
      <c r="H104" s="2">
        <f>'Infrastructure 2 of 2'!$AJ104</f>
        <v>0</v>
      </c>
      <c r="I104" s="3">
        <f>'Infrastructure 2 of 2'!$AK104</f>
        <v>0</v>
      </c>
      <c r="J104" s="1">
        <f>'Allocations in Kind'!$AI104</f>
        <v>0</v>
      </c>
      <c r="K104" s="2">
        <f>'Allocations in Kind'!$AJ104</f>
        <v>0</v>
      </c>
      <c r="L104" s="3">
        <f>'Allocations in Kind'!$AK104</f>
        <v>0</v>
      </c>
      <c r="M104" s="1">
        <f>'ES Breakdown'!D104+'ES Breakdown'!G104+'ES Breakdown'!J104</f>
        <v>0</v>
      </c>
      <c r="N104" s="2">
        <f>'ES Breakdown'!E104+'ES Breakdown'!H104+'ES Breakdown'!K104</f>
        <v>0</v>
      </c>
      <c r="O104" s="3">
        <f>'ES Breakdown'!F104+'ES Breakdown'!I104+'ES Breakdown'!L104</f>
        <v>0</v>
      </c>
      <c r="P104" s="1"/>
      <c r="Q104" s="2"/>
      <c r="R104" s="3"/>
      <c r="S104" s="1"/>
      <c r="T104" s="2"/>
      <c r="U104" s="3"/>
      <c r="V104" s="1"/>
      <c r="W104" s="2"/>
      <c r="X104" s="3"/>
      <c r="Y104" s="1"/>
      <c r="Z104" s="2"/>
      <c r="AA104" s="3"/>
      <c r="AB104" s="1"/>
      <c r="AC104" s="2"/>
      <c r="AD104" s="3"/>
      <c r="AE104" s="1"/>
      <c r="AF104" s="2"/>
      <c r="AG104" s="3"/>
      <c r="AI104" s="1">
        <f t="shared" si="61"/>
        <v>0</v>
      </c>
      <c r="AJ104" s="2">
        <f t="shared" si="61"/>
        <v>0</v>
      </c>
      <c r="AK104" s="3">
        <f t="shared" si="61"/>
        <v>0</v>
      </c>
    </row>
    <row r="105" spans="1:37" ht="15" customHeight="1" x14ac:dyDescent="0.2">
      <c r="A105" s="254">
        <f>[6]Settings!U104</f>
        <v>0</v>
      </c>
      <c r="B105" s="243">
        <f>[6]Settings!V104</f>
        <v>0</v>
      </c>
      <c r="C105" s="244">
        <f>[6]Settings!W104</f>
        <v>0</v>
      </c>
      <c r="D105" s="1">
        <f>Current!$AI105</f>
        <v>0</v>
      </c>
      <c r="E105" s="2">
        <f>Current!$AJ105</f>
        <v>0</v>
      </c>
      <c r="F105" s="3">
        <f>Current!$AK105</f>
        <v>0</v>
      </c>
      <c r="G105" s="1">
        <f>'Infrastructure 2 of 2'!$AI105</f>
        <v>0</v>
      </c>
      <c r="H105" s="2">
        <f>'Infrastructure 2 of 2'!$AJ105</f>
        <v>0</v>
      </c>
      <c r="I105" s="3">
        <f>'Infrastructure 2 of 2'!$AK105</f>
        <v>0</v>
      </c>
      <c r="J105" s="1">
        <f>'Allocations in Kind'!$AI105</f>
        <v>0</v>
      </c>
      <c r="K105" s="2">
        <f>'Allocations in Kind'!$AJ105</f>
        <v>0</v>
      </c>
      <c r="L105" s="3">
        <f>'Allocations in Kind'!$AK105</f>
        <v>0</v>
      </c>
      <c r="M105" s="1">
        <f>'ES Breakdown'!D105+'ES Breakdown'!G105+'ES Breakdown'!J105</f>
        <v>0</v>
      </c>
      <c r="N105" s="2">
        <f>'ES Breakdown'!E105+'ES Breakdown'!H105+'ES Breakdown'!K105</f>
        <v>0</v>
      </c>
      <c r="O105" s="3">
        <f>'ES Breakdown'!F105+'ES Breakdown'!I105+'ES Breakdown'!L105</f>
        <v>0</v>
      </c>
      <c r="P105" s="1"/>
      <c r="Q105" s="2"/>
      <c r="R105" s="3"/>
      <c r="S105" s="1"/>
      <c r="T105" s="2"/>
      <c r="U105" s="3"/>
      <c r="V105" s="1"/>
      <c r="W105" s="2"/>
      <c r="X105" s="3"/>
      <c r="Y105" s="1"/>
      <c r="Z105" s="2"/>
      <c r="AA105" s="3"/>
      <c r="AB105" s="1"/>
      <c r="AC105" s="2"/>
      <c r="AD105" s="3"/>
      <c r="AE105" s="1"/>
      <c r="AF105" s="2"/>
      <c r="AG105" s="3"/>
      <c r="AI105" s="1">
        <f t="shared" si="61"/>
        <v>0</v>
      </c>
      <c r="AJ105" s="2">
        <f t="shared" si="61"/>
        <v>0</v>
      </c>
      <c r="AK105" s="3">
        <f t="shared" si="61"/>
        <v>0</v>
      </c>
    </row>
    <row r="106" spans="1:37" ht="15" customHeight="1" x14ac:dyDescent="0.2">
      <c r="A106" s="20" t="str">
        <f>[6]Settings!U105</f>
        <v>A</v>
      </c>
      <c r="B106" s="19" t="str">
        <f>[6]Settings!V105</f>
        <v>EKU</v>
      </c>
      <c r="C106" s="229" t="str">
        <f>[6]Settings!W105</f>
        <v>Ekurhuleni</v>
      </c>
      <c r="D106" s="147">
        <f>Current!$AI106</f>
        <v>57768</v>
      </c>
      <c r="E106" s="80">
        <f>Current!$AJ106</f>
        <v>17000</v>
      </c>
      <c r="F106" s="134">
        <f>Current!$AK106</f>
        <v>21000</v>
      </c>
      <c r="G106" s="147">
        <f>'Infrastructure 2 of 2'!$AI106</f>
        <v>2856374.1342093176</v>
      </c>
      <c r="H106" s="80">
        <f>'Infrastructure 2 of 2'!$AJ106</f>
        <v>2905220.7833869085</v>
      </c>
      <c r="I106" s="134">
        <f>'Infrastructure 2 of 2'!$AK106</f>
        <v>3064772.1541664172</v>
      </c>
      <c r="J106" s="147">
        <f>'Allocations in Kind'!$AI106</f>
        <v>6505</v>
      </c>
      <c r="K106" s="80">
        <f>'Allocations in Kind'!$AJ106</f>
        <v>9127</v>
      </c>
      <c r="L106" s="134">
        <f>'Allocations in Kind'!$AK106</f>
        <v>11032</v>
      </c>
      <c r="M106" s="147">
        <f>'ES Breakdown'!D106+'ES Breakdown'!G106+'ES Breakdown'!J106</f>
        <v>2719861</v>
      </c>
      <c r="N106" s="80">
        <f>'ES Breakdown'!E106+'ES Breakdown'!H106+'ES Breakdown'!K106</f>
        <v>3154062</v>
      </c>
      <c r="O106" s="134">
        <f>'ES Breakdown'!F106+'ES Breakdown'!I106+'ES Breakdown'!L106</f>
        <v>3503013</v>
      </c>
      <c r="P106" s="147"/>
      <c r="Q106" s="80"/>
      <c r="R106" s="134"/>
      <c r="S106" s="147"/>
      <c r="T106" s="80"/>
      <c r="U106" s="134"/>
      <c r="V106" s="147"/>
      <c r="W106" s="80"/>
      <c r="X106" s="134"/>
      <c r="Y106" s="147"/>
      <c r="Z106" s="80"/>
      <c r="AA106" s="134"/>
      <c r="AB106" s="147"/>
      <c r="AC106" s="80"/>
      <c r="AD106" s="134"/>
      <c r="AE106" s="147"/>
      <c r="AF106" s="80"/>
      <c r="AG106" s="134"/>
      <c r="AI106" s="147">
        <f t="shared" si="61"/>
        <v>5640508.1342093181</v>
      </c>
      <c r="AJ106" s="80">
        <f t="shared" si="61"/>
        <v>6085409.7833869085</v>
      </c>
      <c r="AK106" s="134">
        <f t="shared" si="61"/>
        <v>6599817.1541664172</v>
      </c>
    </row>
    <row r="107" spans="1:37" ht="15" customHeight="1" x14ac:dyDescent="0.2">
      <c r="A107" s="20" t="str">
        <f>[6]Settings!U106</f>
        <v>A</v>
      </c>
      <c r="B107" s="19" t="str">
        <f>[6]Settings!V106</f>
        <v>JHB</v>
      </c>
      <c r="C107" s="229" t="str">
        <f>[6]Settings!W106</f>
        <v>City of Johannesburg</v>
      </c>
      <c r="D107" s="147">
        <f>Current!$AI107</f>
        <v>42231</v>
      </c>
      <c r="E107" s="80">
        <f>Current!$AJ107</f>
        <v>26300</v>
      </c>
      <c r="F107" s="134">
        <f>Current!$AK107</f>
        <v>30820</v>
      </c>
      <c r="G107" s="147">
        <f>'Infrastructure 2 of 2'!$AI107</f>
        <v>2984623.4138652915</v>
      </c>
      <c r="H107" s="80">
        <f>'Infrastructure 2 of 2'!$AJ107</f>
        <v>3259461.9072315665</v>
      </c>
      <c r="I107" s="134">
        <f>'Infrastructure 2 of 2'!$AK107</f>
        <v>3439581.303788187</v>
      </c>
      <c r="J107" s="147">
        <f>'Allocations in Kind'!$AI107</f>
        <v>36068</v>
      </c>
      <c r="K107" s="80">
        <f>'Allocations in Kind'!$AJ107</f>
        <v>14562</v>
      </c>
      <c r="L107" s="134">
        <f>'Allocations in Kind'!$AK107</f>
        <v>15337</v>
      </c>
      <c r="M107" s="147">
        <f>'ES Breakdown'!D107+'ES Breakdown'!G107+'ES Breakdown'!J107</f>
        <v>3666637</v>
      </c>
      <c r="N107" s="80">
        <f>'ES Breakdown'!E107+'ES Breakdown'!H107+'ES Breakdown'!K107</f>
        <v>4241872</v>
      </c>
      <c r="O107" s="134">
        <f>'ES Breakdown'!F107+'ES Breakdown'!I107+'ES Breakdown'!L107</f>
        <v>4722485</v>
      </c>
      <c r="P107" s="147"/>
      <c r="Q107" s="80"/>
      <c r="R107" s="134"/>
      <c r="S107" s="147"/>
      <c r="T107" s="80"/>
      <c r="U107" s="134"/>
      <c r="V107" s="147"/>
      <c r="W107" s="80"/>
      <c r="X107" s="134"/>
      <c r="Y107" s="147"/>
      <c r="Z107" s="80"/>
      <c r="AA107" s="134"/>
      <c r="AB107" s="147"/>
      <c r="AC107" s="80"/>
      <c r="AD107" s="134"/>
      <c r="AE107" s="147"/>
      <c r="AF107" s="80"/>
      <c r="AG107" s="134"/>
      <c r="AI107" s="147">
        <f t="shared" si="61"/>
        <v>6729559.4138652915</v>
      </c>
      <c r="AJ107" s="80">
        <f t="shared" si="61"/>
        <v>7542195.9072315665</v>
      </c>
      <c r="AK107" s="134">
        <f t="shared" si="61"/>
        <v>8208223.303788187</v>
      </c>
    </row>
    <row r="108" spans="1:37" ht="15" customHeight="1" x14ac:dyDescent="0.2">
      <c r="A108" s="255" t="str">
        <f>[6]Settings!U107</f>
        <v>A</v>
      </c>
      <c r="B108" s="21" t="str">
        <f>[6]Settings!V107</f>
        <v>TSH</v>
      </c>
      <c r="C108" s="65" t="str">
        <f>[6]Settings!W107</f>
        <v>City of Tshwane</v>
      </c>
      <c r="D108" s="148">
        <f>Current!$AI108</f>
        <v>23101</v>
      </c>
      <c r="E108" s="81">
        <f>Current!$AJ108</f>
        <v>2400</v>
      </c>
      <c r="F108" s="149">
        <f>Current!$AK108</f>
        <v>2200</v>
      </c>
      <c r="G108" s="148">
        <f>'Infrastructure 2 of 2'!$AI108</f>
        <v>2605082.878903992</v>
      </c>
      <c r="H108" s="81">
        <f>'Infrastructure 2 of 2'!$AJ108</f>
        <v>2544545.0279814778</v>
      </c>
      <c r="I108" s="149">
        <f>'Infrastructure 2 of 2'!$AK108</f>
        <v>2700063.4551101378</v>
      </c>
      <c r="J108" s="148">
        <f>'Allocations in Kind'!$AI108</f>
        <v>18322</v>
      </c>
      <c r="K108" s="81">
        <f>'Allocations in Kind'!$AJ108</f>
        <v>13935</v>
      </c>
      <c r="L108" s="149">
        <f>'Allocations in Kind'!$AK108</f>
        <v>14446</v>
      </c>
      <c r="M108" s="148">
        <f>'ES Breakdown'!D108+'ES Breakdown'!G108+'ES Breakdown'!J108</f>
        <v>2132788</v>
      </c>
      <c r="N108" s="81">
        <f>'ES Breakdown'!E108+'ES Breakdown'!H108+'ES Breakdown'!K108</f>
        <v>2404666</v>
      </c>
      <c r="O108" s="149">
        <f>'ES Breakdown'!F108+'ES Breakdown'!I108+'ES Breakdown'!L108</f>
        <v>2661272</v>
      </c>
      <c r="P108" s="148"/>
      <c r="Q108" s="81"/>
      <c r="R108" s="149"/>
      <c r="S108" s="148"/>
      <c r="T108" s="81"/>
      <c r="U108" s="149"/>
      <c r="V108" s="148"/>
      <c r="W108" s="81"/>
      <c r="X108" s="149"/>
      <c r="Y108" s="148"/>
      <c r="Z108" s="81"/>
      <c r="AA108" s="149"/>
      <c r="AB108" s="148"/>
      <c r="AC108" s="81"/>
      <c r="AD108" s="149"/>
      <c r="AE108" s="148"/>
      <c r="AF108" s="81"/>
      <c r="AG108" s="149"/>
      <c r="AI108" s="148">
        <f t="shared" si="61"/>
        <v>4779293.8789039925</v>
      </c>
      <c r="AJ108" s="81">
        <f t="shared" si="61"/>
        <v>4965546.0279814778</v>
      </c>
      <c r="AK108" s="149">
        <f t="shared" si="61"/>
        <v>5377981.4551101383</v>
      </c>
    </row>
    <row r="109" spans="1:37" ht="15" customHeight="1" x14ac:dyDescent="0.2">
      <c r="A109" s="254">
        <f>[6]Settings!U108</f>
        <v>0</v>
      </c>
      <c r="B109" s="243">
        <f>[6]Settings!V108</f>
        <v>0</v>
      </c>
      <c r="C109" s="244">
        <f>[6]Settings!W108</f>
        <v>0</v>
      </c>
      <c r="D109" s="1">
        <f>Current!$AI109</f>
        <v>0</v>
      </c>
      <c r="E109" s="2">
        <f>Current!$AJ109</f>
        <v>0</v>
      </c>
      <c r="F109" s="3">
        <f>Current!$AK109</f>
        <v>0</v>
      </c>
      <c r="G109" s="1">
        <f>'Infrastructure 2 of 2'!$AI109</f>
        <v>0</v>
      </c>
      <c r="H109" s="2">
        <f>'Infrastructure 2 of 2'!$AJ109</f>
        <v>0</v>
      </c>
      <c r="I109" s="3">
        <f>'Infrastructure 2 of 2'!$AK109</f>
        <v>0</v>
      </c>
      <c r="J109" s="1">
        <f>'Allocations in Kind'!$AI109</f>
        <v>0</v>
      </c>
      <c r="K109" s="2">
        <f>'Allocations in Kind'!$AJ109</f>
        <v>0</v>
      </c>
      <c r="L109" s="3">
        <f>'Allocations in Kind'!$AK109</f>
        <v>0</v>
      </c>
      <c r="M109" s="1">
        <f>'ES Breakdown'!D109+'ES Breakdown'!G109+'ES Breakdown'!J109</f>
        <v>0</v>
      </c>
      <c r="N109" s="2">
        <f>'ES Breakdown'!E109+'ES Breakdown'!H109+'ES Breakdown'!K109</f>
        <v>0</v>
      </c>
      <c r="O109" s="3">
        <f>'ES Breakdown'!F109+'ES Breakdown'!I109+'ES Breakdown'!L109</f>
        <v>0</v>
      </c>
      <c r="P109" s="1"/>
      <c r="Q109" s="2"/>
      <c r="R109" s="3"/>
      <c r="S109" s="1"/>
      <c r="T109" s="2"/>
      <c r="U109" s="3"/>
      <c r="V109" s="1"/>
      <c r="W109" s="2"/>
      <c r="X109" s="3"/>
      <c r="Y109" s="1"/>
      <c r="Z109" s="2"/>
      <c r="AA109" s="3"/>
      <c r="AB109" s="1"/>
      <c r="AC109" s="2"/>
      <c r="AD109" s="3"/>
      <c r="AE109" s="1"/>
      <c r="AF109" s="2"/>
      <c r="AG109" s="3"/>
      <c r="AI109" s="1">
        <f t="shared" si="61"/>
        <v>0</v>
      </c>
      <c r="AJ109" s="2">
        <f t="shared" si="61"/>
        <v>0</v>
      </c>
      <c r="AK109" s="3">
        <f t="shared" si="61"/>
        <v>0</v>
      </c>
    </row>
    <row r="110" spans="1:37" ht="15" customHeight="1" x14ac:dyDescent="0.2">
      <c r="A110" s="20" t="str">
        <f>[6]Settings!U109</f>
        <v>B</v>
      </c>
      <c r="B110" s="19" t="str">
        <f>[6]Settings!V109</f>
        <v>GT421</v>
      </c>
      <c r="C110" s="229" t="str">
        <f>[6]Settings!W109</f>
        <v xml:space="preserve"> Emfuleni</v>
      </c>
      <c r="D110" s="147">
        <f>Current!$AI110</f>
        <v>4397</v>
      </c>
      <c r="E110" s="80">
        <f>Current!$AJ110</f>
        <v>1550</v>
      </c>
      <c r="F110" s="134">
        <f>Current!$AK110</f>
        <v>1810</v>
      </c>
      <c r="G110" s="147">
        <f>'Infrastructure 2 of 2'!$AI110</f>
        <v>249645</v>
      </c>
      <c r="H110" s="80">
        <f>'Infrastructure 2 of 2'!$AJ110</f>
        <v>260407</v>
      </c>
      <c r="I110" s="134">
        <f>'Infrastructure 2 of 2'!$AK110</f>
        <v>283336</v>
      </c>
      <c r="J110" s="147">
        <f>'Allocations in Kind'!$AI110</f>
        <v>173935</v>
      </c>
      <c r="K110" s="80">
        <f>'Allocations in Kind'!$AJ110</f>
        <v>297486</v>
      </c>
      <c r="L110" s="134">
        <f>'Allocations in Kind'!$AK110</f>
        <v>308834</v>
      </c>
      <c r="M110" s="147">
        <f>'ES Breakdown'!D110+'ES Breakdown'!G110+'ES Breakdown'!J110</f>
        <v>633240</v>
      </c>
      <c r="N110" s="80">
        <f>'ES Breakdown'!E110+'ES Breakdown'!H110+'ES Breakdown'!K110</f>
        <v>709076</v>
      </c>
      <c r="O110" s="134">
        <f>'ES Breakdown'!F110+'ES Breakdown'!I110+'ES Breakdown'!L110</f>
        <v>772614</v>
      </c>
      <c r="P110" s="147"/>
      <c r="Q110" s="80"/>
      <c r="R110" s="134"/>
      <c r="S110" s="147"/>
      <c r="T110" s="80"/>
      <c r="U110" s="134"/>
      <c r="V110" s="147"/>
      <c r="W110" s="80"/>
      <c r="X110" s="134"/>
      <c r="Y110" s="147"/>
      <c r="Z110" s="80"/>
      <c r="AA110" s="134"/>
      <c r="AB110" s="147"/>
      <c r="AC110" s="80"/>
      <c r="AD110" s="134"/>
      <c r="AE110" s="147"/>
      <c r="AF110" s="80"/>
      <c r="AG110" s="134"/>
      <c r="AI110" s="147">
        <f t="shared" si="61"/>
        <v>1061217</v>
      </c>
      <c r="AJ110" s="80">
        <f t="shared" si="61"/>
        <v>1268519</v>
      </c>
      <c r="AK110" s="134">
        <f t="shared" si="61"/>
        <v>1366594</v>
      </c>
    </row>
    <row r="111" spans="1:37" ht="15" customHeight="1" x14ac:dyDescent="0.2">
      <c r="A111" s="20" t="str">
        <f>[6]Settings!U110</f>
        <v>B</v>
      </c>
      <c r="B111" s="19" t="str">
        <f>[6]Settings!V110</f>
        <v>GT422</v>
      </c>
      <c r="C111" s="229" t="str">
        <f>[6]Settings!W110</f>
        <v xml:space="preserve"> Midvaal</v>
      </c>
      <c r="D111" s="147">
        <f>Current!$AI111</f>
        <v>2669</v>
      </c>
      <c r="E111" s="80">
        <f>Current!$AJ111</f>
        <v>1550</v>
      </c>
      <c r="F111" s="134">
        <f>Current!$AK111</f>
        <v>1550</v>
      </c>
      <c r="G111" s="147">
        <f>'Infrastructure 2 of 2'!$AI111</f>
        <v>55289</v>
      </c>
      <c r="H111" s="80">
        <f>'Infrastructure 2 of 2'!$AJ111</f>
        <v>57981</v>
      </c>
      <c r="I111" s="134">
        <f>'Infrastructure 2 of 2'!$AK111</f>
        <v>87766</v>
      </c>
      <c r="J111" s="147">
        <f>'Allocations in Kind'!$AI111</f>
        <v>73000</v>
      </c>
      <c r="K111" s="80">
        <f>'Allocations in Kind'!$AJ111</f>
        <v>65000</v>
      </c>
      <c r="L111" s="134">
        <f>'Allocations in Kind'!$AK111</f>
        <v>8000</v>
      </c>
      <c r="M111" s="147">
        <f>'ES Breakdown'!D111+'ES Breakdown'!G111+'ES Breakdown'!J111</f>
        <v>86316</v>
      </c>
      <c r="N111" s="80">
        <f>'ES Breakdown'!E111+'ES Breakdown'!H111+'ES Breakdown'!K111</f>
        <v>97438</v>
      </c>
      <c r="O111" s="134">
        <f>'ES Breakdown'!F111+'ES Breakdown'!I111+'ES Breakdown'!L111</f>
        <v>107839</v>
      </c>
      <c r="P111" s="147"/>
      <c r="Q111" s="80"/>
      <c r="R111" s="134"/>
      <c r="S111" s="147"/>
      <c r="T111" s="80"/>
      <c r="U111" s="134"/>
      <c r="V111" s="147"/>
      <c r="W111" s="80"/>
      <c r="X111" s="134"/>
      <c r="Y111" s="147"/>
      <c r="Z111" s="80"/>
      <c r="AA111" s="134"/>
      <c r="AB111" s="147"/>
      <c r="AC111" s="80"/>
      <c r="AD111" s="134"/>
      <c r="AE111" s="147"/>
      <c r="AF111" s="80"/>
      <c r="AG111" s="134"/>
      <c r="AI111" s="147">
        <f t="shared" si="61"/>
        <v>217274</v>
      </c>
      <c r="AJ111" s="80">
        <f t="shared" si="61"/>
        <v>221969</v>
      </c>
      <c r="AK111" s="134">
        <f t="shared" si="61"/>
        <v>205155</v>
      </c>
    </row>
    <row r="112" spans="1:37" ht="15" customHeight="1" x14ac:dyDescent="0.2">
      <c r="A112" s="20" t="str">
        <f>[6]Settings!U111</f>
        <v>B</v>
      </c>
      <c r="B112" s="19" t="str">
        <f>[6]Settings!V111</f>
        <v>GT423</v>
      </c>
      <c r="C112" s="229" t="str">
        <f>[6]Settings!W111</f>
        <v xml:space="preserve"> Lesedi</v>
      </c>
      <c r="D112" s="147">
        <f>Current!$AI112</f>
        <v>8874</v>
      </c>
      <c r="E112" s="80">
        <f>Current!$AJ112</f>
        <v>7550</v>
      </c>
      <c r="F112" s="134">
        <f>Current!$AK112</f>
        <v>6550</v>
      </c>
      <c r="G112" s="147">
        <f>'Infrastructure 2 of 2'!$AI112</f>
        <v>66915</v>
      </c>
      <c r="H112" s="80">
        <f>'Infrastructure 2 of 2'!$AJ112</f>
        <v>53158</v>
      </c>
      <c r="I112" s="134">
        <f>'Infrastructure 2 of 2'!$AK112</f>
        <v>74585</v>
      </c>
      <c r="J112" s="147">
        <f>'Allocations in Kind'!$AI112</f>
        <v>1365</v>
      </c>
      <c r="K112" s="80">
        <f>'Allocations in Kind'!$AJ112</f>
        <v>1433</v>
      </c>
      <c r="L112" s="134">
        <f>'Allocations in Kind'!$AK112</f>
        <v>0</v>
      </c>
      <c r="M112" s="147">
        <f>'ES Breakdown'!D112+'ES Breakdown'!G112+'ES Breakdown'!J112</f>
        <v>104923</v>
      </c>
      <c r="N112" s="80">
        <f>'ES Breakdown'!E112+'ES Breakdown'!H112+'ES Breakdown'!K112</f>
        <v>119389</v>
      </c>
      <c r="O112" s="134">
        <f>'ES Breakdown'!F112+'ES Breakdown'!I112+'ES Breakdown'!L112</f>
        <v>132215</v>
      </c>
      <c r="P112" s="147"/>
      <c r="Q112" s="80"/>
      <c r="R112" s="134"/>
      <c r="S112" s="147"/>
      <c r="T112" s="80"/>
      <c r="U112" s="134"/>
      <c r="V112" s="147"/>
      <c r="W112" s="80"/>
      <c r="X112" s="134"/>
      <c r="Y112" s="147"/>
      <c r="Z112" s="80"/>
      <c r="AA112" s="134"/>
      <c r="AB112" s="147"/>
      <c r="AC112" s="80"/>
      <c r="AD112" s="134"/>
      <c r="AE112" s="147"/>
      <c r="AF112" s="80"/>
      <c r="AG112" s="134"/>
      <c r="AI112" s="147">
        <f t="shared" si="61"/>
        <v>182077</v>
      </c>
      <c r="AJ112" s="80">
        <f t="shared" si="61"/>
        <v>181530</v>
      </c>
      <c r="AK112" s="134">
        <f t="shared" si="61"/>
        <v>213350</v>
      </c>
    </row>
    <row r="113" spans="1:37" ht="15" customHeight="1" x14ac:dyDescent="0.2">
      <c r="A113" s="20" t="str">
        <f>[6]Settings!U112</f>
        <v>C</v>
      </c>
      <c r="B113" s="19" t="str">
        <f>[6]Settings!V112</f>
        <v>DC42</v>
      </c>
      <c r="C113" s="229" t="str">
        <f>[6]Settings!W112</f>
        <v xml:space="preserve"> Sedibeng District Municipality</v>
      </c>
      <c r="D113" s="147">
        <f>Current!$AI113</f>
        <v>3740</v>
      </c>
      <c r="E113" s="80">
        <f>Current!$AJ113</f>
        <v>1250</v>
      </c>
      <c r="F113" s="134">
        <f>Current!$AK113</f>
        <v>1250</v>
      </c>
      <c r="G113" s="147">
        <f>'Infrastructure 2 of 2'!$AI113</f>
        <v>2431</v>
      </c>
      <c r="H113" s="80">
        <f>'Infrastructure 2 of 2'!$AJ113</f>
        <v>2560</v>
      </c>
      <c r="I113" s="134">
        <f>'Infrastructure 2 of 2'!$AK113</f>
        <v>2703</v>
      </c>
      <c r="J113" s="147">
        <f>'Allocations in Kind'!$AI113</f>
        <v>0</v>
      </c>
      <c r="K113" s="80">
        <f>'Allocations in Kind'!$AJ113</f>
        <v>3123</v>
      </c>
      <c r="L113" s="134">
        <f>'Allocations in Kind'!$AK113</f>
        <v>0</v>
      </c>
      <c r="M113" s="147">
        <f>'ES Breakdown'!D113+'ES Breakdown'!G113+'ES Breakdown'!J113</f>
        <v>254779</v>
      </c>
      <c r="N113" s="80">
        <f>'ES Breakdown'!E113+'ES Breakdown'!H113+'ES Breakdown'!K113</f>
        <v>258764</v>
      </c>
      <c r="O113" s="134">
        <f>'ES Breakdown'!F113+'ES Breakdown'!I113+'ES Breakdown'!L113</f>
        <v>266791</v>
      </c>
      <c r="P113" s="147"/>
      <c r="Q113" s="80"/>
      <c r="R113" s="134"/>
      <c r="S113" s="147"/>
      <c r="T113" s="80"/>
      <c r="U113" s="134"/>
      <c r="V113" s="147"/>
      <c r="W113" s="80"/>
      <c r="X113" s="134"/>
      <c r="Y113" s="147"/>
      <c r="Z113" s="80"/>
      <c r="AA113" s="134"/>
      <c r="AB113" s="147"/>
      <c r="AC113" s="80"/>
      <c r="AD113" s="134"/>
      <c r="AE113" s="147"/>
      <c r="AF113" s="80"/>
      <c r="AG113" s="134"/>
      <c r="AI113" s="147">
        <f t="shared" si="61"/>
        <v>260950</v>
      </c>
      <c r="AJ113" s="80">
        <f t="shared" si="61"/>
        <v>265697</v>
      </c>
      <c r="AK113" s="134">
        <f t="shared" si="61"/>
        <v>270744</v>
      </c>
    </row>
    <row r="114" spans="1:37" s="66" customFormat="1" ht="15" customHeight="1" x14ac:dyDescent="0.2">
      <c r="A114" s="22" t="str">
        <f>[6]Settings!U113</f>
        <v>Total: Sedibeng Municipalities</v>
      </c>
      <c r="B114" s="23"/>
      <c r="C114" s="24"/>
      <c r="D114" s="193">
        <f>SUM(D110:D113)</f>
        <v>19680</v>
      </c>
      <c r="E114" s="102">
        <f t="shared" ref="E114:AK114" si="62">SUM(E110:E113)</f>
        <v>11900</v>
      </c>
      <c r="F114" s="203">
        <f t="shared" si="62"/>
        <v>11160</v>
      </c>
      <c r="G114" s="193">
        <f>SUM(G110:G113)</f>
        <v>374280</v>
      </c>
      <c r="H114" s="102">
        <f t="shared" ref="H114:I114" si="63">SUM(H110:H113)</f>
        <v>374106</v>
      </c>
      <c r="I114" s="203">
        <f t="shared" si="63"/>
        <v>448390</v>
      </c>
      <c r="J114" s="193">
        <f>SUM(J110:J113)</f>
        <v>248300</v>
      </c>
      <c r="K114" s="102">
        <f t="shared" ref="K114:L114" si="64">SUM(K110:K113)</f>
        <v>367042</v>
      </c>
      <c r="L114" s="203">
        <f t="shared" si="64"/>
        <v>316834</v>
      </c>
      <c r="M114" s="193">
        <f>SUM(M110:M113)</f>
        <v>1079258</v>
      </c>
      <c r="N114" s="102">
        <f t="shared" ref="N114:O114" si="65">SUM(N110:N113)</f>
        <v>1184667</v>
      </c>
      <c r="O114" s="203">
        <f t="shared" si="65"/>
        <v>1279459</v>
      </c>
      <c r="P114" s="203">
        <f t="shared" si="62"/>
        <v>0</v>
      </c>
      <c r="Q114" s="102">
        <f t="shared" si="62"/>
        <v>0</v>
      </c>
      <c r="R114" s="203">
        <f t="shared" si="62"/>
        <v>0</v>
      </c>
      <c r="S114" s="193">
        <f t="shared" si="62"/>
        <v>0</v>
      </c>
      <c r="T114" s="102">
        <f t="shared" si="62"/>
        <v>0</v>
      </c>
      <c r="U114" s="203">
        <f t="shared" si="62"/>
        <v>0</v>
      </c>
      <c r="V114" s="193">
        <f t="shared" si="62"/>
        <v>0</v>
      </c>
      <c r="W114" s="102">
        <f t="shared" si="62"/>
        <v>0</v>
      </c>
      <c r="X114" s="203">
        <f t="shared" si="62"/>
        <v>0</v>
      </c>
      <c r="Y114" s="193">
        <f t="shared" si="62"/>
        <v>0</v>
      </c>
      <c r="Z114" s="102">
        <f t="shared" si="62"/>
        <v>0</v>
      </c>
      <c r="AA114" s="203">
        <f t="shared" si="62"/>
        <v>0</v>
      </c>
      <c r="AB114" s="193">
        <f t="shared" si="62"/>
        <v>0</v>
      </c>
      <c r="AC114" s="102">
        <f t="shared" si="62"/>
        <v>0</v>
      </c>
      <c r="AD114" s="203">
        <f t="shared" si="62"/>
        <v>0</v>
      </c>
      <c r="AE114" s="193">
        <f t="shared" si="62"/>
        <v>0</v>
      </c>
      <c r="AF114" s="102">
        <f t="shared" si="62"/>
        <v>0</v>
      </c>
      <c r="AG114" s="203">
        <f t="shared" si="62"/>
        <v>0</v>
      </c>
      <c r="AH114" s="121">
        <f t="shared" si="62"/>
        <v>0</v>
      </c>
      <c r="AI114" s="193">
        <f t="shared" si="62"/>
        <v>1721518</v>
      </c>
      <c r="AJ114" s="102">
        <f t="shared" si="62"/>
        <v>1937715</v>
      </c>
      <c r="AK114" s="203">
        <f t="shared" si="62"/>
        <v>2055843</v>
      </c>
    </row>
    <row r="115" spans="1:37" ht="15" customHeight="1" x14ac:dyDescent="0.2">
      <c r="A115" s="254">
        <f>[6]Settings!U114</f>
        <v>0</v>
      </c>
      <c r="B115" s="243">
        <f>[6]Settings!V114</f>
        <v>0</v>
      </c>
      <c r="C115" s="244">
        <f>[6]Settings!W114</f>
        <v>0</v>
      </c>
      <c r="D115" s="1">
        <f>Current!$AI115</f>
        <v>0</v>
      </c>
      <c r="E115" s="2">
        <f>Current!$AJ115</f>
        <v>0</v>
      </c>
      <c r="F115" s="3">
        <f>Current!$AK115</f>
        <v>0</v>
      </c>
      <c r="G115" s="1">
        <f>'Infrastructure 2 of 2'!$AI115</f>
        <v>0</v>
      </c>
      <c r="H115" s="2">
        <f>'Infrastructure 2 of 2'!$AJ115</f>
        <v>0</v>
      </c>
      <c r="I115" s="3">
        <f>'Infrastructure 2 of 2'!$AK115</f>
        <v>0</v>
      </c>
      <c r="J115" s="1">
        <f>'Allocations in Kind'!$AI115</f>
        <v>0</v>
      </c>
      <c r="K115" s="2">
        <f>'Allocations in Kind'!$AJ115</f>
        <v>0</v>
      </c>
      <c r="L115" s="3">
        <f>'Allocations in Kind'!$AK115</f>
        <v>0</v>
      </c>
      <c r="M115" s="1">
        <f>'ES Breakdown'!D115+'ES Breakdown'!G115+'ES Breakdown'!J115</f>
        <v>0</v>
      </c>
      <c r="N115" s="2">
        <f>'ES Breakdown'!E115+'ES Breakdown'!H115+'ES Breakdown'!K115</f>
        <v>0</v>
      </c>
      <c r="O115" s="3">
        <f>'ES Breakdown'!F115+'ES Breakdown'!I115+'ES Breakdown'!L115</f>
        <v>0</v>
      </c>
      <c r="P115" s="1"/>
      <c r="Q115" s="2"/>
      <c r="R115" s="3"/>
      <c r="S115" s="1"/>
      <c r="T115" s="2"/>
      <c r="U115" s="3"/>
      <c r="V115" s="1"/>
      <c r="W115" s="2"/>
      <c r="X115" s="3"/>
      <c r="Y115" s="1"/>
      <c r="Z115" s="2"/>
      <c r="AA115" s="3"/>
      <c r="AB115" s="1"/>
      <c r="AC115" s="2"/>
      <c r="AD115" s="3"/>
      <c r="AE115" s="1"/>
      <c r="AF115" s="2"/>
      <c r="AG115" s="3"/>
      <c r="AI115" s="1">
        <f t="shared" ref="AI115:AK119" si="66">D115+G115+J115+M115+P115+S115+V115+Y115+AB115+AE115</f>
        <v>0</v>
      </c>
      <c r="AJ115" s="2">
        <f t="shared" si="66"/>
        <v>0</v>
      </c>
      <c r="AK115" s="3">
        <f t="shared" si="66"/>
        <v>0</v>
      </c>
    </row>
    <row r="116" spans="1:37" ht="15" customHeight="1" x14ac:dyDescent="0.2">
      <c r="A116" s="20" t="str">
        <f>[6]Settings!U115</f>
        <v>B</v>
      </c>
      <c r="B116" s="19" t="str">
        <f>[6]Settings!V115</f>
        <v>GT481</v>
      </c>
      <c r="C116" s="229" t="str">
        <f>[6]Settings!W115</f>
        <v xml:space="preserve"> Mogale City</v>
      </c>
      <c r="D116" s="147">
        <f>Current!$AI116</f>
        <v>12467</v>
      </c>
      <c r="E116" s="80">
        <f>Current!$AJ116</f>
        <v>6550</v>
      </c>
      <c r="F116" s="134">
        <f>Current!$AK116</f>
        <v>7550</v>
      </c>
      <c r="G116" s="147">
        <f>'Infrastructure 2 of 2'!$AI116</f>
        <v>169195</v>
      </c>
      <c r="H116" s="80">
        <f>'Infrastructure 2 of 2'!$AJ116</f>
        <v>196274</v>
      </c>
      <c r="I116" s="134">
        <f>'Infrastructure 2 of 2'!$AK116</f>
        <v>223745</v>
      </c>
      <c r="J116" s="147">
        <f>'Allocations in Kind'!$AI116</f>
        <v>11724</v>
      </c>
      <c r="K116" s="80">
        <f>'Allocations in Kind'!$AJ116</f>
        <v>2143</v>
      </c>
      <c r="L116" s="134">
        <f>'Allocations in Kind'!$AK116</f>
        <v>3145</v>
      </c>
      <c r="M116" s="147">
        <f>'ES Breakdown'!D116+'ES Breakdown'!G116+'ES Breakdown'!J116</f>
        <v>323938</v>
      </c>
      <c r="N116" s="80">
        <f>'ES Breakdown'!E116+'ES Breakdown'!H116+'ES Breakdown'!K116</f>
        <v>370843</v>
      </c>
      <c r="O116" s="134">
        <f>'ES Breakdown'!F116+'ES Breakdown'!I116+'ES Breakdown'!L116</f>
        <v>410961</v>
      </c>
      <c r="P116" s="147"/>
      <c r="Q116" s="80"/>
      <c r="R116" s="134"/>
      <c r="S116" s="147"/>
      <c r="T116" s="80"/>
      <c r="U116" s="134"/>
      <c r="V116" s="147"/>
      <c r="W116" s="80"/>
      <c r="X116" s="134"/>
      <c r="Y116" s="147"/>
      <c r="Z116" s="80"/>
      <c r="AA116" s="134"/>
      <c r="AB116" s="147"/>
      <c r="AC116" s="80"/>
      <c r="AD116" s="134"/>
      <c r="AE116" s="147"/>
      <c r="AF116" s="80"/>
      <c r="AG116" s="134"/>
      <c r="AI116" s="147">
        <f t="shared" si="66"/>
        <v>517324</v>
      </c>
      <c r="AJ116" s="80">
        <f t="shared" si="66"/>
        <v>575810</v>
      </c>
      <c r="AK116" s="134">
        <f t="shared" si="66"/>
        <v>645401</v>
      </c>
    </row>
    <row r="117" spans="1:37" ht="15" customHeight="1" x14ac:dyDescent="0.2">
      <c r="A117" s="20" t="str">
        <f>[6]Settings!U116</f>
        <v>B</v>
      </c>
      <c r="B117" s="19" t="str">
        <f>[6]Settings!V116</f>
        <v>GT484</v>
      </c>
      <c r="C117" s="229" t="str">
        <f>[6]Settings!W116</f>
        <v xml:space="preserve"> Merafong City</v>
      </c>
      <c r="D117" s="147">
        <f>Current!$AI117</f>
        <v>3170</v>
      </c>
      <c r="E117" s="80">
        <f>Current!$AJ117</f>
        <v>1700</v>
      </c>
      <c r="F117" s="134">
        <f>Current!$AK117</f>
        <v>1960</v>
      </c>
      <c r="G117" s="147">
        <f>'Infrastructure 2 of 2'!$AI117</f>
        <v>97428</v>
      </c>
      <c r="H117" s="80">
        <f>'Infrastructure 2 of 2'!$AJ117</f>
        <v>117298</v>
      </c>
      <c r="I117" s="134">
        <f>'Infrastructure 2 of 2'!$AK117</f>
        <v>140382</v>
      </c>
      <c r="J117" s="147">
        <f>'Allocations in Kind'!$AI117</f>
        <v>1365</v>
      </c>
      <c r="K117" s="80">
        <f>'Allocations in Kind'!$AJ117</f>
        <v>2326</v>
      </c>
      <c r="L117" s="134">
        <f>'Allocations in Kind'!$AK117</f>
        <v>945</v>
      </c>
      <c r="M117" s="147">
        <f>'ES Breakdown'!D117+'ES Breakdown'!G117+'ES Breakdown'!J117</f>
        <v>163084</v>
      </c>
      <c r="N117" s="80">
        <f>'ES Breakdown'!E117+'ES Breakdown'!H117+'ES Breakdown'!K117</f>
        <v>186186</v>
      </c>
      <c r="O117" s="134">
        <f>'ES Breakdown'!F117+'ES Breakdown'!I117+'ES Breakdown'!L117</f>
        <v>203851</v>
      </c>
      <c r="P117" s="147"/>
      <c r="Q117" s="80"/>
      <c r="R117" s="134"/>
      <c r="S117" s="147"/>
      <c r="T117" s="80"/>
      <c r="U117" s="134"/>
      <c r="V117" s="147"/>
      <c r="W117" s="80"/>
      <c r="X117" s="134"/>
      <c r="Y117" s="147"/>
      <c r="Z117" s="80"/>
      <c r="AA117" s="134"/>
      <c r="AB117" s="147"/>
      <c r="AC117" s="80"/>
      <c r="AD117" s="134"/>
      <c r="AE117" s="147"/>
      <c r="AF117" s="80"/>
      <c r="AG117" s="134"/>
      <c r="AI117" s="147">
        <f t="shared" si="66"/>
        <v>265047</v>
      </c>
      <c r="AJ117" s="80">
        <f t="shared" si="66"/>
        <v>307510</v>
      </c>
      <c r="AK117" s="134">
        <f t="shared" si="66"/>
        <v>347138</v>
      </c>
    </row>
    <row r="118" spans="1:37" ht="15" customHeight="1" x14ac:dyDescent="0.2">
      <c r="A118" s="20" t="str">
        <f>[6]Settings!U117</f>
        <v>B</v>
      </c>
      <c r="B118" s="19" t="str">
        <f>[6]Settings!V117</f>
        <v>GT485</v>
      </c>
      <c r="C118" s="229" t="str">
        <f>[6]Settings!W117</f>
        <v xml:space="preserve"> Rand West City</v>
      </c>
      <c r="D118" s="147">
        <f>Current!$AI118</f>
        <v>12439</v>
      </c>
      <c r="E118" s="80">
        <f>Current!$AJ118</f>
        <v>5556</v>
      </c>
      <c r="F118" s="134">
        <f>Current!$AK118</f>
        <v>5995</v>
      </c>
      <c r="G118" s="147">
        <f>'Infrastructure 2 of 2'!$AI118</f>
        <v>144948</v>
      </c>
      <c r="H118" s="80">
        <f>'Infrastructure 2 of 2'!$AJ118</f>
        <v>170217</v>
      </c>
      <c r="I118" s="134">
        <f>'Infrastructure 2 of 2'!$AK118</f>
        <v>208850</v>
      </c>
      <c r="J118" s="147">
        <f>'Allocations in Kind'!$AI118</f>
        <v>59011</v>
      </c>
      <c r="K118" s="80">
        <f>'Allocations in Kind'!$AJ118</f>
        <v>124200</v>
      </c>
      <c r="L118" s="134">
        <f>'Allocations in Kind'!$AK118</f>
        <v>339400</v>
      </c>
      <c r="M118" s="147">
        <f>'ES Breakdown'!D118+'ES Breakdown'!G118+'ES Breakdown'!J118</f>
        <v>239112</v>
      </c>
      <c r="N118" s="80">
        <f>'ES Breakdown'!E118+'ES Breakdown'!H118+'ES Breakdown'!K118</f>
        <v>275335</v>
      </c>
      <c r="O118" s="134">
        <f>'ES Breakdown'!F118+'ES Breakdown'!I118+'ES Breakdown'!L118</f>
        <v>303044</v>
      </c>
      <c r="P118" s="147"/>
      <c r="Q118" s="80"/>
      <c r="R118" s="134"/>
      <c r="S118" s="147"/>
      <c r="T118" s="80"/>
      <c r="U118" s="134"/>
      <c r="V118" s="147"/>
      <c r="W118" s="80"/>
      <c r="X118" s="134"/>
      <c r="Y118" s="147"/>
      <c r="Z118" s="80"/>
      <c r="AA118" s="134"/>
      <c r="AB118" s="147"/>
      <c r="AC118" s="80"/>
      <c r="AD118" s="134"/>
      <c r="AE118" s="147"/>
      <c r="AF118" s="80"/>
      <c r="AG118" s="134"/>
      <c r="AI118" s="147">
        <f t="shared" si="66"/>
        <v>455510</v>
      </c>
      <c r="AJ118" s="80">
        <f t="shared" si="66"/>
        <v>575308</v>
      </c>
      <c r="AK118" s="134">
        <f t="shared" si="66"/>
        <v>857289</v>
      </c>
    </row>
    <row r="119" spans="1:37" ht="15" customHeight="1" x14ac:dyDescent="0.2">
      <c r="A119" s="20" t="str">
        <f>[6]Settings!U118</f>
        <v>C</v>
      </c>
      <c r="B119" s="19" t="str">
        <f>[6]Settings!V118</f>
        <v>DC48</v>
      </c>
      <c r="C119" s="229" t="str">
        <f>[6]Settings!W118</f>
        <v xml:space="preserve"> West Rand District Municipality</v>
      </c>
      <c r="D119" s="147">
        <f>Current!$AI119</f>
        <v>2250</v>
      </c>
      <c r="E119" s="80">
        <f>Current!$AJ119</f>
        <v>1000</v>
      </c>
      <c r="F119" s="134">
        <f>Current!$AK119</f>
        <v>1000</v>
      </c>
      <c r="G119" s="147">
        <f>'Infrastructure 2 of 2'!$AI119</f>
        <v>12589</v>
      </c>
      <c r="H119" s="80">
        <f>'Infrastructure 2 of 2'!$AJ119</f>
        <v>12645</v>
      </c>
      <c r="I119" s="134">
        <f>'Infrastructure 2 of 2'!$AK119</f>
        <v>2793</v>
      </c>
      <c r="J119" s="147">
        <f>'Allocations in Kind'!$AI119</f>
        <v>1636</v>
      </c>
      <c r="K119" s="80">
        <f>'Allocations in Kind'!$AJ119</f>
        <v>200</v>
      </c>
      <c r="L119" s="134">
        <f>'Allocations in Kind'!$AK119</f>
        <v>0</v>
      </c>
      <c r="M119" s="147">
        <f>'ES Breakdown'!D119+'ES Breakdown'!G119+'ES Breakdown'!J119</f>
        <v>193187</v>
      </c>
      <c r="N119" s="80">
        <f>'ES Breakdown'!E119+'ES Breakdown'!H119+'ES Breakdown'!K119</f>
        <v>197803</v>
      </c>
      <c r="O119" s="134">
        <f>'ES Breakdown'!F119+'ES Breakdown'!I119+'ES Breakdown'!L119</f>
        <v>204516</v>
      </c>
      <c r="P119" s="147"/>
      <c r="Q119" s="80"/>
      <c r="R119" s="134"/>
      <c r="S119" s="147"/>
      <c r="T119" s="80"/>
      <c r="U119" s="134"/>
      <c r="V119" s="147"/>
      <c r="W119" s="80"/>
      <c r="X119" s="134"/>
      <c r="Y119" s="147"/>
      <c r="Z119" s="80"/>
      <c r="AA119" s="134"/>
      <c r="AB119" s="147"/>
      <c r="AC119" s="80"/>
      <c r="AD119" s="134"/>
      <c r="AE119" s="147"/>
      <c r="AF119" s="80"/>
      <c r="AG119" s="134"/>
      <c r="AI119" s="147">
        <f t="shared" si="66"/>
        <v>209662</v>
      </c>
      <c r="AJ119" s="80">
        <f t="shared" si="66"/>
        <v>211648</v>
      </c>
      <c r="AK119" s="134">
        <f t="shared" si="66"/>
        <v>208309</v>
      </c>
    </row>
    <row r="120" spans="1:37" s="66" customFormat="1" ht="15" customHeight="1" x14ac:dyDescent="0.2">
      <c r="A120" s="22" t="str">
        <f>[6]Settings!U119</f>
        <v>Total: West Rand Municipalities</v>
      </c>
      <c r="B120" s="23"/>
      <c r="C120" s="24"/>
      <c r="D120" s="193">
        <f>SUM(D116:D119)</f>
        <v>30326</v>
      </c>
      <c r="E120" s="102">
        <f t="shared" ref="E120:AK120" si="67">SUM(E116:E119)</f>
        <v>14806</v>
      </c>
      <c r="F120" s="203">
        <f t="shared" si="67"/>
        <v>16505</v>
      </c>
      <c r="G120" s="193">
        <f>SUM(G116:G119)</f>
        <v>424160</v>
      </c>
      <c r="H120" s="102">
        <f t="shared" ref="H120:I120" si="68">SUM(H116:H119)</f>
        <v>496434</v>
      </c>
      <c r="I120" s="203">
        <f t="shared" si="68"/>
        <v>575770</v>
      </c>
      <c r="J120" s="193">
        <f>SUM(J116:J119)</f>
        <v>73736</v>
      </c>
      <c r="K120" s="102">
        <f t="shared" ref="K120:L120" si="69">SUM(K116:K119)</f>
        <v>128869</v>
      </c>
      <c r="L120" s="203">
        <f t="shared" si="69"/>
        <v>343490</v>
      </c>
      <c r="M120" s="193">
        <f>SUM(M116:M119)</f>
        <v>919321</v>
      </c>
      <c r="N120" s="102">
        <f t="shared" ref="N120:O120" si="70">SUM(N116:N119)</f>
        <v>1030167</v>
      </c>
      <c r="O120" s="203">
        <f t="shared" si="70"/>
        <v>1122372</v>
      </c>
      <c r="P120" s="203">
        <f t="shared" si="67"/>
        <v>0</v>
      </c>
      <c r="Q120" s="102">
        <f t="shared" si="67"/>
        <v>0</v>
      </c>
      <c r="R120" s="203">
        <f t="shared" si="67"/>
        <v>0</v>
      </c>
      <c r="S120" s="193">
        <f t="shared" si="67"/>
        <v>0</v>
      </c>
      <c r="T120" s="102">
        <f t="shared" si="67"/>
        <v>0</v>
      </c>
      <c r="U120" s="203">
        <f t="shared" si="67"/>
        <v>0</v>
      </c>
      <c r="V120" s="193">
        <f t="shared" si="67"/>
        <v>0</v>
      </c>
      <c r="W120" s="102">
        <f t="shared" si="67"/>
        <v>0</v>
      </c>
      <c r="X120" s="203">
        <f t="shared" si="67"/>
        <v>0</v>
      </c>
      <c r="Y120" s="193">
        <f t="shared" si="67"/>
        <v>0</v>
      </c>
      <c r="Z120" s="102">
        <f t="shared" si="67"/>
        <v>0</v>
      </c>
      <c r="AA120" s="203">
        <f t="shared" si="67"/>
        <v>0</v>
      </c>
      <c r="AB120" s="193">
        <f t="shared" si="67"/>
        <v>0</v>
      </c>
      <c r="AC120" s="102">
        <f t="shared" si="67"/>
        <v>0</v>
      </c>
      <c r="AD120" s="203">
        <f t="shared" si="67"/>
        <v>0</v>
      </c>
      <c r="AE120" s="193">
        <f t="shared" si="67"/>
        <v>0</v>
      </c>
      <c r="AF120" s="102">
        <f t="shared" si="67"/>
        <v>0</v>
      </c>
      <c r="AG120" s="203">
        <f t="shared" si="67"/>
        <v>0</v>
      </c>
      <c r="AH120" s="121">
        <f t="shared" si="67"/>
        <v>0</v>
      </c>
      <c r="AI120" s="193">
        <f t="shared" si="67"/>
        <v>1447543</v>
      </c>
      <c r="AJ120" s="102">
        <f t="shared" si="67"/>
        <v>1670276</v>
      </c>
      <c r="AK120" s="203">
        <f t="shared" si="67"/>
        <v>2058137</v>
      </c>
    </row>
    <row r="121" spans="1:37" ht="15" customHeight="1" x14ac:dyDescent="0.2">
      <c r="A121" s="254">
        <f>[6]Settings!U120</f>
        <v>0</v>
      </c>
      <c r="B121" s="243">
        <f>[6]Settings!V120</f>
        <v>0</v>
      </c>
      <c r="C121" s="244">
        <f>[6]Settings!W120</f>
        <v>0</v>
      </c>
      <c r="D121" s="1">
        <f>Current!$AI121</f>
        <v>0</v>
      </c>
      <c r="E121" s="2">
        <f>Current!$AJ121</f>
        <v>0</v>
      </c>
      <c r="F121" s="3">
        <f>Current!$AK121</f>
        <v>0</v>
      </c>
      <c r="G121" s="1">
        <f>'Infrastructure 2 of 2'!$AI121</f>
        <v>0</v>
      </c>
      <c r="H121" s="2">
        <f>'Infrastructure 2 of 2'!$AJ121</f>
        <v>0</v>
      </c>
      <c r="I121" s="3">
        <f>'Infrastructure 2 of 2'!$AK121</f>
        <v>0</v>
      </c>
      <c r="J121" s="1">
        <f>'Allocations in Kind'!$AI121</f>
        <v>0</v>
      </c>
      <c r="K121" s="2">
        <f>'Allocations in Kind'!$AJ121</f>
        <v>0</v>
      </c>
      <c r="L121" s="3">
        <f>'Allocations in Kind'!$AK121</f>
        <v>0</v>
      </c>
      <c r="M121" s="1">
        <f>'ES Breakdown'!D121+'ES Breakdown'!G121+'ES Breakdown'!J121</f>
        <v>0</v>
      </c>
      <c r="N121" s="2">
        <f>'ES Breakdown'!E121+'ES Breakdown'!H121+'ES Breakdown'!K121</f>
        <v>0</v>
      </c>
      <c r="O121" s="3">
        <f>'ES Breakdown'!F121+'ES Breakdown'!I121+'ES Breakdown'!L121</f>
        <v>0</v>
      </c>
      <c r="P121" s="1"/>
      <c r="Q121" s="2"/>
      <c r="R121" s="3"/>
      <c r="S121" s="1"/>
      <c r="T121" s="2"/>
      <c r="U121" s="3"/>
      <c r="V121" s="1"/>
      <c r="W121" s="2"/>
      <c r="X121" s="3"/>
      <c r="Y121" s="1"/>
      <c r="Z121" s="2"/>
      <c r="AA121" s="3"/>
      <c r="AB121" s="1"/>
      <c r="AC121" s="2"/>
      <c r="AD121" s="3"/>
      <c r="AE121" s="1"/>
      <c r="AF121" s="2"/>
      <c r="AG121" s="3"/>
      <c r="AI121" s="1">
        <f t="shared" ref="AI121:AK122" si="71">D121+G121+J121+M121+P121+S121+V121+Y121+AB121+AE121</f>
        <v>0</v>
      </c>
      <c r="AJ121" s="2">
        <f t="shared" si="71"/>
        <v>0</v>
      </c>
      <c r="AK121" s="3">
        <f t="shared" si="71"/>
        <v>0</v>
      </c>
    </row>
    <row r="122" spans="1:37" ht="15" customHeight="1" x14ac:dyDescent="0.2">
      <c r="A122" s="254">
        <f>[6]Settings!U121</f>
        <v>0</v>
      </c>
      <c r="B122" s="243">
        <f>[6]Settings!V121</f>
        <v>0</v>
      </c>
      <c r="C122" s="244">
        <f>[6]Settings!W121</f>
        <v>0</v>
      </c>
      <c r="D122" s="1">
        <f>Current!$AI122</f>
        <v>0</v>
      </c>
      <c r="E122" s="2">
        <f>Current!$AJ122</f>
        <v>0</v>
      </c>
      <c r="F122" s="3">
        <f>Current!$AK122</f>
        <v>0</v>
      </c>
      <c r="G122" s="1">
        <f>'Infrastructure 2 of 2'!$AI122</f>
        <v>0</v>
      </c>
      <c r="H122" s="2">
        <f>'Infrastructure 2 of 2'!$AJ122</f>
        <v>0</v>
      </c>
      <c r="I122" s="3">
        <f>'Infrastructure 2 of 2'!$AK122</f>
        <v>0</v>
      </c>
      <c r="J122" s="1">
        <f>'Allocations in Kind'!$AI122</f>
        <v>0</v>
      </c>
      <c r="K122" s="2">
        <f>'Allocations in Kind'!$AJ122</f>
        <v>0</v>
      </c>
      <c r="L122" s="3">
        <f>'Allocations in Kind'!$AK122</f>
        <v>0</v>
      </c>
      <c r="M122" s="1">
        <f>'ES Breakdown'!D122+'ES Breakdown'!G122+'ES Breakdown'!J122</f>
        <v>0</v>
      </c>
      <c r="N122" s="2">
        <f>'ES Breakdown'!E122+'ES Breakdown'!H122+'ES Breakdown'!K122</f>
        <v>0</v>
      </c>
      <c r="O122" s="3">
        <f>'ES Breakdown'!F122+'ES Breakdown'!I122+'ES Breakdown'!L122</f>
        <v>0</v>
      </c>
      <c r="P122" s="1"/>
      <c r="Q122" s="2"/>
      <c r="R122" s="3"/>
      <c r="S122" s="1"/>
      <c r="T122" s="2"/>
      <c r="U122" s="3"/>
      <c r="V122" s="1"/>
      <c r="W122" s="2"/>
      <c r="X122" s="3"/>
      <c r="Y122" s="1"/>
      <c r="Z122" s="2"/>
      <c r="AA122" s="3"/>
      <c r="AB122" s="1"/>
      <c r="AC122" s="2"/>
      <c r="AD122" s="3"/>
      <c r="AE122" s="1"/>
      <c r="AF122" s="2"/>
      <c r="AG122" s="3"/>
      <c r="AI122" s="1">
        <f t="shared" si="71"/>
        <v>0</v>
      </c>
      <c r="AJ122" s="2">
        <f t="shared" si="71"/>
        <v>0</v>
      </c>
      <c r="AK122" s="3">
        <f t="shared" si="71"/>
        <v>0</v>
      </c>
    </row>
    <row r="123" spans="1:37" s="66" customFormat="1" ht="15" customHeight="1" x14ac:dyDescent="0.2">
      <c r="A123" s="22" t="str">
        <f>[6]Settings!U122</f>
        <v>Total: Gauteng Municipalities</v>
      </c>
      <c r="B123" s="23"/>
      <c r="C123" s="24"/>
      <c r="D123" s="193">
        <f>SUM(D106+D107+D108+D114+D120)</f>
        <v>173106</v>
      </c>
      <c r="E123" s="102">
        <f t="shared" ref="E123:F123" si="72">SUM(E106+E107+E108+E114+E120)</f>
        <v>72406</v>
      </c>
      <c r="F123" s="203">
        <f t="shared" si="72"/>
        <v>81685</v>
      </c>
      <c r="G123" s="193">
        <f>SUM(G106+G107+G108+G114+G120)</f>
        <v>9244520.4269786011</v>
      </c>
      <c r="H123" s="102">
        <f t="shared" ref="H123:I123" si="73">SUM(H106+H107+H108+H114+H120)</f>
        <v>9579767.7185999528</v>
      </c>
      <c r="I123" s="203">
        <f t="shared" si="73"/>
        <v>10228576.913064742</v>
      </c>
      <c r="J123" s="193">
        <f>SUM(J106+J107+J108+J114+J120)</f>
        <v>382931</v>
      </c>
      <c r="K123" s="102">
        <f t="shared" ref="K123:L123" si="74">SUM(K106+K107+K108+K114+K120)</f>
        <v>533535</v>
      </c>
      <c r="L123" s="203">
        <f t="shared" si="74"/>
        <v>701139</v>
      </c>
      <c r="M123" s="193">
        <f>M106+M107+M108+M114+M120</f>
        <v>10517865</v>
      </c>
      <c r="N123" s="102">
        <f t="shared" ref="N123:AK123" si="75">N106+N107+N108+N114+N120</f>
        <v>12015434</v>
      </c>
      <c r="O123" s="203">
        <f t="shared" si="75"/>
        <v>13288601</v>
      </c>
      <c r="P123" s="203">
        <f t="shared" si="75"/>
        <v>0</v>
      </c>
      <c r="Q123" s="102">
        <f t="shared" si="75"/>
        <v>0</v>
      </c>
      <c r="R123" s="203">
        <f t="shared" si="75"/>
        <v>0</v>
      </c>
      <c r="S123" s="193">
        <f t="shared" si="75"/>
        <v>0</v>
      </c>
      <c r="T123" s="102">
        <f t="shared" si="75"/>
        <v>0</v>
      </c>
      <c r="U123" s="203">
        <f t="shared" si="75"/>
        <v>0</v>
      </c>
      <c r="V123" s="193">
        <f t="shared" si="75"/>
        <v>0</v>
      </c>
      <c r="W123" s="102">
        <f t="shared" si="75"/>
        <v>0</v>
      </c>
      <c r="X123" s="203">
        <f t="shared" si="75"/>
        <v>0</v>
      </c>
      <c r="Y123" s="193">
        <f t="shared" si="75"/>
        <v>0</v>
      </c>
      <c r="Z123" s="102">
        <f t="shared" si="75"/>
        <v>0</v>
      </c>
      <c r="AA123" s="203">
        <f t="shared" si="75"/>
        <v>0</v>
      </c>
      <c r="AB123" s="193">
        <f t="shared" si="75"/>
        <v>0</v>
      </c>
      <c r="AC123" s="102">
        <f t="shared" si="75"/>
        <v>0</v>
      </c>
      <c r="AD123" s="203">
        <f t="shared" si="75"/>
        <v>0</v>
      </c>
      <c r="AE123" s="193">
        <f t="shared" si="75"/>
        <v>0</v>
      </c>
      <c r="AF123" s="102">
        <f t="shared" si="75"/>
        <v>0</v>
      </c>
      <c r="AG123" s="203">
        <f t="shared" si="75"/>
        <v>0</v>
      </c>
      <c r="AH123" s="121">
        <f t="shared" si="75"/>
        <v>0</v>
      </c>
      <c r="AI123" s="193">
        <f t="shared" si="75"/>
        <v>20318422.426978603</v>
      </c>
      <c r="AJ123" s="102">
        <f t="shared" si="75"/>
        <v>22201142.718599953</v>
      </c>
      <c r="AK123" s="203">
        <f t="shared" si="75"/>
        <v>24300001.913064741</v>
      </c>
    </row>
    <row r="124" spans="1:37" ht="15" customHeight="1" x14ac:dyDescent="0.2">
      <c r="A124" s="254">
        <f>[6]Settings!U123</f>
        <v>0</v>
      </c>
      <c r="B124" s="243">
        <f>[6]Settings!V123</f>
        <v>0</v>
      </c>
      <c r="C124" s="244">
        <f>[6]Settings!W123</f>
        <v>0</v>
      </c>
      <c r="D124" s="6">
        <f>Current!$AI124</f>
        <v>0</v>
      </c>
      <c r="E124" s="7">
        <f>Current!$AJ124</f>
        <v>0</v>
      </c>
      <c r="F124" s="8">
        <f>Current!$AK124</f>
        <v>0</v>
      </c>
      <c r="G124" s="6">
        <f>'Infrastructure 2 of 2'!$AI124</f>
        <v>0</v>
      </c>
      <c r="H124" s="7">
        <f>'Infrastructure 2 of 2'!$AJ124</f>
        <v>0</v>
      </c>
      <c r="I124" s="8">
        <f>'Infrastructure 2 of 2'!$AK124</f>
        <v>0</v>
      </c>
      <c r="J124" s="6">
        <f>'Allocations in Kind'!$AI124</f>
        <v>0</v>
      </c>
      <c r="K124" s="7">
        <f>'Allocations in Kind'!$AJ124</f>
        <v>0</v>
      </c>
      <c r="L124" s="8">
        <f>'Allocations in Kind'!$AK124</f>
        <v>0</v>
      </c>
      <c r="M124" s="6">
        <f>'ES Breakdown'!D124+'ES Breakdown'!G124+'ES Breakdown'!J124</f>
        <v>0</v>
      </c>
      <c r="N124" s="7">
        <f>'ES Breakdown'!E124+'ES Breakdown'!H124+'ES Breakdown'!K124</f>
        <v>0</v>
      </c>
      <c r="O124" s="8">
        <f>'ES Breakdown'!F124+'ES Breakdown'!I124+'ES Breakdown'!L124</f>
        <v>0</v>
      </c>
      <c r="P124" s="6"/>
      <c r="Q124" s="7"/>
      <c r="R124" s="8"/>
      <c r="S124" s="6"/>
      <c r="T124" s="7"/>
      <c r="U124" s="8"/>
      <c r="V124" s="6"/>
      <c r="W124" s="7"/>
      <c r="X124" s="8"/>
      <c r="Y124" s="6"/>
      <c r="Z124" s="7"/>
      <c r="AA124" s="8"/>
      <c r="AB124" s="6"/>
      <c r="AC124" s="7"/>
      <c r="AD124" s="8"/>
      <c r="AE124" s="6"/>
      <c r="AF124" s="7"/>
      <c r="AG124" s="8"/>
      <c r="AI124" s="6">
        <f t="shared" ref="AI124:AK133" si="76">D124+G124+J124+M124+P124+S124+V124+Y124+AB124+AE124</f>
        <v>0</v>
      </c>
      <c r="AJ124" s="7">
        <f t="shared" si="76"/>
        <v>0</v>
      </c>
      <c r="AK124" s="8">
        <f t="shared" si="76"/>
        <v>0</v>
      </c>
    </row>
    <row r="125" spans="1:37" ht="15" customHeight="1" x14ac:dyDescent="0.2">
      <c r="A125" s="257" t="str">
        <f>[6]Settings!U124</f>
        <v>KWAZULU-NATAL</v>
      </c>
      <c r="B125" s="19"/>
      <c r="C125" s="229"/>
      <c r="D125" s="1">
        <f>Current!$AI125</f>
        <v>0</v>
      </c>
      <c r="E125" s="2">
        <f>Current!$AJ125</f>
        <v>0</v>
      </c>
      <c r="F125" s="3">
        <f>Current!$AK125</f>
        <v>0</v>
      </c>
      <c r="G125" s="1">
        <f>'Infrastructure 2 of 2'!$AI125</f>
        <v>0</v>
      </c>
      <c r="H125" s="2">
        <f>'Infrastructure 2 of 2'!$AJ125</f>
        <v>0</v>
      </c>
      <c r="I125" s="3">
        <f>'Infrastructure 2 of 2'!$AK125</f>
        <v>0</v>
      </c>
      <c r="J125" s="1">
        <f>'Allocations in Kind'!$AI125</f>
        <v>0</v>
      </c>
      <c r="K125" s="2">
        <f>'Allocations in Kind'!$AJ125</f>
        <v>0</v>
      </c>
      <c r="L125" s="3">
        <f>'Allocations in Kind'!$AK125</f>
        <v>0</v>
      </c>
      <c r="M125" s="1">
        <f>'ES Breakdown'!D125+'ES Breakdown'!G125+'ES Breakdown'!J125</f>
        <v>0</v>
      </c>
      <c r="N125" s="2">
        <f>'ES Breakdown'!E125+'ES Breakdown'!H125+'ES Breakdown'!K125</f>
        <v>0</v>
      </c>
      <c r="O125" s="3">
        <f>'ES Breakdown'!F125+'ES Breakdown'!I125+'ES Breakdown'!L125</f>
        <v>0</v>
      </c>
      <c r="P125" s="1"/>
      <c r="Q125" s="2"/>
      <c r="R125" s="3"/>
      <c r="S125" s="1"/>
      <c r="T125" s="2"/>
      <c r="U125" s="3"/>
      <c r="V125" s="1"/>
      <c r="W125" s="2"/>
      <c r="X125" s="3"/>
      <c r="Y125" s="1"/>
      <c r="Z125" s="2"/>
      <c r="AA125" s="3"/>
      <c r="AB125" s="1"/>
      <c r="AC125" s="2"/>
      <c r="AD125" s="3"/>
      <c r="AE125" s="1"/>
      <c r="AF125" s="2"/>
      <c r="AG125" s="3"/>
      <c r="AI125" s="1">
        <f t="shared" si="76"/>
        <v>0</v>
      </c>
      <c r="AJ125" s="2">
        <f t="shared" si="76"/>
        <v>0</v>
      </c>
      <c r="AK125" s="3">
        <f t="shared" si="76"/>
        <v>0</v>
      </c>
    </row>
    <row r="126" spans="1:37" ht="15" customHeight="1" x14ac:dyDescent="0.2">
      <c r="A126" s="254">
        <f>[6]Settings!U125</f>
        <v>0</v>
      </c>
      <c r="B126" s="243">
        <f>[6]Settings!V125</f>
        <v>0</v>
      </c>
      <c r="C126" s="244">
        <f>[6]Settings!W125</f>
        <v>0</v>
      </c>
      <c r="D126" s="1">
        <f>Current!$AI126</f>
        <v>0</v>
      </c>
      <c r="E126" s="2">
        <f>Current!$AJ126</f>
        <v>0</v>
      </c>
      <c r="F126" s="3">
        <f>Current!$AK126</f>
        <v>0</v>
      </c>
      <c r="G126" s="1">
        <f>'Infrastructure 2 of 2'!$AI126</f>
        <v>0</v>
      </c>
      <c r="H126" s="2">
        <f>'Infrastructure 2 of 2'!$AJ126</f>
        <v>0</v>
      </c>
      <c r="I126" s="3">
        <f>'Infrastructure 2 of 2'!$AK126</f>
        <v>0</v>
      </c>
      <c r="J126" s="1">
        <f>'Allocations in Kind'!$AI126</f>
        <v>0</v>
      </c>
      <c r="K126" s="2">
        <f>'Allocations in Kind'!$AJ126</f>
        <v>0</v>
      </c>
      <c r="L126" s="3">
        <f>'Allocations in Kind'!$AK126</f>
        <v>0</v>
      </c>
      <c r="M126" s="1">
        <f>'ES Breakdown'!D126+'ES Breakdown'!G126+'ES Breakdown'!J126</f>
        <v>0</v>
      </c>
      <c r="N126" s="2">
        <f>'ES Breakdown'!E126+'ES Breakdown'!H126+'ES Breakdown'!K126</f>
        <v>0</v>
      </c>
      <c r="O126" s="3">
        <f>'ES Breakdown'!F126+'ES Breakdown'!I126+'ES Breakdown'!L126</f>
        <v>0</v>
      </c>
      <c r="P126" s="1"/>
      <c r="Q126" s="2"/>
      <c r="R126" s="3"/>
      <c r="S126" s="1"/>
      <c r="T126" s="2"/>
      <c r="U126" s="3"/>
      <c r="V126" s="1"/>
      <c r="W126" s="2"/>
      <c r="X126" s="3"/>
      <c r="Y126" s="1"/>
      <c r="Z126" s="2"/>
      <c r="AA126" s="3"/>
      <c r="AB126" s="1"/>
      <c r="AC126" s="2"/>
      <c r="AD126" s="3"/>
      <c r="AE126" s="1"/>
      <c r="AF126" s="2"/>
      <c r="AG126" s="3"/>
      <c r="AI126" s="1">
        <f t="shared" si="76"/>
        <v>0</v>
      </c>
      <c r="AJ126" s="2">
        <f t="shared" si="76"/>
        <v>0</v>
      </c>
      <c r="AK126" s="3">
        <f t="shared" si="76"/>
        <v>0</v>
      </c>
    </row>
    <row r="127" spans="1:37" ht="15" customHeight="1" x14ac:dyDescent="0.2">
      <c r="A127" s="255" t="str">
        <f>[6]Settings!U126</f>
        <v>A</v>
      </c>
      <c r="B127" s="21" t="str">
        <f>[6]Settings!V126</f>
        <v>ETH</v>
      </c>
      <c r="C127" s="65" t="str">
        <f>[6]Settings!W126</f>
        <v>eThekwini</v>
      </c>
      <c r="D127" s="148">
        <f>Current!$AI127</f>
        <v>110735</v>
      </c>
      <c r="E127" s="81">
        <f>Current!$AJ127</f>
        <v>39433</v>
      </c>
      <c r="F127" s="149">
        <f>Current!$AK127</f>
        <v>45372</v>
      </c>
      <c r="G127" s="148">
        <f>'Infrastructure 2 of 2'!$AI127</f>
        <v>3021369.928001598</v>
      </c>
      <c r="H127" s="81">
        <f>'Infrastructure 2 of 2'!$AJ127</f>
        <v>3090920.8830932304</v>
      </c>
      <c r="I127" s="149">
        <f>'Infrastructure 2 of 2'!$AK127</f>
        <v>3279141.8821723331</v>
      </c>
      <c r="J127" s="148">
        <f>'Allocations in Kind'!$AI127</f>
        <v>7022</v>
      </c>
      <c r="K127" s="81">
        <f>'Allocations in Kind'!$AJ127</f>
        <v>32056</v>
      </c>
      <c r="L127" s="149">
        <f>'Allocations in Kind'!$AK127</f>
        <v>33776</v>
      </c>
      <c r="M127" s="148">
        <f>'ES Breakdown'!D127+'ES Breakdown'!G127+'ES Breakdown'!J127</f>
        <v>2582776</v>
      </c>
      <c r="N127" s="81">
        <f>'ES Breakdown'!E127+'ES Breakdown'!H127+'ES Breakdown'!K127</f>
        <v>2902498</v>
      </c>
      <c r="O127" s="149">
        <f>'ES Breakdown'!F127+'ES Breakdown'!I127+'ES Breakdown'!L127</f>
        <v>3183088</v>
      </c>
      <c r="P127" s="148"/>
      <c r="Q127" s="81"/>
      <c r="R127" s="149"/>
      <c r="S127" s="148"/>
      <c r="T127" s="81"/>
      <c r="U127" s="149"/>
      <c r="V127" s="148"/>
      <c r="W127" s="81"/>
      <c r="X127" s="149"/>
      <c r="Y127" s="148"/>
      <c r="Z127" s="81"/>
      <c r="AA127" s="149"/>
      <c r="AB127" s="148"/>
      <c r="AC127" s="81"/>
      <c r="AD127" s="149"/>
      <c r="AE127" s="148"/>
      <c r="AF127" s="81"/>
      <c r="AG127" s="149"/>
      <c r="AI127" s="148">
        <f t="shared" si="76"/>
        <v>5721902.9280015975</v>
      </c>
      <c r="AJ127" s="81">
        <f t="shared" si="76"/>
        <v>6064907.8830932304</v>
      </c>
      <c r="AK127" s="149">
        <f t="shared" si="76"/>
        <v>6541377.8821723331</v>
      </c>
    </row>
    <row r="128" spans="1:37" ht="15" customHeight="1" x14ac:dyDescent="0.2">
      <c r="A128" s="254">
        <f>[6]Settings!U127</f>
        <v>0</v>
      </c>
      <c r="B128" s="243">
        <f>[6]Settings!V127</f>
        <v>0</v>
      </c>
      <c r="C128" s="244">
        <f>[6]Settings!W127</f>
        <v>0</v>
      </c>
      <c r="D128" s="1">
        <f>Current!$AI128</f>
        <v>0</v>
      </c>
      <c r="E128" s="2">
        <f>Current!$AJ128</f>
        <v>0</v>
      </c>
      <c r="F128" s="3">
        <f>Current!$AK128</f>
        <v>0</v>
      </c>
      <c r="G128" s="1">
        <f>'Infrastructure 2 of 2'!$AI128</f>
        <v>0</v>
      </c>
      <c r="H128" s="2">
        <f>'Infrastructure 2 of 2'!$AJ128</f>
        <v>0</v>
      </c>
      <c r="I128" s="3">
        <f>'Infrastructure 2 of 2'!$AK128</f>
        <v>0</v>
      </c>
      <c r="J128" s="1">
        <f>'Allocations in Kind'!$AI128</f>
        <v>0</v>
      </c>
      <c r="K128" s="2">
        <f>'Allocations in Kind'!$AJ128</f>
        <v>0</v>
      </c>
      <c r="L128" s="3">
        <f>'Allocations in Kind'!$AK128</f>
        <v>0</v>
      </c>
      <c r="M128" s="1">
        <f>'ES Breakdown'!D128+'ES Breakdown'!G128+'ES Breakdown'!J128</f>
        <v>0</v>
      </c>
      <c r="N128" s="2">
        <f>'ES Breakdown'!E128+'ES Breakdown'!H128+'ES Breakdown'!K128</f>
        <v>0</v>
      </c>
      <c r="O128" s="3">
        <f>'ES Breakdown'!F128+'ES Breakdown'!I128+'ES Breakdown'!L128</f>
        <v>0</v>
      </c>
      <c r="P128" s="1"/>
      <c r="Q128" s="2"/>
      <c r="R128" s="3"/>
      <c r="S128" s="1"/>
      <c r="T128" s="2"/>
      <c r="U128" s="3"/>
      <c r="V128" s="1"/>
      <c r="W128" s="2"/>
      <c r="X128" s="3"/>
      <c r="Y128" s="1"/>
      <c r="Z128" s="2"/>
      <c r="AA128" s="3"/>
      <c r="AB128" s="1"/>
      <c r="AC128" s="2"/>
      <c r="AD128" s="3"/>
      <c r="AE128" s="1"/>
      <c r="AF128" s="2"/>
      <c r="AG128" s="3"/>
      <c r="AI128" s="1">
        <f t="shared" si="76"/>
        <v>0</v>
      </c>
      <c r="AJ128" s="2">
        <f t="shared" si="76"/>
        <v>0</v>
      </c>
      <c r="AK128" s="3">
        <f t="shared" si="76"/>
        <v>0</v>
      </c>
    </row>
    <row r="129" spans="1:37" ht="15" customHeight="1" x14ac:dyDescent="0.2">
      <c r="A129" s="20" t="str">
        <f>[6]Settings!U128</f>
        <v>B</v>
      </c>
      <c r="B129" s="19" t="str">
        <f>[6]Settings!V128</f>
        <v>KZN212</v>
      </c>
      <c r="C129" s="229" t="str">
        <f>[6]Settings!W128</f>
        <v>uMdoni</v>
      </c>
      <c r="D129" s="147">
        <f>Current!$AI129</f>
        <v>9811</v>
      </c>
      <c r="E129" s="80">
        <f>Current!$AJ129</f>
        <v>4501</v>
      </c>
      <c r="F129" s="134">
        <f>Current!$AK129</f>
        <v>4501</v>
      </c>
      <c r="G129" s="147">
        <f>'Infrastructure 2 of 2'!$AI129</f>
        <v>39161</v>
      </c>
      <c r="H129" s="80">
        <f>'Infrastructure 2 of 2'!$AJ129</f>
        <v>40783</v>
      </c>
      <c r="I129" s="134">
        <f>'Infrastructure 2 of 2'!$AK129</f>
        <v>45494</v>
      </c>
      <c r="J129" s="147">
        <f>'Allocations in Kind'!$AI129</f>
        <v>0</v>
      </c>
      <c r="K129" s="80">
        <f>'Allocations in Kind'!$AJ129</f>
        <v>30890</v>
      </c>
      <c r="L129" s="134">
        <f>'Allocations in Kind'!$AK129</f>
        <v>32681</v>
      </c>
      <c r="M129" s="147">
        <f>'ES Breakdown'!D129+'ES Breakdown'!G129+'ES Breakdown'!J129</f>
        <v>113579</v>
      </c>
      <c r="N129" s="80">
        <f>'ES Breakdown'!E129+'ES Breakdown'!H129+'ES Breakdown'!K129</f>
        <v>118193</v>
      </c>
      <c r="O129" s="134">
        <f>'ES Breakdown'!F129+'ES Breakdown'!I129+'ES Breakdown'!L129</f>
        <v>121233</v>
      </c>
      <c r="P129" s="147"/>
      <c r="Q129" s="80"/>
      <c r="R129" s="134"/>
      <c r="S129" s="147"/>
      <c r="T129" s="80"/>
      <c r="U129" s="134"/>
      <c r="V129" s="147"/>
      <c r="W129" s="80"/>
      <c r="X129" s="134"/>
      <c r="Y129" s="147"/>
      <c r="Z129" s="80"/>
      <c r="AA129" s="134"/>
      <c r="AB129" s="147"/>
      <c r="AC129" s="80"/>
      <c r="AD129" s="134"/>
      <c r="AE129" s="147"/>
      <c r="AF129" s="80"/>
      <c r="AG129" s="134"/>
      <c r="AI129" s="147">
        <f t="shared" si="76"/>
        <v>162551</v>
      </c>
      <c r="AJ129" s="80">
        <f t="shared" si="76"/>
        <v>194367</v>
      </c>
      <c r="AK129" s="134">
        <f t="shared" si="76"/>
        <v>203909</v>
      </c>
    </row>
    <row r="130" spans="1:37" ht="15" customHeight="1" x14ac:dyDescent="0.2">
      <c r="A130" s="20" t="str">
        <f>[6]Settings!U129</f>
        <v>B</v>
      </c>
      <c r="B130" s="19" t="str">
        <f>[6]Settings!V129</f>
        <v>KZN213</v>
      </c>
      <c r="C130" s="229" t="str">
        <f>[6]Settings!W129</f>
        <v>uMzumbe</v>
      </c>
      <c r="D130" s="147">
        <f>Current!$AI130</f>
        <v>3191</v>
      </c>
      <c r="E130" s="80">
        <f>Current!$AJ130</f>
        <v>1900</v>
      </c>
      <c r="F130" s="134">
        <f>Current!$AK130</f>
        <v>1900</v>
      </c>
      <c r="G130" s="147">
        <f>'Infrastructure 2 of 2'!$AI130</f>
        <v>44624</v>
      </c>
      <c r="H130" s="80">
        <f>'Infrastructure 2 of 2'!$AJ130</f>
        <v>46460</v>
      </c>
      <c r="I130" s="134">
        <f>'Infrastructure 2 of 2'!$AK130</f>
        <v>48398</v>
      </c>
      <c r="J130" s="147">
        <f>'Allocations in Kind'!$AI130</f>
        <v>79987</v>
      </c>
      <c r="K130" s="80">
        <f>'Allocations in Kind'!$AJ130</f>
        <v>69837</v>
      </c>
      <c r="L130" s="134">
        <f>'Allocations in Kind'!$AK130</f>
        <v>73888</v>
      </c>
      <c r="M130" s="147">
        <f>'ES Breakdown'!D130+'ES Breakdown'!G130+'ES Breakdown'!J130</f>
        <v>119070</v>
      </c>
      <c r="N130" s="80">
        <f>'ES Breakdown'!E130+'ES Breakdown'!H130+'ES Breakdown'!K130</f>
        <v>120221</v>
      </c>
      <c r="O130" s="134">
        <f>'ES Breakdown'!F130+'ES Breakdown'!I130+'ES Breakdown'!L130</f>
        <v>119566</v>
      </c>
      <c r="P130" s="147"/>
      <c r="Q130" s="80"/>
      <c r="R130" s="134"/>
      <c r="S130" s="147"/>
      <c r="T130" s="80"/>
      <c r="U130" s="134"/>
      <c r="V130" s="147"/>
      <c r="W130" s="80"/>
      <c r="X130" s="134"/>
      <c r="Y130" s="147"/>
      <c r="Z130" s="80"/>
      <c r="AA130" s="134"/>
      <c r="AB130" s="147"/>
      <c r="AC130" s="80"/>
      <c r="AD130" s="134"/>
      <c r="AE130" s="147"/>
      <c r="AF130" s="80"/>
      <c r="AG130" s="134"/>
      <c r="AI130" s="147">
        <f t="shared" si="76"/>
        <v>246872</v>
      </c>
      <c r="AJ130" s="80">
        <f t="shared" si="76"/>
        <v>238418</v>
      </c>
      <c r="AK130" s="134">
        <f t="shared" si="76"/>
        <v>243752</v>
      </c>
    </row>
    <row r="131" spans="1:37" ht="15" customHeight="1" x14ac:dyDescent="0.2">
      <c r="A131" s="20" t="str">
        <f>[6]Settings!U130</f>
        <v>B</v>
      </c>
      <c r="B131" s="19" t="str">
        <f>[6]Settings!V130</f>
        <v>KZN214</v>
      </c>
      <c r="C131" s="229" t="str">
        <f>[6]Settings!W130</f>
        <v>uMuziwabantu</v>
      </c>
      <c r="D131" s="147">
        <f>Current!$AI131</f>
        <v>2906</v>
      </c>
      <c r="E131" s="80">
        <f>Current!$AJ131</f>
        <v>1900</v>
      </c>
      <c r="F131" s="134">
        <f>Current!$AK131</f>
        <v>1900</v>
      </c>
      <c r="G131" s="147">
        <f>'Infrastructure 2 of 2'!$AI131</f>
        <v>27685</v>
      </c>
      <c r="H131" s="80">
        <f>'Infrastructure 2 of 2'!$AJ131</f>
        <v>29843</v>
      </c>
      <c r="I131" s="134">
        <f>'Infrastructure 2 of 2'!$AK131</f>
        <v>26065</v>
      </c>
      <c r="J131" s="147">
        <f>'Allocations in Kind'!$AI131</f>
        <v>0</v>
      </c>
      <c r="K131" s="80">
        <f>'Allocations in Kind'!$AJ131</f>
        <v>0</v>
      </c>
      <c r="L131" s="134">
        <f>'Allocations in Kind'!$AK131</f>
        <v>0</v>
      </c>
      <c r="M131" s="147">
        <f>'ES Breakdown'!D131+'ES Breakdown'!G131+'ES Breakdown'!J131</f>
        <v>79670</v>
      </c>
      <c r="N131" s="80">
        <f>'ES Breakdown'!E131+'ES Breakdown'!H131+'ES Breakdown'!K131</f>
        <v>82268</v>
      </c>
      <c r="O131" s="134">
        <f>'ES Breakdown'!F131+'ES Breakdown'!I131+'ES Breakdown'!L131</f>
        <v>83753</v>
      </c>
      <c r="P131" s="147"/>
      <c r="Q131" s="80"/>
      <c r="R131" s="134"/>
      <c r="S131" s="147"/>
      <c r="T131" s="80"/>
      <c r="U131" s="134"/>
      <c r="V131" s="147"/>
      <c r="W131" s="80"/>
      <c r="X131" s="134"/>
      <c r="Y131" s="147"/>
      <c r="Z131" s="80"/>
      <c r="AA131" s="134"/>
      <c r="AB131" s="147"/>
      <c r="AC131" s="80"/>
      <c r="AD131" s="134"/>
      <c r="AE131" s="147"/>
      <c r="AF131" s="80"/>
      <c r="AG131" s="134"/>
      <c r="AI131" s="147">
        <f t="shared" si="76"/>
        <v>110261</v>
      </c>
      <c r="AJ131" s="80">
        <f t="shared" si="76"/>
        <v>114011</v>
      </c>
      <c r="AK131" s="134">
        <f t="shared" si="76"/>
        <v>111718</v>
      </c>
    </row>
    <row r="132" spans="1:37" ht="15" customHeight="1" x14ac:dyDescent="0.2">
      <c r="A132" s="20" t="str">
        <f>[6]Settings!U131</f>
        <v>B</v>
      </c>
      <c r="B132" s="19" t="str">
        <f>[6]Settings!V131</f>
        <v>KZN216</v>
      </c>
      <c r="C132" s="229" t="str">
        <f>[6]Settings!W131</f>
        <v>Ray Nkonyeni</v>
      </c>
      <c r="D132" s="147">
        <f>Current!$AI132</f>
        <v>11472</v>
      </c>
      <c r="E132" s="80">
        <f>Current!$AJ132</f>
        <v>3600</v>
      </c>
      <c r="F132" s="134">
        <f>Current!$AK132</f>
        <v>3600</v>
      </c>
      <c r="G132" s="147">
        <f>'Infrastructure 2 of 2'!$AI132</f>
        <v>76615</v>
      </c>
      <c r="H132" s="80">
        <f>'Infrastructure 2 of 2'!$AJ132</f>
        <v>80616</v>
      </c>
      <c r="I132" s="134">
        <f>'Infrastructure 2 of 2'!$AK132</f>
        <v>79956</v>
      </c>
      <c r="J132" s="147">
        <f>'Allocations in Kind'!$AI132</f>
        <v>6223</v>
      </c>
      <c r="K132" s="80">
        <f>'Allocations in Kind'!$AJ132</f>
        <v>28799</v>
      </c>
      <c r="L132" s="134">
        <f>'Allocations in Kind'!$AK132</f>
        <v>30470</v>
      </c>
      <c r="M132" s="147">
        <f>'ES Breakdown'!D132+'ES Breakdown'!G132+'ES Breakdown'!J132</f>
        <v>175566</v>
      </c>
      <c r="N132" s="80">
        <f>'ES Breakdown'!E132+'ES Breakdown'!H132+'ES Breakdown'!K132</f>
        <v>184983</v>
      </c>
      <c r="O132" s="134">
        <f>'ES Breakdown'!F132+'ES Breakdown'!I132+'ES Breakdown'!L132</f>
        <v>191993</v>
      </c>
      <c r="P132" s="147"/>
      <c r="Q132" s="80"/>
      <c r="R132" s="134"/>
      <c r="S132" s="147"/>
      <c r="T132" s="80"/>
      <c r="U132" s="134"/>
      <c r="V132" s="147"/>
      <c r="W132" s="80"/>
      <c r="X132" s="134"/>
      <c r="Y132" s="147"/>
      <c r="Z132" s="80"/>
      <c r="AA132" s="134"/>
      <c r="AB132" s="147"/>
      <c r="AC132" s="80"/>
      <c r="AD132" s="134"/>
      <c r="AE132" s="147"/>
      <c r="AF132" s="80"/>
      <c r="AG132" s="134"/>
      <c r="AI132" s="147">
        <f t="shared" si="76"/>
        <v>269876</v>
      </c>
      <c r="AJ132" s="80">
        <f t="shared" si="76"/>
        <v>297998</v>
      </c>
      <c r="AK132" s="134">
        <f t="shared" si="76"/>
        <v>306019</v>
      </c>
    </row>
    <row r="133" spans="1:37" ht="15" customHeight="1" x14ac:dyDescent="0.2">
      <c r="A133" s="20" t="str">
        <f>[6]Settings!U132</f>
        <v>C</v>
      </c>
      <c r="B133" s="19" t="str">
        <f>[6]Settings!V132</f>
        <v>DC21</v>
      </c>
      <c r="C133" s="229" t="str">
        <f>[6]Settings!W132</f>
        <v>Ugu District Municipality</v>
      </c>
      <c r="D133" s="147">
        <f>Current!$AI133</f>
        <v>3751</v>
      </c>
      <c r="E133" s="80">
        <f>Current!$AJ133</f>
        <v>2050</v>
      </c>
      <c r="F133" s="134">
        <f>Current!$AK133</f>
        <v>2050</v>
      </c>
      <c r="G133" s="147">
        <f>'Infrastructure 2 of 2'!$AI133</f>
        <v>298509</v>
      </c>
      <c r="H133" s="80">
        <f>'Infrastructure 2 of 2'!$AJ133</f>
        <v>338183</v>
      </c>
      <c r="I133" s="134">
        <f>'Infrastructure 2 of 2'!$AK133</f>
        <v>374074</v>
      </c>
      <c r="J133" s="147">
        <f>'Allocations in Kind'!$AI133</f>
        <v>1636</v>
      </c>
      <c r="K133" s="80">
        <f>'Allocations in Kind'!$AJ133</f>
        <v>0</v>
      </c>
      <c r="L133" s="134">
        <f>'Allocations in Kind'!$AK133</f>
        <v>0</v>
      </c>
      <c r="M133" s="147">
        <f>'ES Breakdown'!D133+'ES Breakdown'!G133+'ES Breakdown'!J133</f>
        <v>411676</v>
      </c>
      <c r="N133" s="80">
        <f>'ES Breakdown'!E133+'ES Breakdown'!H133+'ES Breakdown'!K133</f>
        <v>436655</v>
      </c>
      <c r="O133" s="134">
        <f>'ES Breakdown'!F133+'ES Breakdown'!I133+'ES Breakdown'!L133</f>
        <v>463376</v>
      </c>
      <c r="P133" s="147"/>
      <c r="Q133" s="80"/>
      <c r="R133" s="134"/>
      <c r="S133" s="147"/>
      <c r="T133" s="80"/>
      <c r="U133" s="134"/>
      <c r="V133" s="147"/>
      <c r="W133" s="80"/>
      <c r="X133" s="134"/>
      <c r="Y133" s="147"/>
      <c r="Z133" s="80"/>
      <c r="AA133" s="134"/>
      <c r="AB133" s="147"/>
      <c r="AC133" s="80"/>
      <c r="AD133" s="134"/>
      <c r="AE133" s="147"/>
      <c r="AF133" s="80"/>
      <c r="AG133" s="134"/>
      <c r="AI133" s="147">
        <f t="shared" si="76"/>
        <v>715572</v>
      </c>
      <c r="AJ133" s="80">
        <f t="shared" si="76"/>
        <v>776888</v>
      </c>
      <c r="AK133" s="134">
        <f t="shared" si="76"/>
        <v>839500</v>
      </c>
    </row>
    <row r="134" spans="1:37" s="66" customFormat="1" ht="15" customHeight="1" x14ac:dyDescent="0.2">
      <c r="A134" s="22" t="str">
        <f>[6]Settings!U133</f>
        <v>Total: Ugu Municipalities</v>
      </c>
      <c r="B134" s="23"/>
      <c r="C134" s="24"/>
      <c r="D134" s="193">
        <f>SUM(D129:D133)</f>
        <v>31131</v>
      </c>
      <c r="E134" s="102">
        <f t="shared" ref="E134:AK134" si="77">SUM(E129:E133)</f>
        <v>13951</v>
      </c>
      <c r="F134" s="203">
        <f t="shared" si="77"/>
        <v>13951</v>
      </c>
      <c r="G134" s="193">
        <f>SUM(G129:G133)</f>
        <v>486594</v>
      </c>
      <c r="H134" s="102">
        <f t="shared" ref="H134:I134" si="78">SUM(H129:H133)</f>
        <v>535885</v>
      </c>
      <c r="I134" s="203">
        <f t="shared" si="78"/>
        <v>573987</v>
      </c>
      <c r="J134" s="193">
        <f>SUM(J129:J133)</f>
        <v>87846</v>
      </c>
      <c r="K134" s="102">
        <f t="shared" ref="K134:L134" si="79">SUM(K129:K133)</f>
        <v>129526</v>
      </c>
      <c r="L134" s="203">
        <f t="shared" si="79"/>
        <v>137039</v>
      </c>
      <c r="M134" s="193">
        <f>SUM(M129:M133)</f>
        <v>899561</v>
      </c>
      <c r="N134" s="102">
        <f t="shared" ref="N134:O134" si="80">SUM(N129:N133)</f>
        <v>942320</v>
      </c>
      <c r="O134" s="203">
        <f t="shared" si="80"/>
        <v>979921</v>
      </c>
      <c r="P134" s="203">
        <f t="shared" si="77"/>
        <v>0</v>
      </c>
      <c r="Q134" s="102">
        <f t="shared" si="77"/>
        <v>0</v>
      </c>
      <c r="R134" s="203">
        <f t="shared" si="77"/>
        <v>0</v>
      </c>
      <c r="S134" s="193">
        <f t="shared" si="77"/>
        <v>0</v>
      </c>
      <c r="T134" s="102">
        <f t="shared" si="77"/>
        <v>0</v>
      </c>
      <c r="U134" s="203">
        <f t="shared" si="77"/>
        <v>0</v>
      </c>
      <c r="V134" s="193">
        <f t="shared" si="77"/>
        <v>0</v>
      </c>
      <c r="W134" s="102">
        <f t="shared" si="77"/>
        <v>0</v>
      </c>
      <c r="X134" s="203">
        <f t="shared" si="77"/>
        <v>0</v>
      </c>
      <c r="Y134" s="193">
        <f t="shared" si="77"/>
        <v>0</v>
      </c>
      <c r="Z134" s="102">
        <f t="shared" si="77"/>
        <v>0</v>
      </c>
      <c r="AA134" s="203">
        <f t="shared" si="77"/>
        <v>0</v>
      </c>
      <c r="AB134" s="193">
        <f t="shared" si="77"/>
        <v>0</v>
      </c>
      <c r="AC134" s="102">
        <f t="shared" si="77"/>
        <v>0</v>
      </c>
      <c r="AD134" s="203">
        <f t="shared" si="77"/>
        <v>0</v>
      </c>
      <c r="AE134" s="193">
        <f t="shared" si="77"/>
        <v>0</v>
      </c>
      <c r="AF134" s="102">
        <f t="shared" si="77"/>
        <v>0</v>
      </c>
      <c r="AG134" s="203">
        <f t="shared" si="77"/>
        <v>0</v>
      </c>
      <c r="AH134" s="121">
        <f t="shared" si="77"/>
        <v>0</v>
      </c>
      <c r="AI134" s="193">
        <f t="shared" si="77"/>
        <v>1505132</v>
      </c>
      <c r="AJ134" s="102">
        <f t="shared" si="77"/>
        <v>1621682</v>
      </c>
      <c r="AK134" s="203">
        <f t="shared" si="77"/>
        <v>1704898</v>
      </c>
    </row>
    <row r="135" spans="1:37" ht="15" customHeight="1" x14ac:dyDescent="0.2">
      <c r="A135" s="254">
        <f>[6]Settings!U134</f>
        <v>0</v>
      </c>
      <c r="B135" s="243">
        <f>[6]Settings!V134</f>
        <v>0</v>
      </c>
      <c r="C135" s="244">
        <f>[6]Settings!W134</f>
        <v>0</v>
      </c>
      <c r="D135" s="1">
        <f>Current!$AI135</f>
        <v>0</v>
      </c>
      <c r="E135" s="2">
        <f>Current!$AJ135</f>
        <v>0</v>
      </c>
      <c r="F135" s="3">
        <f>Current!$AK135</f>
        <v>0</v>
      </c>
      <c r="G135" s="1">
        <f>'Infrastructure 2 of 2'!$AI135</f>
        <v>0</v>
      </c>
      <c r="H135" s="2">
        <f>'Infrastructure 2 of 2'!$AJ135</f>
        <v>0</v>
      </c>
      <c r="I135" s="3">
        <f>'Infrastructure 2 of 2'!$AK135</f>
        <v>0</v>
      </c>
      <c r="J135" s="1">
        <f>'Allocations in Kind'!$AI135</f>
        <v>0</v>
      </c>
      <c r="K135" s="2">
        <f>'Allocations in Kind'!$AJ135</f>
        <v>0</v>
      </c>
      <c r="L135" s="3">
        <f>'Allocations in Kind'!$AK135</f>
        <v>0</v>
      </c>
      <c r="M135" s="1">
        <f>'ES Breakdown'!D135+'ES Breakdown'!G135+'ES Breakdown'!J135</f>
        <v>0</v>
      </c>
      <c r="N135" s="2">
        <f>'ES Breakdown'!E135+'ES Breakdown'!H135+'ES Breakdown'!K135</f>
        <v>0</v>
      </c>
      <c r="O135" s="3">
        <f>'ES Breakdown'!F135+'ES Breakdown'!I135+'ES Breakdown'!L135</f>
        <v>0</v>
      </c>
      <c r="P135" s="1"/>
      <c r="Q135" s="2"/>
      <c r="R135" s="3"/>
      <c r="S135" s="1"/>
      <c r="T135" s="2"/>
      <c r="U135" s="3"/>
      <c r="V135" s="1"/>
      <c r="W135" s="2"/>
      <c r="X135" s="3"/>
      <c r="Y135" s="1"/>
      <c r="Z135" s="2"/>
      <c r="AA135" s="3"/>
      <c r="AB135" s="1"/>
      <c r="AC135" s="2"/>
      <c r="AD135" s="3"/>
      <c r="AE135" s="1"/>
      <c r="AF135" s="2"/>
      <c r="AG135" s="3"/>
      <c r="AI135" s="1">
        <f t="shared" ref="AI135:AK143" si="81">D135+G135+J135+M135+P135+S135+V135+Y135+AB135+AE135</f>
        <v>0</v>
      </c>
      <c r="AJ135" s="2">
        <f t="shared" si="81"/>
        <v>0</v>
      </c>
      <c r="AK135" s="3">
        <f t="shared" si="81"/>
        <v>0</v>
      </c>
    </row>
    <row r="136" spans="1:37" ht="15" customHeight="1" x14ac:dyDescent="0.2">
      <c r="A136" s="20" t="str">
        <f>[6]Settings!U135</f>
        <v>B</v>
      </c>
      <c r="B136" s="19" t="str">
        <f>[6]Settings!V135</f>
        <v>KZN221</v>
      </c>
      <c r="C136" s="229" t="str">
        <f>[6]Settings!W135</f>
        <v xml:space="preserve"> uMshwathi</v>
      </c>
      <c r="D136" s="147">
        <f>Current!$AI136</f>
        <v>3965</v>
      </c>
      <c r="E136" s="80">
        <f>Current!$AJ136</f>
        <v>2155</v>
      </c>
      <c r="F136" s="134">
        <f>Current!$AK136</f>
        <v>2155</v>
      </c>
      <c r="G136" s="147">
        <f>'Infrastructure 2 of 2'!$AI136</f>
        <v>42016</v>
      </c>
      <c r="H136" s="80">
        <f>'Infrastructure 2 of 2'!$AJ136</f>
        <v>32443</v>
      </c>
      <c r="I136" s="134">
        <f>'Infrastructure 2 of 2'!$AK136</f>
        <v>35949</v>
      </c>
      <c r="J136" s="147">
        <f>'Allocations in Kind'!$AI136</f>
        <v>24169</v>
      </c>
      <c r="K136" s="80">
        <f>'Allocations in Kind'!$AJ136</f>
        <v>1201</v>
      </c>
      <c r="L136" s="134">
        <f>'Allocations in Kind'!$AK136</f>
        <v>1270</v>
      </c>
      <c r="M136" s="147">
        <f>'ES Breakdown'!D136+'ES Breakdown'!G136+'ES Breakdown'!J136</f>
        <v>87377</v>
      </c>
      <c r="N136" s="80">
        <f>'ES Breakdown'!E136+'ES Breakdown'!H136+'ES Breakdown'!K136</f>
        <v>91504</v>
      </c>
      <c r="O136" s="134">
        <f>'ES Breakdown'!F136+'ES Breakdown'!I136+'ES Breakdown'!L136</f>
        <v>94392</v>
      </c>
      <c r="P136" s="147"/>
      <c r="Q136" s="80"/>
      <c r="R136" s="134"/>
      <c r="S136" s="147"/>
      <c r="T136" s="80"/>
      <c r="U136" s="134"/>
      <c r="V136" s="147"/>
      <c r="W136" s="80"/>
      <c r="X136" s="134"/>
      <c r="Y136" s="147"/>
      <c r="Z136" s="80"/>
      <c r="AA136" s="134"/>
      <c r="AB136" s="147"/>
      <c r="AC136" s="80"/>
      <c r="AD136" s="134"/>
      <c r="AE136" s="147"/>
      <c r="AF136" s="80"/>
      <c r="AG136" s="134"/>
      <c r="AI136" s="147">
        <f t="shared" si="81"/>
        <v>157527</v>
      </c>
      <c r="AJ136" s="80">
        <f t="shared" si="81"/>
        <v>127303</v>
      </c>
      <c r="AK136" s="134">
        <f t="shared" si="81"/>
        <v>133766</v>
      </c>
    </row>
    <row r="137" spans="1:37" ht="15" customHeight="1" x14ac:dyDescent="0.2">
      <c r="A137" s="20" t="str">
        <f>[6]Settings!U136</f>
        <v>B</v>
      </c>
      <c r="B137" s="19" t="str">
        <f>[6]Settings!V136</f>
        <v>KZN222</v>
      </c>
      <c r="C137" s="229" t="str">
        <f>[6]Settings!W136</f>
        <v xml:space="preserve"> uMngeni</v>
      </c>
      <c r="D137" s="147">
        <f>Current!$AI137</f>
        <v>2700</v>
      </c>
      <c r="E137" s="80">
        <f>Current!$AJ137</f>
        <v>1955</v>
      </c>
      <c r="F137" s="134">
        <f>Current!$AK137</f>
        <v>1955</v>
      </c>
      <c r="G137" s="147">
        <f>'Infrastructure 2 of 2'!$AI137</f>
        <v>28379</v>
      </c>
      <c r="H137" s="80">
        <f>'Infrastructure 2 of 2'!$AJ137</f>
        <v>29518</v>
      </c>
      <c r="I137" s="134">
        <f>'Infrastructure 2 of 2'!$AK137</f>
        <v>25720</v>
      </c>
      <c r="J137" s="147">
        <f>'Allocations in Kind'!$AI137</f>
        <v>0</v>
      </c>
      <c r="K137" s="80">
        <f>'Allocations in Kind'!$AJ137</f>
        <v>0</v>
      </c>
      <c r="L137" s="134">
        <f>'Allocations in Kind'!$AK137</f>
        <v>0</v>
      </c>
      <c r="M137" s="147">
        <f>'ES Breakdown'!D137+'ES Breakdown'!G137+'ES Breakdown'!J137</f>
        <v>54448</v>
      </c>
      <c r="N137" s="80">
        <f>'ES Breakdown'!E137+'ES Breakdown'!H137+'ES Breakdown'!K137</f>
        <v>60089</v>
      </c>
      <c r="O137" s="134">
        <f>'ES Breakdown'!F137+'ES Breakdown'!I137+'ES Breakdown'!L137</f>
        <v>64801</v>
      </c>
      <c r="P137" s="147"/>
      <c r="Q137" s="80"/>
      <c r="R137" s="134"/>
      <c r="S137" s="147"/>
      <c r="T137" s="80"/>
      <c r="U137" s="134"/>
      <c r="V137" s="147"/>
      <c r="W137" s="80"/>
      <c r="X137" s="134"/>
      <c r="Y137" s="147"/>
      <c r="Z137" s="80"/>
      <c r="AA137" s="134"/>
      <c r="AB137" s="147"/>
      <c r="AC137" s="80"/>
      <c r="AD137" s="134"/>
      <c r="AE137" s="147"/>
      <c r="AF137" s="80"/>
      <c r="AG137" s="134"/>
      <c r="AI137" s="147">
        <f t="shared" si="81"/>
        <v>85527</v>
      </c>
      <c r="AJ137" s="80">
        <f t="shared" si="81"/>
        <v>91562</v>
      </c>
      <c r="AK137" s="134">
        <f t="shared" si="81"/>
        <v>92476</v>
      </c>
    </row>
    <row r="138" spans="1:37" ht="15" customHeight="1" x14ac:dyDescent="0.2">
      <c r="A138" s="20" t="str">
        <f>[6]Settings!U137</f>
        <v>B</v>
      </c>
      <c r="B138" s="19" t="str">
        <f>[6]Settings!V137</f>
        <v>KZN223</v>
      </c>
      <c r="C138" s="229" t="str">
        <f>[6]Settings!W137</f>
        <v xml:space="preserve"> Mpofana</v>
      </c>
      <c r="D138" s="147">
        <f>Current!$AI138</f>
        <v>8900</v>
      </c>
      <c r="E138" s="80">
        <f>Current!$AJ138</f>
        <v>8155</v>
      </c>
      <c r="F138" s="134">
        <f>Current!$AK138</f>
        <v>7415</v>
      </c>
      <c r="G138" s="147">
        <f>'Infrastructure 2 of 2'!$AI138</f>
        <v>17164</v>
      </c>
      <c r="H138" s="80">
        <f>'Infrastructure 2 of 2'!$AJ138</f>
        <v>15608</v>
      </c>
      <c r="I138" s="134">
        <f>'Infrastructure 2 of 2'!$AK138</f>
        <v>21076</v>
      </c>
      <c r="J138" s="147">
        <f>'Allocations in Kind'!$AI138</f>
        <v>0</v>
      </c>
      <c r="K138" s="80">
        <f>'Allocations in Kind'!$AJ138</f>
        <v>11142</v>
      </c>
      <c r="L138" s="134">
        <f>'Allocations in Kind'!$AK138</f>
        <v>11789</v>
      </c>
      <c r="M138" s="147">
        <f>'ES Breakdown'!D138+'ES Breakdown'!G138+'ES Breakdown'!J138</f>
        <v>29225</v>
      </c>
      <c r="N138" s="80">
        <f>'ES Breakdown'!E138+'ES Breakdown'!H138+'ES Breakdown'!K138</f>
        <v>31803</v>
      </c>
      <c r="O138" s="134">
        <f>'ES Breakdown'!F138+'ES Breakdown'!I138+'ES Breakdown'!L138</f>
        <v>33407</v>
      </c>
      <c r="P138" s="147"/>
      <c r="Q138" s="80"/>
      <c r="R138" s="134"/>
      <c r="S138" s="147"/>
      <c r="T138" s="80"/>
      <c r="U138" s="134"/>
      <c r="V138" s="147"/>
      <c r="W138" s="80"/>
      <c r="X138" s="134"/>
      <c r="Y138" s="147"/>
      <c r="Z138" s="80"/>
      <c r="AA138" s="134"/>
      <c r="AB138" s="147"/>
      <c r="AC138" s="80"/>
      <c r="AD138" s="134"/>
      <c r="AE138" s="147"/>
      <c r="AF138" s="80"/>
      <c r="AG138" s="134"/>
      <c r="AI138" s="147">
        <f t="shared" si="81"/>
        <v>55289</v>
      </c>
      <c r="AJ138" s="80">
        <f t="shared" si="81"/>
        <v>66708</v>
      </c>
      <c r="AK138" s="134">
        <f t="shared" si="81"/>
        <v>73687</v>
      </c>
    </row>
    <row r="139" spans="1:37" ht="15" customHeight="1" x14ac:dyDescent="0.2">
      <c r="A139" s="20" t="str">
        <f>[6]Settings!U138</f>
        <v>B</v>
      </c>
      <c r="B139" s="19" t="str">
        <f>[6]Settings!V138</f>
        <v>KZN224</v>
      </c>
      <c r="C139" s="229" t="str">
        <f>[6]Settings!W138</f>
        <v xml:space="preserve"> iMpendle</v>
      </c>
      <c r="D139" s="147">
        <f>Current!$AI139</f>
        <v>3360</v>
      </c>
      <c r="E139" s="80">
        <f>Current!$AJ139</f>
        <v>1900</v>
      </c>
      <c r="F139" s="134">
        <f>Current!$AK139</f>
        <v>2160</v>
      </c>
      <c r="G139" s="147">
        <f>'Infrastructure 2 of 2'!$AI139</f>
        <v>11845</v>
      </c>
      <c r="H139" s="80">
        <f>'Infrastructure 2 of 2'!$AJ139</f>
        <v>17269</v>
      </c>
      <c r="I139" s="134">
        <f>'Infrastructure 2 of 2'!$AK139</f>
        <v>17717</v>
      </c>
      <c r="J139" s="147">
        <f>'Allocations in Kind'!$AI139</f>
        <v>0</v>
      </c>
      <c r="K139" s="80">
        <f>'Allocations in Kind'!$AJ139</f>
        <v>0</v>
      </c>
      <c r="L139" s="134">
        <f>'Allocations in Kind'!$AK139</f>
        <v>0</v>
      </c>
      <c r="M139" s="147">
        <f>'ES Breakdown'!D139+'ES Breakdown'!G139+'ES Breakdown'!J139</f>
        <v>31475</v>
      </c>
      <c r="N139" s="80">
        <f>'ES Breakdown'!E139+'ES Breakdown'!H139+'ES Breakdown'!K139</f>
        <v>32554</v>
      </c>
      <c r="O139" s="134">
        <f>'ES Breakdown'!F139+'ES Breakdown'!I139+'ES Breakdown'!L139</f>
        <v>33192</v>
      </c>
      <c r="P139" s="147"/>
      <c r="Q139" s="80"/>
      <c r="R139" s="134"/>
      <c r="S139" s="147"/>
      <c r="T139" s="80"/>
      <c r="U139" s="134"/>
      <c r="V139" s="147"/>
      <c r="W139" s="80"/>
      <c r="X139" s="134"/>
      <c r="Y139" s="147"/>
      <c r="Z139" s="80"/>
      <c r="AA139" s="134"/>
      <c r="AB139" s="147"/>
      <c r="AC139" s="80"/>
      <c r="AD139" s="134"/>
      <c r="AE139" s="147"/>
      <c r="AF139" s="80"/>
      <c r="AG139" s="134"/>
      <c r="AI139" s="147">
        <f t="shared" si="81"/>
        <v>46680</v>
      </c>
      <c r="AJ139" s="80">
        <f t="shared" si="81"/>
        <v>51723</v>
      </c>
      <c r="AK139" s="134">
        <f t="shared" si="81"/>
        <v>53069</v>
      </c>
    </row>
    <row r="140" spans="1:37" ht="15" customHeight="1" x14ac:dyDescent="0.2">
      <c r="A140" s="20" t="str">
        <f>[6]Settings!U139</f>
        <v>B</v>
      </c>
      <c r="B140" s="19" t="str">
        <f>[6]Settings!V139</f>
        <v>KZN225</v>
      </c>
      <c r="C140" s="229" t="str">
        <f>[6]Settings!W139</f>
        <v xml:space="preserve"> Msunduzi</v>
      </c>
      <c r="D140" s="147">
        <f>Current!$AI140</f>
        <v>9722</v>
      </c>
      <c r="E140" s="80">
        <f>Current!$AJ140</f>
        <v>1700</v>
      </c>
      <c r="F140" s="134">
        <f>Current!$AK140</f>
        <v>1700</v>
      </c>
      <c r="G140" s="147">
        <f>'Infrastructure 2 of 2'!$AI140</f>
        <v>489343.68363910739</v>
      </c>
      <c r="H140" s="80">
        <f>'Infrastructure 2 of 2'!$AJ140</f>
        <v>430824.36032073206</v>
      </c>
      <c r="I140" s="134">
        <f>'Infrastructure 2 of 2'!$AK140</f>
        <v>429317.06050863903</v>
      </c>
      <c r="J140" s="147">
        <f>'Allocations in Kind'!$AI140</f>
        <v>51385</v>
      </c>
      <c r="K140" s="80">
        <f>'Allocations in Kind'!$AJ140</f>
        <v>44328</v>
      </c>
      <c r="L140" s="134">
        <f>'Allocations in Kind'!$AK140</f>
        <v>37830</v>
      </c>
      <c r="M140" s="147">
        <f>'ES Breakdown'!D140+'ES Breakdown'!G140+'ES Breakdown'!J140</f>
        <v>468430</v>
      </c>
      <c r="N140" s="80">
        <f>'ES Breakdown'!E140+'ES Breakdown'!H140+'ES Breakdown'!K140</f>
        <v>507022</v>
      </c>
      <c r="O140" s="134">
        <f>'ES Breakdown'!F140+'ES Breakdown'!I140+'ES Breakdown'!L140</f>
        <v>544706</v>
      </c>
      <c r="P140" s="147"/>
      <c r="Q140" s="80"/>
      <c r="R140" s="134"/>
      <c r="S140" s="147"/>
      <c r="T140" s="80"/>
      <c r="U140" s="134"/>
      <c r="V140" s="147"/>
      <c r="W140" s="80"/>
      <c r="X140" s="134"/>
      <c r="Y140" s="147"/>
      <c r="Z140" s="80"/>
      <c r="AA140" s="134"/>
      <c r="AB140" s="147"/>
      <c r="AC140" s="80"/>
      <c r="AD140" s="134"/>
      <c r="AE140" s="147"/>
      <c r="AF140" s="80"/>
      <c r="AG140" s="134"/>
      <c r="AI140" s="147">
        <f t="shared" si="81"/>
        <v>1018880.6836391074</v>
      </c>
      <c r="AJ140" s="80">
        <f t="shared" si="81"/>
        <v>983874.360320732</v>
      </c>
      <c r="AK140" s="134">
        <f t="shared" si="81"/>
        <v>1013553.0605086391</v>
      </c>
    </row>
    <row r="141" spans="1:37" ht="15" customHeight="1" x14ac:dyDescent="0.2">
      <c r="A141" s="20" t="str">
        <f>[6]Settings!U140</f>
        <v>B</v>
      </c>
      <c r="B141" s="19" t="str">
        <f>[6]Settings!V140</f>
        <v>KZN226</v>
      </c>
      <c r="C141" s="229" t="str">
        <f>[6]Settings!W140</f>
        <v xml:space="preserve"> Mkhambathini</v>
      </c>
      <c r="D141" s="147">
        <f>Current!$AI141</f>
        <v>2989</v>
      </c>
      <c r="E141" s="80">
        <f>Current!$AJ141</f>
        <v>2155</v>
      </c>
      <c r="F141" s="134">
        <f>Current!$AK141</f>
        <v>2415</v>
      </c>
      <c r="G141" s="147">
        <f>'Infrastructure 2 of 2'!$AI141</f>
        <v>24285</v>
      </c>
      <c r="H141" s="80">
        <f>'Infrastructure 2 of 2'!$AJ141</f>
        <v>24984</v>
      </c>
      <c r="I141" s="134">
        <f>'Infrastructure 2 of 2'!$AK141</f>
        <v>25722</v>
      </c>
      <c r="J141" s="147">
        <f>'Allocations in Kind'!$AI141</f>
        <v>1585</v>
      </c>
      <c r="K141" s="80">
        <f>'Allocations in Kind'!$AJ141</f>
        <v>0</v>
      </c>
      <c r="L141" s="134">
        <f>'Allocations in Kind'!$AK141</f>
        <v>0</v>
      </c>
      <c r="M141" s="147">
        <f>'ES Breakdown'!D141+'ES Breakdown'!G141+'ES Breakdown'!J141</f>
        <v>51173</v>
      </c>
      <c r="N141" s="80">
        <f>'ES Breakdown'!E141+'ES Breakdown'!H141+'ES Breakdown'!K141</f>
        <v>55191</v>
      </c>
      <c r="O141" s="134">
        <f>'ES Breakdown'!F141+'ES Breakdown'!I141+'ES Breakdown'!L141</f>
        <v>57951</v>
      </c>
      <c r="P141" s="147"/>
      <c r="Q141" s="80"/>
      <c r="R141" s="134"/>
      <c r="S141" s="147"/>
      <c r="T141" s="80"/>
      <c r="U141" s="134"/>
      <c r="V141" s="147"/>
      <c r="W141" s="80"/>
      <c r="X141" s="134"/>
      <c r="Y141" s="147"/>
      <c r="Z141" s="80"/>
      <c r="AA141" s="134"/>
      <c r="AB141" s="147"/>
      <c r="AC141" s="80"/>
      <c r="AD141" s="134"/>
      <c r="AE141" s="147"/>
      <c r="AF141" s="80"/>
      <c r="AG141" s="134"/>
      <c r="AI141" s="147">
        <f t="shared" si="81"/>
        <v>80032</v>
      </c>
      <c r="AJ141" s="80">
        <f t="shared" si="81"/>
        <v>82330</v>
      </c>
      <c r="AK141" s="134">
        <f t="shared" si="81"/>
        <v>86088</v>
      </c>
    </row>
    <row r="142" spans="1:37" ht="15" customHeight="1" x14ac:dyDescent="0.2">
      <c r="A142" s="20" t="str">
        <f>[6]Settings!U141</f>
        <v>B</v>
      </c>
      <c r="B142" s="19" t="str">
        <f>[6]Settings!V141</f>
        <v>KZN227</v>
      </c>
      <c r="C142" s="229" t="str">
        <f>[6]Settings!W141</f>
        <v xml:space="preserve"> Richmond</v>
      </c>
      <c r="D142" s="147">
        <f>Current!$AI142</f>
        <v>3343</v>
      </c>
      <c r="E142" s="80">
        <f>Current!$AJ142</f>
        <v>1900</v>
      </c>
      <c r="F142" s="134">
        <f>Current!$AK142</f>
        <v>1900</v>
      </c>
      <c r="G142" s="147">
        <f>'Infrastructure 2 of 2'!$AI142</f>
        <v>26695</v>
      </c>
      <c r="H142" s="80">
        <f>'Infrastructure 2 of 2'!$AJ142</f>
        <v>24544</v>
      </c>
      <c r="I142" s="134">
        <f>'Infrastructure 2 of 2'!$AK142</f>
        <v>28440</v>
      </c>
      <c r="J142" s="147">
        <f>'Allocations in Kind'!$AI142</f>
        <v>0</v>
      </c>
      <c r="K142" s="80">
        <f>'Allocations in Kind'!$AJ142</f>
        <v>0</v>
      </c>
      <c r="L142" s="134">
        <f>'Allocations in Kind'!$AK142</f>
        <v>0</v>
      </c>
      <c r="M142" s="147">
        <f>'ES Breakdown'!D142+'ES Breakdown'!G142+'ES Breakdown'!J142</f>
        <v>59253</v>
      </c>
      <c r="N142" s="80">
        <f>'ES Breakdown'!E142+'ES Breakdown'!H142+'ES Breakdown'!K142</f>
        <v>62275</v>
      </c>
      <c r="O142" s="134">
        <f>'ES Breakdown'!F142+'ES Breakdown'!I142+'ES Breakdown'!L142</f>
        <v>64446</v>
      </c>
      <c r="P142" s="147"/>
      <c r="Q142" s="80"/>
      <c r="R142" s="134"/>
      <c r="S142" s="147"/>
      <c r="T142" s="80"/>
      <c r="U142" s="134"/>
      <c r="V142" s="147"/>
      <c r="W142" s="80"/>
      <c r="X142" s="134"/>
      <c r="Y142" s="147"/>
      <c r="Z142" s="80"/>
      <c r="AA142" s="134"/>
      <c r="AB142" s="147"/>
      <c r="AC142" s="80"/>
      <c r="AD142" s="134"/>
      <c r="AE142" s="147"/>
      <c r="AF142" s="80"/>
      <c r="AG142" s="134"/>
      <c r="AI142" s="147">
        <f t="shared" si="81"/>
        <v>89291</v>
      </c>
      <c r="AJ142" s="80">
        <f t="shared" si="81"/>
        <v>88719</v>
      </c>
      <c r="AK142" s="134">
        <f t="shared" si="81"/>
        <v>94786</v>
      </c>
    </row>
    <row r="143" spans="1:37" ht="15" customHeight="1" x14ac:dyDescent="0.2">
      <c r="A143" s="20" t="str">
        <f>[6]Settings!U142</f>
        <v>C</v>
      </c>
      <c r="B143" s="19" t="str">
        <f>[6]Settings!V142</f>
        <v>DC22</v>
      </c>
      <c r="C143" s="229" t="str">
        <f>[6]Settings!W142</f>
        <v xml:space="preserve"> uMgungundlovu District Municipality</v>
      </c>
      <c r="D143" s="147">
        <f>Current!$AI143</f>
        <v>2678</v>
      </c>
      <c r="E143" s="80">
        <f>Current!$AJ143</f>
        <v>1000</v>
      </c>
      <c r="F143" s="134">
        <f>Current!$AK143</f>
        <v>1000</v>
      </c>
      <c r="G143" s="147">
        <f>'Infrastructure 2 of 2'!$AI143</f>
        <v>169292</v>
      </c>
      <c r="H143" s="80">
        <f>'Infrastructure 2 of 2'!$AJ143</f>
        <v>215335</v>
      </c>
      <c r="I143" s="134">
        <f>'Infrastructure 2 of 2'!$AK143</f>
        <v>229250</v>
      </c>
      <c r="J143" s="147">
        <f>'Allocations in Kind'!$AI143</f>
        <v>1637</v>
      </c>
      <c r="K143" s="80">
        <f>'Allocations in Kind'!$AJ143</f>
        <v>0</v>
      </c>
      <c r="L143" s="134">
        <f>'Allocations in Kind'!$AK143</f>
        <v>1000</v>
      </c>
      <c r="M143" s="147">
        <f>'ES Breakdown'!D143+'ES Breakdown'!G143+'ES Breakdown'!J143</f>
        <v>457680</v>
      </c>
      <c r="N143" s="80">
        <f>'ES Breakdown'!E143+'ES Breakdown'!H143+'ES Breakdown'!K143</f>
        <v>484563</v>
      </c>
      <c r="O143" s="134">
        <f>'ES Breakdown'!F143+'ES Breakdown'!I143+'ES Breakdown'!L143</f>
        <v>526441</v>
      </c>
      <c r="P143" s="147"/>
      <c r="Q143" s="80"/>
      <c r="R143" s="134"/>
      <c r="S143" s="147"/>
      <c r="T143" s="80"/>
      <c r="U143" s="134"/>
      <c r="V143" s="147"/>
      <c r="W143" s="80"/>
      <c r="X143" s="134"/>
      <c r="Y143" s="147"/>
      <c r="Z143" s="80"/>
      <c r="AA143" s="134"/>
      <c r="AB143" s="147"/>
      <c r="AC143" s="80"/>
      <c r="AD143" s="134"/>
      <c r="AE143" s="147"/>
      <c r="AF143" s="80"/>
      <c r="AG143" s="134"/>
      <c r="AI143" s="147">
        <f t="shared" si="81"/>
        <v>631287</v>
      </c>
      <c r="AJ143" s="80">
        <f t="shared" si="81"/>
        <v>700898</v>
      </c>
      <c r="AK143" s="134">
        <f t="shared" si="81"/>
        <v>757691</v>
      </c>
    </row>
    <row r="144" spans="1:37" s="66" customFormat="1" ht="15" customHeight="1" x14ac:dyDescent="0.2">
      <c r="A144" s="22" t="str">
        <f>[6]Settings!U143</f>
        <v>Total: uMgungundlovu Municipalities</v>
      </c>
      <c r="B144" s="23"/>
      <c r="C144" s="24"/>
      <c r="D144" s="193">
        <f>SUM(D136:D143)</f>
        <v>37657</v>
      </c>
      <c r="E144" s="102">
        <f t="shared" ref="E144:AK144" si="82">SUM(E136:E143)</f>
        <v>20920</v>
      </c>
      <c r="F144" s="203">
        <f t="shared" si="82"/>
        <v>20700</v>
      </c>
      <c r="G144" s="193">
        <f>SUM(G136:G143)</f>
        <v>809019.68363910739</v>
      </c>
      <c r="H144" s="102">
        <f t="shared" ref="H144:I144" si="83">SUM(H136:H143)</f>
        <v>790525.360320732</v>
      </c>
      <c r="I144" s="203">
        <f t="shared" si="83"/>
        <v>813191.06050863909</v>
      </c>
      <c r="J144" s="193">
        <f>SUM(J136:J143)</f>
        <v>78776</v>
      </c>
      <c r="K144" s="102">
        <f t="shared" ref="K144:L144" si="84">SUM(K136:K143)</f>
        <v>56671</v>
      </c>
      <c r="L144" s="203">
        <f t="shared" si="84"/>
        <v>51889</v>
      </c>
      <c r="M144" s="193">
        <f>SUM(M136:M143)</f>
        <v>1239061</v>
      </c>
      <c r="N144" s="102">
        <f t="shared" ref="N144:O144" si="85">SUM(N136:N143)</f>
        <v>1325001</v>
      </c>
      <c r="O144" s="203">
        <f t="shared" si="85"/>
        <v>1419336</v>
      </c>
      <c r="P144" s="203">
        <f t="shared" si="82"/>
        <v>0</v>
      </c>
      <c r="Q144" s="102">
        <f t="shared" si="82"/>
        <v>0</v>
      </c>
      <c r="R144" s="203">
        <f t="shared" si="82"/>
        <v>0</v>
      </c>
      <c r="S144" s="193">
        <f t="shared" si="82"/>
        <v>0</v>
      </c>
      <c r="T144" s="102">
        <f t="shared" si="82"/>
        <v>0</v>
      </c>
      <c r="U144" s="203">
        <f t="shared" si="82"/>
        <v>0</v>
      </c>
      <c r="V144" s="193">
        <f t="shared" si="82"/>
        <v>0</v>
      </c>
      <c r="W144" s="102">
        <f t="shared" si="82"/>
        <v>0</v>
      </c>
      <c r="X144" s="203">
        <f t="shared" si="82"/>
        <v>0</v>
      </c>
      <c r="Y144" s="193">
        <f t="shared" si="82"/>
        <v>0</v>
      </c>
      <c r="Z144" s="102">
        <f t="shared" si="82"/>
        <v>0</v>
      </c>
      <c r="AA144" s="203">
        <f t="shared" si="82"/>
        <v>0</v>
      </c>
      <c r="AB144" s="193">
        <f t="shared" si="82"/>
        <v>0</v>
      </c>
      <c r="AC144" s="102">
        <f t="shared" si="82"/>
        <v>0</v>
      </c>
      <c r="AD144" s="203">
        <f t="shared" si="82"/>
        <v>0</v>
      </c>
      <c r="AE144" s="193">
        <f t="shared" si="82"/>
        <v>0</v>
      </c>
      <c r="AF144" s="102">
        <f t="shared" si="82"/>
        <v>0</v>
      </c>
      <c r="AG144" s="203">
        <f t="shared" si="82"/>
        <v>0</v>
      </c>
      <c r="AH144" s="121">
        <f t="shared" si="82"/>
        <v>0</v>
      </c>
      <c r="AI144" s="193">
        <f t="shared" si="82"/>
        <v>2164513.6836391073</v>
      </c>
      <c r="AJ144" s="102">
        <f t="shared" si="82"/>
        <v>2193117.360320732</v>
      </c>
      <c r="AK144" s="203">
        <f t="shared" si="82"/>
        <v>2305116.0605086391</v>
      </c>
    </row>
    <row r="145" spans="1:37" ht="15" customHeight="1" x14ac:dyDescent="0.2">
      <c r="A145" s="254">
        <f>[6]Settings!U144</f>
        <v>0</v>
      </c>
      <c r="B145" s="243">
        <f>[6]Settings!V144</f>
        <v>0</v>
      </c>
      <c r="C145" s="244">
        <f>[6]Settings!W144</f>
        <v>0</v>
      </c>
      <c r="D145" s="1">
        <f>Current!$AI145</f>
        <v>0</v>
      </c>
      <c r="E145" s="2">
        <f>Current!$AJ145</f>
        <v>0</v>
      </c>
      <c r="F145" s="3">
        <f>Current!$AK145</f>
        <v>0</v>
      </c>
      <c r="G145" s="1">
        <f>'Infrastructure 2 of 2'!$AI145</f>
        <v>0</v>
      </c>
      <c r="H145" s="2">
        <f>'Infrastructure 2 of 2'!$AJ145</f>
        <v>0</v>
      </c>
      <c r="I145" s="3">
        <f>'Infrastructure 2 of 2'!$AK145</f>
        <v>0</v>
      </c>
      <c r="J145" s="1">
        <f>'Allocations in Kind'!$AI145</f>
        <v>0</v>
      </c>
      <c r="K145" s="2">
        <f>'Allocations in Kind'!$AJ145</f>
        <v>0</v>
      </c>
      <c r="L145" s="3">
        <f>'Allocations in Kind'!$AK145</f>
        <v>0</v>
      </c>
      <c r="M145" s="1">
        <f>'ES Breakdown'!D145+'ES Breakdown'!G145+'ES Breakdown'!J145</f>
        <v>0</v>
      </c>
      <c r="N145" s="2">
        <f>'ES Breakdown'!E145+'ES Breakdown'!H145+'ES Breakdown'!K145</f>
        <v>0</v>
      </c>
      <c r="O145" s="3">
        <f>'ES Breakdown'!F145+'ES Breakdown'!I145+'ES Breakdown'!L145</f>
        <v>0</v>
      </c>
      <c r="P145" s="1"/>
      <c r="Q145" s="2"/>
      <c r="R145" s="3"/>
      <c r="S145" s="1"/>
      <c r="T145" s="2"/>
      <c r="U145" s="3"/>
      <c r="V145" s="1"/>
      <c r="W145" s="2"/>
      <c r="X145" s="3"/>
      <c r="Y145" s="1"/>
      <c r="Z145" s="2"/>
      <c r="AA145" s="3"/>
      <c r="AB145" s="1"/>
      <c r="AC145" s="2"/>
      <c r="AD145" s="3"/>
      <c r="AE145" s="1"/>
      <c r="AF145" s="2"/>
      <c r="AG145" s="3"/>
      <c r="AI145" s="1">
        <f t="shared" ref="AI145:AK149" si="86">D145+G145+J145+M145+P145+S145+V145+Y145+AB145+AE145</f>
        <v>0</v>
      </c>
      <c r="AJ145" s="2">
        <f t="shared" si="86"/>
        <v>0</v>
      </c>
      <c r="AK145" s="3">
        <f t="shared" si="86"/>
        <v>0</v>
      </c>
    </row>
    <row r="146" spans="1:37" ht="15" customHeight="1" x14ac:dyDescent="0.2">
      <c r="A146" s="20" t="str">
        <f>[6]Settings!U145</f>
        <v>B</v>
      </c>
      <c r="B146" s="19" t="str">
        <f>[6]Settings!V145</f>
        <v>KZN235</v>
      </c>
      <c r="C146" s="229" t="str">
        <f>[6]Settings!W145</f>
        <v xml:space="preserve"> Okhahlamba</v>
      </c>
      <c r="D146" s="147">
        <f>Current!$AI146</f>
        <v>5811</v>
      </c>
      <c r="E146" s="80">
        <f>Current!$AJ146</f>
        <v>1900</v>
      </c>
      <c r="F146" s="134">
        <f>Current!$AK146</f>
        <v>1900</v>
      </c>
      <c r="G146" s="147">
        <f>'Infrastructure 2 of 2'!$AI146</f>
        <v>41742</v>
      </c>
      <c r="H146" s="80">
        <f>'Infrastructure 2 of 2'!$AJ146</f>
        <v>30214</v>
      </c>
      <c r="I146" s="134">
        <f>'Infrastructure 2 of 2'!$AK146</f>
        <v>31767</v>
      </c>
      <c r="J146" s="147">
        <f>'Allocations in Kind'!$AI146</f>
        <v>0</v>
      </c>
      <c r="K146" s="80">
        <f>'Allocations in Kind'!$AJ146</f>
        <v>1556</v>
      </c>
      <c r="L146" s="134">
        <f>'Allocations in Kind'!$AK146</f>
        <v>2646</v>
      </c>
      <c r="M146" s="147">
        <f>'ES Breakdown'!D146+'ES Breakdown'!G146+'ES Breakdown'!J146</f>
        <v>102863</v>
      </c>
      <c r="N146" s="80">
        <f>'ES Breakdown'!E146+'ES Breakdown'!H146+'ES Breakdown'!K146</f>
        <v>110010</v>
      </c>
      <c r="O146" s="134">
        <f>'ES Breakdown'!F146+'ES Breakdown'!I146+'ES Breakdown'!L146</f>
        <v>114395</v>
      </c>
      <c r="P146" s="147"/>
      <c r="Q146" s="80"/>
      <c r="R146" s="134"/>
      <c r="S146" s="147"/>
      <c r="T146" s="80"/>
      <c r="U146" s="134"/>
      <c r="V146" s="147"/>
      <c r="W146" s="80"/>
      <c r="X146" s="134"/>
      <c r="Y146" s="147"/>
      <c r="Z146" s="80"/>
      <c r="AA146" s="134"/>
      <c r="AB146" s="147"/>
      <c r="AC146" s="80"/>
      <c r="AD146" s="134"/>
      <c r="AE146" s="147"/>
      <c r="AF146" s="80"/>
      <c r="AG146" s="134"/>
      <c r="AI146" s="147">
        <f t="shared" si="86"/>
        <v>150416</v>
      </c>
      <c r="AJ146" s="80">
        <f t="shared" si="86"/>
        <v>143680</v>
      </c>
      <c r="AK146" s="134">
        <f t="shared" si="86"/>
        <v>150708</v>
      </c>
    </row>
    <row r="147" spans="1:37" ht="15" customHeight="1" x14ac:dyDescent="0.2">
      <c r="A147" s="20" t="str">
        <f>[6]Settings!U146</f>
        <v>B</v>
      </c>
      <c r="B147" s="19" t="str">
        <f>[6]Settings!V146</f>
        <v>KZN237</v>
      </c>
      <c r="C147" s="229" t="str">
        <f>[6]Settings!W146</f>
        <v xml:space="preserve"> iNkosi Langalibalele </v>
      </c>
      <c r="D147" s="147">
        <f>Current!$AI147</f>
        <v>13299</v>
      </c>
      <c r="E147" s="80">
        <f>Current!$AJ147</f>
        <v>3856</v>
      </c>
      <c r="F147" s="134">
        <f>Current!$AK147</f>
        <v>3856</v>
      </c>
      <c r="G147" s="147">
        <f>'Infrastructure 2 of 2'!$AI147</f>
        <v>53276</v>
      </c>
      <c r="H147" s="80">
        <f>'Infrastructure 2 of 2'!$AJ147</f>
        <v>49338</v>
      </c>
      <c r="I147" s="134">
        <f>'Infrastructure 2 of 2'!$AK147</f>
        <v>49515</v>
      </c>
      <c r="J147" s="147">
        <f>'Allocations in Kind'!$AI147</f>
        <v>3397</v>
      </c>
      <c r="K147" s="80">
        <f>'Allocations in Kind'!$AJ147</f>
        <v>11499</v>
      </c>
      <c r="L147" s="134">
        <f>'Allocations in Kind'!$AK147</f>
        <v>12166</v>
      </c>
      <c r="M147" s="147">
        <f>'ES Breakdown'!D147+'ES Breakdown'!G147+'ES Breakdown'!J147</f>
        <v>143450</v>
      </c>
      <c r="N147" s="80">
        <f>'ES Breakdown'!E147+'ES Breakdown'!H147+'ES Breakdown'!K147</f>
        <v>154726</v>
      </c>
      <c r="O147" s="134">
        <f>'ES Breakdown'!F147+'ES Breakdown'!I147+'ES Breakdown'!L147</f>
        <v>162118</v>
      </c>
      <c r="P147" s="147"/>
      <c r="Q147" s="80"/>
      <c r="R147" s="134"/>
      <c r="S147" s="147"/>
      <c r="T147" s="80"/>
      <c r="U147" s="134"/>
      <c r="V147" s="147"/>
      <c r="W147" s="80"/>
      <c r="X147" s="134"/>
      <c r="Y147" s="147"/>
      <c r="Z147" s="80"/>
      <c r="AA147" s="134"/>
      <c r="AB147" s="147"/>
      <c r="AC147" s="80"/>
      <c r="AD147" s="134"/>
      <c r="AE147" s="147"/>
      <c r="AF147" s="80"/>
      <c r="AG147" s="134"/>
      <c r="AI147" s="147">
        <f t="shared" si="86"/>
        <v>213422</v>
      </c>
      <c r="AJ147" s="80">
        <f t="shared" si="86"/>
        <v>219419</v>
      </c>
      <c r="AK147" s="134">
        <f t="shared" si="86"/>
        <v>227655</v>
      </c>
    </row>
    <row r="148" spans="1:37" ht="15" customHeight="1" x14ac:dyDescent="0.2">
      <c r="A148" s="20" t="str">
        <f>[6]Settings!U147</f>
        <v>B</v>
      </c>
      <c r="B148" s="19" t="str">
        <f>[6]Settings!V147</f>
        <v>KZN238</v>
      </c>
      <c r="C148" s="229" t="str">
        <f>[6]Settings!W147</f>
        <v xml:space="preserve"> Alfred Duma</v>
      </c>
      <c r="D148" s="147">
        <f>Current!$AI148</f>
        <v>11513</v>
      </c>
      <c r="E148" s="80">
        <f>Current!$AJ148</f>
        <v>3600</v>
      </c>
      <c r="F148" s="134">
        <f>Current!$AK148</f>
        <v>3600</v>
      </c>
      <c r="G148" s="147">
        <f>'Infrastructure 2 of 2'!$AI148</f>
        <v>77749</v>
      </c>
      <c r="H148" s="80">
        <f>'Infrastructure 2 of 2'!$AJ148</f>
        <v>74329</v>
      </c>
      <c r="I148" s="134">
        <f>'Infrastructure 2 of 2'!$AK148</f>
        <v>77107</v>
      </c>
      <c r="J148" s="147">
        <f>'Allocations in Kind'!$AI148</f>
        <v>51099</v>
      </c>
      <c r="K148" s="80">
        <f>'Allocations in Kind'!$AJ148</f>
        <v>52668</v>
      </c>
      <c r="L148" s="134">
        <f>'Allocations in Kind'!$AK148</f>
        <v>46303</v>
      </c>
      <c r="M148" s="147">
        <f>'ES Breakdown'!D148+'ES Breakdown'!G148+'ES Breakdown'!J148</f>
        <v>190231</v>
      </c>
      <c r="N148" s="80">
        <f>'ES Breakdown'!E148+'ES Breakdown'!H148+'ES Breakdown'!K148</f>
        <v>205367</v>
      </c>
      <c r="O148" s="134">
        <f>'ES Breakdown'!F148+'ES Breakdown'!I148+'ES Breakdown'!L148</f>
        <v>215338</v>
      </c>
      <c r="P148" s="147"/>
      <c r="Q148" s="80"/>
      <c r="R148" s="134"/>
      <c r="S148" s="147"/>
      <c r="T148" s="80"/>
      <c r="U148" s="134"/>
      <c r="V148" s="147"/>
      <c r="W148" s="80"/>
      <c r="X148" s="134"/>
      <c r="Y148" s="147"/>
      <c r="Z148" s="80"/>
      <c r="AA148" s="134"/>
      <c r="AB148" s="147"/>
      <c r="AC148" s="80"/>
      <c r="AD148" s="134"/>
      <c r="AE148" s="147"/>
      <c r="AF148" s="80"/>
      <c r="AG148" s="134"/>
      <c r="AI148" s="147">
        <f t="shared" si="86"/>
        <v>330592</v>
      </c>
      <c r="AJ148" s="80">
        <f t="shared" si="86"/>
        <v>335964</v>
      </c>
      <c r="AK148" s="134">
        <f t="shared" si="86"/>
        <v>342348</v>
      </c>
    </row>
    <row r="149" spans="1:37" ht="15" customHeight="1" x14ac:dyDescent="0.2">
      <c r="A149" s="20" t="str">
        <f>[6]Settings!U148</f>
        <v>C</v>
      </c>
      <c r="B149" s="19" t="str">
        <f>[6]Settings!V148</f>
        <v>DC23</v>
      </c>
      <c r="C149" s="229" t="str">
        <f>[6]Settings!W148</f>
        <v xml:space="preserve"> uThukela District Municipality</v>
      </c>
      <c r="D149" s="147">
        <f>Current!$AI149</f>
        <v>5519</v>
      </c>
      <c r="E149" s="80">
        <f>Current!$AJ149</f>
        <v>1545</v>
      </c>
      <c r="F149" s="134">
        <f>Current!$AK149</f>
        <v>1805</v>
      </c>
      <c r="G149" s="147">
        <f>'Infrastructure 2 of 2'!$AI149</f>
        <v>367339</v>
      </c>
      <c r="H149" s="80">
        <f>'Infrastructure 2 of 2'!$AJ149</f>
        <v>394261</v>
      </c>
      <c r="I149" s="134">
        <f>'Infrastructure 2 of 2'!$AK149</f>
        <v>371340</v>
      </c>
      <c r="J149" s="147">
        <f>'Allocations in Kind'!$AI149</f>
        <v>3001</v>
      </c>
      <c r="K149" s="80">
        <f>'Allocations in Kind'!$AJ149</f>
        <v>1433</v>
      </c>
      <c r="L149" s="134">
        <f>'Allocations in Kind'!$AK149</f>
        <v>0</v>
      </c>
      <c r="M149" s="147">
        <f>'ES Breakdown'!D149+'ES Breakdown'!G149+'ES Breakdown'!J149</f>
        <v>361568</v>
      </c>
      <c r="N149" s="80">
        <f>'ES Breakdown'!E149+'ES Breakdown'!H149+'ES Breakdown'!K149</f>
        <v>398405</v>
      </c>
      <c r="O149" s="134">
        <f>'ES Breakdown'!F149+'ES Breakdown'!I149+'ES Breakdown'!L149</f>
        <v>433175</v>
      </c>
      <c r="P149" s="147"/>
      <c r="Q149" s="80"/>
      <c r="R149" s="134"/>
      <c r="S149" s="147"/>
      <c r="T149" s="80"/>
      <c r="U149" s="134"/>
      <c r="V149" s="147"/>
      <c r="W149" s="80"/>
      <c r="X149" s="134"/>
      <c r="Y149" s="147"/>
      <c r="Z149" s="80"/>
      <c r="AA149" s="134"/>
      <c r="AB149" s="147"/>
      <c r="AC149" s="80"/>
      <c r="AD149" s="134"/>
      <c r="AE149" s="147"/>
      <c r="AF149" s="80"/>
      <c r="AG149" s="134"/>
      <c r="AI149" s="147">
        <f t="shared" si="86"/>
        <v>737427</v>
      </c>
      <c r="AJ149" s="80">
        <f t="shared" si="86"/>
        <v>795644</v>
      </c>
      <c r="AK149" s="134">
        <f t="shared" si="86"/>
        <v>806320</v>
      </c>
    </row>
    <row r="150" spans="1:37" s="66" customFormat="1" ht="15" customHeight="1" x14ac:dyDescent="0.2">
      <c r="A150" s="22" t="str">
        <f>[6]Settings!U149</f>
        <v>Total: uThukela Municipalities</v>
      </c>
      <c r="B150" s="23"/>
      <c r="C150" s="24"/>
      <c r="D150" s="193">
        <f>SUM(D146:D149)</f>
        <v>36142</v>
      </c>
      <c r="E150" s="102">
        <f t="shared" ref="E150:AK150" si="87">SUM(E146:E149)</f>
        <v>10901</v>
      </c>
      <c r="F150" s="203">
        <f t="shared" si="87"/>
        <v>11161</v>
      </c>
      <c r="G150" s="193">
        <f>SUM(G146:G149)</f>
        <v>540106</v>
      </c>
      <c r="H150" s="102">
        <f t="shared" ref="H150:I150" si="88">SUM(H146:H149)</f>
        <v>548142</v>
      </c>
      <c r="I150" s="203">
        <f t="shared" si="88"/>
        <v>529729</v>
      </c>
      <c r="J150" s="193">
        <f>SUM(J146:J149)</f>
        <v>57497</v>
      </c>
      <c r="K150" s="102">
        <f t="shared" ref="K150:L150" si="89">SUM(K146:K149)</f>
        <v>67156</v>
      </c>
      <c r="L150" s="203">
        <f t="shared" si="89"/>
        <v>61115</v>
      </c>
      <c r="M150" s="193">
        <f>SUM(M146:M149)</f>
        <v>798112</v>
      </c>
      <c r="N150" s="102">
        <f t="shared" ref="N150:O150" si="90">SUM(N146:N149)</f>
        <v>868508</v>
      </c>
      <c r="O150" s="203">
        <f t="shared" si="90"/>
        <v>925026</v>
      </c>
      <c r="P150" s="203">
        <f t="shared" si="87"/>
        <v>0</v>
      </c>
      <c r="Q150" s="102">
        <f t="shared" si="87"/>
        <v>0</v>
      </c>
      <c r="R150" s="203">
        <f t="shared" si="87"/>
        <v>0</v>
      </c>
      <c r="S150" s="193">
        <f t="shared" si="87"/>
        <v>0</v>
      </c>
      <c r="T150" s="102">
        <f t="shared" si="87"/>
        <v>0</v>
      </c>
      <c r="U150" s="203">
        <f t="shared" si="87"/>
        <v>0</v>
      </c>
      <c r="V150" s="193">
        <f t="shared" si="87"/>
        <v>0</v>
      </c>
      <c r="W150" s="102">
        <f t="shared" si="87"/>
        <v>0</v>
      </c>
      <c r="X150" s="203">
        <f t="shared" si="87"/>
        <v>0</v>
      </c>
      <c r="Y150" s="193">
        <f t="shared" si="87"/>
        <v>0</v>
      </c>
      <c r="Z150" s="102">
        <f t="shared" si="87"/>
        <v>0</v>
      </c>
      <c r="AA150" s="203">
        <f t="shared" si="87"/>
        <v>0</v>
      </c>
      <c r="AB150" s="193">
        <f t="shared" si="87"/>
        <v>0</v>
      </c>
      <c r="AC150" s="102">
        <f t="shared" si="87"/>
        <v>0</v>
      </c>
      <c r="AD150" s="203">
        <f t="shared" si="87"/>
        <v>0</v>
      </c>
      <c r="AE150" s="193">
        <f t="shared" si="87"/>
        <v>0</v>
      </c>
      <c r="AF150" s="102">
        <f t="shared" si="87"/>
        <v>0</v>
      </c>
      <c r="AG150" s="203">
        <f t="shared" si="87"/>
        <v>0</v>
      </c>
      <c r="AH150" s="121">
        <f t="shared" si="87"/>
        <v>0</v>
      </c>
      <c r="AI150" s="193">
        <f t="shared" si="87"/>
        <v>1431857</v>
      </c>
      <c r="AJ150" s="102">
        <f t="shared" si="87"/>
        <v>1494707</v>
      </c>
      <c r="AK150" s="203">
        <f t="shared" si="87"/>
        <v>1527031</v>
      </c>
    </row>
    <row r="151" spans="1:37" ht="15" customHeight="1" x14ac:dyDescent="0.2">
      <c r="A151" s="254">
        <f>[6]Settings!U150</f>
        <v>0</v>
      </c>
      <c r="B151" s="243">
        <f>[6]Settings!V150</f>
        <v>0</v>
      </c>
      <c r="C151" s="244">
        <f>[6]Settings!W150</f>
        <v>0</v>
      </c>
      <c r="D151" s="1">
        <f>Current!$AI151</f>
        <v>0</v>
      </c>
      <c r="E151" s="2">
        <f>Current!$AJ151</f>
        <v>0</v>
      </c>
      <c r="F151" s="3">
        <f>Current!$AK151</f>
        <v>0</v>
      </c>
      <c r="G151" s="1">
        <f>'Infrastructure 2 of 2'!$AI151</f>
        <v>0</v>
      </c>
      <c r="H151" s="2">
        <f>'Infrastructure 2 of 2'!$AJ151</f>
        <v>0</v>
      </c>
      <c r="I151" s="3">
        <f>'Infrastructure 2 of 2'!$AK151</f>
        <v>0</v>
      </c>
      <c r="J151" s="1">
        <f>'Allocations in Kind'!$AI151</f>
        <v>0</v>
      </c>
      <c r="K151" s="2">
        <f>'Allocations in Kind'!$AJ151</f>
        <v>0</v>
      </c>
      <c r="L151" s="3">
        <f>'Allocations in Kind'!$AK151</f>
        <v>0</v>
      </c>
      <c r="M151" s="1">
        <f>'ES Breakdown'!D151+'ES Breakdown'!G151+'ES Breakdown'!J151</f>
        <v>0</v>
      </c>
      <c r="N151" s="2">
        <f>'ES Breakdown'!E151+'ES Breakdown'!H151+'ES Breakdown'!K151</f>
        <v>0</v>
      </c>
      <c r="O151" s="3">
        <f>'ES Breakdown'!F151+'ES Breakdown'!I151+'ES Breakdown'!L151</f>
        <v>0</v>
      </c>
      <c r="P151" s="1"/>
      <c r="Q151" s="2"/>
      <c r="R151" s="3"/>
      <c r="S151" s="1"/>
      <c r="T151" s="2"/>
      <c r="U151" s="3"/>
      <c r="V151" s="1"/>
      <c r="W151" s="2"/>
      <c r="X151" s="3"/>
      <c r="Y151" s="1"/>
      <c r="Z151" s="2"/>
      <c r="AA151" s="3"/>
      <c r="AB151" s="1"/>
      <c r="AC151" s="2"/>
      <c r="AD151" s="3"/>
      <c r="AE151" s="1"/>
      <c r="AF151" s="2"/>
      <c r="AG151" s="3"/>
      <c r="AI151" s="1">
        <f t="shared" ref="AI151:AK156" si="91">D151+G151+J151+M151+P151+S151+V151+Y151+AB151+AE151</f>
        <v>0</v>
      </c>
      <c r="AJ151" s="2">
        <f t="shared" si="91"/>
        <v>0</v>
      </c>
      <c r="AK151" s="3">
        <f t="shared" si="91"/>
        <v>0</v>
      </c>
    </row>
    <row r="152" spans="1:37" ht="15" customHeight="1" x14ac:dyDescent="0.2">
      <c r="A152" s="20" t="str">
        <f>[6]Settings!U151</f>
        <v>B</v>
      </c>
      <c r="B152" s="19" t="str">
        <f>[6]Settings!V151</f>
        <v>KZN241</v>
      </c>
      <c r="C152" s="229" t="str">
        <f>[6]Settings!W151</f>
        <v xml:space="preserve"> eNdumeni</v>
      </c>
      <c r="D152" s="147">
        <f>Current!$AI152</f>
        <v>2918</v>
      </c>
      <c r="E152" s="80">
        <f>Current!$AJ152</f>
        <v>1955</v>
      </c>
      <c r="F152" s="134">
        <f>Current!$AK152</f>
        <v>2215</v>
      </c>
      <c r="G152" s="147">
        <f>'Infrastructure 2 of 2'!$AI152</f>
        <v>24402</v>
      </c>
      <c r="H152" s="80">
        <f>'Infrastructure 2 of 2'!$AJ152</f>
        <v>26047</v>
      </c>
      <c r="I152" s="134">
        <f>'Infrastructure 2 of 2'!$AK152</f>
        <v>26728</v>
      </c>
      <c r="J152" s="147">
        <f>'Allocations in Kind'!$AI152</f>
        <v>0</v>
      </c>
      <c r="K152" s="80">
        <f>'Allocations in Kind'!$AJ152</f>
        <v>0</v>
      </c>
      <c r="L152" s="134">
        <f>'Allocations in Kind'!$AK152</f>
        <v>0</v>
      </c>
      <c r="M152" s="147">
        <f>'ES Breakdown'!D152+'ES Breakdown'!G152+'ES Breakdown'!J152</f>
        <v>37228</v>
      </c>
      <c r="N152" s="80">
        <f>'ES Breakdown'!E152+'ES Breakdown'!H152+'ES Breakdown'!K152</f>
        <v>41425</v>
      </c>
      <c r="O152" s="134">
        <f>'ES Breakdown'!F152+'ES Breakdown'!I152+'ES Breakdown'!L152</f>
        <v>44516</v>
      </c>
      <c r="P152" s="147"/>
      <c r="Q152" s="80"/>
      <c r="R152" s="134"/>
      <c r="S152" s="147"/>
      <c r="T152" s="80"/>
      <c r="U152" s="134"/>
      <c r="V152" s="147"/>
      <c r="W152" s="80"/>
      <c r="X152" s="134"/>
      <c r="Y152" s="147"/>
      <c r="Z152" s="80"/>
      <c r="AA152" s="134"/>
      <c r="AB152" s="147"/>
      <c r="AC152" s="80"/>
      <c r="AD152" s="134"/>
      <c r="AE152" s="147"/>
      <c r="AF152" s="80"/>
      <c r="AG152" s="134"/>
      <c r="AI152" s="147">
        <f t="shared" si="91"/>
        <v>64548</v>
      </c>
      <c r="AJ152" s="80">
        <f t="shared" si="91"/>
        <v>69427</v>
      </c>
      <c r="AK152" s="134">
        <f t="shared" si="91"/>
        <v>73459</v>
      </c>
    </row>
    <row r="153" spans="1:37" ht="15" customHeight="1" x14ac:dyDescent="0.2">
      <c r="A153" s="20" t="str">
        <f>[6]Settings!U152</f>
        <v>B</v>
      </c>
      <c r="B153" s="19" t="str">
        <f>[6]Settings!V152</f>
        <v>KZN242</v>
      </c>
      <c r="C153" s="229" t="str">
        <f>[6]Settings!W152</f>
        <v xml:space="preserve"> Nquthu</v>
      </c>
      <c r="D153" s="147">
        <f>Current!$AI153</f>
        <v>2903</v>
      </c>
      <c r="E153" s="80">
        <f>Current!$AJ153</f>
        <v>1900</v>
      </c>
      <c r="F153" s="134">
        <f>Current!$AK153</f>
        <v>1900</v>
      </c>
      <c r="G153" s="147">
        <f>'Infrastructure 2 of 2'!$AI153</f>
        <v>66691</v>
      </c>
      <c r="H153" s="80">
        <f>'Infrastructure 2 of 2'!$AJ153</f>
        <v>53346</v>
      </c>
      <c r="I153" s="134">
        <f>'Infrastructure 2 of 2'!$AK153</f>
        <v>55092</v>
      </c>
      <c r="J153" s="147">
        <f>'Allocations in Kind'!$AI153</f>
        <v>18701</v>
      </c>
      <c r="K153" s="80">
        <f>'Allocations in Kind'!$AJ153</f>
        <v>42789</v>
      </c>
      <c r="L153" s="134">
        <f>'Allocations in Kind'!$AK153</f>
        <v>54171</v>
      </c>
      <c r="M153" s="147">
        <f>'ES Breakdown'!D153+'ES Breakdown'!G153+'ES Breakdown'!J153</f>
        <v>115616</v>
      </c>
      <c r="N153" s="80">
        <f>'ES Breakdown'!E153+'ES Breakdown'!H153+'ES Breakdown'!K153</f>
        <v>121634</v>
      </c>
      <c r="O153" s="134">
        <f>'ES Breakdown'!F153+'ES Breakdown'!I153+'ES Breakdown'!L153</f>
        <v>125529</v>
      </c>
      <c r="P153" s="147"/>
      <c r="Q153" s="80"/>
      <c r="R153" s="134"/>
      <c r="S153" s="147"/>
      <c r="T153" s="80"/>
      <c r="U153" s="134"/>
      <c r="V153" s="147"/>
      <c r="W153" s="80"/>
      <c r="X153" s="134"/>
      <c r="Y153" s="147"/>
      <c r="Z153" s="80"/>
      <c r="AA153" s="134"/>
      <c r="AB153" s="147"/>
      <c r="AC153" s="80"/>
      <c r="AD153" s="134"/>
      <c r="AE153" s="147"/>
      <c r="AF153" s="80"/>
      <c r="AG153" s="134"/>
      <c r="AI153" s="147">
        <f t="shared" si="91"/>
        <v>203911</v>
      </c>
      <c r="AJ153" s="80">
        <f t="shared" si="91"/>
        <v>219669</v>
      </c>
      <c r="AK153" s="134">
        <f t="shared" si="91"/>
        <v>236692</v>
      </c>
    </row>
    <row r="154" spans="1:37" ht="15" customHeight="1" x14ac:dyDescent="0.2">
      <c r="A154" s="20" t="str">
        <f>[6]Settings!U153</f>
        <v>B</v>
      </c>
      <c r="B154" s="19" t="str">
        <f>[6]Settings!V153</f>
        <v>KZN244</v>
      </c>
      <c r="C154" s="229" t="str">
        <f>[6]Settings!W153</f>
        <v xml:space="preserve"> uMsinga</v>
      </c>
      <c r="D154" s="147">
        <f>Current!$AI154</f>
        <v>6675</v>
      </c>
      <c r="E154" s="80">
        <f>Current!$AJ154</f>
        <v>1900</v>
      </c>
      <c r="F154" s="134">
        <f>Current!$AK154</f>
        <v>1900</v>
      </c>
      <c r="G154" s="147">
        <f>'Infrastructure 2 of 2'!$AI154</f>
        <v>62032</v>
      </c>
      <c r="H154" s="80">
        <f>'Infrastructure 2 of 2'!$AJ154</f>
        <v>60080</v>
      </c>
      <c r="I154" s="134">
        <f>'Infrastructure 2 of 2'!$AK154</f>
        <v>62241</v>
      </c>
      <c r="J154" s="147">
        <f>'Allocations in Kind'!$AI154</f>
        <v>51133</v>
      </c>
      <c r="K154" s="80">
        <f>'Allocations in Kind'!$AJ154</f>
        <v>3847</v>
      </c>
      <c r="L154" s="134">
        <f>'Allocations in Kind'!$AK154</f>
        <v>3265</v>
      </c>
      <c r="M154" s="147">
        <f>'ES Breakdown'!D154+'ES Breakdown'!G154+'ES Breakdown'!J154</f>
        <v>136937</v>
      </c>
      <c r="N154" s="80">
        <f>'ES Breakdown'!E154+'ES Breakdown'!H154+'ES Breakdown'!K154</f>
        <v>144789</v>
      </c>
      <c r="O154" s="134">
        <f>'ES Breakdown'!F154+'ES Breakdown'!I154+'ES Breakdown'!L154</f>
        <v>150233</v>
      </c>
      <c r="P154" s="147"/>
      <c r="Q154" s="80"/>
      <c r="R154" s="134"/>
      <c r="S154" s="147"/>
      <c r="T154" s="80"/>
      <c r="U154" s="134"/>
      <c r="V154" s="147"/>
      <c r="W154" s="80"/>
      <c r="X154" s="134"/>
      <c r="Y154" s="147"/>
      <c r="Z154" s="80"/>
      <c r="AA154" s="134"/>
      <c r="AB154" s="147"/>
      <c r="AC154" s="80"/>
      <c r="AD154" s="134"/>
      <c r="AE154" s="147"/>
      <c r="AF154" s="80"/>
      <c r="AG154" s="134"/>
      <c r="AI154" s="147">
        <f t="shared" si="91"/>
        <v>256777</v>
      </c>
      <c r="AJ154" s="80">
        <f t="shared" si="91"/>
        <v>210616</v>
      </c>
      <c r="AK154" s="134">
        <f t="shared" si="91"/>
        <v>217639</v>
      </c>
    </row>
    <row r="155" spans="1:37" ht="15" customHeight="1" x14ac:dyDescent="0.2">
      <c r="A155" s="20" t="str">
        <f>[6]Settings!U154</f>
        <v>B</v>
      </c>
      <c r="B155" s="19" t="str">
        <f>[6]Settings!V154</f>
        <v>KZN245</v>
      </c>
      <c r="C155" s="229" t="str">
        <f>[6]Settings!W154</f>
        <v xml:space="preserve"> uMvoti</v>
      </c>
      <c r="D155" s="147">
        <f>Current!$AI155</f>
        <v>2807</v>
      </c>
      <c r="E155" s="80">
        <f>Current!$AJ155</f>
        <v>2055</v>
      </c>
      <c r="F155" s="134">
        <f>Current!$AK155</f>
        <v>2315</v>
      </c>
      <c r="G155" s="147">
        <f>'Infrastructure 2 of 2'!$AI155</f>
        <v>45269</v>
      </c>
      <c r="H155" s="80">
        <f>'Infrastructure 2 of 2'!$AJ155</f>
        <v>46835</v>
      </c>
      <c r="I155" s="134">
        <f>'Infrastructure 2 of 2'!$AK155</f>
        <v>48488</v>
      </c>
      <c r="J155" s="147">
        <f>'Allocations in Kind'!$AI155</f>
        <v>15020</v>
      </c>
      <c r="K155" s="80">
        <f>'Allocations in Kind'!$AJ155</f>
        <v>11272</v>
      </c>
      <c r="L155" s="134">
        <f>'Allocations in Kind'!$AK155</f>
        <v>1346</v>
      </c>
      <c r="M155" s="147">
        <f>'ES Breakdown'!D155+'ES Breakdown'!G155+'ES Breakdown'!J155</f>
        <v>104498</v>
      </c>
      <c r="N155" s="80">
        <f>'ES Breakdown'!E155+'ES Breakdown'!H155+'ES Breakdown'!K155</f>
        <v>112328</v>
      </c>
      <c r="O155" s="134">
        <f>'ES Breakdown'!F155+'ES Breakdown'!I155+'ES Breakdown'!L155</f>
        <v>118226</v>
      </c>
      <c r="P155" s="147"/>
      <c r="Q155" s="80"/>
      <c r="R155" s="134"/>
      <c r="S155" s="147"/>
      <c r="T155" s="80"/>
      <c r="U155" s="134"/>
      <c r="V155" s="147"/>
      <c r="W155" s="80"/>
      <c r="X155" s="134"/>
      <c r="Y155" s="147"/>
      <c r="Z155" s="80"/>
      <c r="AA155" s="134"/>
      <c r="AB155" s="147"/>
      <c r="AC155" s="80"/>
      <c r="AD155" s="134"/>
      <c r="AE155" s="147"/>
      <c r="AF155" s="80"/>
      <c r="AG155" s="134"/>
      <c r="AI155" s="147">
        <f t="shared" si="91"/>
        <v>167594</v>
      </c>
      <c r="AJ155" s="80">
        <f t="shared" si="91"/>
        <v>172490</v>
      </c>
      <c r="AK155" s="134">
        <f t="shared" si="91"/>
        <v>170375</v>
      </c>
    </row>
    <row r="156" spans="1:37" ht="15" customHeight="1" x14ac:dyDescent="0.2">
      <c r="A156" s="20" t="str">
        <f>[6]Settings!U155</f>
        <v>C</v>
      </c>
      <c r="B156" s="19" t="str">
        <f>[6]Settings!V155</f>
        <v>DC24</v>
      </c>
      <c r="C156" s="229" t="str">
        <f>[6]Settings!W155</f>
        <v xml:space="preserve"> uMzinyathi District Municipality</v>
      </c>
      <c r="D156" s="147">
        <f>Current!$AI156</f>
        <v>3694</v>
      </c>
      <c r="E156" s="80">
        <f>Current!$AJ156</f>
        <v>1505</v>
      </c>
      <c r="F156" s="134">
        <f>Current!$AK156</f>
        <v>1765</v>
      </c>
      <c r="G156" s="147">
        <f>'Infrastructure 2 of 2'!$AI156</f>
        <v>371842</v>
      </c>
      <c r="H156" s="80">
        <f>'Infrastructure 2 of 2'!$AJ156</f>
        <v>354943</v>
      </c>
      <c r="I156" s="134">
        <f>'Infrastructure 2 of 2'!$AK156</f>
        <v>363307</v>
      </c>
      <c r="J156" s="147">
        <f>'Allocations in Kind'!$AI156</f>
        <v>1637</v>
      </c>
      <c r="K156" s="80">
        <f>'Allocations in Kind'!$AJ156</f>
        <v>0</v>
      </c>
      <c r="L156" s="134">
        <f>'Allocations in Kind'!$AK156</f>
        <v>0</v>
      </c>
      <c r="M156" s="147">
        <f>'ES Breakdown'!D156+'ES Breakdown'!G156+'ES Breakdown'!J156</f>
        <v>291519</v>
      </c>
      <c r="N156" s="80">
        <f>'ES Breakdown'!E156+'ES Breakdown'!H156+'ES Breakdown'!K156</f>
        <v>325764</v>
      </c>
      <c r="O156" s="134">
        <f>'ES Breakdown'!F156+'ES Breakdown'!I156+'ES Breakdown'!L156</f>
        <v>353929</v>
      </c>
      <c r="P156" s="147"/>
      <c r="Q156" s="80"/>
      <c r="R156" s="134"/>
      <c r="S156" s="147"/>
      <c r="T156" s="80"/>
      <c r="U156" s="134"/>
      <c r="V156" s="147"/>
      <c r="W156" s="80"/>
      <c r="X156" s="134"/>
      <c r="Y156" s="147"/>
      <c r="Z156" s="80"/>
      <c r="AA156" s="134"/>
      <c r="AB156" s="147"/>
      <c r="AC156" s="80"/>
      <c r="AD156" s="134"/>
      <c r="AE156" s="147"/>
      <c r="AF156" s="80"/>
      <c r="AG156" s="134"/>
      <c r="AI156" s="147">
        <f t="shared" si="91"/>
        <v>668692</v>
      </c>
      <c r="AJ156" s="80">
        <f t="shared" si="91"/>
        <v>682212</v>
      </c>
      <c r="AK156" s="134">
        <f t="shared" si="91"/>
        <v>719001</v>
      </c>
    </row>
    <row r="157" spans="1:37" s="66" customFormat="1" ht="15" customHeight="1" x14ac:dyDescent="0.2">
      <c r="A157" s="22" t="str">
        <f>[6]Settings!U156</f>
        <v>Total: uMzinyathi Municipalities</v>
      </c>
      <c r="B157" s="23"/>
      <c r="C157" s="24"/>
      <c r="D157" s="193">
        <f>SUM(D152:D156)</f>
        <v>18997</v>
      </c>
      <c r="E157" s="102">
        <f t="shared" ref="E157:AK157" si="92">SUM(E152:E156)</f>
        <v>9315</v>
      </c>
      <c r="F157" s="203">
        <f t="shared" si="92"/>
        <v>10095</v>
      </c>
      <c r="G157" s="193">
        <f>SUM(G152:G156)</f>
        <v>570236</v>
      </c>
      <c r="H157" s="102">
        <f t="shared" ref="H157:I157" si="93">SUM(H152:H156)</f>
        <v>541251</v>
      </c>
      <c r="I157" s="203">
        <f t="shared" si="93"/>
        <v>555856</v>
      </c>
      <c r="J157" s="193">
        <f>SUM(J152:J156)</f>
        <v>86491</v>
      </c>
      <c r="K157" s="102">
        <f t="shared" ref="K157:L157" si="94">SUM(K152:K156)</f>
        <v>57908</v>
      </c>
      <c r="L157" s="203">
        <f t="shared" si="94"/>
        <v>58782</v>
      </c>
      <c r="M157" s="193">
        <f>SUM(M152:M156)</f>
        <v>685798</v>
      </c>
      <c r="N157" s="102">
        <f t="shared" ref="N157:O157" si="95">SUM(N152:N156)</f>
        <v>745940</v>
      </c>
      <c r="O157" s="203">
        <f t="shared" si="95"/>
        <v>792433</v>
      </c>
      <c r="P157" s="203">
        <f t="shared" si="92"/>
        <v>0</v>
      </c>
      <c r="Q157" s="102">
        <f t="shared" si="92"/>
        <v>0</v>
      </c>
      <c r="R157" s="203">
        <f t="shared" si="92"/>
        <v>0</v>
      </c>
      <c r="S157" s="193">
        <f t="shared" si="92"/>
        <v>0</v>
      </c>
      <c r="T157" s="102">
        <f t="shared" si="92"/>
        <v>0</v>
      </c>
      <c r="U157" s="203">
        <f t="shared" si="92"/>
        <v>0</v>
      </c>
      <c r="V157" s="193">
        <f t="shared" si="92"/>
        <v>0</v>
      </c>
      <c r="W157" s="102">
        <f t="shared" si="92"/>
        <v>0</v>
      </c>
      <c r="X157" s="203">
        <f t="shared" si="92"/>
        <v>0</v>
      </c>
      <c r="Y157" s="193">
        <f t="shared" si="92"/>
        <v>0</v>
      </c>
      <c r="Z157" s="102">
        <f t="shared" si="92"/>
        <v>0</v>
      </c>
      <c r="AA157" s="203">
        <f t="shared" si="92"/>
        <v>0</v>
      </c>
      <c r="AB157" s="193">
        <f t="shared" si="92"/>
        <v>0</v>
      </c>
      <c r="AC157" s="102">
        <f t="shared" si="92"/>
        <v>0</v>
      </c>
      <c r="AD157" s="203">
        <f t="shared" si="92"/>
        <v>0</v>
      </c>
      <c r="AE157" s="193">
        <f t="shared" si="92"/>
        <v>0</v>
      </c>
      <c r="AF157" s="102">
        <f t="shared" si="92"/>
        <v>0</v>
      </c>
      <c r="AG157" s="203">
        <f t="shared" si="92"/>
        <v>0</v>
      </c>
      <c r="AH157" s="121">
        <f t="shared" si="92"/>
        <v>0</v>
      </c>
      <c r="AI157" s="193">
        <f t="shared" si="92"/>
        <v>1361522</v>
      </c>
      <c r="AJ157" s="102">
        <f t="shared" si="92"/>
        <v>1354414</v>
      </c>
      <c r="AK157" s="203">
        <f t="shared" si="92"/>
        <v>1417166</v>
      </c>
    </row>
    <row r="158" spans="1:37" ht="15" customHeight="1" x14ac:dyDescent="0.2">
      <c r="A158" s="254">
        <f>[6]Settings!U157</f>
        <v>0</v>
      </c>
      <c r="B158" s="243">
        <f>[6]Settings!V157</f>
        <v>0</v>
      </c>
      <c r="C158" s="244">
        <f>[6]Settings!W157</f>
        <v>0</v>
      </c>
      <c r="D158" s="1">
        <f>Current!$AI158</f>
        <v>0</v>
      </c>
      <c r="E158" s="2">
        <f>Current!$AJ158</f>
        <v>0</v>
      </c>
      <c r="F158" s="3">
        <f>Current!$AK158</f>
        <v>0</v>
      </c>
      <c r="G158" s="1">
        <f>'Infrastructure 2 of 2'!$AI158</f>
        <v>0</v>
      </c>
      <c r="H158" s="2">
        <f>'Infrastructure 2 of 2'!$AJ158</f>
        <v>0</v>
      </c>
      <c r="I158" s="3">
        <f>'Infrastructure 2 of 2'!$AK158</f>
        <v>0</v>
      </c>
      <c r="J158" s="1">
        <f>'Allocations in Kind'!$AI158</f>
        <v>0</v>
      </c>
      <c r="K158" s="2">
        <f>'Allocations in Kind'!$AJ158</f>
        <v>0</v>
      </c>
      <c r="L158" s="3">
        <f>'Allocations in Kind'!$AK158</f>
        <v>0</v>
      </c>
      <c r="M158" s="1">
        <f>'ES Breakdown'!D158+'ES Breakdown'!G158+'ES Breakdown'!J158</f>
        <v>0</v>
      </c>
      <c r="N158" s="2">
        <f>'ES Breakdown'!E158+'ES Breakdown'!H158+'ES Breakdown'!K158</f>
        <v>0</v>
      </c>
      <c r="O158" s="3">
        <f>'ES Breakdown'!F158+'ES Breakdown'!I158+'ES Breakdown'!L158</f>
        <v>0</v>
      </c>
      <c r="P158" s="1"/>
      <c r="Q158" s="2"/>
      <c r="R158" s="3"/>
      <c r="S158" s="1"/>
      <c r="T158" s="2"/>
      <c r="U158" s="3"/>
      <c r="V158" s="1"/>
      <c r="W158" s="2"/>
      <c r="X158" s="3"/>
      <c r="Y158" s="1"/>
      <c r="Z158" s="2"/>
      <c r="AA158" s="3"/>
      <c r="AB158" s="1"/>
      <c r="AC158" s="2"/>
      <c r="AD158" s="3"/>
      <c r="AE158" s="1"/>
      <c r="AF158" s="2"/>
      <c r="AG158" s="3"/>
      <c r="AI158" s="1">
        <f t="shared" ref="AI158:AK162" si="96">D158+G158+J158+M158+P158+S158+V158+Y158+AB158+AE158</f>
        <v>0</v>
      </c>
      <c r="AJ158" s="2">
        <f t="shared" si="96"/>
        <v>0</v>
      </c>
      <c r="AK158" s="3">
        <f t="shared" si="96"/>
        <v>0</v>
      </c>
    </row>
    <row r="159" spans="1:37" ht="15" customHeight="1" x14ac:dyDescent="0.2">
      <c r="A159" s="20" t="str">
        <f>[6]Settings!U158</f>
        <v>B</v>
      </c>
      <c r="B159" s="19" t="str">
        <f>[6]Settings!V158</f>
        <v>KZN252</v>
      </c>
      <c r="C159" s="229" t="str">
        <f>[6]Settings!W158</f>
        <v xml:space="preserve"> Newcastle</v>
      </c>
      <c r="D159" s="147">
        <f>Current!$AI159</f>
        <v>5866</v>
      </c>
      <c r="E159" s="80">
        <f>Current!$AJ159</f>
        <v>1700</v>
      </c>
      <c r="F159" s="134">
        <f>Current!$AK159</f>
        <v>1700</v>
      </c>
      <c r="G159" s="147">
        <f>'Infrastructure 2 of 2'!$AI159</f>
        <v>218604</v>
      </c>
      <c r="H159" s="80">
        <f>'Infrastructure 2 of 2'!$AJ159</f>
        <v>221398</v>
      </c>
      <c r="I159" s="134">
        <f>'Infrastructure 2 of 2'!$AK159</f>
        <v>233568</v>
      </c>
      <c r="J159" s="147">
        <f>'Allocations in Kind'!$AI159</f>
        <v>48842</v>
      </c>
      <c r="K159" s="80">
        <f>'Allocations in Kind'!$AJ159</f>
        <v>39610</v>
      </c>
      <c r="L159" s="134">
        <f>'Allocations in Kind'!$AK159</f>
        <v>41838</v>
      </c>
      <c r="M159" s="147">
        <f>'ES Breakdown'!D159+'ES Breakdown'!G159+'ES Breakdown'!J159</f>
        <v>318176</v>
      </c>
      <c r="N159" s="80">
        <f>'ES Breakdown'!E159+'ES Breakdown'!H159+'ES Breakdown'!K159</f>
        <v>341372</v>
      </c>
      <c r="O159" s="134">
        <f>'ES Breakdown'!F159+'ES Breakdown'!I159+'ES Breakdown'!L159</f>
        <v>362646</v>
      </c>
      <c r="P159" s="147"/>
      <c r="Q159" s="80"/>
      <c r="R159" s="134"/>
      <c r="S159" s="147"/>
      <c r="T159" s="80"/>
      <c r="U159" s="134"/>
      <c r="V159" s="147"/>
      <c r="W159" s="80"/>
      <c r="X159" s="134"/>
      <c r="Y159" s="147"/>
      <c r="Z159" s="80"/>
      <c r="AA159" s="134"/>
      <c r="AB159" s="147"/>
      <c r="AC159" s="80"/>
      <c r="AD159" s="134"/>
      <c r="AE159" s="147"/>
      <c r="AF159" s="80"/>
      <c r="AG159" s="134"/>
      <c r="AI159" s="147">
        <f t="shared" si="96"/>
        <v>591488</v>
      </c>
      <c r="AJ159" s="80">
        <f t="shared" si="96"/>
        <v>604080</v>
      </c>
      <c r="AK159" s="134">
        <f t="shared" si="96"/>
        <v>639752</v>
      </c>
    </row>
    <row r="160" spans="1:37" ht="15" customHeight="1" x14ac:dyDescent="0.2">
      <c r="A160" s="20" t="str">
        <f>[6]Settings!U159</f>
        <v>B</v>
      </c>
      <c r="B160" s="19" t="str">
        <f>[6]Settings!V159</f>
        <v>KZN253</v>
      </c>
      <c r="C160" s="229" t="str">
        <f>[6]Settings!W159</f>
        <v xml:space="preserve"> eMadlangeni</v>
      </c>
      <c r="D160" s="147">
        <f>Current!$AI160</f>
        <v>2900</v>
      </c>
      <c r="E160" s="80">
        <f>Current!$AJ160</f>
        <v>2155</v>
      </c>
      <c r="F160" s="134">
        <f>Current!$AK160</f>
        <v>2415</v>
      </c>
      <c r="G160" s="147">
        <f>'Infrastructure 2 of 2'!$AI160</f>
        <v>21423</v>
      </c>
      <c r="H160" s="80">
        <f>'Infrastructure 2 of 2'!$AJ160</f>
        <v>19697</v>
      </c>
      <c r="I160" s="134">
        <f>'Infrastructure 2 of 2'!$AK160</f>
        <v>24987</v>
      </c>
      <c r="J160" s="147">
        <f>'Allocations in Kind'!$AI160</f>
        <v>0</v>
      </c>
      <c r="K160" s="80">
        <f>'Allocations in Kind'!$AJ160</f>
        <v>761</v>
      </c>
      <c r="L160" s="134">
        <f>'Allocations in Kind'!$AK160</f>
        <v>0</v>
      </c>
      <c r="M160" s="147">
        <f>'ES Breakdown'!D160+'ES Breakdown'!G160+'ES Breakdown'!J160</f>
        <v>25391</v>
      </c>
      <c r="N160" s="80">
        <f>'ES Breakdown'!E160+'ES Breakdown'!H160+'ES Breakdown'!K160</f>
        <v>27122</v>
      </c>
      <c r="O160" s="134">
        <f>'ES Breakdown'!F160+'ES Breakdown'!I160+'ES Breakdown'!L160</f>
        <v>28210</v>
      </c>
      <c r="P160" s="147"/>
      <c r="Q160" s="80"/>
      <c r="R160" s="134"/>
      <c r="S160" s="147"/>
      <c r="T160" s="80"/>
      <c r="U160" s="134"/>
      <c r="V160" s="147"/>
      <c r="W160" s="80"/>
      <c r="X160" s="134"/>
      <c r="Y160" s="147"/>
      <c r="Z160" s="80"/>
      <c r="AA160" s="134"/>
      <c r="AB160" s="147"/>
      <c r="AC160" s="80"/>
      <c r="AD160" s="134"/>
      <c r="AE160" s="147"/>
      <c r="AF160" s="80"/>
      <c r="AG160" s="134"/>
      <c r="AI160" s="147">
        <f t="shared" si="96"/>
        <v>49714</v>
      </c>
      <c r="AJ160" s="80">
        <f t="shared" si="96"/>
        <v>49735</v>
      </c>
      <c r="AK160" s="134">
        <f t="shared" si="96"/>
        <v>55612</v>
      </c>
    </row>
    <row r="161" spans="1:37" ht="15" customHeight="1" x14ac:dyDescent="0.2">
      <c r="A161" s="20" t="str">
        <f>[6]Settings!U160</f>
        <v>B</v>
      </c>
      <c r="B161" s="19" t="str">
        <f>[6]Settings!V160</f>
        <v>KZN254</v>
      </c>
      <c r="C161" s="229" t="str">
        <f>[6]Settings!W160</f>
        <v xml:space="preserve"> Dannhauser</v>
      </c>
      <c r="D161" s="147">
        <f>Current!$AI161</f>
        <v>2900</v>
      </c>
      <c r="E161" s="80">
        <f>Current!$AJ161</f>
        <v>1900</v>
      </c>
      <c r="F161" s="134">
        <f>Current!$AK161</f>
        <v>1900</v>
      </c>
      <c r="G161" s="147">
        <f>'Infrastructure 2 of 2'!$AI161</f>
        <v>22081</v>
      </c>
      <c r="H161" s="80">
        <f>'Infrastructure 2 of 2'!$AJ161</f>
        <v>23140</v>
      </c>
      <c r="I161" s="134">
        <f>'Infrastructure 2 of 2'!$AK161</f>
        <v>24258</v>
      </c>
      <c r="J161" s="147">
        <f>'Allocations in Kind'!$AI161</f>
        <v>1720</v>
      </c>
      <c r="K161" s="80">
        <f>'Allocations in Kind'!$AJ161</f>
        <v>3501</v>
      </c>
      <c r="L161" s="134">
        <f>'Allocations in Kind'!$AK161</f>
        <v>3704</v>
      </c>
      <c r="M161" s="147">
        <f>'ES Breakdown'!D161+'ES Breakdown'!G161+'ES Breakdown'!J161</f>
        <v>78831</v>
      </c>
      <c r="N161" s="80">
        <f>'ES Breakdown'!E161+'ES Breakdown'!H161+'ES Breakdown'!K161</f>
        <v>81935</v>
      </c>
      <c r="O161" s="134">
        <f>'ES Breakdown'!F161+'ES Breakdown'!I161+'ES Breakdown'!L161</f>
        <v>83825</v>
      </c>
      <c r="P161" s="147"/>
      <c r="Q161" s="80"/>
      <c r="R161" s="134"/>
      <c r="S161" s="147"/>
      <c r="T161" s="80"/>
      <c r="U161" s="134"/>
      <c r="V161" s="147"/>
      <c r="W161" s="80"/>
      <c r="X161" s="134"/>
      <c r="Y161" s="147"/>
      <c r="Z161" s="80"/>
      <c r="AA161" s="134"/>
      <c r="AB161" s="147"/>
      <c r="AC161" s="80"/>
      <c r="AD161" s="134"/>
      <c r="AE161" s="147"/>
      <c r="AF161" s="80"/>
      <c r="AG161" s="134"/>
      <c r="AI161" s="147">
        <f t="shared" si="96"/>
        <v>105532</v>
      </c>
      <c r="AJ161" s="80">
        <f t="shared" si="96"/>
        <v>110476</v>
      </c>
      <c r="AK161" s="134">
        <f t="shared" si="96"/>
        <v>113687</v>
      </c>
    </row>
    <row r="162" spans="1:37" ht="15" customHeight="1" x14ac:dyDescent="0.2">
      <c r="A162" s="20" t="str">
        <f>[6]Settings!U161</f>
        <v>C</v>
      </c>
      <c r="B162" s="19" t="str">
        <f>[6]Settings!V161</f>
        <v>DC25</v>
      </c>
      <c r="C162" s="229" t="str">
        <f>[6]Settings!W161</f>
        <v xml:space="preserve"> Amajuba District Municipality</v>
      </c>
      <c r="D162" s="147">
        <f>Current!$AI162</f>
        <v>9289</v>
      </c>
      <c r="E162" s="80">
        <f>Current!$AJ162</f>
        <v>6755</v>
      </c>
      <c r="F162" s="134">
        <f>Current!$AK162</f>
        <v>7015</v>
      </c>
      <c r="G162" s="147">
        <f>'Infrastructure 2 of 2'!$AI162</f>
        <v>113917</v>
      </c>
      <c r="H162" s="80">
        <f>'Infrastructure 2 of 2'!$AJ162</f>
        <v>124309</v>
      </c>
      <c r="I162" s="134">
        <f>'Infrastructure 2 of 2'!$AK162</f>
        <v>136843</v>
      </c>
      <c r="J162" s="147">
        <f>'Allocations in Kind'!$AI162</f>
        <v>1636</v>
      </c>
      <c r="K162" s="80">
        <f>'Allocations in Kind'!$AJ162</f>
        <v>0</v>
      </c>
      <c r="L162" s="134">
        <f>'Allocations in Kind'!$AK162</f>
        <v>0</v>
      </c>
      <c r="M162" s="147">
        <f>'ES Breakdown'!D162+'ES Breakdown'!G162+'ES Breakdown'!J162</f>
        <v>137965</v>
      </c>
      <c r="N162" s="80">
        <f>'ES Breakdown'!E162+'ES Breakdown'!H162+'ES Breakdown'!K162</f>
        <v>148751</v>
      </c>
      <c r="O162" s="134">
        <f>'ES Breakdown'!F162+'ES Breakdown'!I162+'ES Breakdown'!L162</f>
        <v>159832</v>
      </c>
      <c r="P162" s="147"/>
      <c r="Q162" s="80"/>
      <c r="R162" s="134"/>
      <c r="S162" s="147"/>
      <c r="T162" s="80"/>
      <c r="U162" s="134"/>
      <c r="V162" s="147"/>
      <c r="W162" s="80"/>
      <c r="X162" s="134"/>
      <c r="Y162" s="147"/>
      <c r="Z162" s="80"/>
      <c r="AA162" s="134"/>
      <c r="AB162" s="147"/>
      <c r="AC162" s="80"/>
      <c r="AD162" s="134"/>
      <c r="AE162" s="147"/>
      <c r="AF162" s="80"/>
      <c r="AG162" s="134"/>
      <c r="AI162" s="147">
        <f t="shared" si="96"/>
        <v>262807</v>
      </c>
      <c r="AJ162" s="80">
        <f t="shared" si="96"/>
        <v>279815</v>
      </c>
      <c r="AK162" s="134">
        <f t="shared" si="96"/>
        <v>303690</v>
      </c>
    </row>
    <row r="163" spans="1:37" s="66" customFormat="1" ht="15" customHeight="1" x14ac:dyDescent="0.2">
      <c r="A163" s="22" t="str">
        <f>[6]Settings!U162</f>
        <v>Total: Amajuba Municipalities</v>
      </c>
      <c r="B163" s="23"/>
      <c r="C163" s="24"/>
      <c r="D163" s="193">
        <f>SUM(D159:D162)</f>
        <v>20955</v>
      </c>
      <c r="E163" s="102">
        <f t="shared" ref="E163:AK163" si="97">SUM(E159:E162)</f>
        <v>12510</v>
      </c>
      <c r="F163" s="203">
        <f t="shared" si="97"/>
        <v>13030</v>
      </c>
      <c r="G163" s="193">
        <f>SUM(G159:G162)</f>
        <v>376025</v>
      </c>
      <c r="H163" s="102">
        <f t="shared" ref="H163:I163" si="98">SUM(H159:H162)</f>
        <v>388544</v>
      </c>
      <c r="I163" s="203">
        <f t="shared" si="98"/>
        <v>419656</v>
      </c>
      <c r="J163" s="193">
        <f>SUM(J159:J162)</f>
        <v>52198</v>
      </c>
      <c r="K163" s="102">
        <f t="shared" ref="K163:L163" si="99">SUM(K159:K162)</f>
        <v>43872</v>
      </c>
      <c r="L163" s="203">
        <f t="shared" si="99"/>
        <v>45542</v>
      </c>
      <c r="M163" s="193">
        <f>SUM(M159:M162)</f>
        <v>560363</v>
      </c>
      <c r="N163" s="102">
        <f t="shared" ref="N163:O163" si="100">SUM(N159:N162)</f>
        <v>599180</v>
      </c>
      <c r="O163" s="203">
        <f t="shared" si="100"/>
        <v>634513</v>
      </c>
      <c r="P163" s="203">
        <f t="shared" si="97"/>
        <v>0</v>
      </c>
      <c r="Q163" s="102">
        <f t="shared" si="97"/>
        <v>0</v>
      </c>
      <c r="R163" s="203">
        <f t="shared" si="97"/>
        <v>0</v>
      </c>
      <c r="S163" s="193">
        <f t="shared" si="97"/>
        <v>0</v>
      </c>
      <c r="T163" s="102">
        <f t="shared" si="97"/>
        <v>0</v>
      </c>
      <c r="U163" s="203">
        <f t="shared" si="97"/>
        <v>0</v>
      </c>
      <c r="V163" s="193">
        <f t="shared" si="97"/>
        <v>0</v>
      </c>
      <c r="W163" s="102">
        <f t="shared" si="97"/>
        <v>0</v>
      </c>
      <c r="X163" s="203">
        <f t="shared" si="97"/>
        <v>0</v>
      </c>
      <c r="Y163" s="193">
        <f t="shared" si="97"/>
        <v>0</v>
      </c>
      <c r="Z163" s="102">
        <f t="shared" si="97"/>
        <v>0</v>
      </c>
      <c r="AA163" s="203">
        <f t="shared" si="97"/>
        <v>0</v>
      </c>
      <c r="AB163" s="193">
        <f t="shared" si="97"/>
        <v>0</v>
      </c>
      <c r="AC163" s="102">
        <f t="shared" si="97"/>
        <v>0</v>
      </c>
      <c r="AD163" s="203">
        <f t="shared" si="97"/>
        <v>0</v>
      </c>
      <c r="AE163" s="193">
        <f t="shared" si="97"/>
        <v>0</v>
      </c>
      <c r="AF163" s="102">
        <f t="shared" si="97"/>
        <v>0</v>
      </c>
      <c r="AG163" s="203">
        <f t="shared" si="97"/>
        <v>0</v>
      </c>
      <c r="AH163" s="121">
        <f t="shared" si="97"/>
        <v>0</v>
      </c>
      <c r="AI163" s="193">
        <f t="shared" si="97"/>
        <v>1009541</v>
      </c>
      <c r="AJ163" s="102">
        <f t="shared" si="97"/>
        <v>1044106</v>
      </c>
      <c r="AK163" s="203">
        <f t="shared" si="97"/>
        <v>1112741</v>
      </c>
    </row>
    <row r="164" spans="1:37" ht="15" customHeight="1" x14ac:dyDescent="0.2">
      <c r="A164" s="254">
        <f>[6]Settings!U163</f>
        <v>0</v>
      </c>
      <c r="B164" s="243">
        <f>[6]Settings!V163</f>
        <v>0</v>
      </c>
      <c r="C164" s="244">
        <f>[6]Settings!W163</f>
        <v>0</v>
      </c>
      <c r="D164" s="194">
        <f>Current!$AI164</f>
        <v>0</v>
      </c>
      <c r="E164" s="4">
        <f>Current!$AJ164</f>
        <v>0</v>
      </c>
      <c r="F164" s="204">
        <f>Current!$AK164</f>
        <v>0</v>
      </c>
      <c r="G164" s="194">
        <f>'Infrastructure 2 of 2'!$AI164</f>
        <v>0</v>
      </c>
      <c r="H164" s="4">
        <f>'Infrastructure 2 of 2'!$AJ164</f>
        <v>0</v>
      </c>
      <c r="I164" s="204">
        <f>'Infrastructure 2 of 2'!$AK164</f>
        <v>0</v>
      </c>
      <c r="J164" s="194">
        <f>'Allocations in Kind'!$AI164</f>
        <v>0</v>
      </c>
      <c r="K164" s="4">
        <f>'Allocations in Kind'!$AJ164</f>
        <v>0</v>
      </c>
      <c r="L164" s="204">
        <f>'Allocations in Kind'!$AK164</f>
        <v>0</v>
      </c>
      <c r="M164" s="194">
        <f>'ES Breakdown'!D164+'ES Breakdown'!G164+'ES Breakdown'!J164</f>
        <v>0</v>
      </c>
      <c r="N164" s="4">
        <f>'ES Breakdown'!E164+'ES Breakdown'!H164+'ES Breakdown'!K164</f>
        <v>0</v>
      </c>
      <c r="O164" s="204">
        <f>'ES Breakdown'!F164+'ES Breakdown'!I164+'ES Breakdown'!L164</f>
        <v>0</v>
      </c>
      <c r="P164" s="194"/>
      <c r="Q164" s="4"/>
      <c r="R164" s="204"/>
      <c r="S164" s="194"/>
      <c r="T164" s="4"/>
      <c r="U164" s="204"/>
      <c r="V164" s="194"/>
      <c r="W164" s="4"/>
      <c r="X164" s="204"/>
      <c r="Y164" s="194"/>
      <c r="Z164" s="4"/>
      <c r="AA164" s="204"/>
      <c r="AB164" s="194"/>
      <c r="AC164" s="4"/>
      <c r="AD164" s="204"/>
      <c r="AE164" s="194"/>
      <c r="AF164" s="4"/>
      <c r="AG164" s="204"/>
      <c r="AI164" s="147">
        <f t="shared" ref="AI164:AK170" si="101">D164+G164+J164+M164+P164+S164+V164+Y164+AB164+AE164</f>
        <v>0</v>
      </c>
      <c r="AJ164" s="80">
        <f t="shared" si="101"/>
        <v>0</v>
      </c>
      <c r="AK164" s="134">
        <f t="shared" si="101"/>
        <v>0</v>
      </c>
    </row>
    <row r="165" spans="1:37" ht="15" customHeight="1" x14ac:dyDescent="0.2">
      <c r="A165" s="20" t="str">
        <f>[6]Settings!U164</f>
        <v>B</v>
      </c>
      <c r="B165" s="19" t="str">
        <f>[6]Settings!V164</f>
        <v>KZN261</v>
      </c>
      <c r="C165" s="229" t="str">
        <f>[6]Settings!W164</f>
        <v xml:space="preserve"> eDumbe</v>
      </c>
      <c r="D165" s="147">
        <f>Current!$AI165</f>
        <v>3289</v>
      </c>
      <c r="E165" s="80">
        <f>Current!$AJ165</f>
        <v>2155</v>
      </c>
      <c r="F165" s="134">
        <f>Current!$AK165</f>
        <v>2415</v>
      </c>
      <c r="G165" s="147">
        <f>'Infrastructure 2 of 2'!$AI165</f>
        <v>42292</v>
      </c>
      <c r="H165" s="80">
        <f>'Infrastructure 2 of 2'!$AJ165</f>
        <v>44116</v>
      </c>
      <c r="I165" s="134">
        <f>'Infrastructure 2 of 2'!$AK165</f>
        <v>44986</v>
      </c>
      <c r="J165" s="147">
        <f>'Allocations in Kind'!$AI165</f>
        <v>10198</v>
      </c>
      <c r="K165" s="80">
        <f>'Allocations in Kind'!$AJ165</f>
        <v>7294</v>
      </c>
      <c r="L165" s="134">
        <f>'Allocations in Kind'!$AK165</f>
        <v>7717</v>
      </c>
      <c r="M165" s="147">
        <f>'ES Breakdown'!D165+'ES Breakdown'!G165+'ES Breakdown'!J165</f>
        <v>61570</v>
      </c>
      <c r="N165" s="80">
        <f>'ES Breakdown'!E165+'ES Breakdown'!H165+'ES Breakdown'!K165</f>
        <v>65830</v>
      </c>
      <c r="O165" s="134">
        <f>'ES Breakdown'!F165+'ES Breakdown'!I165+'ES Breakdown'!L165</f>
        <v>68538</v>
      </c>
      <c r="P165" s="147"/>
      <c r="Q165" s="80"/>
      <c r="R165" s="134"/>
      <c r="S165" s="147"/>
      <c r="T165" s="80"/>
      <c r="U165" s="134"/>
      <c r="V165" s="147"/>
      <c r="W165" s="80"/>
      <c r="X165" s="134"/>
      <c r="Y165" s="147"/>
      <c r="Z165" s="80"/>
      <c r="AA165" s="134"/>
      <c r="AB165" s="147"/>
      <c r="AC165" s="80"/>
      <c r="AD165" s="134"/>
      <c r="AE165" s="147"/>
      <c r="AF165" s="80"/>
      <c r="AG165" s="134"/>
      <c r="AI165" s="147">
        <f t="shared" si="101"/>
        <v>117349</v>
      </c>
      <c r="AJ165" s="80">
        <f t="shared" si="101"/>
        <v>119395</v>
      </c>
      <c r="AK165" s="134">
        <f t="shared" si="101"/>
        <v>123656</v>
      </c>
    </row>
    <row r="166" spans="1:37" ht="15" customHeight="1" x14ac:dyDescent="0.2">
      <c r="A166" s="20" t="str">
        <f>[6]Settings!U165</f>
        <v>B</v>
      </c>
      <c r="B166" s="19" t="str">
        <f>[6]Settings!V165</f>
        <v>KZN262</v>
      </c>
      <c r="C166" s="229" t="str">
        <f>[6]Settings!W165</f>
        <v xml:space="preserve"> uPhongolo</v>
      </c>
      <c r="D166" s="147">
        <f>Current!$AI166</f>
        <v>6578</v>
      </c>
      <c r="E166" s="80">
        <f>Current!$AJ166</f>
        <v>2155</v>
      </c>
      <c r="F166" s="134">
        <f>Current!$AK166</f>
        <v>2415</v>
      </c>
      <c r="G166" s="147">
        <f>'Infrastructure 2 of 2'!$AI166</f>
        <v>37741</v>
      </c>
      <c r="H166" s="80">
        <f>'Infrastructure 2 of 2'!$AJ166</f>
        <v>41212</v>
      </c>
      <c r="I166" s="134">
        <f>'Infrastructure 2 of 2'!$AK166</f>
        <v>46765</v>
      </c>
      <c r="J166" s="147">
        <f>'Allocations in Kind'!$AI166</f>
        <v>0</v>
      </c>
      <c r="K166" s="80">
        <f>'Allocations in Kind'!$AJ166</f>
        <v>0</v>
      </c>
      <c r="L166" s="134">
        <f>'Allocations in Kind'!$AK166</f>
        <v>0</v>
      </c>
      <c r="M166" s="147">
        <f>'ES Breakdown'!D166+'ES Breakdown'!G166+'ES Breakdown'!J166</f>
        <v>107146</v>
      </c>
      <c r="N166" s="80">
        <f>'ES Breakdown'!E166+'ES Breakdown'!H166+'ES Breakdown'!K166</f>
        <v>118558</v>
      </c>
      <c r="O166" s="134">
        <f>'ES Breakdown'!F166+'ES Breakdown'!I166+'ES Breakdown'!L166</f>
        <v>125240</v>
      </c>
      <c r="P166" s="147"/>
      <c r="Q166" s="80"/>
      <c r="R166" s="134"/>
      <c r="S166" s="147"/>
      <c r="T166" s="80"/>
      <c r="U166" s="134"/>
      <c r="V166" s="147"/>
      <c r="W166" s="80"/>
      <c r="X166" s="134"/>
      <c r="Y166" s="147"/>
      <c r="Z166" s="80"/>
      <c r="AA166" s="134"/>
      <c r="AB166" s="147"/>
      <c r="AC166" s="80"/>
      <c r="AD166" s="134"/>
      <c r="AE166" s="147"/>
      <c r="AF166" s="80"/>
      <c r="AG166" s="134"/>
      <c r="AI166" s="147">
        <f t="shared" si="101"/>
        <v>151465</v>
      </c>
      <c r="AJ166" s="80">
        <f t="shared" si="101"/>
        <v>161925</v>
      </c>
      <c r="AK166" s="134">
        <f t="shared" si="101"/>
        <v>174420</v>
      </c>
    </row>
    <row r="167" spans="1:37" ht="15" customHeight="1" x14ac:dyDescent="0.2">
      <c r="A167" s="20" t="str">
        <f>[6]Settings!U166</f>
        <v>B</v>
      </c>
      <c r="B167" s="19" t="str">
        <f>[6]Settings!V166</f>
        <v>KZN263</v>
      </c>
      <c r="C167" s="229" t="str">
        <f>[6]Settings!W166</f>
        <v xml:space="preserve"> AbaQulusi</v>
      </c>
      <c r="D167" s="147">
        <f>Current!$AI167</f>
        <v>3205</v>
      </c>
      <c r="E167" s="80">
        <f>Current!$AJ167</f>
        <v>1955</v>
      </c>
      <c r="F167" s="134">
        <f>Current!$AK167</f>
        <v>2215</v>
      </c>
      <c r="G167" s="147">
        <f>'Infrastructure 2 of 2'!$AI167</f>
        <v>52740</v>
      </c>
      <c r="H167" s="80">
        <f>'Infrastructure 2 of 2'!$AJ167</f>
        <v>54769</v>
      </c>
      <c r="I167" s="134">
        <f>'Infrastructure 2 of 2'!$AK167</f>
        <v>56911</v>
      </c>
      <c r="J167" s="147">
        <f>'Allocations in Kind'!$AI167</f>
        <v>28534</v>
      </c>
      <c r="K167" s="80">
        <f>'Allocations in Kind'!$AJ167</f>
        <v>20643</v>
      </c>
      <c r="L167" s="134">
        <f>'Allocations in Kind'!$AK167</f>
        <v>21852</v>
      </c>
      <c r="M167" s="147">
        <f>'ES Breakdown'!D167+'ES Breakdown'!G167+'ES Breakdown'!J167</f>
        <v>117393</v>
      </c>
      <c r="N167" s="80">
        <f>'ES Breakdown'!E167+'ES Breakdown'!H167+'ES Breakdown'!K167</f>
        <v>129314</v>
      </c>
      <c r="O167" s="134">
        <f>'ES Breakdown'!F167+'ES Breakdown'!I167+'ES Breakdown'!L167</f>
        <v>137095</v>
      </c>
      <c r="P167" s="147"/>
      <c r="Q167" s="80"/>
      <c r="R167" s="134"/>
      <c r="S167" s="147"/>
      <c r="T167" s="80"/>
      <c r="U167" s="134"/>
      <c r="V167" s="147"/>
      <c r="W167" s="80"/>
      <c r="X167" s="134"/>
      <c r="Y167" s="147"/>
      <c r="Z167" s="80"/>
      <c r="AA167" s="134"/>
      <c r="AB167" s="147"/>
      <c r="AC167" s="80"/>
      <c r="AD167" s="134"/>
      <c r="AE167" s="147"/>
      <c r="AF167" s="80"/>
      <c r="AG167" s="134"/>
      <c r="AI167" s="147">
        <f t="shared" si="101"/>
        <v>201872</v>
      </c>
      <c r="AJ167" s="80">
        <f t="shared" si="101"/>
        <v>206681</v>
      </c>
      <c r="AK167" s="134">
        <f t="shared" si="101"/>
        <v>218073</v>
      </c>
    </row>
    <row r="168" spans="1:37" ht="15" customHeight="1" x14ac:dyDescent="0.2">
      <c r="A168" s="20" t="str">
        <f>[6]Settings!U167</f>
        <v>B</v>
      </c>
      <c r="B168" s="19" t="str">
        <f>[6]Settings!V167</f>
        <v>KZN265</v>
      </c>
      <c r="C168" s="229" t="str">
        <f>[6]Settings!W167</f>
        <v xml:space="preserve"> Nongoma</v>
      </c>
      <c r="D168" s="147">
        <f>Current!$AI168</f>
        <v>2939</v>
      </c>
      <c r="E168" s="80">
        <f>Current!$AJ168</f>
        <v>2155</v>
      </c>
      <c r="F168" s="134">
        <f>Current!$AK168</f>
        <v>2155</v>
      </c>
      <c r="G168" s="147">
        <f>'Infrastructure 2 of 2'!$AI168</f>
        <v>58378</v>
      </c>
      <c r="H168" s="80">
        <f>'Infrastructure 2 of 2'!$AJ168</f>
        <v>44075</v>
      </c>
      <c r="I168" s="134">
        <f>'Infrastructure 2 of 2'!$AK168</f>
        <v>45866</v>
      </c>
      <c r="J168" s="147">
        <f>'Allocations in Kind'!$AI168</f>
        <v>0</v>
      </c>
      <c r="K168" s="80">
        <f>'Allocations in Kind'!$AJ168</f>
        <v>44163</v>
      </c>
      <c r="L168" s="134">
        <f>'Allocations in Kind'!$AK168</f>
        <v>46725</v>
      </c>
      <c r="M168" s="147">
        <f>'ES Breakdown'!D168+'ES Breakdown'!G168+'ES Breakdown'!J168</f>
        <v>128137</v>
      </c>
      <c r="N168" s="80">
        <f>'ES Breakdown'!E168+'ES Breakdown'!H168+'ES Breakdown'!K168</f>
        <v>135743</v>
      </c>
      <c r="O168" s="134">
        <f>'ES Breakdown'!F168+'ES Breakdown'!I168+'ES Breakdown'!L168</f>
        <v>140597</v>
      </c>
      <c r="P168" s="147"/>
      <c r="Q168" s="80"/>
      <c r="R168" s="134"/>
      <c r="S168" s="147"/>
      <c r="T168" s="80"/>
      <c r="U168" s="134"/>
      <c r="V168" s="147"/>
      <c r="W168" s="80"/>
      <c r="X168" s="134"/>
      <c r="Y168" s="147"/>
      <c r="Z168" s="80"/>
      <c r="AA168" s="134"/>
      <c r="AB168" s="147"/>
      <c r="AC168" s="80"/>
      <c r="AD168" s="134"/>
      <c r="AE168" s="147"/>
      <c r="AF168" s="80"/>
      <c r="AG168" s="134"/>
      <c r="AI168" s="147">
        <f t="shared" si="101"/>
        <v>189454</v>
      </c>
      <c r="AJ168" s="80">
        <f t="shared" si="101"/>
        <v>226136</v>
      </c>
      <c r="AK168" s="134">
        <f t="shared" si="101"/>
        <v>235343</v>
      </c>
    </row>
    <row r="169" spans="1:37" ht="15" customHeight="1" x14ac:dyDescent="0.2">
      <c r="A169" s="20" t="str">
        <f>[6]Settings!U168</f>
        <v>B</v>
      </c>
      <c r="B169" s="19" t="str">
        <f>[6]Settings!V168</f>
        <v>KZN266</v>
      </c>
      <c r="C169" s="229" t="str">
        <f>[6]Settings!W168</f>
        <v xml:space="preserve"> Ulundi</v>
      </c>
      <c r="D169" s="147">
        <f>Current!$AI169</f>
        <v>4795</v>
      </c>
      <c r="E169" s="80">
        <f>Current!$AJ169</f>
        <v>2055</v>
      </c>
      <c r="F169" s="134">
        <f>Current!$AK169</f>
        <v>2055</v>
      </c>
      <c r="G169" s="147">
        <f>'Infrastructure 2 of 2'!$AI169</f>
        <v>57388</v>
      </c>
      <c r="H169" s="80">
        <f>'Infrastructure 2 of 2'!$AJ169</f>
        <v>53023</v>
      </c>
      <c r="I169" s="134">
        <f>'Infrastructure 2 of 2'!$AK169</f>
        <v>49750</v>
      </c>
      <c r="J169" s="147">
        <f>'Allocations in Kind'!$AI169</f>
        <v>3543</v>
      </c>
      <c r="K169" s="80">
        <f>'Allocations in Kind'!$AJ169</f>
        <v>12694</v>
      </c>
      <c r="L169" s="134">
        <f>'Allocations in Kind'!$AK169</f>
        <v>11914</v>
      </c>
      <c r="M169" s="147">
        <f>'ES Breakdown'!D169+'ES Breakdown'!G169+'ES Breakdown'!J169</f>
        <v>132566</v>
      </c>
      <c r="N169" s="80">
        <f>'ES Breakdown'!E169+'ES Breakdown'!H169+'ES Breakdown'!K169</f>
        <v>142381</v>
      </c>
      <c r="O169" s="134">
        <f>'ES Breakdown'!F169+'ES Breakdown'!I169+'ES Breakdown'!L169</f>
        <v>148121</v>
      </c>
      <c r="P169" s="147"/>
      <c r="Q169" s="80"/>
      <c r="R169" s="134"/>
      <c r="S169" s="147"/>
      <c r="T169" s="80"/>
      <c r="U169" s="134"/>
      <c r="V169" s="147"/>
      <c r="W169" s="80"/>
      <c r="X169" s="134"/>
      <c r="Y169" s="147"/>
      <c r="Z169" s="80"/>
      <c r="AA169" s="134"/>
      <c r="AB169" s="147"/>
      <c r="AC169" s="80"/>
      <c r="AD169" s="134"/>
      <c r="AE169" s="147"/>
      <c r="AF169" s="80"/>
      <c r="AG169" s="134"/>
      <c r="AI169" s="147">
        <f t="shared" si="101"/>
        <v>198292</v>
      </c>
      <c r="AJ169" s="80">
        <f t="shared" si="101"/>
        <v>210153</v>
      </c>
      <c r="AK169" s="134">
        <f t="shared" si="101"/>
        <v>211840</v>
      </c>
    </row>
    <row r="170" spans="1:37" ht="15" customHeight="1" x14ac:dyDescent="0.2">
      <c r="A170" s="20" t="str">
        <f>[6]Settings!U169</f>
        <v>C</v>
      </c>
      <c r="B170" s="19" t="str">
        <f>[6]Settings!V169</f>
        <v>DC26</v>
      </c>
      <c r="C170" s="229" t="str">
        <f>[6]Settings!W169</f>
        <v xml:space="preserve"> Zululand District Municipality</v>
      </c>
      <c r="D170" s="147">
        <f>Current!$AI170</f>
        <v>7010</v>
      </c>
      <c r="E170" s="80">
        <f>Current!$AJ170</f>
        <v>1000</v>
      </c>
      <c r="F170" s="134">
        <f>Current!$AK170</f>
        <v>1260</v>
      </c>
      <c r="G170" s="147">
        <f>'Infrastructure 2 of 2'!$AI170</f>
        <v>449830</v>
      </c>
      <c r="H170" s="80">
        <f>'Infrastructure 2 of 2'!$AJ170</f>
        <v>516049</v>
      </c>
      <c r="I170" s="134">
        <f>'Infrastructure 2 of 2'!$AK170</f>
        <v>411012</v>
      </c>
      <c r="J170" s="147">
        <f>'Allocations in Kind'!$AI170</f>
        <v>186637</v>
      </c>
      <c r="K170" s="80">
        <f>'Allocations in Kind'!$AJ170</f>
        <v>0</v>
      </c>
      <c r="L170" s="134">
        <f>'Allocations in Kind'!$AK170</f>
        <v>1000</v>
      </c>
      <c r="M170" s="147">
        <f>'ES Breakdown'!D170+'ES Breakdown'!G170+'ES Breakdown'!J170</f>
        <v>382571</v>
      </c>
      <c r="N170" s="80">
        <f>'ES Breakdown'!E170+'ES Breakdown'!H170+'ES Breakdown'!K170</f>
        <v>425804</v>
      </c>
      <c r="O170" s="134">
        <f>'ES Breakdown'!F170+'ES Breakdown'!I170+'ES Breakdown'!L170</f>
        <v>465143</v>
      </c>
      <c r="P170" s="147"/>
      <c r="Q170" s="80"/>
      <c r="R170" s="134"/>
      <c r="S170" s="147"/>
      <c r="T170" s="80"/>
      <c r="U170" s="134"/>
      <c r="V170" s="147"/>
      <c r="W170" s="80"/>
      <c r="X170" s="134"/>
      <c r="Y170" s="147"/>
      <c r="Z170" s="80"/>
      <c r="AA170" s="134"/>
      <c r="AB170" s="147"/>
      <c r="AC170" s="80"/>
      <c r="AD170" s="134"/>
      <c r="AE170" s="147"/>
      <c r="AF170" s="80"/>
      <c r="AG170" s="134"/>
      <c r="AI170" s="147">
        <f t="shared" si="101"/>
        <v>1026048</v>
      </c>
      <c r="AJ170" s="80">
        <f t="shared" si="101"/>
        <v>942853</v>
      </c>
      <c r="AK170" s="134">
        <f t="shared" si="101"/>
        <v>878415</v>
      </c>
    </row>
    <row r="171" spans="1:37" s="66" customFormat="1" ht="15" customHeight="1" x14ac:dyDescent="0.2">
      <c r="A171" s="22" t="str">
        <f>[6]Settings!U170</f>
        <v>Total: Zululand Municipalities</v>
      </c>
      <c r="B171" s="23"/>
      <c r="C171" s="24"/>
      <c r="D171" s="193">
        <f>SUM(D165:D170)</f>
        <v>27816</v>
      </c>
      <c r="E171" s="102">
        <f t="shared" ref="E171:AK171" si="102">SUM(E165:E170)</f>
        <v>11475</v>
      </c>
      <c r="F171" s="203">
        <f t="shared" si="102"/>
        <v>12515</v>
      </c>
      <c r="G171" s="193">
        <f>SUM(G165:G170)</f>
        <v>698369</v>
      </c>
      <c r="H171" s="102">
        <f t="shared" ref="H171:I171" si="103">SUM(H165:H170)</f>
        <v>753244</v>
      </c>
      <c r="I171" s="203">
        <f t="shared" si="103"/>
        <v>655290</v>
      </c>
      <c r="J171" s="193">
        <f>SUM(J165:J170)</f>
        <v>228912</v>
      </c>
      <c r="K171" s="102">
        <f t="shared" ref="K171:L171" si="104">SUM(K165:K170)</f>
        <v>84794</v>
      </c>
      <c r="L171" s="203">
        <f t="shared" si="104"/>
        <v>89208</v>
      </c>
      <c r="M171" s="193">
        <f>SUM(M165:M170)</f>
        <v>929383</v>
      </c>
      <c r="N171" s="102">
        <f t="shared" ref="N171:O171" si="105">SUM(N165:N170)</f>
        <v>1017630</v>
      </c>
      <c r="O171" s="203">
        <f t="shared" si="105"/>
        <v>1084734</v>
      </c>
      <c r="P171" s="203">
        <f t="shared" si="102"/>
        <v>0</v>
      </c>
      <c r="Q171" s="102">
        <f t="shared" si="102"/>
        <v>0</v>
      </c>
      <c r="R171" s="203">
        <f t="shared" si="102"/>
        <v>0</v>
      </c>
      <c r="S171" s="193">
        <f t="shared" si="102"/>
        <v>0</v>
      </c>
      <c r="T171" s="102">
        <f t="shared" si="102"/>
        <v>0</v>
      </c>
      <c r="U171" s="203">
        <f t="shared" si="102"/>
        <v>0</v>
      </c>
      <c r="V171" s="193">
        <f t="shared" si="102"/>
        <v>0</v>
      </c>
      <c r="W171" s="102">
        <f t="shared" si="102"/>
        <v>0</v>
      </c>
      <c r="X171" s="203">
        <f t="shared" si="102"/>
        <v>0</v>
      </c>
      <c r="Y171" s="193">
        <f t="shared" si="102"/>
        <v>0</v>
      </c>
      <c r="Z171" s="102">
        <f t="shared" si="102"/>
        <v>0</v>
      </c>
      <c r="AA171" s="203">
        <f t="shared" si="102"/>
        <v>0</v>
      </c>
      <c r="AB171" s="193">
        <f t="shared" si="102"/>
        <v>0</v>
      </c>
      <c r="AC171" s="102">
        <f t="shared" si="102"/>
        <v>0</v>
      </c>
      <c r="AD171" s="203">
        <f t="shared" si="102"/>
        <v>0</v>
      </c>
      <c r="AE171" s="193">
        <f t="shared" si="102"/>
        <v>0</v>
      </c>
      <c r="AF171" s="102">
        <f t="shared" si="102"/>
        <v>0</v>
      </c>
      <c r="AG171" s="203">
        <f t="shared" si="102"/>
        <v>0</v>
      </c>
      <c r="AH171" s="121">
        <f t="shared" si="102"/>
        <v>0</v>
      </c>
      <c r="AI171" s="193">
        <f t="shared" si="102"/>
        <v>1884480</v>
      </c>
      <c r="AJ171" s="102">
        <f t="shared" si="102"/>
        <v>1867143</v>
      </c>
      <c r="AK171" s="203">
        <f t="shared" si="102"/>
        <v>1841747</v>
      </c>
    </row>
    <row r="172" spans="1:37" ht="15" customHeight="1" x14ac:dyDescent="0.2">
      <c r="A172" s="254">
        <f>[6]Settings!U171</f>
        <v>0</v>
      </c>
      <c r="B172" s="243">
        <f>[6]Settings!V171</f>
        <v>0</v>
      </c>
      <c r="C172" s="244">
        <f>[6]Settings!W171</f>
        <v>0</v>
      </c>
      <c r="D172" s="1">
        <f>Current!$AI172</f>
        <v>0</v>
      </c>
      <c r="E172" s="2">
        <f>Current!$AJ172</f>
        <v>0</v>
      </c>
      <c r="F172" s="3">
        <f>Current!$AK172</f>
        <v>0</v>
      </c>
      <c r="G172" s="1">
        <f>'Infrastructure 2 of 2'!$AI172</f>
        <v>0</v>
      </c>
      <c r="H172" s="2">
        <f>'Infrastructure 2 of 2'!$AJ172</f>
        <v>0</v>
      </c>
      <c r="I172" s="3">
        <f>'Infrastructure 2 of 2'!$AK172</f>
        <v>0</v>
      </c>
      <c r="J172" s="1">
        <f>'Allocations in Kind'!$AI172</f>
        <v>0</v>
      </c>
      <c r="K172" s="2">
        <f>'Allocations in Kind'!$AJ172</f>
        <v>0</v>
      </c>
      <c r="L172" s="3">
        <f>'Allocations in Kind'!$AK172</f>
        <v>0</v>
      </c>
      <c r="M172" s="1">
        <f>'ES Breakdown'!D172+'ES Breakdown'!G172+'ES Breakdown'!J172</f>
        <v>0</v>
      </c>
      <c r="N172" s="2">
        <f>'ES Breakdown'!E172+'ES Breakdown'!H172+'ES Breakdown'!K172</f>
        <v>0</v>
      </c>
      <c r="O172" s="3">
        <f>'ES Breakdown'!F172+'ES Breakdown'!I172+'ES Breakdown'!L172</f>
        <v>0</v>
      </c>
      <c r="P172" s="1"/>
      <c r="Q172" s="2"/>
      <c r="R172" s="3"/>
      <c r="S172" s="1"/>
      <c r="T172" s="2"/>
      <c r="U172" s="3"/>
      <c r="V172" s="1"/>
      <c r="W172" s="2"/>
      <c r="X172" s="3"/>
      <c r="Y172" s="1"/>
      <c r="Z172" s="2"/>
      <c r="AA172" s="3"/>
      <c r="AB172" s="1"/>
      <c r="AC172" s="2"/>
      <c r="AD172" s="3"/>
      <c r="AE172" s="1"/>
      <c r="AF172" s="2"/>
      <c r="AG172" s="3"/>
      <c r="AI172" s="147">
        <f t="shared" ref="AI172:AK177" si="106">D172+G172+J172+M172+P172+S172+V172+Y172+AB172+AE172</f>
        <v>0</v>
      </c>
      <c r="AJ172" s="80">
        <f t="shared" si="106"/>
        <v>0</v>
      </c>
      <c r="AK172" s="134">
        <f t="shared" si="106"/>
        <v>0</v>
      </c>
    </row>
    <row r="173" spans="1:37" ht="15" customHeight="1" x14ac:dyDescent="0.2">
      <c r="A173" s="20" t="str">
        <f>[6]Settings!U172</f>
        <v>B</v>
      </c>
      <c r="B173" s="19" t="str">
        <f>[6]Settings!V172</f>
        <v>KZN271</v>
      </c>
      <c r="C173" s="229" t="str">
        <f>[6]Settings!W172</f>
        <v xml:space="preserve"> uMhlabuyalingana</v>
      </c>
      <c r="D173" s="147">
        <f>Current!$AI173</f>
        <v>6065</v>
      </c>
      <c r="E173" s="80">
        <f>Current!$AJ173</f>
        <v>1900</v>
      </c>
      <c r="F173" s="134">
        <f>Current!$AK173</f>
        <v>1900</v>
      </c>
      <c r="G173" s="147">
        <f>'Infrastructure 2 of 2'!$AI173</f>
        <v>60481</v>
      </c>
      <c r="H173" s="80">
        <f>'Infrastructure 2 of 2'!$AJ173</f>
        <v>57370</v>
      </c>
      <c r="I173" s="134">
        <f>'Infrastructure 2 of 2'!$AK173</f>
        <v>59364</v>
      </c>
      <c r="J173" s="147">
        <f>'Allocations in Kind'!$AI173</f>
        <v>81639</v>
      </c>
      <c r="K173" s="80">
        <f>'Allocations in Kind'!$AJ173</f>
        <v>150695</v>
      </c>
      <c r="L173" s="134">
        <f>'Allocations in Kind'!$AK173</f>
        <v>127530</v>
      </c>
      <c r="M173" s="147">
        <f>'ES Breakdown'!D173+'ES Breakdown'!G173+'ES Breakdown'!J173</f>
        <v>133848</v>
      </c>
      <c r="N173" s="80">
        <f>'ES Breakdown'!E173+'ES Breakdown'!H173+'ES Breakdown'!K173</f>
        <v>144660</v>
      </c>
      <c r="O173" s="134">
        <f>'ES Breakdown'!F173+'ES Breakdown'!I173+'ES Breakdown'!L173</f>
        <v>152220</v>
      </c>
      <c r="P173" s="147"/>
      <c r="Q173" s="80"/>
      <c r="R173" s="134"/>
      <c r="S173" s="147"/>
      <c r="T173" s="80"/>
      <c r="U173" s="134"/>
      <c r="V173" s="147"/>
      <c r="W173" s="80"/>
      <c r="X173" s="134"/>
      <c r="Y173" s="147"/>
      <c r="Z173" s="80"/>
      <c r="AA173" s="134"/>
      <c r="AB173" s="147"/>
      <c r="AC173" s="80"/>
      <c r="AD173" s="134"/>
      <c r="AE173" s="147"/>
      <c r="AF173" s="80"/>
      <c r="AG173" s="134"/>
      <c r="AI173" s="147">
        <f t="shared" si="106"/>
        <v>282033</v>
      </c>
      <c r="AJ173" s="80">
        <f t="shared" si="106"/>
        <v>354625</v>
      </c>
      <c r="AK173" s="134">
        <f t="shared" si="106"/>
        <v>341014</v>
      </c>
    </row>
    <row r="174" spans="1:37" ht="15" customHeight="1" x14ac:dyDescent="0.2">
      <c r="A174" s="20" t="str">
        <f>[6]Settings!U173</f>
        <v>B</v>
      </c>
      <c r="B174" s="19" t="str">
        <f>[6]Settings!V173</f>
        <v>KZN272</v>
      </c>
      <c r="C174" s="229" t="str">
        <f>[6]Settings!W173</f>
        <v xml:space="preserve"> Jozini</v>
      </c>
      <c r="D174" s="147">
        <f>Current!$AI174</f>
        <v>5056</v>
      </c>
      <c r="E174" s="80">
        <f>Current!$AJ174</f>
        <v>2155</v>
      </c>
      <c r="F174" s="134">
        <f>Current!$AK174</f>
        <v>2415</v>
      </c>
      <c r="G174" s="147">
        <f>'Infrastructure 2 of 2'!$AI174</f>
        <v>53003</v>
      </c>
      <c r="H174" s="80">
        <f>'Infrastructure 2 of 2'!$AJ174</f>
        <v>60049</v>
      </c>
      <c r="I174" s="134">
        <f>'Infrastructure 2 of 2'!$AK174</f>
        <v>62208</v>
      </c>
      <c r="J174" s="147">
        <f>'Allocations in Kind'!$AI174</f>
        <v>210396</v>
      </c>
      <c r="K174" s="80">
        <f>'Allocations in Kind'!$AJ174</f>
        <v>108525</v>
      </c>
      <c r="L174" s="134">
        <f>'Allocations in Kind'!$AK174</f>
        <v>94819</v>
      </c>
      <c r="M174" s="147">
        <f>'ES Breakdown'!D174+'ES Breakdown'!G174+'ES Breakdown'!J174</f>
        <v>146284</v>
      </c>
      <c r="N174" s="80">
        <f>'ES Breakdown'!E174+'ES Breakdown'!H174+'ES Breakdown'!K174</f>
        <v>158617</v>
      </c>
      <c r="O174" s="134">
        <f>'ES Breakdown'!F174+'ES Breakdown'!I174+'ES Breakdown'!L174</f>
        <v>166461</v>
      </c>
      <c r="P174" s="147"/>
      <c r="Q174" s="80"/>
      <c r="R174" s="134"/>
      <c r="S174" s="147"/>
      <c r="T174" s="80"/>
      <c r="U174" s="134"/>
      <c r="V174" s="147"/>
      <c r="W174" s="80"/>
      <c r="X174" s="134"/>
      <c r="Y174" s="147"/>
      <c r="Z174" s="80"/>
      <c r="AA174" s="134"/>
      <c r="AB174" s="147"/>
      <c r="AC174" s="80"/>
      <c r="AD174" s="134"/>
      <c r="AE174" s="147"/>
      <c r="AF174" s="80"/>
      <c r="AG174" s="134"/>
      <c r="AI174" s="147">
        <f t="shared" si="106"/>
        <v>414739</v>
      </c>
      <c r="AJ174" s="80">
        <f t="shared" si="106"/>
        <v>329346</v>
      </c>
      <c r="AK174" s="134">
        <f t="shared" si="106"/>
        <v>325903</v>
      </c>
    </row>
    <row r="175" spans="1:37" ht="15" customHeight="1" x14ac:dyDescent="0.2">
      <c r="A175" s="20" t="str">
        <f>[6]Settings!U174</f>
        <v>B</v>
      </c>
      <c r="B175" s="19" t="str">
        <f>[6]Settings!V174</f>
        <v>KZN275</v>
      </c>
      <c r="C175" s="229" t="str">
        <f>[6]Settings!W174</f>
        <v xml:space="preserve"> Mtubatuba</v>
      </c>
      <c r="D175" s="147">
        <f>Current!$AI175</f>
        <v>3458</v>
      </c>
      <c r="E175" s="80">
        <f>Current!$AJ175</f>
        <v>2155</v>
      </c>
      <c r="F175" s="134">
        <f>Current!$AK175</f>
        <v>2155</v>
      </c>
      <c r="G175" s="147">
        <f>'Infrastructure 2 of 2'!$AI175</f>
        <v>46253</v>
      </c>
      <c r="H175" s="80">
        <f>'Infrastructure 2 of 2'!$AJ175</f>
        <v>46943</v>
      </c>
      <c r="I175" s="134">
        <f>'Infrastructure 2 of 2'!$AK175</f>
        <v>45725</v>
      </c>
      <c r="J175" s="147">
        <f>'Allocations in Kind'!$AI175</f>
        <v>30881</v>
      </c>
      <c r="K175" s="80">
        <f>'Allocations in Kind'!$AJ175</f>
        <v>26543</v>
      </c>
      <c r="L175" s="134">
        <f>'Allocations in Kind'!$AK175</f>
        <v>28082</v>
      </c>
      <c r="M175" s="147">
        <f>'ES Breakdown'!D175+'ES Breakdown'!G175+'ES Breakdown'!J175</f>
        <v>132131</v>
      </c>
      <c r="N175" s="80">
        <f>'ES Breakdown'!E175+'ES Breakdown'!H175+'ES Breakdown'!K175</f>
        <v>142546</v>
      </c>
      <c r="O175" s="134">
        <f>'ES Breakdown'!F175+'ES Breakdown'!I175+'ES Breakdown'!L175</f>
        <v>150138</v>
      </c>
      <c r="P175" s="147"/>
      <c r="Q175" s="80"/>
      <c r="R175" s="134"/>
      <c r="S175" s="147"/>
      <c r="T175" s="80"/>
      <c r="U175" s="134"/>
      <c r="V175" s="147"/>
      <c r="W175" s="80"/>
      <c r="X175" s="134"/>
      <c r="Y175" s="147"/>
      <c r="Z175" s="80"/>
      <c r="AA175" s="134"/>
      <c r="AB175" s="147"/>
      <c r="AC175" s="80"/>
      <c r="AD175" s="134"/>
      <c r="AE175" s="147"/>
      <c r="AF175" s="80"/>
      <c r="AG175" s="134"/>
      <c r="AI175" s="147">
        <f t="shared" si="106"/>
        <v>212723</v>
      </c>
      <c r="AJ175" s="80">
        <f t="shared" si="106"/>
        <v>218187</v>
      </c>
      <c r="AK175" s="134">
        <f t="shared" si="106"/>
        <v>226100</v>
      </c>
    </row>
    <row r="176" spans="1:37" ht="15" customHeight="1" x14ac:dyDescent="0.2">
      <c r="A176" s="20" t="str">
        <f>[6]Settings!U175</f>
        <v>B</v>
      </c>
      <c r="B176" s="19" t="str">
        <f>[6]Settings!V175</f>
        <v>KZN276</v>
      </c>
      <c r="C176" s="229" t="str">
        <f>[6]Settings!W175</f>
        <v xml:space="preserve"> Big Five Hlabisa</v>
      </c>
      <c r="D176" s="147">
        <f>Current!$AI176</f>
        <v>10417</v>
      </c>
      <c r="E176" s="80">
        <f>Current!$AJ176</f>
        <v>4056</v>
      </c>
      <c r="F176" s="134">
        <f>Current!$AK176</f>
        <v>4316</v>
      </c>
      <c r="G176" s="147">
        <f>'Infrastructure 2 of 2'!$AI176</f>
        <v>35664</v>
      </c>
      <c r="H176" s="80">
        <f>'Infrastructure 2 of 2'!$AJ176</f>
        <v>36697</v>
      </c>
      <c r="I176" s="134">
        <f>'Infrastructure 2 of 2'!$AK176</f>
        <v>41788</v>
      </c>
      <c r="J176" s="147">
        <f>'Allocations in Kind'!$AI176</f>
        <v>10355</v>
      </c>
      <c r="K176" s="80">
        <f>'Allocations in Kind'!$AJ176</f>
        <v>20187</v>
      </c>
      <c r="L176" s="134">
        <f>'Allocations in Kind'!$AK176</f>
        <v>21357</v>
      </c>
      <c r="M176" s="147">
        <f>'ES Breakdown'!D176+'ES Breakdown'!G176+'ES Breakdown'!J176</f>
        <v>84732</v>
      </c>
      <c r="N176" s="80">
        <f>'ES Breakdown'!E176+'ES Breakdown'!H176+'ES Breakdown'!K176</f>
        <v>93374</v>
      </c>
      <c r="O176" s="134">
        <f>'ES Breakdown'!F176+'ES Breakdown'!I176+'ES Breakdown'!L176</f>
        <v>98617</v>
      </c>
      <c r="P176" s="147"/>
      <c r="Q176" s="80"/>
      <c r="R176" s="134"/>
      <c r="S176" s="147"/>
      <c r="T176" s="80"/>
      <c r="U176" s="134"/>
      <c r="V176" s="147"/>
      <c r="W176" s="80"/>
      <c r="X176" s="134"/>
      <c r="Y176" s="147"/>
      <c r="Z176" s="80"/>
      <c r="AA176" s="134"/>
      <c r="AB176" s="147"/>
      <c r="AC176" s="80"/>
      <c r="AD176" s="134"/>
      <c r="AE176" s="147"/>
      <c r="AF176" s="80"/>
      <c r="AG176" s="134"/>
      <c r="AI176" s="147">
        <f t="shared" si="106"/>
        <v>141168</v>
      </c>
      <c r="AJ176" s="80">
        <f t="shared" si="106"/>
        <v>154314</v>
      </c>
      <c r="AK176" s="134">
        <f t="shared" si="106"/>
        <v>166078</v>
      </c>
    </row>
    <row r="177" spans="1:37" ht="15" customHeight="1" x14ac:dyDescent="0.2">
      <c r="A177" s="20" t="str">
        <f>[6]Settings!U176</f>
        <v>C</v>
      </c>
      <c r="B177" s="19" t="str">
        <f>[6]Settings!V176</f>
        <v>DC27</v>
      </c>
      <c r="C177" s="229" t="str">
        <f>[6]Settings!W176</f>
        <v xml:space="preserve"> uMkhanyakude District Municipality</v>
      </c>
      <c r="D177" s="147">
        <f>Current!$AI177</f>
        <v>2258</v>
      </c>
      <c r="E177" s="80">
        <f>Current!$AJ177</f>
        <v>1000</v>
      </c>
      <c r="F177" s="134">
        <f>Current!$AK177</f>
        <v>1260</v>
      </c>
      <c r="G177" s="147">
        <f>'Infrastructure 2 of 2'!$AI177</f>
        <v>271529</v>
      </c>
      <c r="H177" s="80">
        <f>'Infrastructure 2 of 2'!$AJ177</f>
        <v>299882</v>
      </c>
      <c r="I177" s="134">
        <f>'Infrastructure 2 of 2'!$AK177</f>
        <v>329030</v>
      </c>
      <c r="J177" s="147">
        <f>'Allocations in Kind'!$AI177</f>
        <v>121637</v>
      </c>
      <c r="K177" s="80">
        <f>'Allocations in Kind'!$AJ177</f>
        <v>0</v>
      </c>
      <c r="L177" s="134">
        <f>'Allocations in Kind'!$AK177</f>
        <v>0</v>
      </c>
      <c r="M177" s="147">
        <f>'ES Breakdown'!D177+'ES Breakdown'!G177+'ES Breakdown'!J177</f>
        <v>330020</v>
      </c>
      <c r="N177" s="80">
        <f>'ES Breakdown'!E177+'ES Breakdown'!H177+'ES Breakdown'!K177</f>
        <v>375654</v>
      </c>
      <c r="O177" s="134">
        <f>'ES Breakdown'!F177+'ES Breakdown'!I177+'ES Breakdown'!L177</f>
        <v>412729</v>
      </c>
      <c r="P177" s="147"/>
      <c r="Q177" s="80"/>
      <c r="R177" s="134"/>
      <c r="S177" s="147"/>
      <c r="T177" s="80"/>
      <c r="U177" s="134"/>
      <c r="V177" s="147"/>
      <c r="W177" s="80"/>
      <c r="X177" s="134"/>
      <c r="Y177" s="147"/>
      <c r="Z177" s="80"/>
      <c r="AA177" s="134"/>
      <c r="AB177" s="147"/>
      <c r="AC177" s="80"/>
      <c r="AD177" s="134"/>
      <c r="AE177" s="147"/>
      <c r="AF177" s="80"/>
      <c r="AG177" s="134"/>
      <c r="AI177" s="147">
        <f t="shared" si="106"/>
        <v>725444</v>
      </c>
      <c r="AJ177" s="80">
        <f t="shared" si="106"/>
        <v>676536</v>
      </c>
      <c r="AK177" s="134">
        <f t="shared" si="106"/>
        <v>743019</v>
      </c>
    </row>
    <row r="178" spans="1:37" s="66" customFormat="1" ht="15" customHeight="1" x14ac:dyDescent="0.2">
      <c r="A178" s="22" t="str">
        <f>[6]Settings!U177</f>
        <v>Total: uMkhanyakude Municipalities</v>
      </c>
      <c r="B178" s="23"/>
      <c r="C178" s="24"/>
      <c r="D178" s="193">
        <f>SUM(D173:D177)</f>
        <v>27254</v>
      </c>
      <c r="E178" s="102">
        <f t="shared" ref="E178:AK178" si="107">SUM(E173:E177)</f>
        <v>11266</v>
      </c>
      <c r="F178" s="203">
        <f t="shared" si="107"/>
        <v>12046</v>
      </c>
      <c r="G178" s="193">
        <f>SUM(G173:G177)</f>
        <v>466930</v>
      </c>
      <c r="H178" s="102">
        <f t="shared" ref="H178:I178" si="108">SUM(H173:H177)</f>
        <v>500941</v>
      </c>
      <c r="I178" s="203">
        <f t="shared" si="108"/>
        <v>538115</v>
      </c>
      <c r="J178" s="193">
        <f>SUM(J173:J177)</f>
        <v>454908</v>
      </c>
      <c r="K178" s="102">
        <f t="shared" ref="K178:L178" si="109">SUM(K173:K177)</f>
        <v>305950</v>
      </c>
      <c r="L178" s="203">
        <f t="shared" si="109"/>
        <v>271788</v>
      </c>
      <c r="M178" s="193">
        <f>SUM(M173:M177)</f>
        <v>827015</v>
      </c>
      <c r="N178" s="102">
        <f t="shared" ref="N178:O178" si="110">SUM(N173:N177)</f>
        <v>914851</v>
      </c>
      <c r="O178" s="203">
        <f t="shared" si="110"/>
        <v>980165</v>
      </c>
      <c r="P178" s="203">
        <f t="shared" si="107"/>
        <v>0</v>
      </c>
      <c r="Q178" s="102">
        <f t="shared" si="107"/>
        <v>0</v>
      </c>
      <c r="R178" s="203">
        <f t="shared" si="107"/>
        <v>0</v>
      </c>
      <c r="S178" s="193">
        <f t="shared" si="107"/>
        <v>0</v>
      </c>
      <c r="T178" s="102">
        <f t="shared" si="107"/>
        <v>0</v>
      </c>
      <c r="U178" s="203">
        <f t="shared" si="107"/>
        <v>0</v>
      </c>
      <c r="V178" s="193">
        <f t="shared" si="107"/>
        <v>0</v>
      </c>
      <c r="W178" s="102">
        <f t="shared" si="107"/>
        <v>0</v>
      </c>
      <c r="X178" s="203">
        <f t="shared" si="107"/>
        <v>0</v>
      </c>
      <c r="Y178" s="193">
        <f t="shared" si="107"/>
        <v>0</v>
      </c>
      <c r="Z178" s="102">
        <f t="shared" si="107"/>
        <v>0</v>
      </c>
      <c r="AA178" s="203">
        <f t="shared" si="107"/>
        <v>0</v>
      </c>
      <c r="AB178" s="193">
        <f t="shared" si="107"/>
        <v>0</v>
      </c>
      <c r="AC178" s="102">
        <f t="shared" si="107"/>
        <v>0</v>
      </c>
      <c r="AD178" s="203">
        <f t="shared" si="107"/>
        <v>0</v>
      </c>
      <c r="AE178" s="193">
        <f t="shared" si="107"/>
        <v>0</v>
      </c>
      <c r="AF178" s="102">
        <f t="shared" si="107"/>
        <v>0</v>
      </c>
      <c r="AG178" s="203">
        <f t="shared" si="107"/>
        <v>0</v>
      </c>
      <c r="AH178" s="121">
        <f t="shared" si="107"/>
        <v>0</v>
      </c>
      <c r="AI178" s="193">
        <f t="shared" si="107"/>
        <v>1776107</v>
      </c>
      <c r="AJ178" s="102">
        <f t="shared" si="107"/>
        <v>1733008</v>
      </c>
      <c r="AK178" s="203">
        <f t="shared" si="107"/>
        <v>1802114</v>
      </c>
    </row>
    <row r="179" spans="1:37" ht="15" customHeight="1" x14ac:dyDescent="0.2">
      <c r="A179" s="254">
        <f>[6]Settings!U178</f>
        <v>0</v>
      </c>
      <c r="B179" s="243">
        <f>[6]Settings!V178</f>
        <v>0</v>
      </c>
      <c r="C179" s="244">
        <f>[6]Settings!W178</f>
        <v>0</v>
      </c>
      <c r="D179" s="1">
        <f>Current!$AI179</f>
        <v>0</v>
      </c>
      <c r="E179" s="2">
        <f>Current!$AJ179</f>
        <v>0</v>
      </c>
      <c r="F179" s="3">
        <f>Current!$AK179</f>
        <v>0</v>
      </c>
      <c r="G179" s="1">
        <f>'Infrastructure 2 of 2'!$AI179</f>
        <v>0</v>
      </c>
      <c r="H179" s="2">
        <f>'Infrastructure 2 of 2'!$AJ179</f>
        <v>0</v>
      </c>
      <c r="I179" s="3">
        <f>'Infrastructure 2 of 2'!$AK179</f>
        <v>0</v>
      </c>
      <c r="J179" s="1">
        <f>'Allocations in Kind'!$AI179</f>
        <v>0</v>
      </c>
      <c r="K179" s="2">
        <f>'Allocations in Kind'!$AJ179</f>
        <v>0</v>
      </c>
      <c r="L179" s="3">
        <f>'Allocations in Kind'!$AK179</f>
        <v>0</v>
      </c>
      <c r="M179" s="1">
        <f>'ES Breakdown'!D179+'ES Breakdown'!G179+'ES Breakdown'!J179</f>
        <v>0</v>
      </c>
      <c r="N179" s="2">
        <f>'ES Breakdown'!E179+'ES Breakdown'!H179+'ES Breakdown'!K179</f>
        <v>0</v>
      </c>
      <c r="O179" s="3">
        <f>'ES Breakdown'!F179+'ES Breakdown'!I179+'ES Breakdown'!L179</f>
        <v>0</v>
      </c>
      <c r="P179" s="1"/>
      <c r="Q179" s="2"/>
      <c r="R179" s="3"/>
      <c r="S179" s="1"/>
      <c r="T179" s="2"/>
      <c r="U179" s="3"/>
      <c r="V179" s="1"/>
      <c r="W179" s="2"/>
      <c r="X179" s="3"/>
      <c r="Y179" s="1"/>
      <c r="Z179" s="2"/>
      <c r="AA179" s="3"/>
      <c r="AB179" s="1"/>
      <c r="AC179" s="2"/>
      <c r="AD179" s="3"/>
      <c r="AE179" s="1"/>
      <c r="AF179" s="2"/>
      <c r="AG179" s="3"/>
      <c r="AI179" s="147">
        <f t="shared" ref="AI179:AK185" si="111">D179+G179+J179+M179+P179+S179+V179+Y179+AB179+AE179</f>
        <v>0</v>
      </c>
      <c r="AJ179" s="80">
        <f t="shared" si="111"/>
        <v>0</v>
      </c>
      <c r="AK179" s="134">
        <f t="shared" si="111"/>
        <v>0</v>
      </c>
    </row>
    <row r="180" spans="1:37" ht="15" customHeight="1" x14ac:dyDescent="0.2">
      <c r="A180" s="20" t="str">
        <f>[6]Settings!U179</f>
        <v>B</v>
      </c>
      <c r="B180" s="19" t="str">
        <f>[6]Settings!V179</f>
        <v>KZN281</v>
      </c>
      <c r="C180" s="229" t="str">
        <f>[6]Settings!W179</f>
        <v xml:space="preserve"> uMfolozi</v>
      </c>
      <c r="D180" s="147">
        <f>Current!$AI180</f>
        <v>3318</v>
      </c>
      <c r="E180" s="80">
        <f>Current!$AJ180</f>
        <v>1900</v>
      </c>
      <c r="F180" s="134">
        <f>Current!$AK180</f>
        <v>1900</v>
      </c>
      <c r="G180" s="147">
        <f>'Infrastructure 2 of 2'!$AI180</f>
        <v>39623</v>
      </c>
      <c r="H180" s="80">
        <f>'Infrastructure 2 of 2'!$AJ180</f>
        <v>37964</v>
      </c>
      <c r="I180" s="134">
        <f>'Infrastructure 2 of 2'!$AK180</f>
        <v>45378</v>
      </c>
      <c r="J180" s="147">
        <f>'Allocations in Kind'!$AI180</f>
        <v>2744</v>
      </c>
      <c r="K180" s="80">
        <f>'Allocations in Kind'!$AJ180</f>
        <v>0</v>
      </c>
      <c r="L180" s="134">
        <f>'Allocations in Kind'!$AK180</f>
        <v>0</v>
      </c>
      <c r="M180" s="147">
        <f>'ES Breakdown'!D180+'ES Breakdown'!G180+'ES Breakdown'!J180</f>
        <v>107114</v>
      </c>
      <c r="N180" s="80">
        <f>'ES Breakdown'!E180+'ES Breakdown'!H180+'ES Breakdown'!K180</f>
        <v>114299</v>
      </c>
      <c r="O180" s="134">
        <f>'ES Breakdown'!F180+'ES Breakdown'!I180+'ES Breakdown'!L180</f>
        <v>119356</v>
      </c>
      <c r="P180" s="147"/>
      <c r="Q180" s="80"/>
      <c r="R180" s="134"/>
      <c r="S180" s="147"/>
      <c r="T180" s="80"/>
      <c r="U180" s="134"/>
      <c r="V180" s="147"/>
      <c r="W180" s="80"/>
      <c r="X180" s="134"/>
      <c r="Y180" s="147"/>
      <c r="Z180" s="80"/>
      <c r="AA180" s="134"/>
      <c r="AB180" s="147"/>
      <c r="AC180" s="80"/>
      <c r="AD180" s="134"/>
      <c r="AE180" s="147"/>
      <c r="AF180" s="80"/>
      <c r="AG180" s="134"/>
      <c r="AI180" s="147">
        <f t="shared" si="111"/>
        <v>152799</v>
      </c>
      <c r="AJ180" s="80">
        <f t="shared" si="111"/>
        <v>154163</v>
      </c>
      <c r="AK180" s="134">
        <f t="shared" si="111"/>
        <v>166634</v>
      </c>
    </row>
    <row r="181" spans="1:37" ht="15" customHeight="1" x14ac:dyDescent="0.2">
      <c r="A181" s="20" t="str">
        <f>[6]Settings!U180</f>
        <v>B</v>
      </c>
      <c r="B181" s="19" t="str">
        <f>[6]Settings!V180</f>
        <v>KZN282</v>
      </c>
      <c r="C181" s="229" t="str">
        <f>[6]Settings!W180</f>
        <v xml:space="preserve"> uMhlathuze</v>
      </c>
      <c r="D181" s="147">
        <f>Current!$AI181</f>
        <v>16717</v>
      </c>
      <c r="E181" s="80">
        <f>Current!$AJ181</f>
        <v>9250</v>
      </c>
      <c r="F181" s="134">
        <f>Current!$AK181</f>
        <v>9514</v>
      </c>
      <c r="G181" s="147">
        <f>'Infrastructure 2 of 2'!$AI181</f>
        <v>152742</v>
      </c>
      <c r="H181" s="80">
        <f>'Infrastructure 2 of 2'!$AJ181</f>
        <v>171173</v>
      </c>
      <c r="I181" s="134">
        <f>'Infrastructure 2 of 2'!$AK181</f>
        <v>201960</v>
      </c>
      <c r="J181" s="147">
        <f>'Allocations in Kind'!$AI181</f>
        <v>57473</v>
      </c>
      <c r="K181" s="80">
        <f>'Allocations in Kind'!$AJ181</f>
        <v>13502</v>
      </c>
      <c r="L181" s="134">
        <f>'Allocations in Kind'!$AK181</f>
        <v>14285</v>
      </c>
      <c r="M181" s="147">
        <f>'ES Breakdown'!D181+'ES Breakdown'!G181+'ES Breakdown'!J181</f>
        <v>292009</v>
      </c>
      <c r="N181" s="80">
        <f>'ES Breakdown'!E181+'ES Breakdown'!H181+'ES Breakdown'!K181</f>
        <v>326318</v>
      </c>
      <c r="O181" s="134">
        <f>'ES Breakdown'!F181+'ES Breakdown'!I181+'ES Breakdown'!L181</f>
        <v>355898</v>
      </c>
      <c r="P181" s="147"/>
      <c r="Q181" s="80"/>
      <c r="R181" s="134"/>
      <c r="S181" s="147"/>
      <c r="T181" s="80"/>
      <c r="U181" s="134"/>
      <c r="V181" s="147"/>
      <c r="W181" s="80"/>
      <c r="X181" s="134"/>
      <c r="Y181" s="147"/>
      <c r="Z181" s="80"/>
      <c r="AA181" s="134"/>
      <c r="AB181" s="147"/>
      <c r="AC181" s="80"/>
      <c r="AD181" s="134"/>
      <c r="AE181" s="147"/>
      <c r="AF181" s="80"/>
      <c r="AG181" s="134"/>
      <c r="AI181" s="147">
        <f t="shared" si="111"/>
        <v>518941</v>
      </c>
      <c r="AJ181" s="80">
        <f t="shared" si="111"/>
        <v>520243</v>
      </c>
      <c r="AK181" s="134">
        <f t="shared" si="111"/>
        <v>581657</v>
      </c>
    </row>
    <row r="182" spans="1:37" ht="15" customHeight="1" x14ac:dyDescent="0.2">
      <c r="A182" s="20" t="str">
        <f>[6]Settings!U181</f>
        <v>B</v>
      </c>
      <c r="B182" s="19" t="str">
        <f>[6]Settings!V181</f>
        <v>KZN284</v>
      </c>
      <c r="C182" s="229" t="str">
        <f>[6]Settings!W181</f>
        <v xml:space="preserve"> uMlalazi</v>
      </c>
      <c r="D182" s="147">
        <f>Current!$AI182</f>
        <v>4685</v>
      </c>
      <c r="E182" s="80">
        <f>Current!$AJ182</f>
        <v>1955</v>
      </c>
      <c r="F182" s="134">
        <f>Current!$AK182</f>
        <v>1955</v>
      </c>
      <c r="G182" s="147">
        <f>'Infrastructure 2 of 2'!$AI182</f>
        <v>49045</v>
      </c>
      <c r="H182" s="80">
        <f>'Infrastructure 2 of 2'!$AJ182</f>
        <v>51280</v>
      </c>
      <c r="I182" s="134">
        <f>'Infrastructure 2 of 2'!$AK182</f>
        <v>60638</v>
      </c>
      <c r="J182" s="147">
        <f>'Allocations in Kind'!$AI182</f>
        <v>25844</v>
      </c>
      <c r="K182" s="80">
        <f>'Allocations in Kind'!$AJ182</f>
        <v>46095</v>
      </c>
      <c r="L182" s="134">
        <f>'Allocations in Kind'!$AK182</f>
        <v>49768</v>
      </c>
      <c r="M182" s="147">
        <f>'ES Breakdown'!D182+'ES Breakdown'!G182+'ES Breakdown'!J182</f>
        <v>156999</v>
      </c>
      <c r="N182" s="80">
        <f>'ES Breakdown'!E182+'ES Breakdown'!H182+'ES Breakdown'!K182</f>
        <v>164545</v>
      </c>
      <c r="O182" s="134">
        <f>'ES Breakdown'!F182+'ES Breakdown'!I182+'ES Breakdown'!L182</f>
        <v>169641</v>
      </c>
      <c r="P182" s="147"/>
      <c r="Q182" s="80"/>
      <c r="R182" s="134"/>
      <c r="S182" s="147"/>
      <c r="T182" s="80"/>
      <c r="U182" s="134"/>
      <c r="V182" s="147"/>
      <c r="W182" s="80"/>
      <c r="X182" s="134"/>
      <c r="Y182" s="147"/>
      <c r="Z182" s="80"/>
      <c r="AA182" s="134"/>
      <c r="AB182" s="147"/>
      <c r="AC182" s="80"/>
      <c r="AD182" s="134"/>
      <c r="AE182" s="147"/>
      <c r="AF182" s="80"/>
      <c r="AG182" s="134"/>
      <c r="AI182" s="147">
        <f t="shared" si="111"/>
        <v>236573</v>
      </c>
      <c r="AJ182" s="80">
        <f t="shared" si="111"/>
        <v>263875</v>
      </c>
      <c r="AK182" s="134">
        <f t="shared" si="111"/>
        <v>282002</v>
      </c>
    </row>
    <row r="183" spans="1:37" ht="15" customHeight="1" x14ac:dyDescent="0.2">
      <c r="A183" s="20" t="str">
        <f>[6]Settings!U182</f>
        <v>B</v>
      </c>
      <c r="B183" s="19" t="str">
        <f>[6]Settings!V182</f>
        <v>KZN285</v>
      </c>
      <c r="C183" s="229" t="str">
        <f>[6]Settings!W182</f>
        <v xml:space="preserve"> Mthonjaneni</v>
      </c>
      <c r="D183" s="147">
        <f>Current!$AI183</f>
        <v>8496</v>
      </c>
      <c r="E183" s="80">
        <f>Current!$AJ183</f>
        <v>2850</v>
      </c>
      <c r="F183" s="134">
        <f>Current!$AK183</f>
        <v>2850</v>
      </c>
      <c r="G183" s="147">
        <f>'Infrastructure 2 of 2'!$AI183</f>
        <v>26278</v>
      </c>
      <c r="H183" s="80">
        <f>'Infrastructure 2 of 2'!$AJ183</f>
        <v>27102</v>
      </c>
      <c r="I183" s="134">
        <f>'Infrastructure 2 of 2'!$AK183</f>
        <v>34970</v>
      </c>
      <c r="J183" s="147">
        <f>'Allocations in Kind'!$AI183</f>
        <v>0</v>
      </c>
      <c r="K183" s="80">
        <f>'Allocations in Kind'!$AJ183</f>
        <v>600</v>
      </c>
      <c r="L183" s="134">
        <f>'Allocations in Kind'!$AK183</f>
        <v>635</v>
      </c>
      <c r="M183" s="147">
        <f>'ES Breakdown'!D183+'ES Breakdown'!G183+'ES Breakdown'!J183</f>
        <v>67317</v>
      </c>
      <c r="N183" s="80">
        <f>'ES Breakdown'!E183+'ES Breakdown'!H183+'ES Breakdown'!K183</f>
        <v>70509</v>
      </c>
      <c r="O183" s="134">
        <f>'ES Breakdown'!F183+'ES Breakdown'!I183+'ES Breakdown'!L183</f>
        <v>72424</v>
      </c>
      <c r="P183" s="147"/>
      <c r="Q183" s="80"/>
      <c r="R183" s="134"/>
      <c r="S183" s="147"/>
      <c r="T183" s="80"/>
      <c r="U183" s="134"/>
      <c r="V183" s="147"/>
      <c r="W183" s="80"/>
      <c r="X183" s="134"/>
      <c r="Y183" s="147"/>
      <c r="Z183" s="80"/>
      <c r="AA183" s="134"/>
      <c r="AB183" s="147"/>
      <c r="AC183" s="80"/>
      <c r="AD183" s="134"/>
      <c r="AE183" s="147"/>
      <c r="AF183" s="80"/>
      <c r="AG183" s="134"/>
      <c r="AI183" s="147">
        <f t="shared" si="111"/>
        <v>102091</v>
      </c>
      <c r="AJ183" s="80">
        <f t="shared" si="111"/>
        <v>101061</v>
      </c>
      <c r="AK183" s="134">
        <f t="shared" si="111"/>
        <v>110879</v>
      </c>
    </row>
    <row r="184" spans="1:37" ht="15" customHeight="1" x14ac:dyDescent="0.2">
      <c r="A184" s="20" t="str">
        <f>[6]Settings!U183</f>
        <v>B</v>
      </c>
      <c r="B184" s="19" t="str">
        <f>[6]Settings!V183</f>
        <v>KZN286</v>
      </c>
      <c r="C184" s="229" t="str">
        <f>[6]Settings!W183</f>
        <v xml:space="preserve"> Nkandla</v>
      </c>
      <c r="D184" s="147">
        <f>Current!$AI184</f>
        <v>5110</v>
      </c>
      <c r="E184" s="80">
        <f>Current!$AJ184</f>
        <v>2155</v>
      </c>
      <c r="F184" s="134">
        <f>Current!$AK184</f>
        <v>2415</v>
      </c>
      <c r="G184" s="147">
        <f>'Infrastructure 2 of 2'!$AI184</f>
        <v>23170</v>
      </c>
      <c r="H184" s="80">
        <f>'Infrastructure 2 of 2'!$AJ184</f>
        <v>39296</v>
      </c>
      <c r="I184" s="134">
        <f>'Infrastructure 2 of 2'!$AK184</f>
        <v>40485</v>
      </c>
      <c r="J184" s="147">
        <f>'Allocations in Kind'!$AI184</f>
        <v>22411</v>
      </c>
      <c r="K184" s="80">
        <f>'Allocations in Kind'!$AJ184</f>
        <v>18745</v>
      </c>
      <c r="L184" s="134">
        <f>'Allocations in Kind'!$AK184</f>
        <v>19832</v>
      </c>
      <c r="M184" s="147">
        <f>'ES Breakdown'!D184+'ES Breakdown'!G184+'ES Breakdown'!J184</f>
        <v>82435</v>
      </c>
      <c r="N184" s="80">
        <f>'ES Breakdown'!E184+'ES Breakdown'!H184+'ES Breakdown'!K184</f>
        <v>86214</v>
      </c>
      <c r="O184" s="134">
        <f>'ES Breakdown'!F184+'ES Breakdown'!I184+'ES Breakdown'!L184</f>
        <v>88386</v>
      </c>
      <c r="P184" s="147"/>
      <c r="Q184" s="80"/>
      <c r="R184" s="134"/>
      <c r="S184" s="147"/>
      <c r="T184" s="80"/>
      <c r="U184" s="134"/>
      <c r="V184" s="147"/>
      <c r="W184" s="80"/>
      <c r="X184" s="134"/>
      <c r="Y184" s="147"/>
      <c r="Z184" s="80"/>
      <c r="AA184" s="134"/>
      <c r="AB184" s="147"/>
      <c r="AC184" s="80"/>
      <c r="AD184" s="134"/>
      <c r="AE184" s="147"/>
      <c r="AF184" s="80"/>
      <c r="AG184" s="134"/>
      <c r="AI184" s="147">
        <f t="shared" si="111"/>
        <v>133126</v>
      </c>
      <c r="AJ184" s="80">
        <f t="shared" si="111"/>
        <v>146410</v>
      </c>
      <c r="AK184" s="134">
        <f t="shared" si="111"/>
        <v>151118</v>
      </c>
    </row>
    <row r="185" spans="1:37" ht="15" customHeight="1" x14ac:dyDescent="0.2">
      <c r="A185" s="20" t="str">
        <f>[6]Settings!U184</f>
        <v>C</v>
      </c>
      <c r="B185" s="19" t="str">
        <f>[6]Settings!V184</f>
        <v>DC28</v>
      </c>
      <c r="C185" s="229" t="str">
        <f>[6]Settings!W184</f>
        <v xml:space="preserve"> King Cetshwayo District Municipality</v>
      </c>
      <c r="D185" s="147">
        <f>Current!$AI185</f>
        <v>6282</v>
      </c>
      <c r="E185" s="80">
        <f>Current!$AJ185</f>
        <v>1000</v>
      </c>
      <c r="F185" s="134">
        <f>Current!$AK185</f>
        <v>1260</v>
      </c>
      <c r="G185" s="147">
        <f>'Infrastructure 2 of 2'!$AI185</f>
        <v>352871</v>
      </c>
      <c r="H185" s="80">
        <f>'Infrastructure 2 of 2'!$AJ185</f>
        <v>364856</v>
      </c>
      <c r="I185" s="134">
        <f>'Infrastructure 2 of 2'!$AK185</f>
        <v>381228</v>
      </c>
      <c r="J185" s="147">
        <f>'Allocations in Kind'!$AI185</f>
        <v>1637</v>
      </c>
      <c r="K185" s="80">
        <f>'Allocations in Kind'!$AJ185</f>
        <v>0</v>
      </c>
      <c r="L185" s="134">
        <f>'Allocations in Kind'!$AK185</f>
        <v>1000</v>
      </c>
      <c r="M185" s="147">
        <f>'ES Breakdown'!D185+'ES Breakdown'!G185+'ES Breakdown'!J185</f>
        <v>453730</v>
      </c>
      <c r="N185" s="80">
        <f>'ES Breakdown'!E185+'ES Breakdown'!H185+'ES Breakdown'!K185</f>
        <v>477540</v>
      </c>
      <c r="O185" s="134">
        <f>'ES Breakdown'!F185+'ES Breakdown'!I185+'ES Breakdown'!L185</f>
        <v>516964</v>
      </c>
      <c r="P185" s="147"/>
      <c r="Q185" s="80"/>
      <c r="R185" s="134"/>
      <c r="S185" s="147"/>
      <c r="T185" s="80"/>
      <c r="U185" s="134"/>
      <c r="V185" s="147"/>
      <c r="W185" s="80"/>
      <c r="X185" s="134"/>
      <c r="Y185" s="147"/>
      <c r="Z185" s="80"/>
      <c r="AA185" s="134"/>
      <c r="AB185" s="147"/>
      <c r="AC185" s="80"/>
      <c r="AD185" s="134"/>
      <c r="AE185" s="147"/>
      <c r="AF185" s="80"/>
      <c r="AG185" s="134"/>
      <c r="AI185" s="147">
        <f t="shared" si="111"/>
        <v>814520</v>
      </c>
      <c r="AJ185" s="80">
        <f t="shared" si="111"/>
        <v>843396</v>
      </c>
      <c r="AK185" s="134">
        <f t="shared" si="111"/>
        <v>900452</v>
      </c>
    </row>
    <row r="186" spans="1:37" s="66" customFormat="1" ht="15" customHeight="1" x14ac:dyDescent="0.2">
      <c r="A186" s="22" t="str">
        <f>[6]Settings!U185</f>
        <v>Total: King Cetshwayo Municipalities</v>
      </c>
      <c r="B186" s="23"/>
      <c r="C186" s="24"/>
      <c r="D186" s="193">
        <f>SUM(D180:D185)</f>
        <v>44608</v>
      </c>
      <c r="E186" s="102">
        <f t="shared" ref="E186:AK186" si="112">SUM(E180:E185)</f>
        <v>19110</v>
      </c>
      <c r="F186" s="203">
        <f t="shared" si="112"/>
        <v>19894</v>
      </c>
      <c r="G186" s="193">
        <f>SUM(G180:G185)</f>
        <v>643729</v>
      </c>
      <c r="H186" s="102">
        <f t="shared" ref="H186:I186" si="113">SUM(H180:H185)</f>
        <v>691671</v>
      </c>
      <c r="I186" s="203">
        <f t="shared" si="113"/>
        <v>764659</v>
      </c>
      <c r="J186" s="193">
        <f>SUM(J180:J185)</f>
        <v>110109</v>
      </c>
      <c r="K186" s="102">
        <f t="shared" ref="K186:L186" si="114">SUM(K180:K185)</f>
        <v>78942</v>
      </c>
      <c r="L186" s="203">
        <f t="shared" si="114"/>
        <v>85520</v>
      </c>
      <c r="M186" s="193">
        <f>SUM(M180:M185)</f>
        <v>1159604</v>
      </c>
      <c r="N186" s="102">
        <f t="shared" ref="N186:O186" si="115">SUM(N180:N185)</f>
        <v>1239425</v>
      </c>
      <c r="O186" s="203">
        <f t="shared" si="115"/>
        <v>1322669</v>
      </c>
      <c r="P186" s="203">
        <f t="shared" si="112"/>
        <v>0</v>
      </c>
      <c r="Q186" s="102">
        <f t="shared" si="112"/>
        <v>0</v>
      </c>
      <c r="R186" s="203">
        <f t="shared" si="112"/>
        <v>0</v>
      </c>
      <c r="S186" s="193">
        <f t="shared" si="112"/>
        <v>0</v>
      </c>
      <c r="T186" s="102">
        <f t="shared" si="112"/>
        <v>0</v>
      </c>
      <c r="U186" s="203">
        <f t="shared" si="112"/>
        <v>0</v>
      </c>
      <c r="V186" s="193">
        <f t="shared" si="112"/>
        <v>0</v>
      </c>
      <c r="W186" s="102">
        <f t="shared" si="112"/>
        <v>0</v>
      </c>
      <c r="X186" s="203">
        <f t="shared" si="112"/>
        <v>0</v>
      </c>
      <c r="Y186" s="193">
        <f t="shared" si="112"/>
        <v>0</v>
      </c>
      <c r="Z186" s="102">
        <f t="shared" si="112"/>
        <v>0</v>
      </c>
      <c r="AA186" s="203">
        <f t="shared" si="112"/>
        <v>0</v>
      </c>
      <c r="AB186" s="193">
        <f t="shared" si="112"/>
        <v>0</v>
      </c>
      <c r="AC186" s="102">
        <f t="shared" si="112"/>
        <v>0</v>
      </c>
      <c r="AD186" s="203">
        <f t="shared" si="112"/>
        <v>0</v>
      </c>
      <c r="AE186" s="193">
        <f t="shared" si="112"/>
        <v>0</v>
      </c>
      <c r="AF186" s="102">
        <f t="shared" si="112"/>
        <v>0</v>
      </c>
      <c r="AG186" s="203">
        <f t="shared" si="112"/>
        <v>0</v>
      </c>
      <c r="AH186" s="121">
        <f t="shared" si="112"/>
        <v>0</v>
      </c>
      <c r="AI186" s="193">
        <f t="shared" si="112"/>
        <v>1958050</v>
      </c>
      <c r="AJ186" s="102">
        <f t="shared" si="112"/>
        <v>2029148</v>
      </c>
      <c r="AK186" s="203">
        <f t="shared" si="112"/>
        <v>2192742</v>
      </c>
    </row>
    <row r="187" spans="1:37" ht="15" customHeight="1" x14ac:dyDescent="0.2">
      <c r="A187" s="254">
        <f>[6]Settings!U186</f>
        <v>0</v>
      </c>
      <c r="B187" s="243">
        <f>[6]Settings!V186</f>
        <v>0</v>
      </c>
      <c r="C187" s="244">
        <f>[6]Settings!W186</f>
        <v>0</v>
      </c>
      <c r="D187" s="1">
        <f>Current!$AI187</f>
        <v>0</v>
      </c>
      <c r="E187" s="2">
        <f>Current!$AJ187</f>
        <v>0</v>
      </c>
      <c r="F187" s="3">
        <f>Current!$AK187</f>
        <v>0</v>
      </c>
      <c r="G187" s="1">
        <f>'Infrastructure 2 of 2'!$AI187</f>
        <v>0</v>
      </c>
      <c r="H187" s="2">
        <f>'Infrastructure 2 of 2'!$AJ187</f>
        <v>0</v>
      </c>
      <c r="I187" s="3">
        <f>'Infrastructure 2 of 2'!$AK187</f>
        <v>0</v>
      </c>
      <c r="J187" s="1">
        <f>'Allocations in Kind'!$AI187</f>
        <v>0</v>
      </c>
      <c r="K187" s="2">
        <f>'Allocations in Kind'!$AJ187</f>
        <v>0</v>
      </c>
      <c r="L187" s="3">
        <f>'Allocations in Kind'!$AK187</f>
        <v>0</v>
      </c>
      <c r="M187" s="1">
        <f>'ES Breakdown'!D187+'ES Breakdown'!G187+'ES Breakdown'!J187</f>
        <v>0</v>
      </c>
      <c r="N187" s="2">
        <f>'ES Breakdown'!E187+'ES Breakdown'!H187+'ES Breakdown'!K187</f>
        <v>0</v>
      </c>
      <c r="O187" s="3">
        <f>'ES Breakdown'!F187+'ES Breakdown'!I187+'ES Breakdown'!L187</f>
        <v>0</v>
      </c>
      <c r="P187" s="1"/>
      <c r="Q187" s="2"/>
      <c r="R187" s="3"/>
      <c r="S187" s="1"/>
      <c r="T187" s="2"/>
      <c r="U187" s="3"/>
      <c r="V187" s="1"/>
      <c r="W187" s="2"/>
      <c r="X187" s="3"/>
      <c r="Y187" s="1"/>
      <c r="Z187" s="2"/>
      <c r="AA187" s="3"/>
      <c r="AB187" s="1"/>
      <c r="AC187" s="2"/>
      <c r="AD187" s="3"/>
      <c r="AE187" s="1"/>
      <c r="AF187" s="2"/>
      <c r="AG187" s="3"/>
      <c r="AI187" s="147">
        <f t="shared" ref="AI187:AK192" si="116">D187+G187+J187+M187+P187+S187+V187+Y187+AB187+AE187</f>
        <v>0</v>
      </c>
      <c r="AJ187" s="80">
        <f t="shared" si="116"/>
        <v>0</v>
      </c>
      <c r="AK187" s="134">
        <f t="shared" si="116"/>
        <v>0</v>
      </c>
    </row>
    <row r="188" spans="1:37" ht="15" customHeight="1" x14ac:dyDescent="0.2">
      <c r="A188" s="20" t="str">
        <f>[6]Settings!U187</f>
        <v>B</v>
      </c>
      <c r="B188" s="19" t="str">
        <f>[6]Settings!V187</f>
        <v>KZN291</v>
      </c>
      <c r="C188" s="229" t="str">
        <f>[6]Settings!W187</f>
        <v xml:space="preserve"> Mandeni</v>
      </c>
      <c r="D188" s="147">
        <f>Current!$AI188</f>
        <v>4185</v>
      </c>
      <c r="E188" s="80">
        <f>Current!$AJ188</f>
        <v>1900</v>
      </c>
      <c r="F188" s="134">
        <f>Current!$AK188</f>
        <v>1900</v>
      </c>
      <c r="G188" s="147">
        <f>'Infrastructure 2 of 2'!$AI188</f>
        <v>57118</v>
      </c>
      <c r="H188" s="80">
        <f>'Infrastructure 2 of 2'!$AJ188</f>
        <v>52858</v>
      </c>
      <c r="I188" s="134">
        <f>'Infrastructure 2 of 2'!$AK188</f>
        <v>57882</v>
      </c>
      <c r="J188" s="147">
        <f>'Allocations in Kind'!$AI188</f>
        <v>46200</v>
      </c>
      <c r="K188" s="80">
        <f>'Allocations in Kind'!$AJ188</f>
        <v>53598</v>
      </c>
      <c r="L188" s="134">
        <f>'Allocations in Kind'!$AK188</f>
        <v>77588</v>
      </c>
      <c r="M188" s="147">
        <f>'ES Breakdown'!D188+'ES Breakdown'!G188+'ES Breakdown'!J188</f>
        <v>134192</v>
      </c>
      <c r="N188" s="80">
        <f>'ES Breakdown'!E188+'ES Breakdown'!H188+'ES Breakdown'!K188</f>
        <v>145837</v>
      </c>
      <c r="O188" s="134">
        <f>'ES Breakdown'!F188+'ES Breakdown'!I188+'ES Breakdown'!L188</f>
        <v>154162</v>
      </c>
      <c r="P188" s="147"/>
      <c r="Q188" s="80"/>
      <c r="R188" s="134"/>
      <c r="S188" s="147"/>
      <c r="T188" s="80"/>
      <c r="U188" s="134"/>
      <c r="V188" s="147"/>
      <c r="W188" s="80"/>
      <c r="X188" s="134"/>
      <c r="Y188" s="147"/>
      <c r="Z188" s="80"/>
      <c r="AA188" s="134"/>
      <c r="AB188" s="147"/>
      <c r="AC188" s="80"/>
      <c r="AD188" s="134"/>
      <c r="AE188" s="147"/>
      <c r="AF188" s="80"/>
      <c r="AG188" s="134"/>
      <c r="AI188" s="147">
        <f t="shared" si="116"/>
        <v>241695</v>
      </c>
      <c r="AJ188" s="80">
        <f t="shared" si="116"/>
        <v>254193</v>
      </c>
      <c r="AK188" s="134">
        <f t="shared" si="116"/>
        <v>291532</v>
      </c>
    </row>
    <row r="189" spans="1:37" ht="15" customHeight="1" x14ac:dyDescent="0.2">
      <c r="A189" s="20" t="str">
        <f>[6]Settings!U188</f>
        <v>B</v>
      </c>
      <c r="B189" s="19" t="str">
        <f>[6]Settings!V188</f>
        <v>KZN292</v>
      </c>
      <c r="C189" s="229" t="str">
        <f>[6]Settings!W188</f>
        <v xml:space="preserve"> KwaDukuza</v>
      </c>
      <c r="D189" s="147">
        <f>Current!$AI189</f>
        <v>3365</v>
      </c>
      <c r="E189" s="80">
        <f>Current!$AJ189</f>
        <v>1800</v>
      </c>
      <c r="F189" s="134">
        <f>Current!$AK189</f>
        <v>1800</v>
      </c>
      <c r="G189" s="147">
        <f>'Infrastructure 2 of 2'!$AI189</f>
        <v>62562</v>
      </c>
      <c r="H189" s="80">
        <f>'Infrastructure 2 of 2'!$AJ189</f>
        <v>73510</v>
      </c>
      <c r="I189" s="134">
        <f>'Infrastructure 2 of 2'!$AK189</f>
        <v>88622</v>
      </c>
      <c r="J189" s="147">
        <f>'Allocations in Kind'!$AI189</f>
        <v>0</v>
      </c>
      <c r="K189" s="80">
        <f>'Allocations in Kind'!$AJ189</f>
        <v>3815</v>
      </c>
      <c r="L189" s="134">
        <f>'Allocations in Kind'!$AK189</f>
        <v>3825</v>
      </c>
      <c r="M189" s="147">
        <f>'ES Breakdown'!D189+'ES Breakdown'!G189+'ES Breakdown'!J189</f>
        <v>131541</v>
      </c>
      <c r="N189" s="80">
        <f>'ES Breakdown'!E189+'ES Breakdown'!H189+'ES Breakdown'!K189</f>
        <v>147634</v>
      </c>
      <c r="O189" s="134">
        <f>'ES Breakdown'!F189+'ES Breakdown'!I189+'ES Breakdown'!L189</f>
        <v>160991</v>
      </c>
      <c r="P189" s="147"/>
      <c r="Q189" s="80"/>
      <c r="R189" s="134"/>
      <c r="S189" s="147"/>
      <c r="T189" s="80"/>
      <c r="U189" s="134"/>
      <c r="V189" s="147"/>
      <c r="W189" s="80"/>
      <c r="X189" s="134"/>
      <c r="Y189" s="147"/>
      <c r="Z189" s="80"/>
      <c r="AA189" s="134"/>
      <c r="AB189" s="147"/>
      <c r="AC189" s="80"/>
      <c r="AD189" s="134"/>
      <c r="AE189" s="147"/>
      <c r="AF189" s="80"/>
      <c r="AG189" s="134"/>
      <c r="AI189" s="147">
        <f t="shared" si="116"/>
        <v>197468</v>
      </c>
      <c r="AJ189" s="80">
        <f t="shared" si="116"/>
        <v>226759</v>
      </c>
      <c r="AK189" s="134">
        <f t="shared" si="116"/>
        <v>255238</v>
      </c>
    </row>
    <row r="190" spans="1:37" ht="15" customHeight="1" x14ac:dyDescent="0.2">
      <c r="A190" s="20" t="str">
        <f>[6]Settings!U189</f>
        <v>B</v>
      </c>
      <c r="B190" s="19" t="str">
        <f>[6]Settings!V189</f>
        <v>KZN293</v>
      </c>
      <c r="C190" s="229" t="str">
        <f>[6]Settings!W189</f>
        <v xml:space="preserve"> Ndwedwe</v>
      </c>
      <c r="D190" s="147">
        <f>Current!$AI190</f>
        <v>3668</v>
      </c>
      <c r="E190" s="80">
        <f>Current!$AJ190</f>
        <v>2155</v>
      </c>
      <c r="F190" s="134">
        <f>Current!$AK190</f>
        <v>2415</v>
      </c>
      <c r="G190" s="147">
        <f>'Infrastructure 2 of 2'!$AI190</f>
        <v>55275</v>
      </c>
      <c r="H190" s="80">
        <f>'Infrastructure 2 of 2'!$AJ190</f>
        <v>40842</v>
      </c>
      <c r="I190" s="134">
        <f>'Infrastructure 2 of 2'!$AK190</f>
        <v>43672</v>
      </c>
      <c r="J190" s="147">
        <f>'Allocations in Kind'!$AI190</f>
        <v>47415</v>
      </c>
      <c r="K190" s="80">
        <f>'Allocations in Kind'!$AJ190</f>
        <v>71364</v>
      </c>
      <c r="L190" s="134">
        <f>'Allocations in Kind'!$AK190</f>
        <v>80613</v>
      </c>
      <c r="M190" s="147">
        <f>'ES Breakdown'!D190+'ES Breakdown'!G190+'ES Breakdown'!J190</f>
        <v>118243</v>
      </c>
      <c r="N190" s="80">
        <f>'ES Breakdown'!E190+'ES Breakdown'!H190+'ES Breakdown'!K190</f>
        <v>128677</v>
      </c>
      <c r="O190" s="134">
        <f>'ES Breakdown'!F190+'ES Breakdown'!I190+'ES Breakdown'!L190</f>
        <v>135070</v>
      </c>
      <c r="P190" s="147"/>
      <c r="Q190" s="80"/>
      <c r="R190" s="134"/>
      <c r="S190" s="147"/>
      <c r="T190" s="80"/>
      <c r="U190" s="134"/>
      <c r="V190" s="147"/>
      <c r="W190" s="80"/>
      <c r="X190" s="134"/>
      <c r="Y190" s="147"/>
      <c r="Z190" s="80"/>
      <c r="AA190" s="134"/>
      <c r="AB190" s="147"/>
      <c r="AC190" s="80"/>
      <c r="AD190" s="134"/>
      <c r="AE190" s="147"/>
      <c r="AF190" s="80"/>
      <c r="AG190" s="134"/>
      <c r="AI190" s="147">
        <f t="shared" si="116"/>
        <v>224601</v>
      </c>
      <c r="AJ190" s="80">
        <f t="shared" si="116"/>
        <v>243038</v>
      </c>
      <c r="AK190" s="134">
        <f t="shared" si="116"/>
        <v>261770</v>
      </c>
    </row>
    <row r="191" spans="1:37" ht="15" customHeight="1" x14ac:dyDescent="0.2">
      <c r="A191" s="20" t="str">
        <f>[6]Settings!U190</f>
        <v>B</v>
      </c>
      <c r="B191" s="19" t="str">
        <f>[6]Settings!V190</f>
        <v>KZN294</v>
      </c>
      <c r="C191" s="229" t="str">
        <f>[6]Settings!W190</f>
        <v xml:space="preserve"> Maphumulo</v>
      </c>
      <c r="D191" s="147">
        <f>Current!$AI191</f>
        <v>3429</v>
      </c>
      <c r="E191" s="80">
        <f>Current!$AJ191</f>
        <v>1900</v>
      </c>
      <c r="F191" s="134">
        <f>Current!$AK191</f>
        <v>1900</v>
      </c>
      <c r="G191" s="147">
        <f>'Infrastructure 2 of 2'!$AI191</f>
        <v>37646</v>
      </c>
      <c r="H191" s="80">
        <f>'Infrastructure 2 of 2'!$AJ191</f>
        <v>33740</v>
      </c>
      <c r="I191" s="134">
        <f>'Infrastructure 2 of 2'!$AK191</f>
        <v>34894</v>
      </c>
      <c r="J191" s="147">
        <f>'Allocations in Kind'!$AI191</f>
        <v>73087</v>
      </c>
      <c r="K191" s="80">
        <f>'Allocations in Kind'!$AJ191</f>
        <v>79938</v>
      </c>
      <c r="L191" s="134">
        <f>'Allocations in Kind'!$AK191</f>
        <v>84575</v>
      </c>
      <c r="M191" s="147">
        <f>'ES Breakdown'!D191+'ES Breakdown'!G191+'ES Breakdown'!J191</f>
        <v>75284</v>
      </c>
      <c r="N191" s="80">
        <f>'ES Breakdown'!E191+'ES Breakdown'!H191+'ES Breakdown'!K191</f>
        <v>80395</v>
      </c>
      <c r="O191" s="134">
        <f>'ES Breakdown'!F191+'ES Breakdown'!I191+'ES Breakdown'!L191</f>
        <v>83175</v>
      </c>
      <c r="P191" s="147"/>
      <c r="Q191" s="80"/>
      <c r="R191" s="134"/>
      <c r="S191" s="147"/>
      <c r="T191" s="80"/>
      <c r="U191" s="134"/>
      <c r="V191" s="147"/>
      <c r="W191" s="80"/>
      <c r="X191" s="134"/>
      <c r="Y191" s="147"/>
      <c r="Z191" s="80"/>
      <c r="AA191" s="134"/>
      <c r="AB191" s="147"/>
      <c r="AC191" s="80"/>
      <c r="AD191" s="134"/>
      <c r="AE191" s="147"/>
      <c r="AF191" s="80"/>
      <c r="AG191" s="134"/>
      <c r="AI191" s="147">
        <f t="shared" si="116"/>
        <v>189446</v>
      </c>
      <c r="AJ191" s="80">
        <f t="shared" si="116"/>
        <v>195973</v>
      </c>
      <c r="AK191" s="134">
        <f t="shared" si="116"/>
        <v>204544</v>
      </c>
    </row>
    <row r="192" spans="1:37" ht="15" customHeight="1" x14ac:dyDescent="0.2">
      <c r="A192" s="20" t="str">
        <f>[6]Settings!U191</f>
        <v>C</v>
      </c>
      <c r="B192" s="19" t="str">
        <f>[6]Settings!V191</f>
        <v>DC29</v>
      </c>
      <c r="C192" s="229" t="str">
        <f>[6]Settings!W191</f>
        <v xml:space="preserve"> iLembe District Municipality</v>
      </c>
      <c r="D192" s="147">
        <f>Current!$AI192</f>
        <v>8250</v>
      </c>
      <c r="E192" s="80">
        <f>Current!$AJ192</f>
        <v>6000</v>
      </c>
      <c r="F192" s="134">
        <f>Current!$AK192</f>
        <v>7000</v>
      </c>
      <c r="G192" s="147">
        <f>'Infrastructure 2 of 2'!$AI192</f>
        <v>405892</v>
      </c>
      <c r="H192" s="80">
        <f>'Infrastructure 2 of 2'!$AJ192</f>
        <v>400212</v>
      </c>
      <c r="I192" s="134">
        <f>'Infrastructure 2 of 2'!$AK192</f>
        <v>395476</v>
      </c>
      <c r="J192" s="147">
        <f>'Allocations in Kind'!$AI192</f>
        <v>1636</v>
      </c>
      <c r="K192" s="80">
        <f>'Allocations in Kind'!$AJ192</f>
        <v>0</v>
      </c>
      <c r="L192" s="134">
        <f>'Allocations in Kind'!$AK192</f>
        <v>0</v>
      </c>
      <c r="M192" s="147">
        <f>'ES Breakdown'!D192+'ES Breakdown'!G192+'ES Breakdown'!J192</f>
        <v>419734</v>
      </c>
      <c r="N192" s="80">
        <f>'ES Breakdown'!E192+'ES Breakdown'!H192+'ES Breakdown'!K192</f>
        <v>469828</v>
      </c>
      <c r="O192" s="134">
        <f>'ES Breakdown'!F192+'ES Breakdown'!I192+'ES Breakdown'!L192</f>
        <v>518484</v>
      </c>
      <c r="P192" s="147"/>
      <c r="Q192" s="80"/>
      <c r="R192" s="134"/>
      <c r="S192" s="147"/>
      <c r="T192" s="80"/>
      <c r="U192" s="134"/>
      <c r="V192" s="147"/>
      <c r="W192" s="80"/>
      <c r="X192" s="134"/>
      <c r="Y192" s="147"/>
      <c r="Z192" s="80"/>
      <c r="AA192" s="134"/>
      <c r="AB192" s="147"/>
      <c r="AC192" s="80"/>
      <c r="AD192" s="134"/>
      <c r="AE192" s="147"/>
      <c r="AF192" s="80"/>
      <c r="AG192" s="134"/>
      <c r="AI192" s="147">
        <f t="shared" si="116"/>
        <v>835512</v>
      </c>
      <c r="AJ192" s="80">
        <f t="shared" si="116"/>
        <v>876040</v>
      </c>
      <c r="AK192" s="134">
        <f t="shared" si="116"/>
        <v>920960</v>
      </c>
    </row>
    <row r="193" spans="1:37" s="66" customFormat="1" ht="15" customHeight="1" x14ac:dyDescent="0.2">
      <c r="A193" s="22" t="str">
        <f>[6]Settings!U192</f>
        <v>Total: iLembe Municipalities</v>
      </c>
      <c r="B193" s="23"/>
      <c r="C193" s="24"/>
      <c r="D193" s="193">
        <f>SUM(D188:D192)</f>
        <v>22897</v>
      </c>
      <c r="E193" s="102">
        <f t="shared" ref="E193:AK193" si="117">SUM(E188:E192)</f>
        <v>13755</v>
      </c>
      <c r="F193" s="203">
        <f t="shared" si="117"/>
        <v>15015</v>
      </c>
      <c r="G193" s="193">
        <f>SUM(G188:G192)</f>
        <v>618493</v>
      </c>
      <c r="H193" s="102">
        <f t="shared" ref="H193:I193" si="118">SUM(H188:H192)</f>
        <v>601162</v>
      </c>
      <c r="I193" s="203">
        <f t="shared" si="118"/>
        <v>620546</v>
      </c>
      <c r="J193" s="193">
        <f>SUM(J188:J192)</f>
        <v>168338</v>
      </c>
      <c r="K193" s="102">
        <f t="shared" ref="K193:L193" si="119">SUM(K188:K192)</f>
        <v>208715</v>
      </c>
      <c r="L193" s="203">
        <f t="shared" si="119"/>
        <v>246601</v>
      </c>
      <c r="M193" s="193">
        <f>SUM(M188:M192)</f>
        <v>878994</v>
      </c>
      <c r="N193" s="102">
        <f t="shared" ref="N193:O193" si="120">SUM(N188:N192)</f>
        <v>972371</v>
      </c>
      <c r="O193" s="203">
        <f t="shared" si="120"/>
        <v>1051882</v>
      </c>
      <c r="P193" s="203">
        <f t="shared" si="117"/>
        <v>0</v>
      </c>
      <c r="Q193" s="102">
        <f t="shared" si="117"/>
        <v>0</v>
      </c>
      <c r="R193" s="203">
        <f t="shared" si="117"/>
        <v>0</v>
      </c>
      <c r="S193" s="193">
        <f t="shared" si="117"/>
        <v>0</v>
      </c>
      <c r="T193" s="102">
        <f t="shared" si="117"/>
        <v>0</v>
      </c>
      <c r="U193" s="203">
        <f t="shared" si="117"/>
        <v>0</v>
      </c>
      <c r="V193" s="193">
        <f t="shared" si="117"/>
        <v>0</v>
      </c>
      <c r="W193" s="102">
        <f t="shared" si="117"/>
        <v>0</v>
      </c>
      <c r="X193" s="203">
        <f t="shared" si="117"/>
        <v>0</v>
      </c>
      <c r="Y193" s="193">
        <f t="shared" si="117"/>
        <v>0</v>
      </c>
      <c r="Z193" s="102">
        <f t="shared" si="117"/>
        <v>0</v>
      </c>
      <c r="AA193" s="203">
        <f t="shared" si="117"/>
        <v>0</v>
      </c>
      <c r="AB193" s="193">
        <f t="shared" si="117"/>
        <v>0</v>
      </c>
      <c r="AC193" s="102">
        <f t="shared" si="117"/>
        <v>0</v>
      </c>
      <c r="AD193" s="203">
        <f t="shared" si="117"/>
        <v>0</v>
      </c>
      <c r="AE193" s="193">
        <f t="shared" si="117"/>
        <v>0</v>
      </c>
      <c r="AF193" s="102">
        <f t="shared" si="117"/>
        <v>0</v>
      </c>
      <c r="AG193" s="203">
        <f t="shared" si="117"/>
        <v>0</v>
      </c>
      <c r="AH193" s="121">
        <f t="shared" si="117"/>
        <v>0</v>
      </c>
      <c r="AI193" s="193">
        <f t="shared" si="117"/>
        <v>1688722</v>
      </c>
      <c r="AJ193" s="102">
        <f t="shared" si="117"/>
        <v>1796003</v>
      </c>
      <c r="AK193" s="203">
        <f t="shared" si="117"/>
        <v>1934044</v>
      </c>
    </row>
    <row r="194" spans="1:37" ht="15" customHeight="1" x14ac:dyDescent="0.2">
      <c r="A194" s="254">
        <f>[6]Settings!U193</f>
        <v>0</v>
      </c>
      <c r="B194" s="243">
        <f>[6]Settings!V193</f>
        <v>0</v>
      </c>
      <c r="C194" s="244">
        <f>[6]Settings!W193</f>
        <v>0</v>
      </c>
      <c r="D194" s="1">
        <f>Current!$AI194</f>
        <v>0</v>
      </c>
      <c r="E194" s="2">
        <f>Current!$AJ194</f>
        <v>0</v>
      </c>
      <c r="F194" s="3">
        <f>Current!$AK194</f>
        <v>0</v>
      </c>
      <c r="G194" s="1">
        <f>'Infrastructure 2 of 2'!$AI194</f>
        <v>0</v>
      </c>
      <c r="H194" s="2">
        <f>'Infrastructure 2 of 2'!$AJ194</f>
        <v>0</v>
      </c>
      <c r="I194" s="3">
        <f>'Infrastructure 2 of 2'!$AK194</f>
        <v>0</v>
      </c>
      <c r="J194" s="1">
        <f>'Allocations in Kind'!$AI194</f>
        <v>0</v>
      </c>
      <c r="K194" s="2">
        <f>'Allocations in Kind'!$AJ194</f>
        <v>0</v>
      </c>
      <c r="L194" s="3">
        <f>'Allocations in Kind'!$AK194</f>
        <v>0</v>
      </c>
      <c r="M194" s="1">
        <f>'ES Breakdown'!D194+'ES Breakdown'!G194+'ES Breakdown'!J194</f>
        <v>0</v>
      </c>
      <c r="N194" s="2">
        <f>'ES Breakdown'!E194+'ES Breakdown'!H194+'ES Breakdown'!K194</f>
        <v>0</v>
      </c>
      <c r="O194" s="3">
        <f>'ES Breakdown'!F194+'ES Breakdown'!I194+'ES Breakdown'!L194</f>
        <v>0</v>
      </c>
      <c r="P194" s="1"/>
      <c r="Q194" s="2"/>
      <c r="R194" s="3"/>
      <c r="S194" s="1"/>
      <c r="T194" s="2"/>
      <c r="U194" s="3"/>
      <c r="V194" s="1"/>
      <c r="W194" s="2"/>
      <c r="X194" s="3"/>
      <c r="Y194" s="1"/>
      <c r="Z194" s="2"/>
      <c r="AA194" s="3"/>
      <c r="AB194" s="1"/>
      <c r="AC194" s="2"/>
      <c r="AD194" s="3"/>
      <c r="AE194" s="1"/>
      <c r="AF194" s="2"/>
      <c r="AG194" s="3"/>
      <c r="AI194" s="147">
        <f t="shared" ref="AI194:AK199" si="121">D194+G194+J194+M194+P194+S194+V194+Y194+AB194+AE194</f>
        <v>0</v>
      </c>
      <c r="AJ194" s="80">
        <f t="shared" si="121"/>
        <v>0</v>
      </c>
      <c r="AK194" s="134">
        <f t="shared" si="121"/>
        <v>0</v>
      </c>
    </row>
    <row r="195" spans="1:37" ht="15" customHeight="1" x14ac:dyDescent="0.2">
      <c r="A195" s="20" t="str">
        <f>[6]Settings!U194</f>
        <v>B</v>
      </c>
      <c r="B195" s="19" t="str">
        <f>[6]Settings!V194</f>
        <v>KZN433</v>
      </c>
      <c r="C195" s="229" t="str">
        <f>[6]Settings!W194</f>
        <v xml:space="preserve"> Greater Kokstad</v>
      </c>
      <c r="D195" s="147">
        <f>Current!$AI195</f>
        <v>2800</v>
      </c>
      <c r="E195" s="80">
        <f>Current!$AJ195</f>
        <v>1800</v>
      </c>
      <c r="F195" s="134">
        <f>Current!$AK195</f>
        <v>1800</v>
      </c>
      <c r="G195" s="147">
        <f>'Infrastructure 2 of 2'!$AI195</f>
        <v>27550</v>
      </c>
      <c r="H195" s="80">
        <f>'Infrastructure 2 of 2'!$AJ195</f>
        <v>48328</v>
      </c>
      <c r="I195" s="134">
        <f>'Infrastructure 2 of 2'!$AK195</f>
        <v>64149</v>
      </c>
      <c r="J195" s="147">
        <f>'Allocations in Kind'!$AI195</f>
        <v>10260</v>
      </c>
      <c r="K195" s="80">
        <f>'Allocations in Kind'!$AJ195</f>
        <v>0</v>
      </c>
      <c r="L195" s="134">
        <f>'Allocations in Kind'!$AK195</f>
        <v>0</v>
      </c>
      <c r="M195" s="147">
        <f>'ES Breakdown'!D195+'ES Breakdown'!G195+'ES Breakdown'!J195</f>
        <v>47250</v>
      </c>
      <c r="N195" s="80">
        <f>'ES Breakdown'!E195+'ES Breakdown'!H195+'ES Breakdown'!K195</f>
        <v>55133</v>
      </c>
      <c r="O195" s="134">
        <f>'ES Breakdown'!F195+'ES Breakdown'!I195+'ES Breakdown'!L195</f>
        <v>58136</v>
      </c>
      <c r="P195" s="147"/>
      <c r="Q195" s="80"/>
      <c r="R195" s="134"/>
      <c r="S195" s="147"/>
      <c r="T195" s="80"/>
      <c r="U195" s="134"/>
      <c r="V195" s="147"/>
      <c r="W195" s="80"/>
      <c r="X195" s="134"/>
      <c r="Y195" s="147"/>
      <c r="Z195" s="80"/>
      <c r="AA195" s="134"/>
      <c r="AB195" s="147"/>
      <c r="AC195" s="80"/>
      <c r="AD195" s="134"/>
      <c r="AE195" s="147"/>
      <c r="AF195" s="80"/>
      <c r="AG195" s="134"/>
      <c r="AI195" s="147">
        <f t="shared" si="121"/>
        <v>87860</v>
      </c>
      <c r="AJ195" s="80">
        <f t="shared" si="121"/>
        <v>105261</v>
      </c>
      <c r="AK195" s="134">
        <f t="shared" si="121"/>
        <v>124085</v>
      </c>
    </row>
    <row r="196" spans="1:37" ht="15" customHeight="1" x14ac:dyDescent="0.2">
      <c r="A196" s="20" t="str">
        <f>[6]Settings!U195</f>
        <v>B</v>
      </c>
      <c r="B196" s="19" t="str">
        <f>[6]Settings!V195</f>
        <v>KZN434</v>
      </c>
      <c r="C196" s="229" t="str">
        <f>[6]Settings!W195</f>
        <v xml:space="preserve"> uBuhlebezwe</v>
      </c>
      <c r="D196" s="147">
        <f>Current!$AI196</f>
        <v>2900</v>
      </c>
      <c r="E196" s="80">
        <f>Current!$AJ196</f>
        <v>2155</v>
      </c>
      <c r="F196" s="134">
        <f>Current!$AK196</f>
        <v>2155</v>
      </c>
      <c r="G196" s="147">
        <f>'Infrastructure 2 of 2'!$AI196</f>
        <v>47330</v>
      </c>
      <c r="H196" s="80">
        <f>'Infrastructure 2 of 2'!$AJ196</f>
        <v>48714</v>
      </c>
      <c r="I196" s="134">
        <f>'Infrastructure 2 of 2'!$AK196</f>
        <v>55175</v>
      </c>
      <c r="J196" s="147">
        <f>'Allocations in Kind'!$AI196</f>
        <v>22062</v>
      </c>
      <c r="K196" s="80">
        <f>'Allocations in Kind'!$AJ196</f>
        <v>3326</v>
      </c>
      <c r="L196" s="134">
        <f>'Allocations in Kind'!$AK196</f>
        <v>3519</v>
      </c>
      <c r="M196" s="147">
        <f>'ES Breakdown'!D196+'ES Breakdown'!G196+'ES Breakdown'!J196</f>
        <v>95443</v>
      </c>
      <c r="N196" s="80">
        <f>'ES Breakdown'!E196+'ES Breakdown'!H196+'ES Breakdown'!K196</f>
        <v>98915</v>
      </c>
      <c r="O196" s="134">
        <f>'ES Breakdown'!F196+'ES Breakdown'!I196+'ES Breakdown'!L196</f>
        <v>101013</v>
      </c>
      <c r="P196" s="147"/>
      <c r="Q196" s="80"/>
      <c r="R196" s="134"/>
      <c r="S196" s="147"/>
      <c r="T196" s="80"/>
      <c r="U196" s="134"/>
      <c r="V196" s="147"/>
      <c r="W196" s="80"/>
      <c r="X196" s="134"/>
      <c r="Y196" s="147"/>
      <c r="Z196" s="80"/>
      <c r="AA196" s="134"/>
      <c r="AB196" s="147"/>
      <c r="AC196" s="80"/>
      <c r="AD196" s="134"/>
      <c r="AE196" s="147"/>
      <c r="AF196" s="80"/>
      <c r="AG196" s="134"/>
      <c r="AI196" s="147">
        <f t="shared" si="121"/>
        <v>167735</v>
      </c>
      <c r="AJ196" s="80">
        <f t="shared" si="121"/>
        <v>153110</v>
      </c>
      <c r="AK196" s="134">
        <f t="shared" si="121"/>
        <v>161862</v>
      </c>
    </row>
    <row r="197" spans="1:37" ht="15" customHeight="1" x14ac:dyDescent="0.2">
      <c r="A197" s="20" t="str">
        <f>[6]Settings!U196</f>
        <v>B</v>
      </c>
      <c r="B197" s="19" t="str">
        <f>[6]Settings!V196</f>
        <v>KZN435</v>
      </c>
      <c r="C197" s="229" t="str">
        <f>[6]Settings!W196</f>
        <v xml:space="preserve"> uMzimkhulu</v>
      </c>
      <c r="D197" s="147">
        <f>Current!$AI197</f>
        <v>3823</v>
      </c>
      <c r="E197" s="80">
        <f>Current!$AJ197</f>
        <v>1900</v>
      </c>
      <c r="F197" s="134">
        <f>Current!$AK197</f>
        <v>1900</v>
      </c>
      <c r="G197" s="147">
        <f>'Infrastructure 2 of 2'!$AI197</f>
        <v>59095</v>
      </c>
      <c r="H197" s="80">
        <f>'Infrastructure 2 of 2'!$AJ197</f>
        <v>68519</v>
      </c>
      <c r="I197" s="134">
        <f>'Infrastructure 2 of 2'!$AK197</f>
        <v>74076</v>
      </c>
      <c r="J197" s="147">
        <f>'Allocations in Kind'!$AI197</f>
        <v>58964</v>
      </c>
      <c r="K197" s="80">
        <f>'Allocations in Kind'!$AJ197</f>
        <v>19111</v>
      </c>
      <c r="L197" s="134">
        <f>'Allocations in Kind'!$AK197</f>
        <v>21219</v>
      </c>
      <c r="M197" s="147">
        <f>'ES Breakdown'!D197+'ES Breakdown'!G197+'ES Breakdown'!J197</f>
        <v>160817</v>
      </c>
      <c r="N197" s="80">
        <f>'ES Breakdown'!E197+'ES Breakdown'!H197+'ES Breakdown'!K197</f>
        <v>168285</v>
      </c>
      <c r="O197" s="134">
        <f>'ES Breakdown'!F197+'ES Breakdown'!I197+'ES Breakdown'!L197</f>
        <v>173323</v>
      </c>
      <c r="P197" s="147"/>
      <c r="Q197" s="80"/>
      <c r="R197" s="134"/>
      <c r="S197" s="147"/>
      <c r="T197" s="80"/>
      <c r="U197" s="134"/>
      <c r="V197" s="147"/>
      <c r="W197" s="80"/>
      <c r="X197" s="134"/>
      <c r="Y197" s="147"/>
      <c r="Z197" s="80"/>
      <c r="AA197" s="134"/>
      <c r="AB197" s="147"/>
      <c r="AC197" s="80"/>
      <c r="AD197" s="134"/>
      <c r="AE197" s="147"/>
      <c r="AF197" s="80"/>
      <c r="AG197" s="134"/>
      <c r="AI197" s="147">
        <f t="shared" si="121"/>
        <v>282699</v>
      </c>
      <c r="AJ197" s="80">
        <f t="shared" si="121"/>
        <v>257815</v>
      </c>
      <c r="AK197" s="134">
        <f t="shared" si="121"/>
        <v>270518</v>
      </c>
    </row>
    <row r="198" spans="1:37" ht="15" customHeight="1" x14ac:dyDescent="0.2">
      <c r="A198" s="20" t="str">
        <f>[6]Settings!U197</f>
        <v>B</v>
      </c>
      <c r="B198" s="19" t="str">
        <f>[6]Settings!V197</f>
        <v>KZN436</v>
      </c>
      <c r="C198" s="229" t="str">
        <f>[6]Settings!W197</f>
        <v xml:space="preserve"> Dr Nkosazana Dlamini Zuma</v>
      </c>
      <c r="D198" s="147">
        <f>Current!$AI198</f>
        <v>10243</v>
      </c>
      <c r="E198" s="80">
        <f>Current!$AJ198</f>
        <v>4056</v>
      </c>
      <c r="F198" s="134">
        <f>Current!$AK198</f>
        <v>4056</v>
      </c>
      <c r="G198" s="147">
        <f>'Infrastructure 2 of 2'!$AI198</f>
        <v>41566</v>
      </c>
      <c r="H198" s="80">
        <f>'Infrastructure 2 of 2'!$AJ198</f>
        <v>38965</v>
      </c>
      <c r="I198" s="134">
        <f>'Infrastructure 2 of 2'!$AK198</f>
        <v>50441</v>
      </c>
      <c r="J198" s="147">
        <f>'Allocations in Kind'!$AI198</f>
        <v>0</v>
      </c>
      <c r="K198" s="80">
        <f>'Allocations in Kind'!$AJ198</f>
        <v>15799</v>
      </c>
      <c r="L198" s="134">
        <f>'Allocations in Kind'!$AK198</f>
        <v>16716</v>
      </c>
      <c r="M198" s="147">
        <f>'ES Breakdown'!D198+'ES Breakdown'!G198+'ES Breakdown'!J198</f>
        <v>101241</v>
      </c>
      <c r="N198" s="80">
        <f>'ES Breakdown'!E198+'ES Breakdown'!H198+'ES Breakdown'!K198</f>
        <v>110135</v>
      </c>
      <c r="O198" s="134">
        <f>'ES Breakdown'!F198+'ES Breakdown'!I198+'ES Breakdown'!L198</f>
        <v>115314</v>
      </c>
      <c r="P198" s="147"/>
      <c r="Q198" s="80"/>
      <c r="R198" s="134"/>
      <c r="S198" s="147"/>
      <c r="T198" s="80"/>
      <c r="U198" s="134"/>
      <c r="V198" s="147"/>
      <c r="W198" s="80"/>
      <c r="X198" s="134"/>
      <c r="Y198" s="147"/>
      <c r="Z198" s="80"/>
      <c r="AA198" s="134"/>
      <c r="AB198" s="147"/>
      <c r="AC198" s="80"/>
      <c r="AD198" s="134"/>
      <c r="AE198" s="147"/>
      <c r="AF198" s="80"/>
      <c r="AG198" s="134"/>
      <c r="AI198" s="147">
        <f t="shared" si="121"/>
        <v>153050</v>
      </c>
      <c r="AJ198" s="80">
        <f t="shared" si="121"/>
        <v>168955</v>
      </c>
      <c r="AK198" s="134">
        <f t="shared" si="121"/>
        <v>186527</v>
      </c>
    </row>
    <row r="199" spans="1:37" ht="15" customHeight="1" x14ac:dyDescent="0.2">
      <c r="A199" s="20" t="str">
        <f>[6]Settings!U198</f>
        <v>C</v>
      </c>
      <c r="B199" s="19" t="str">
        <f>[6]Settings!V198</f>
        <v>DC43</v>
      </c>
      <c r="C199" s="229" t="str">
        <f>[6]Settings!W198</f>
        <v xml:space="preserve"> Harry Gwala District Municipality</v>
      </c>
      <c r="D199" s="147">
        <f>Current!$AI199</f>
        <v>10968</v>
      </c>
      <c r="E199" s="80">
        <f>Current!$AJ199</f>
        <v>9000</v>
      </c>
      <c r="F199" s="134">
        <f>Current!$AK199</f>
        <v>7000</v>
      </c>
      <c r="G199" s="147">
        <f>'Infrastructure 2 of 2'!$AI199</f>
        <v>394766</v>
      </c>
      <c r="H199" s="80">
        <f>'Infrastructure 2 of 2'!$AJ199</f>
        <v>427625</v>
      </c>
      <c r="I199" s="134">
        <f>'Infrastructure 2 of 2'!$AK199</f>
        <v>428331</v>
      </c>
      <c r="J199" s="147">
        <f>'Allocations in Kind'!$AI199</f>
        <v>1637</v>
      </c>
      <c r="K199" s="80">
        <f>'Allocations in Kind'!$AJ199</f>
        <v>0</v>
      </c>
      <c r="L199" s="134">
        <f>'Allocations in Kind'!$AK199</f>
        <v>0</v>
      </c>
      <c r="M199" s="147">
        <f>'ES Breakdown'!D199+'ES Breakdown'!G199+'ES Breakdown'!J199</f>
        <v>285028</v>
      </c>
      <c r="N199" s="80">
        <f>'ES Breakdown'!E199+'ES Breakdown'!H199+'ES Breakdown'!K199</f>
        <v>318779</v>
      </c>
      <c r="O199" s="134">
        <f>'ES Breakdown'!F199+'ES Breakdown'!I199+'ES Breakdown'!L199</f>
        <v>345521</v>
      </c>
      <c r="P199" s="147"/>
      <c r="Q199" s="80"/>
      <c r="R199" s="134"/>
      <c r="S199" s="147"/>
      <c r="T199" s="80"/>
      <c r="U199" s="134"/>
      <c r="V199" s="147"/>
      <c r="W199" s="80"/>
      <c r="X199" s="134"/>
      <c r="Y199" s="147"/>
      <c r="Z199" s="80"/>
      <c r="AA199" s="134"/>
      <c r="AB199" s="147"/>
      <c r="AC199" s="80"/>
      <c r="AD199" s="134"/>
      <c r="AE199" s="147"/>
      <c r="AF199" s="80"/>
      <c r="AG199" s="134"/>
      <c r="AI199" s="147">
        <f t="shared" si="121"/>
        <v>692399</v>
      </c>
      <c r="AJ199" s="80">
        <f t="shared" si="121"/>
        <v>755404</v>
      </c>
      <c r="AK199" s="134">
        <f t="shared" si="121"/>
        <v>780852</v>
      </c>
    </row>
    <row r="200" spans="1:37" s="66" customFormat="1" ht="15" customHeight="1" x14ac:dyDescent="0.2">
      <c r="A200" s="22" t="str">
        <f>[6]Settings!U199</f>
        <v>Total: Harry Gwala Municipalities</v>
      </c>
      <c r="B200" s="23"/>
      <c r="C200" s="24"/>
      <c r="D200" s="193">
        <f>SUM(D195:D199)</f>
        <v>30734</v>
      </c>
      <c r="E200" s="102">
        <f t="shared" ref="E200:AK200" si="122">SUM(E195:E199)</f>
        <v>18911</v>
      </c>
      <c r="F200" s="203">
        <f t="shared" si="122"/>
        <v>16911</v>
      </c>
      <c r="G200" s="193">
        <f>SUM(G195:G199)</f>
        <v>570307</v>
      </c>
      <c r="H200" s="102">
        <f t="shared" ref="H200:I200" si="123">SUM(H195:H199)</f>
        <v>632151</v>
      </c>
      <c r="I200" s="203">
        <f t="shared" si="123"/>
        <v>672172</v>
      </c>
      <c r="J200" s="193">
        <f>SUM(J195:J199)</f>
        <v>92923</v>
      </c>
      <c r="K200" s="102">
        <f t="shared" ref="K200:L200" si="124">SUM(K195:K199)</f>
        <v>38236</v>
      </c>
      <c r="L200" s="203">
        <f t="shared" si="124"/>
        <v>41454</v>
      </c>
      <c r="M200" s="193">
        <f>SUM(M195:M199)</f>
        <v>689779</v>
      </c>
      <c r="N200" s="102">
        <f t="shared" ref="N200:O200" si="125">SUM(N195:N199)</f>
        <v>751247</v>
      </c>
      <c r="O200" s="203">
        <f t="shared" si="125"/>
        <v>793307</v>
      </c>
      <c r="P200" s="203">
        <f t="shared" si="122"/>
        <v>0</v>
      </c>
      <c r="Q200" s="102">
        <f t="shared" si="122"/>
        <v>0</v>
      </c>
      <c r="R200" s="203">
        <f t="shared" si="122"/>
        <v>0</v>
      </c>
      <c r="S200" s="193">
        <f t="shared" si="122"/>
        <v>0</v>
      </c>
      <c r="T200" s="102">
        <f t="shared" si="122"/>
        <v>0</v>
      </c>
      <c r="U200" s="203">
        <f t="shared" si="122"/>
        <v>0</v>
      </c>
      <c r="V200" s="193">
        <f t="shared" si="122"/>
        <v>0</v>
      </c>
      <c r="W200" s="102">
        <f t="shared" si="122"/>
        <v>0</v>
      </c>
      <c r="X200" s="203">
        <f t="shared" si="122"/>
        <v>0</v>
      </c>
      <c r="Y200" s="193">
        <f t="shared" si="122"/>
        <v>0</v>
      </c>
      <c r="Z200" s="102">
        <f t="shared" si="122"/>
        <v>0</v>
      </c>
      <c r="AA200" s="203">
        <f t="shared" si="122"/>
        <v>0</v>
      </c>
      <c r="AB200" s="193">
        <f t="shared" si="122"/>
        <v>0</v>
      </c>
      <c r="AC200" s="102">
        <f t="shared" si="122"/>
        <v>0</v>
      </c>
      <c r="AD200" s="203">
        <f t="shared" si="122"/>
        <v>0</v>
      </c>
      <c r="AE200" s="193">
        <f t="shared" si="122"/>
        <v>0</v>
      </c>
      <c r="AF200" s="102">
        <f t="shared" si="122"/>
        <v>0</v>
      </c>
      <c r="AG200" s="203">
        <f t="shared" si="122"/>
        <v>0</v>
      </c>
      <c r="AH200" s="121">
        <f t="shared" si="122"/>
        <v>0</v>
      </c>
      <c r="AI200" s="193">
        <f t="shared" si="122"/>
        <v>1383743</v>
      </c>
      <c r="AJ200" s="102">
        <f t="shared" si="122"/>
        <v>1440545</v>
      </c>
      <c r="AK200" s="203">
        <f t="shared" si="122"/>
        <v>1523844</v>
      </c>
    </row>
    <row r="201" spans="1:37" ht="15" customHeight="1" x14ac:dyDescent="0.2">
      <c r="A201" s="254">
        <f>[6]Settings!U200</f>
        <v>0</v>
      </c>
      <c r="B201" s="243">
        <f>[6]Settings!V200</f>
        <v>0</v>
      </c>
      <c r="C201" s="244">
        <f>[6]Settings!W200</f>
        <v>0</v>
      </c>
      <c r="D201" s="1">
        <f>Current!$AI201</f>
        <v>0</v>
      </c>
      <c r="E201" s="2">
        <f>Current!$AJ201</f>
        <v>0</v>
      </c>
      <c r="F201" s="3">
        <f>Current!$AK201</f>
        <v>0</v>
      </c>
      <c r="G201" s="1">
        <f>'Infrastructure 2 of 2'!$AI201</f>
        <v>0</v>
      </c>
      <c r="H201" s="2">
        <f>'Infrastructure 2 of 2'!$AJ201</f>
        <v>0</v>
      </c>
      <c r="I201" s="3">
        <f>'Infrastructure 2 of 2'!$AK201</f>
        <v>0</v>
      </c>
      <c r="J201" s="1">
        <f>'Allocations in Kind'!$AI201</f>
        <v>0</v>
      </c>
      <c r="K201" s="2">
        <f>'Allocations in Kind'!$AJ201</f>
        <v>0</v>
      </c>
      <c r="L201" s="3">
        <f>'Allocations in Kind'!$AK201</f>
        <v>0</v>
      </c>
      <c r="M201" s="1">
        <f>'ES Breakdown'!D201+'ES Breakdown'!G201+'ES Breakdown'!J201</f>
        <v>0</v>
      </c>
      <c r="N201" s="2">
        <f>'ES Breakdown'!E201+'ES Breakdown'!H201+'ES Breakdown'!K201</f>
        <v>0</v>
      </c>
      <c r="O201" s="3">
        <f>'ES Breakdown'!F201+'ES Breakdown'!I201+'ES Breakdown'!L201</f>
        <v>0</v>
      </c>
      <c r="P201" s="1"/>
      <c r="Q201" s="2"/>
      <c r="R201" s="3"/>
      <c r="S201" s="1"/>
      <c r="T201" s="2"/>
      <c r="U201" s="3"/>
      <c r="V201" s="1"/>
      <c r="W201" s="2"/>
      <c r="X201" s="3"/>
      <c r="Y201" s="1"/>
      <c r="Z201" s="2"/>
      <c r="AA201" s="3"/>
      <c r="AB201" s="1"/>
      <c r="AC201" s="2"/>
      <c r="AD201" s="3"/>
      <c r="AE201" s="1"/>
      <c r="AF201" s="2"/>
      <c r="AG201" s="3"/>
      <c r="AI201" s="147">
        <f t="shared" ref="AI201:AK202" si="126">D201+G201+J201+M201+P201+S201+V201+Y201+AB201+AE201</f>
        <v>0</v>
      </c>
      <c r="AJ201" s="80">
        <f t="shared" si="126"/>
        <v>0</v>
      </c>
      <c r="AK201" s="134">
        <f t="shared" si="126"/>
        <v>0</v>
      </c>
    </row>
    <row r="202" spans="1:37" ht="15" customHeight="1" x14ac:dyDescent="0.2">
      <c r="A202" s="254">
        <f>[6]Settings!U201</f>
        <v>0</v>
      </c>
      <c r="B202" s="243">
        <f>[6]Settings!V201</f>
        <v>0</v>
      </c>
      <c r="C202" s="244">
        <f>[6]Settings!W201</f>
        <v>0</v>
      </c>
      <c r="D202" s="1">
        <f>Current!$AI202</f>
        <v>0</v>
      </c>
      <c r="E202" s="2">
        <f>Current!$AJ202</f>
        <v>0</v>
      </c>
      <c r="F202" s="3">
        <f>Current!$AK202</f>
        <v>0</v>
      </c>
      <c r="G202" s="1">
        <f>'Infrastructure 2 of 2'!$AI202</f>
        <v>0</v>
      </c>
      <c r="H202" s="2">
        <f>'Infrastructure 2 of 2'!$AJ202</f>
        <v>0</v>
      </c>
      <c r="I202" s="3">
        <f>'Infrastructure 2 of 2'!$AK202</f>
        <v>0</v>
      </c>
      <c r="J202" s="1">
        <f>'Allocations in Kind'!$AI202</f>
        <v>0</v>
      </c>
      <c r="K202" s="2">
        <f>'Allocations in Kind'!$AJ202</f>
        <v>0</v>
      </c>
      <c r="L202" s="3">
        <f>'Allocations in Kind'!$AK202</f>
        <v>0</v>
      </c>
      <c r="M202" s="1">
        <f>'ES Breakdown'!D202+'ES Breakdown'!G202+'ES Breakdown'!J202</f>
        <v>0</v>
      </c>
      <c r="N202" s="2">
        <f>'ES Breakdown'!E202+'ES Breakdown'!H202+'ES Breakdown'!K202</f>
        <v>0</v>
      </c>
      <c r="O202" s="3">
        <f>'ES Breakdown'!F202+'ES Breakdown'!I202+'ES Breakdown'!L202</f>
        <v>0</v>
      </c>
      <c r="P202" s="1"/>
      <c r="Q202" s="2"/>
      <c r="R202" s="3"/>
      <c r="S202" s="1"/>
      <c r="T202" s="2"/>
      <c r="U202" s="3"/>
      <c r="V202" s="1"/>
      <c r="W202" s="2"/>
      <c r="X202" s="3"/>
      <c r="Y202" s="1"/>
      <c r="Z202" s="2"/>
      <c r="AA202" s="3"/>
      <c r="AB202" s="1"/>
      <c r="AC202" s="2"/>
      <c r="AD202" s="3"/>
      <c r="AE202" s="1"/>
      <c r="AF202" s="2"/>
      <c r="AG202" s="3"/>
      <c r="AI202" s="147">
        <f t="shared" si="126"/>
        <v>0</v>
      </c>
      <c r="AJ202" s="80">
        <f t="shared" si="126"/>
        <v>0</v>
      </c>
      <c r="AK202" s="134">
        <f t="shared" si="126"/>
        <v>0</v>
      </c>
    </row>
    <row r="203" spans="1:37" s="66" customFormat="1" ht="15" customHeight="1" x14ac:dyDescent="0.2">
      <c r="A203" s="22" t="str">
        <f>[6]Settings!U202</f>
        <v>Total: KwaZulu-Natal  Municipalities</v>
      </c>
      <c r="B203" s="23"/>
      <c r="C203" s="24"/>
      <c r="D203" s="193">
        <f>SUM(D127+D134+D144+D150+D157+D163+D171+D178+D186+D193+D200)</f>
        <v>408926</v>
      </c>
      <c r="E203" s="102">
        <f t="shared" ref="E203:F203" si="127">SUM(E127+E134+E144+E150+E157+E163+E171+E178+E186+E193+E200)</f>
        <v>181547</v>
      </c>
      <c r="F203" s="203">
        <f t="shared" si="127"/>
        <v>190690</v>
      </c>
      <c r="G203" s="193">
        <f>SUM(G127+G134+G144+G150+G157+G163+G171+G178+G186+G193+G200)</f>
        <v>8801178.6116407067</v>
      </c>
      <c r="H203" s="102">
        <f t="shared" ref="H203:I203" si="128">SUM(H127+H134+H144+H150+H157+H163+H171+H178+H186+H193+H200)</f>
        <v>9074437.2434139624</v>
      </c>
      <c r="I203" s="203">
        <f t="shared" si="128"/>
        <v>9422342.9426809717</v>
      </c>
      <c r="J203" s="193">
        <f>SUM(J127+J134+J144+J150+J157+J163+J171+J178+J186+J193+J200)</f>
        <v>1425020</v>
      </c>
      <c r="K203" s="102">
        <f t="shared" ref="K203:L203" si="129">SUM(K127+K134+K144+K150+K157+K163+K171+K178+K186+K193+K200)</f>
        <v>1103826</v>
      </c>
      <c r="L203" s="203">
        <f t="shared" si="129"/>
        <v>1122714</v>
      </c>
      <c r="M203" s="193">
        <f>M127+M134+M144+M150+M157+M163+M171+M178+M186+M193+M200</f>
        <v>11250446</v>
      </c>
      <c r="N203" s="102">
        <f t="shared" ref="N203:AK203" si="130">N127+N134+N144+N150+N157+N163+N171+N178+N186+N193+N200</f>
        <v>12278971</v>
      </c>
      <c r="O203" s="203">
        <f t="shared" si="130"/>
        <v>13167074</v>
      </c>
      <c r="P203" s="203">
        <f t="shared" si="130"/>
        <v>0</v>
      </c>
      <c r="Q203" s="102">
        <f t="shared" si="130"/>
        <v>0</v>
      </c>
      <c r="R203" s="203">
        <f t="shared" si="130"/>
        <v>0</v>
      </c>
      <c r="S203" s="193">
        <f t="shared" si="130"/>
        <v>0</v>
      </c>
      <c r="T203" s="102">
        <f t="shared" si="130"/>
        <v>0</v>
      </c>
      <c r="U203" s="203">
        <f t="shared" si="130"/>
        <v>0</v>
      </c>
      <c r="V203" s="193">
        <f t="shared" si="130"/>
        <v>0</v>
      </c>
      <c r="W203" s="102">
        <f t="shared" si="130"/>
        <v>0</v>
      </c>
      <c r="X203" s="203">
        <f t="shared" si="130"/>
        <v>0</v>
      </c>
      <c r="Y203" s="193">
        <f t="shared" si="130"/>
        <v>0</v>
      </c>
      <c r="Z203" s="102">
        <f t="shared" si="130"/>
        <v>0</v>
      </c>
      <c r="AA203" s="203">
        <f t="shared" si="130"/>
        <v>0</v>
      </c>
      <c r="AB203" s="193">
        <f t="shared" si="130"/>
        <v>0</v>
      </c>
      <c r="AC203" s="102">
        <f t="shared" si="130"/>
        <v>0</v>
      </c>
      <c r="AD203" s="203">
        <f t="shared" si="130"/>
        <v>0</v>
      </c>
      <c r="AE203" s="193">
        <f t="shared" si="130"/>
        <v>0</v>
      </c>
      <c r="AF203" s="102">
        <f t="shared" si="130"/>
        <v>0</v>
      </c>
      <c r="AG203" s="203">
        <f t="shared" si="130"/>
        <v>0</v>
      </c>
      <c r="AH203" s="121">
        <f t="shared" si="130"/>
        <v>0</v>
      </c>
      <c r="AI203" s="193">
        <f t="shared" si="130"/>
        <v>21885570.611640707</v>
      </c>
      <c r="AJ203" s="102">
        <f t="shared" si="130"/>
        <v>22638781.243413962</v>
      </c>
      <c r="AK203" s="203">
        <f t="shared" si="130"/>
        <v>23902820.94268097</v>
      </c>
    </row>
    <row r="204" spans="1:37" ht="15" customHeight="1" x14ac:dyDescent="0.2">
      <c r="A204" s="254">
        <f>[6]Settings!U203</f>
        <v>0</v>
      </c>
      <c r="B204" s="243">
        <f>[6]Settings!V203</f>
        <v>0</v>
      </c>
      <c r="C204" s="244">
        <f>[6]Settings!W203</f>
        <v>0</v>
      </c>
      <c r="D204" s="6">
        <f>Current!$AI204</f>
        <v>0</v>
      </c>
      <c r="E204" s="7">
        <f>Current!$AJ204</f>
        <v>0</v>
      </c>
      <c r="F204" s="8">
        <f>Current!$AK204</f>
        <v>0</v>
      </c>
      <c r="G204" s="6">
        <f>'Infrastructure 2 of 2'!$AI204</f>
        <v>0</v>
      </c>
      <c r="H204" s="7">
        <f>'Infrastructure 2 of 2'!$AJ204</f>
        <v>0</v>
      </c>
      <c r="I204" s="8">
        <f>'Infrastructure 2 of 2'!$AK204</f>
        <v>0</v>
      </c>
      <c r="J204" s="6">
        <f>'Allocations in Kind'!$AI204</f>
        <v>0</v>
      </c>
      <c r="K204" s="7">
        <f>'Allocations in Kind'!$AJ204</f>
        <v>0</v>
      </c>
      <c r="L204" s="8">
        <f>'Allocations in Kind'!$AK204</f>
        <v>0</v>
      </c>
      <c r="M204" s="6">
        <f>'ES Breakdown'!D204+'ES Breakdown'!G204+'ES Breakdown'!J204</f>
        <v>0</v>
      </c>
      <c r="N204" s="7">
        <f>'ES Breakdown'!E204+'ES Breakdown'!H204+'ES Breakdown'!K204</f>
        <v>0</v>
      </c>
      <c r="O204" s="8">
        <f>'ES Breakdown'!F204+'ES Breakdown'!I204+'ES Breakdown'!L204</f>
        <v>0</v>
      </c>
      <c r="P204" s="6"/>
      <c r="Q204" s="7"/>
      <c r="R204" s="8"/>
      <c r="S204" s="6"/>
      <c r="T204" s="7"/>
      <c r="U204" s="8"/>
      <c r="V204" s="6"/>
      <c r="W204" s="7"/>
      <c r="X204" s="8"/>
      <c r="Y204" s="6"/>
      <c r="Z204" s="7"/>
      <c r="AA204" s="8"/>
      <c r="AB204" s="6"/>
      <c r="AC204" s="7"/>
      <c r="AD204" s="8"/>
      <c r="AE204" s="6"/>
      <c r="AF204" s="7"/>
      <c r="AG204" s="8"/>
      <c r="AI204" s="147">
        <f t="shared" ref="AI204:AK212" si="131">D204+G204+J204+M204+P204+S204+V204+Y204+AB204+AE204</f>
        <v>0</v>
      </c>
      <c r="AJ204" s="80">
        <f t="shared" si="131"/>
        <v>0</v>
      </c>
      <c r="AK204" s="134">
        <f t="shared" si="131"/>
        <v>0</v>
      </c>
    </row>
    <row r="205" spans="1:37" ht="15" customHeight="1" x14ac:dyDescent="0.2">
      <c r="A205" s="257" t="str">
        <f>[6]Settings!U204</f>
        <v>LIMPOPO</v>
      </c>
      <c r="B205" s="19"/>
      <c r="C205" s="229"/>
      <c r="D205" s="1">
        <f>Current!$AI205</f>
        <v>0</v>
      </c>
      <c r="E205" s="2">
        <f>Current!$AJ205</f>
        <v>0</v>
      </c>
      <c r="F205" s="3">
        <f>Current!$AK205</f>
        <v>0</v>
      </c>
      <c r="G205" s="1">
        <f>'Infrastructure 2 of 2'!$AI205</f>
        <v>0</v>
      </c>
      <c r="H205" s="2">
        <f>'Infrastructure 2 of 2'!$AJ205</f>
        <v>0</v>
      </c>
      <c r="I205" s="3">
        <f>'Infrastructure 2 of 2'!$AK205</f>
        <v>0</v>
      </c>
      <c r="J205" s="1">
        <f>'Allocations in Kind'!$AI205</f>
        <v>0</v>
      </c>
      <c r="K205" s="2">
        <f>'Allocations in Kind'!$AJ205</f>
        <v>0</v>
      </c>
      <c r="L205" s="3">
        <f>'Allocations in Kind'!$AK205</f>
        <v>0</v>
      </c>
      <c r="M205" s="1">
        <f>'ES Breakdown'!D205+'ES Breakdown'!G205+'ES Breakdown'!J205</f>
        <v>0</v>
      </c>
      <c r="N205" s="2">
        <f>'ES Breakdown'!E205+'ES Breakdown'!H205+'ES Breakdown'!K205</f>
        <v>0</v>
      </c>
      <c r="O205" s="3">
        <f>'ES Breakdown'!F205+'ES Breakdown'!I205+'ES Breakdown'!L205</f>
        <v>0</v>
      </c>
      <c r="P205" s="1"/>
      <c r="Q205" s="2"/>
      <c r="R205" s="3"/>
      <c r="S205" s="1"/>
      <c r="T205" s="2"/>
      <c r="U205" s="3"/>
      <c r="V205" s="1"/>
      <c r="W205" s="2"/>
      <c r="X205" s="3"/>
      <c r="Y205" s="1"/>
      <c r="Z205" s="2"/>
      <c r="AA205" s="3"/>
      <c r="AB205" s="1"/>
      <c r="AC205" s="2"/>
      <c r="AD205" s="3"/>
      <c r="AE205" s="1"/>
      <c r="AF205" s="2"/>
      <c r="AG205" s="3"/>
      <c r="AI205" s="147">
        <f t="shared" si="131"/>
        <v>0</v>
      </c>
      <c r="AJ205" s="80">
        <f t="shared" si="131"/>
        <v>0</v>
      </c>
      <c r="AK205" s="134">
        <f t="shared" si="131"/>
        <v>0</v>
      </c>
    </row>
    <row r="206" spans="1:37" ht="15" customHeight="1" x14ac:dyDescent="0.2">
      <c r="A206" s="254">
        <f>[6]Settings!U205</f>
        <v>0</v>
      </c>
      <c r="B206" s="243">
        <f>[6]Settings!V205</f>
        <v>0</v>
      </c>
      <c r="C206" s="244">
        <f>[6]Settings!W205</f>
        <v>0</v>
      </c>
      <c r="D206" s="1">
        <f>Current!$AI206</f>
        <v>0</v>
      </c>
      <c r="E206" s="2">
        <f>Current!$AJ206</f>
        <v>0</v>
      </c>
      <c r="F206" s="3">
        <f>Current!$AK206</f>
        <v>0</v>
      </c>
      <c r="G206" s="1">
        <f>'Infrastructure 2 of 2'!$AI206</f>
        <v>0</v>
      </c>
      <c r="H206" s="2">
        <f>'Infrastructure 2 of 2'!$AJ206</f>
        <v>0</v>
      </c>
      <c r="I206" s="3">
        <f>'Infrastructure 2 of 2'!$AK206</f>
        <v>0</v>
      </c>
      <c r="J206" s="1">
        <f>'Allocations in Kind'!$AI206</f>
        <v>0</v>
      </c>
      <c r="K206" s="2">
        <f>'Allocations in Kind'!$AJ206</f>
        <v>0</v>
      </c>
      <c r="L206" s="3">
        <f>'Allocations in Kind'!$AK206</f>
        <v>0</v>
      </c>
      <c r="M206" s="1">
        <f>'ES Breakdown'!D206+'ES Breakdown'!G206+'ES Breakdown'!J206</f>
        <v>0</v>
      </c>
      <c r="N206" s="2">
        <f>'ES Breakdown'!E206+'ES Breakdown'!H206+'ES Breakdown'!K206</f>
        <v>0</v>
      </c>
      <c r="O206" s="3">
        <f>'ES Breakdown'!F206+'ES Breakdown'!I206+'ES Breakdown'!L206</f>
        <v>0</v>
      </c>
      <c r="P206" s="1"/>
      <c r="Q206" s="2"/>
      <c r="R206" s="3"/>
      <c r="S206" s="1"/>
      <c r="T206" s="2"/>
      <c r="U206" s="3"/>
      <c r="V206" s="1"/>
      <c r="W206" s="2"/>
      <c r="X206" s="3"/>
      <c r="Y206" s="1"/>
      <c r="Z206" s="2"/>
      <c r="AA206" s="3"/>
      <c r="AB206" s="1"/>
      <c r="AC206" s="2"/>
      <c r="AD206" s="3"/>
      <c r="AE206" s="1"/>
      <c r="AF206" s="2"/>
      <c r="AG206" s="3"/>
      <c r="AI206" s="147">
        <f t="shared" si="131"/>
        <v>0</v>
      </c>
      <c r="AJ206" s="80">
        <f t="shared" si="131"/>
        <v>0</v>
      </c>
      <c r="AK206" s="134">
        <f t="shared" si="131"/>
        <v>0</v>
      </c>
    </row>
    <row r="207" spans="1:37" ht="15" customHeight="1" x14ac:dyDescent="0.2">
      <c r="A207" s="20" t="str">
        <f>[6]Settings!U206</f>
        <v>B</v>
      </c>
      <c r="B207" s="19" t="str">
        <f>[6]Settings!V206</f>
        <v>LIM331</v>
      </c>
      <c r="C207" s="229" t="str">
        <f>[6]Settings!W206</f>
        <v xml:space="preserve"> Greater Giyani</v>
      </c>
      <c r="D207" s="147">
        <f>Current!$AI207</f>
        <v>6509</v>
      </c>
      <c r="E207" s="80">
        <f>Current!$AJ207</f>
        <v>2145</v>
      </c>
      <c r="F207" s="134">
        <f>Current!$AK207</f>
        <v>2145</v>
      </c>
      <c r="G207" s="147">
        <f>'Infrastructure 2 of 2'!$AI207</f>
        <v>81736</v>
      </c>
      <c r="H207" s="80">
        <f>'Infrastructure 2 of 2'!$AJ207</f>
        <v>75253</v>
      </c>
      <c r="I207" s="134">
        <f>'Infrastructure 2 of 2'!$AK207</f>
        <v>78964</v>
      </c>
      <c r="J207" s="147">
        <f>'Allocations in Kind'!$AI207</f>
        <v>51165</v>
      </c>
      <c r="K207" s="80">
        <f>'Allocations in Kind'!$AJ207</f>
        <v>94347</v>
      </c>
      <c r="L207" s="134">
        <f>'Allocations in Kind'!$AK207</f>
        <v>79014</v>
      </c>
      <c r="M207" s="147">
        <f>'ES Breakdown'!D207+'ES Breakdown'!G207+'ES Breakdown'!J207</f>
        <v>234578</v>
      </c>
      <c r="N207" s="80">
        <f>'ES Breakdown'!E207+'ES Breakdown'!H207+'ES Breakdown'!K207</f>
        <v>251584</v>
      </c>
      <c r="O207" s="134">
        <f>'ES Breakdown'!F207+'ES Breakdown'!I207+'ES Breakdown'!L207</f>
        <v>262868</v>
      </c>
      <c r="P207" s="147"/>
      <c r="Q207" s="80"/>
      <c r="R207" s="134"/>
      <c r="S207" s="147"/>
      <c r="T207" s="80"/>
      <c r="U207" s="134"/>
      <c r="V207" s="147"/>
      <c r="W207" s="80"/>
      <c r="X207" s="134"/>
      <c r="Y207" s="147"/>
      <c r="Z207" s="80"/>
      <c r="AA207" s="134"/>
      <c r="AB207" s="147"/>
      <c r="AC207" s="80"/>
      <c r="AD207" s="134"/>
      <c r="AE207" s="147"/>
      <c r="AF207" s="80"/>
      <c r="AG207" s="134"/>
      <c r="AI207" s="147">
        <f t="shared" si="131"/>
        <v>373988</v>
      </c>
      <c r="AJ207" s="80">
        <f t="shared" si="131"/>
        <v>423329</v>
      </c>
      <c r="AK207" s="134">
        <f t="shared" si="131"/>
        <v>422991</v>
      </c>
    </row>
    <row r="208" spans="1:37" ht="15" customHeight="1" x14ac:dyDescent="0.2">
      <c r="A208" s="20" t="str">
        <f>[6]Settings!U207</f>
        <v>B</v>
      </c>
      <c r="B208" s="19" t="str">
        <f>[6]Settings!V207</f>
        <v>LIM332</v>
      </c>
      <c r="C208" s="229" t="str">
        <f>[6]Settings!W207</f>
        <v xml:space="preserve"> Greater Letaba</v>
      </c>
      <c r="D208" s="147">
        <f>Current!$AI208</f>
        <v>4529</v>
      </c>
      <c r="E208" s="80">
        <f>Current!$AJ208</f>
        <v>2145</v>
      </c>
      <c r="F208" s="134">
        <f>Current!$AK208</f>
        <v>2145</v>
      </c>
      <c r="G208" s="147">
        <f>'Infrastructure 2 of 2'!$AI208</f>
        <v>61162</v>
      </c>
      <c r="H208" s="80">
        <f>'Infrastructure 2 of 2'!$AJ208</f>
        <v>61920</v>
      </c>
      <c r="I208" s="134">
        <f>'Infrastructure 2 of 2'!$AK208</f>
        <v>65427</v>
      </c>
      <c r="J208" s="147">
        <f>'Allocations in Kind'!$AI208</f>
        <v>35634</v>
      </c>
      <c r="K208" s="80">
        <f>'Allocations in Kind'!$AJ208</f>
        <v>24350</v>
      </c>
      <c r="L208" s="134">
        <f>'Allocations in Kind'!$AK208</f>
        <v>25762</v>
      </c>
      <c r="M208" s="147">
        <f>'ES Breakdown'!D208+'ES Breakdown'!G208+'ES Breakdown'!J208</f>
        <v>222508</v>
      </c>
      <c r="N208" s="80">
        <f>'ES Breakdown'!E208+'ES Breakdown'!H208+'ES Breakdown'!K208</f>
        <v>242595</v>
      </c>
      <c r="O208" s="134">
        <f>'ES Breakdown'!F208+'ES Breakdown'!I208+'ES Breakdown'!L208</f>
        <v>254930</v>
      </c>
      <c r="P208" s="147"/>
      <c r="Q208" s="80"/>
      <c r="R208" s="134"/>
      <c r="S208" s="147"/>
      <c r="T208" s="80"/>
      <c r="U208" s="134"/>
      <c r="V208" s="147"/>
      <c r="W208" s="80"/>
      <c r="X208" s="134"/>
      <c r="Y208" s="147"/>
      <c r="Z208" s="80"/>
      <c r="AA208" s="134"/>
      <c r="AB208" s="147"/>
      <c r="AC208" s="80"/>
      <c r="AD208" s="134"/>
      <c r="AE208" s="147"/>
      <c r="AF208" s="80"/>
      <c r="AG208" s="134"/>
      <c r="AI208" s="147">
        <f t="shared" si="131"/>
        <v>323833</v>
      </c>
      <c r="AJ208" s="80">
        <f t="shared" si="131"/>
        <v>331010</v>
      </c>
      <c r="AK208" s="134">
        <f t="shared" si="131"/>
        <v>348264</v>
      </c>
    </row>
    <row r="209" spans="1:37" ht="15" customHeight="1" x14ac:dyDescent="0.2">
      <c r="A209" s="20" t="str">
        <f>[6]Settings!U208</f>
        <v>B</v>
      </c>
      <c r="B209" s="19" t="str">
        <f>[6]Settings!V208</f>
        <v>LIM333</v>
      </c>
      <c r="C209" s="229" t="str">
        <f>[6]Settings!W208</f>
        <v xml:space="preserve"> Greater Tzaneen</v>
      </c>
      <c r="D209" s="147">
        <f>Current!$AI209</f>
        <v>7063</v>
      </c>
      <c r="E209" s="80">
        <f>Current!$AJ209</f>
        <v>2145</v>
      </c>
      <c r="F209" s="134">
        <f>Current!$AK209</f>
        <v>2145</v>
      </c>
      <c r="G209" s="147">
        <f>'Infrastructure 2 of 2'!$AI209</f>
        <v>120942</v>
      </c>
      <c r="H209" s="80">
        <f>'Infrastructure 2 of 2'!$AJ209</f>
        <v>116580</v>
      </c>
      <c r="I209" s="134">
        <f>'Infrastructure 2 of 2'!$AK209</f>
        <v>127529</v>
      </c>
      <c r="J209" s="147">
        <f>'Allocations in Kind'!$AI209</f>
        <v>21102</v>
      </c>
      <c r="K209" s="80">
        <f>'Allocations in Kind'!$AJ209</f>
        <v>53020</v>
      </c>
      <c r="L209" s="134">
        <f>'Allocations in Kind'!$AK209</f>
        <v>56095</v>
      </c>
      <c r="M209" s="147">
        <f>'ES Breakdown'!D209+'ES Breakdown'!G209+'ES Breakdown'!J209</f>
        <v>311977</v>
      </c>
      <c r="N209" s="80">
        <f>'ES Breakdown'!E209+'ES Breakdown'!H209+'ES Breakdown'!K209</f>
        <v>336443</v>
      </c>
      <c r="O209" s="134">
        <f>'ES Breakdown'!F209+'ES Breakdown'!I209+'ES Breakdown'!L209</f>
        <v>353706</v>
      </c>
      <c r="P209" s="147"/>
      <c r="Q209" s="80"/>
      <c r="R209" s="134"/>
      <c r="S209" s="147"/>
      <c r="T209" s="80"/>
      <c r="U209" s="134"/>
      <c r="V209" s="147"/>
      <c r="W209" s="80"/>
      <c r="X209" s="134"/>
      <c r="Y209" s="147"/>
      <c r="Z209" s="80"/>
      <c r="AA209" s="134"/>
      <c r="AB209" s="147"/>
      <c r="AC209" s="80"/>
      <c r="AD209" s="134"/>
      <c r="AE209" s="147"/>
      <c r="AF209" s="80"/>
      <c r="AG209" s="134"/>
      <c r="AI209" s="147">
        <f t="shared" si="131"/>
        <v>461084</v>
      </c>
      <c r="AJ209" s="80">
        <f t="shared" si="131"/>
        <v>508188</v>
      </c>
      <c r="AK209" s="134">
        <f t="shared" si="131"/>
        <v>539475</v>
      </c>
    </row>
    <row r="210" spans="1:37" ht="15" customHeight="1" x14ac:dyDescent="0.2">
      <c r="A210" s="20" t="str">
        <f>[6]Settings!U209</f>
        <v>B</v>
      </c>
      <c r="B210" s="19" t="str">
        <f>[6]Settings!V209</f>
        <v>LIM334</v>
      </c>
      <c r="C210" s="229" t="str">
        <f>[6]Settings!W209</f>
        <v xml:space="preserve"> Ba-Phalaborwa</v>
      </c>
      <c r="D210" s="147">
        <f>Current!$AI210</f>
        <v>8145</v>
      </c>
      <c r="E210" s="80">
        <f>Current!$AJ210</f>
        <v>7400</v>
      </c>
      <c r="F210" s="134">
        <f>Current!$AK210</f>
        <v>7660</v>
      </c>
      <c r="G210" s="147">
        <f>'Infrastructure 2 of 2'!$AI210</f>
        <v>48619</v>
      </c>
      <c r="H210" s="80">
        <f>'Infrastructure 2 of 2'!$AJ210</f>
        <v>37242</v>
      </c>
      <c r="I210" s="134">
        <f>'Infrastructure 2 of 2'!$AK210</f>
        <v>55043</v>
      </c>
      <c r="J210" s="147">
        <f>'Allocations in Kind'!$AI210</f>
        <v>12169</v>
      </c>
      <c r="K210" s="80">
        <f>'Allocations in Kind'!$AJ210</f>
        <v>18700</v>
      </c>
      <c r="L210" s="134">
        <f>'Allocations in Kind'!$AK210</f>
        <v>18269</v>
      </c>
      <c r="M210" s="147">
        <f>'ES Breakdown'!D210+'ES Breakdown'!G210+'ES Breakdown'!J210</f>
        <v>120392</v>
      </c>
      <c r="N210" s="80">
        <f>'ES Breakdown'!E210+'ES Breakdown'!H210+'ES Breakdown'!K210</f>
        <v>131531</v>
      </c>
      <c r="O210" s="134">
        <f>'ES Breakdown'!F210+'ES Breakdown'!I210+'ES Breakdown'!L210</f>
        <v>139114</v>
      </c>
      <c r="P210" s="147"/>
      <c r="Q210" s="80"/>
      <c r="R210" s="134"/>
      <c r="S210" s="147"/>
      <c r="T210" s="80"/>
      <c r="U210" s="134"/>
      <c r="V210" s="147"/>
      <c r="W210" s="80"/>
      <c r="X210" s="134"/>
      <c r="Y210" s="147"/>
      <c r="Z210" s="80"/>
      <c r="AA210" s="134"/>
      <c r="AB210" s="147"/>
      <c r="AC210" s="80"/>
      <c r="AD210" s="134"/>
      <c r="AE210" s="147"/>
      <c r="AF210" s="80"/>
      <c r="AG210" s="134"/>
      <c r="AI210" s="147">
        <f t="shared" si="131"/>
        <v>189325</v>
      </c>
      <c r="AJ210" s="80">
        <f t="shared" si="131"/>
        <v>194873</v>
      </c>
      <c r="AK210" s="134">
        <f t="shared" si="131"/>
        <v>220086</v>
      </c>
    </row>
    <row r="211" spans="1:37" ht="15" customHeight="1" x14ac:dyDescent="0.2">
      <c r="A211" s="20" t="str">
        <f>[6]Settings!U210</f>
        <v>B</v>
      </c>
      <c r="B211" s="19" t="str">
        <f>[6]Settings!V210</f>
        <v>LIM335</v>
      </c>
      <c r="C211" s="229" t="str">
        <f>[6]Settings!W210</f>
        <v xml:space="preserve"> Maruleng</v>
      </c>
      <c r="D211" s="147">
        <f>Current!$AI211</f>
        <v>3024</v>
      </c>
      <c r="E211" s="80">
        <f>Current!$AJ211</f>
        <v>1900</v>
      </c>
      <c r="F211" s="134">
        <f>Current!$AK211</f>
        <v>1900</v>
      </c>
      <c r="G211" s="147">
        <f>'Infrastructure 2 of 2'!$AI211</f>
        <v>27223</v>
      </c>
      <c r="H211" s="80">
        <f>'Infrastructure 2 of 2'!$AJ211</f>
        <v>28600</v>
      </c>
      <c r="I211" s="134">
        <f>'Infrastructure 2 of 2'!$AK211</f>
        <v>30054</v>
      </c>
      <c r="J211" s="147">
        <f>'Allocations in Kind'!$AI211</f>
        <v>20430</v>
      </c>
      <c r="K211" s="80">
        <f>'Allocations in Kind'!$AJ211</f>
        <v>20321</v>
      </c>
      <c r="L211" s="134">
        <f>'Allocations in Kind'!$AK211</f>
        <v>21499</v>
      </c>
      <c r="M211" s="147">
        <f>'ES Breakdown'!D211+'ES Breakdown'!G211+'ES Breakdown'!J211</f>
        <v>99298</v>
      </c>
      <c r="N211" s="80">
        <f>'ES Breakdown'!E211+'ES Breakdown'!H211+'ES Breakdown'!K211</f>
        <v>108493</v>
      </c>
      <c r="O211" s="134">
        <f>'ES Breakdown'!F211+'ES Breakdown'!I211+'ES Breakdown'!L211</f>
        <v>114231</v>
      </c>
      <c r="P211" s="147"/>
      <c r="Q211" s="80"/>
      <c r="R211" s="134"/>
      <c r="S211" s="147"/>
      <c r="T211" s="80"/>
      <c r="U211" s="134"/>
      <c r="V211" s="147"/>
      <c r="W211" s="80"/>
      <c r="X211" s="134"/>
      <c r="Y211" s="147"/>
      <c r="Z211" s="80"/>
      <c r="AA211" s="134"/>
      <c r="AB211" s="147"/>
      <c r="AC211" s="80"/>
      <c r="AD211" s="134"/>
      <c r="AE211" s="147"/>
      <c r="AF211" s="80"/>
      <c r="AG211" s="134"/>
      <c r="AI211" s="147">
        <f t="shared" si="131"/>
        <v>149975</v>
      </c>
      <c r="AJ211" s="80">
        <f t="shared" si="131"/>
        <v>159314</v>
      </c>
      <c r="AK211" s="134">
        <f t="shared" si="131"/>
        <v>167684</v>
      </c>
    </row>
    <row r="212" spans="1:37" ht="15" customHeight="1" x14ac:dyDescent="0.2">
      <c r="A212" s="20" t="str">
        <f>[6]Settings!U211</f>
        <v>C</v>
      </c>
      <c r="B212" s="19" t="str">
        <f>[6]Settings!V211</f>
        <v>DC33</v>
      </c>
      <c r="C212" s="229" t="str">
        <f>[6]Settings!W211</f>
        <v xml:space="preserve"> Mopani District Municipality</v>
      </c>
      <c r="D212" s="147">
        <f>Current!$AI212</f>
        <v>3520</v>
      </c>
      <c r="E212" s="80">
        <f>Current!$AJ212</f>
        <v>2050</v>
      </c>
      <c r="F212" s="134">
        <f>Current!$AK212</f>
        <v>2310</v>
      </c>
      <c r="G212" s="147">
        <f>'Infrastructure 2 of 2'!$AI212</f>
        <v>559950</v>
      </c>
      <c r="H212" s="80">
        <f>'Infrastructure 2 of 2'!$AJ212</f>
        <v>600454</v>
      </c>
      <c r="I212" s="134">
        <f>'Infrastructure 2 of 2'!$AK212</f>
        <v>633533</v>
      </c>
      <c r="J212" s="147">
        <f>'Allocations in Kind'!$AI212</f>
        <v>453319</v>
      </c>
      <c r="K212" s="80">
        <f>'Allocations in Kind'!$AJ212</f>
        <v>297633</v>
      </c>
      <c r="L212" s="134">
        <f>'Allocations in Kind'!$AK212</f>
        <v>70000</v>
      </c>
      <c r="M212" s="147">
        <f>'ES Breakdown'!D212+'ES Breakdown'!G212+'ES Breakdown'!J212</f>
        <v>759547</v>
      </c>
      <c r="N212" s="80">
        <f>'ES Breakdown'!E212+'ES Breakdown'!H212+'ES Breakdown'!K212</f>
        <v>843149</v>
      </c>
      <c r="O212" s="134">
        <f>'ES Breakdown'!F212+'ES Breakdown'!I212+'ES Breakdown'!L212</f>
        <v>923013</v>
      </c>
      <c r="P212" s="147"/>
      <c r="Q212" s="80"/>
      <c r="R212" s="134"/>
      <c r="S212" s="147"/>
      <c r="T212" s="80"/>
      <c r="U212" s="134"/>
      <c r="V212" s="147"/>
      <c r="W212" s="80"/>
      <c r="X212" s="134"/>
      <c r="Y212" s="147"/>
      <c r="Z212" s="80"/>
      <c r="AA212" s="134"/>
      <c r="AB212" s="147"/>
      <c r="AC212" s="80"/>
      <c r="AD212" s="134"/>
      <c r="AE212" s="147"/>
      <c r="AF212" s="80"/>
      <c r="AG212" s="134"/>
      <c r="AI212" s="147">
        <f t="shared" si="131"/>
        <v>1776336</v>
      </c>
      <c r="AJ212" s="80">
        <f t="shared" si="131"/>
        <v>1743286</v>
      </c>
      <c r="AK212" s="134">
        <f t="shared" si="131"/>
        <v>1628856</v>
      </c>
    </row>
    <row r="213" spans="1:37" s="66" customFormat="1" ht="15" customHeight="1" x14ac:dyDescent="0.2">
      <c r="A213" s="22" t="str">
        <f>[6]Settings!U212</f>
        <v>Total: Mopani Municipalities</v>
      </c>
      <c r="B213" s="23"/>
      <c r="C213" s="24"/>
      <c r="D213" s="193">
        <f>SUM(D207:D212)</f>
        <v>32790</v>
      </c>
      <c r="E213" s="193">
        <f t="shared" ref="E213:F213" si="132">SUM(E207:E212)</f>
        <v>17785</v>
      </c>
      <c r="F213" s="193">
        <f t="shared" si="132"/>
        <v>18305</v>
      </c>
      <c r="G213" s="193">
        <f>SUM(G207:G212)</f>
        <v>899632</v>
      </c>
      <c r="H213" s="193">
        <f t="shared" ref="H213:I213" si="133">SUM(H207:H212)</f>
        <v>920049</v>
      </c>
      <c r="I213" s="193">
        <f t="shared" si="133"/>
        <v>990550</v>
      </c>
      <c r="J213" s="193">
        <f>SUM(J207:J212)</f>
        <v>593819</v>
      </c>
      <c r="K213" s="102">
        <f t="shared" ref="K213:L213" si="134">SUM(K207:K212)</f>
        <v>508371</v>
      </c>
      <c r="L213" s="203">
        <f t="shared" si="134"/>
        <v>270639</v>
      </c>
      <c r="M213" s="193">
        <f>SUM(M207:M212)</f>
        <v>1748300</v>
      </c>
      <c r="N213" s="102">
        <f t="shared" ref="N213:AK213" si="135">SUM(N207:N212)</f>
        <v>1913795</v>
      </c>
      <c r="O213" s="203">
        <f t="shared" si="135"/>
        <v>2047862</v>
      </c>
      <c r="P213" s="203">
        <f t="shared" si="135"/>
        <v>0</v>
      </c>
      <c r="Q213" s="102">
        <f t="shared" si="135"/>
        <v>0</v>
      </c>
      <c r="R213" s="203">
        <f t="shared" si="135"/>
        <v>0</v>
      </c>
      <c r="S213" s="193">
        <f t="shared" si="135"/>
        <v>0</v>
      </c>
      <c r="T213" s="102">
        <f t="shared" si="135"/>
        <v>0</v>
      </c>
      <c r="U213" s="203">
        <f t="shared" si="135"/>
        <v>0</v>
      </c>
      <c r="V213" s="193">
        <f t="shared" si="135"/>
        <v>0</v>
      </c>
      <c r="W213" s="102">
        <f t="shared" si="135"/>
        <v>0</v>
      </c>
      <c r="X213" s="203">
        <f t="shared" si="135"/>
        <v>0</v>
      </c>
      <c r="Y213" s="193">
        <f t="shared" si="135"/>
        <v>0</v>
      </c>
      <c r="Z213" s="102">
        <f t="shared" si="135"/>
        <v>0</v>
      </c>
      <c r="AA213" s="203">
        <f t="shared" si="135"/>
        <v>0</v>
      </c>
      <c r="AB213" s="193">
        <f t="shared" si="135"/>
        <v>0</v>
      </c>
      <c r="AC213" s="102">
        <f t="shared" si="135"/>
        <v>0</v>
      </c>
      <c r="AD213" s="203">
        <f t="shared" si="135"/>
        <v>0</v>
      </c>
      <c r="AE213" s="193">
        <f t="shared" si="135"/>
        <v>0</v>
      </c>
      <c r="AF213" s="102">
        <f t="shared" si="135"/>
        <v>0</v>
      </c>
      <c r="AG213" s="203">
        <f t="shared" si="135"/>
        <v>0</v>
      </c>
      <c r="AH213" s="121">
        <f t="shared" si="135"/>
        <v>0</v>
      </c>
      <c r="AI213" s="193">
        <f t="shared" si="135"/>
        <v>3274541</v>
      </c>
      <c r="AJ213" s="102">
        <f t="shared" si="135"/>
        <v>3360000</v>
      </c>
      <c r="AK213" s="203">
        <f t="shared" si="135"/>
        <v>3327356</v>
      </c>
    </row>
    <row r="214" spans="1:37" ht="15" customHeight="1" x14ac:dyDescent="0.2">
      <c r="A214" s="254">
        <f>[6]Settings!U213</f>
        <v>0</v>
      </c>
      <c r="B214" s="243">
        <f>[6]Settings!V213</f>
        <v>0</v>
      </c>
      <c r="C214" s="244">
        <f>[6]Settings!W213</f>
        <v>0</v>
      </c>
      <c r="D214" s="1">
        <f>Current!$AI214</f>
        <v>0</v>
      </c>
      <c r="E214" s="2">
        <f>Current!$AJ214</f>
        <v>0</v>
      </c>
      <c r="F214" s="3">
        <f>Current!$AK214</f>
        <v>0</v>
      </c>
      <c r="G214" s="1">
        <f>'Infrastructure 2 of 2'!$AI214</f>
        <v>0</v>
      </c>
      <c r="H214" s="2">
        <f>'Infrastructure 2 of 2'!$AJ214</f>
        <v>0</v>
      </c>
      <c r="I214" s="3">
        <f>'Infrastructure 2 of 2'!$AK214</f>
        <v>0</v>
      </c>
      <c r="J214" s="1">
        <f>'Allocations in Kind'!$AI214</f>
        <v>0</v>
      </c>
      <c r="K214" s="2">
        <f>'Allocations in Kind'!$AJ214</f>
        <v>0</v>
      </c>
      <c r="L214" s="3">
        <f>'Allocations in Kind'!$AK214</f>
        <v>0</v>
      </c>
      <c r="M214" s="1">
        <f>'ES Breakdown'!D214+'ES Breakdown'!G214+'ES Breakdown'!J214</f>
        <v>0</v>
      </c>
      <c r="N214" s="2">
        <f>'ES Breakdown'!E214+'ES Breakdown'!H214+'ES Breakdown'!K214</f>
        <v>0</v>
      </c>
      <c r="O214" s="3">
        <f>'ES Breakdown'!F214+'ES Breakdown'!I214+'ES Breakdown'!L214</f>
        <v>0</v>
      </c>
      <c r="P214" s="1"/>
      <c r="Q214" s="2"/>
      <c r="R214" s="3"/>
      <c r="S214" s="1"/>
      <c r="T214" s="2"/>
      <c r="U214" s="3"/>
      <c r="V214" s="1"/>
      <c r="W214" s="2"/>
      <c r="X214" s="3"/>
      <c r="Y214" s="1"/>
      <c r="Z214" s="2"/>
      <c r="AA214" s="3"/>
      <c r="AB214" s="1"/>
      <c r="AC214" s="2"/>
      <c r="AD214" s="3"/>
      <c r="AE214" s="1"/>
      <c r="AF214" s="2"/>
      <c r="AG214" s="3"/>
      <c r="AI214" s="147">
        <f t="shared" ref="AI214:AK219" si="136">D214+G214+J214+M214+P214+S214+V214+Y214+AB214+AE214</f>
        <v>0</v>
      </c>
      <c r="AJ214" s="80">
        <f t="shared" si="136"/>
        <v>0</v>
      </c>
      <c r="AK214" s="134">
        <f t="shared" si="136"/>
        <v>0</v>
      </c>
    </row>
    <row r="215" spans="1:37" ht="15" customHeight="1" x14ac:dyDescent="0.2">
      <c r="A215" s="20" t="str">
        <f>[6]Settings!U214</f>
        <v>B</v>
      </c>
      <c r="B215" s="19" t="str">
        <f>[6]Settings!V214</f>
        <v>LIM341</v>
      </c>
      <c r="C215" s="229" t="str">
        <f>[6]Settings!W214</f>
        <v>LIM341</v>
      </c>
      <c r="D215" s="147">
        <f>Current!$AI215</f>
        <v>10195</v>
      </c>
      <c r="E215" s="80">
        <f>Current!$AJ215</f>
        <v>6900</v>
      </c>
      <c r="F215" s="134">
        <f>Current!$AK215</f>
        <v>7160</v>
      </c>
      <c r="G215" s="147">
        <f>'Infrastructure 2 of 2'!$AI215</f>
        <v>47468</v>
      </c>
      <c r="H215" s="80">
        <f>'Infrastructure 2 of 2'!$AJ215</f>
        <v>40984</v>
      </c>
      <c r="I215" s="134">
        <f>'Infrastructure 2 of 2'!$AK215</f>
        <v>52585</v>
      </c>
      <c r="J215" s="147">
        <f>'Allocations in Kind'!$AI215</f>
        <v>7073</v>
      </c>
      <c r="K215" s="80">
        <f>'Allocations in Kind'!$AJ215</f>
        <v>31267</v>
      </c>
      <c r="L215" s="134">
        <f>'Allocations in Kind'!$AK215</f>
        <v>33080</v>
      </c>
      <c r="M215" s="147">
        <f>'ES Breakdown'!D215+'ES Breakdown'!G215+'ES Breakdown'!J215</f>
        <v>104327</v>
      </c>
      <c r="N215" s="80">
        <f>'ES Breakdown'!E215+'ES Breakdown'!H215+'ES Breakdown'!K215</f>
        <v>122782</v>
      </c>
      <c r="O215" s="134">
        <f>'ES Breakdown'!F215+'ES Breakdown'!I215+'ES Breakdown'!L215</f>
        <v>133307</v>
      </c>
      <c r="P215" s="147"/>
      <c r="Q215" s="80"/>
      <c r="R215" s="134"/>
      <c r="S215" s="147"/>
      <c r="T215" s="80"/>
      <c r="U215" s="134"/>
      <c r="V215" s="147"/>
      <c r="W215" s="80"/>
      <c r="X215" s="134"/>
      <c r="Y215" s="147"/>
      <c r="Z215" s="80"/>
      <c r="AA215" s="134"/>
      <c r="AB215" s="147"/>
      <c r="AC215" s="80"/>
      <c r="AD215" s="134"/>
      <c r="AE215" s="147"/>
      <c r="AF215" s="80"/>
      <c r="AG215" s="134"/>
      <c r="AI215" s="147">
        <f t="shared" si="136"/>
        <v>169063</v>
      </c>
      <c r="AJ215" s="80">
        <f t="shared" si="136"/>
        <v>201933</v>
      </c>
      <c r="AK215" s="134">
        <f t="shared" si="136"/>
        <v>226132</v>
      </c>
    </row>
    <row r="216" spans="1:37" ht="15" customHeight="1" x14ac:dyDescent="0.2">
      <c r="A216" s="20" t="str">
        <f>[6]Settings!U215</f>
        <v>B</v>
      </c>
      <c r="B216" s="19" t="str">
        <f>[6]Settings!V215</f>
        <v>LIM343</v>
      </c>
      <c r="C216" s="229" t="str">
        <f>[6]Settings!W215</f>
        <v>LIM343</v>
      </c>
      <c r="D216" s="147">
        <f>Current!$AI216</f>
        <v>6525</v>
      </c>
      <c r="E216" s="80">
        <f>Current!$AJ216</f>
        <v>1700</v>
      </c>
      <c r="F216" s="134">
        <f>Current!$AK216</f>
        <v>1700</v>
      </c>
      <c r="G216" s="147">
        <f>'Infrastructure 2 of 2'!$AI216</f>
        <v>141159</v>
      </c>
      <c r="H216" s="80">
        <f>'Infrastructure 2 of 2'!$AJ216</f>
        <v>142119</v>
      </c>
      <c r="I216" s="134">
        <f>'Infrastructure 2 of 2'!$AK216</f>
        <v>153410</v>
      </c>
      <c r="J216" s="147">
        <f>'Allocations in Kind'!$AI216</f>
        <v>73669</v>
      </c>
      <c r="K216" s="80">
        <f>'Allocations in Kind'!$AJ216</f>
        <v>27050</v>
      </c>
      <c r="L216" s="134">
        <f>'Allocations in Kind'!$AK216</f>
        <v>28619</v>
      </c>
      <c r="M216" s="147">
        <f>'ES Breakdown'!D216+'ES Breakdown'!G216+'ES Breakdown'!J216</f>
        <v>361798</v>
      </c>
      <c r="N216" s="80">
        <f>'ES Breakdown'!E216+'ES Breakdown'!H216+'ES Breakdown'!K216</f>
        <v>388695</v>
      </c>
      <c r="O216" s="134">
        <f>'ES Breakdown'!F216+'ES Breakdown'!I216+'ES Breakdown'!L216</f>
        <v>407408</v>
      </c>
      <c r="P216" s="147"/>
      <c r="Q216" s="80"/>
      <c r="R216" s="134"/>
      <c r="S216" s="147"/>
      <c r="T216" s="80"/>
      <c r="U216" s="134"/>
      <c r="V216" s="147"/>
      <c r="W216" s="80"/>
      <c r="X216" s="134"/>
      <c r="Y216" s="147"/>
      <c r="Z216" s="80"/>
      <c r="AA216" s="134"/>
      <c r="AB216" s="147"/>
      <c r="AC216" s="80"/>
      <c r="AD216" s="134"/>
      <c r="AE216" s="147"/>
      <c r="AF216" s="80"/>
      <c r="AG216" s="134"/>
      <c r="AI216" s="147">
        <f t="shared" si="136"/>
        <v>583151</v>
      </c>
      <c r="AJ216" s="80">
        <f t="shared" si="136"/>
        <v>559564</v>
      </c>
      <c r="AK216" s="134">
        <f t="shared" si="136"/>
        <v>591137</v>
      </c>
    </row>
    <row r="217" spans="1:37" ht="15" customHeight="1" x14ac:dyDescent="0.2">
      <c r="A217" s="20" t="str">
        <f>[6]Settings!U216</f>
        <v>B</v>
      </c>
      <c r="B217" s="19" t="str">
        <f>[6]Settings!V216</f>
        <v>LIM344</v>
      </c>
      <c r="C217" s="229" t="str">
        <f>[6]Settings!W216</f>
        <v>Makhado</v>
      </c>
      <c r="D217" s="147">
        <f>Current!$AI217</f>
        <v>6030</v>
      </c>
      <c r="E217" s="80">
        <f>Current!$AJ217</f>
        <v>1700</v>
      </c>
      <c r="F217" s="134">
        <f>Current!$AK217</f>
        <v>1700</v>
      </c>
      <c r="G217" s="147">
        <f>'Infrastructure 2 of 2'!$AI217</f>
        <v>116169</v>
      </c>
      <c r="H217" s="80">
        <f>'Infrastructure 2 of 2'!$AJ217</f>
        <v>121510</v>
      </c>
      <c r="I217" s="134">
        <f>'Infrastructure 2 of 2'!$AK217</f>
        <v>147147</v>
      </c>
      <c r="J217" s="147">
        <f>'Allocations in Kind'!$AI217</f>
        <v>22120</v>
      </c>
      <c r="K217" s="80">
        <f>'Allocations in Kind'!$AJ217</f>
        <v>38645</v>
      </c>
      <c r="L217" s="134">
        <f>'Allocations in Kind'!$AK217</f>
        <v>40081</v>
      </c>
      <c r="M217" s="147">
        <f>'ES Breakdown'!D217+'ES Breakdown'!G217+'ES Breakdown'!J217</f>
        <v>294079</v>
      </c>
      <c r="N217" s="80">
        <f>'ES Breakdown'!E217+'ES Breakdown'!H217+'ES Breakdown'!K217</f>
        <v>314649</v>
      </c>
      <c r="O217" s="134">
        <f>'ES Breakdown'!F217+'ES Breakdown'!I217+'ES Breakdown'!L217</f>
        <v>329245</v>
      </c>
      <c r="P217" s="147"/>
      <c r="Q217" s="80"/>
      <c r="R217" s="134"/>
      <c r="S217" s="147"/>
      <c r="T217" s="80"/>
      <c r="U217" s="134"/>
      <c r="V217" s="147"/>
      <c r="W217" s="80"/>
      <c r="X217" s="134"/>
      <c r="Y217" s="147"/>
      <c r="Z217" s="80"/>
      <c r="AA217" s="134"/>
      <c r="AB217" s="147"/>
      <c r="AC217" s="80"/>
      <c r="AD217" s="134"/>
      <c r="AE217" s="147"/>
      <c r="AF217" s="80"/>
      <c r="AG217" s="134"/>
      <c r="AI217" s="147">
        <f t="shared" si="136"/>
        <v>438398</v>
      </c>
      <c r="AJ217" s="80">
        <f t="shared" si="136"/>
        <v>476504</v>
      </c>
      <c r="AK217" s="134">
        <f t="shared" si="136"/>
        <v>518173</v>
      </c>
    </row>
    <row r="218" spans="1:37" ht="15" customHeight="1" x14ac:dyDescent="0.2">
      <c r="A218" s="20" t="str">
        <f>[6]Settings!U217</f>
        <v>B</v>
      </c>
      <c r="B218" s="19" t="str">
        <f>[6]Settings!V217</f>
        <v>LIM345</v>
      </c>
      <c r="C218" s="229" t="str">
        <f>[6]Settings!W217</f>
        <v>LIM 345</v>
      </c>
      <c r="D218" s="147">
        <f>Current!$AI218</f>
        <v>10192</v>
      </c>
      <c r="E218" s="80">
        <f>Current!$AJ218</f>
        <v>2345</v>
      </c>
      <c r="F218" s="134">
        <f>Current!$AK218</f>
        <v>2345</v>
      </c>
      <c r="G218" s="147">
        <f>'Infrastructure 2 of 2'!$AI218</f>
        <v>101480</v>
      </c>
      <c r="H218" s="80">
        <f>'Infrastructure 2 of 2'!$AJ218</f>
        <v>95345</v>
      </c>
      <c r="I218" s="134">
        <f>'Infrastructure 2 of 2'!$AK218</f>
        <v>106479</v>
      </c>
      <c r="J218" s="147">
        <f>'Allocations in Kind'!$AI218</f>
        <v>53116</v>
      </c>
      <c r="K218" s="80">
        <f>'Allocations in Kind'!$AJ218</f>
        <v>0</v>
      </c>
      <c r="L218" s="134">
        <f>'Allocations in Kind'!$AK218</f>
        <v>0</v>
      </c>
      <c r="M218" s="147">
        <f>'ES Breakdown'!D218+'ES Breakdown'!G218+'ES Breakdown'!J218</f>
        <v>304695</v>
      </c>
      <c r="N218" s="80">
        <f>'ES Breakdown'!E218+'ES Breakdown'!H218+'ES Breakdown'!K218</f>
        <v>325128</v>
      </c>
      <c r="O218" s="134">
        <f>'ES Breakdown'!F218+'ES Breakdown'!I218+'ES Breakdown'!L218</f>
        <v>339170</v>
      </c>
      <c r="P218" s="147"/>
      <c r="Q218" s="80"/>
      <c r="R218" s="134"/>
      <c r="S218" s="147"/>
      <c r="T218" s="80"/>
      <c r="U218" s="134"/>
      <c r="V218" s="147"/>
      <c r="W218" s="80"/>
      <c r="X218" s="134"/>
      <c r="Y218" s="147"/>
      <c r="Z218" s="80"/>
      <c r="AA218" s="134"/>
      <c r="AB218" s="147"/>
      <c r="AC218" s="80"/>
      <c r="AD218" s="134"/>
      <c r="AE218" s="147"/>
      <c r="AF218" s="80"/>
      <c r="AG218" s="134"/>
      <c r="AI218" s="147">
        <f t="shared" si="136"/>
        <v>469483</v>
      </c>
      <c r="AJ218" s="80">
        <f t="shared" si="136"/>
        <v>422818</v>
      </c>
      <c r="AK218" s="134">
        <f t="shared" si="136"/>
        <v>447994</v>
      </c>
    </row>
    <row r="219" spans="1:37" ht="15" customHeight="1" x14ac:dyDescent="0.2">
      <c r="A219" s="20" t="str">
        <f>[6]Settings!U218</f>
        <v>C</v>
      </c>
      <c r="B219" s="19" t="str">
        <f>[6]Settings!V218</f>
        <v>DC34</v>
      </c>
      <c r="C219" s="229" t="str">
        <f>[6]Settings!W218</f>
        <v>Vhembe District Municipality</v>
      </c>
      <c r="D219" s="147">
        <f>Current!$AI219</f>
        <v>3111</v>
      </c>
      <c r="E219" s="80">
        <f>Current!$AJ219</f>
        <v>2050</v>
      </c>
      <c r="F219" s="134">
        <f>Current!$AK219</f>
        <v>2310</v>
      </c>
      <c r="G219" s="147">
        <f>'Infrastructure 2 of 2'!$AI219</f>
        <v>559082</v>
      </c>
      <c r="H219" s="80">
        <f>'Infrastructure 2 of 2'!$AJ219</f>
        <v>603890</v>
      </c>
      <c r="I219" s="134">
        <f>'Infrastructure 2 of 2'!$AK219</f>
        <v>642999</v>
      </c>
      <c r="J219" s="147">
        <f>'Allocations in Kind'!$AI219</f>
        <v>80107</v>
      </c>
      <c r="K219" s="80">
        <f>'Allocations in Kind'!$AJ219</f>
        <v>113748</v>
      </c>
      <c r="L219" s="134">
        <f>'Allocations in Kind'!$AK219</f>
        <v>60000</v>
      </c>
      <c r="M219" s="147">
        <f>'ES Breakdown'!D219+'ES Breakdown'!G219+'ES Breakdown'!J219</f>
        <v>824760</v>
      </c>
      <c r="N219" s="80">
        <f>'ES Breakdown'!E219+'ES Breakdown'!H219+'ES Breakdown'!K219</f>
        <v>913077</v>
      </c>
      <c r="O219" s="134">
        <f>'ES Breakdown'!F219+'ES Breakdown'!I219+'ES Breakdown'!L219</f>
        <v>999217</v>
      </c>
      <c r="P219" s="147"/>
      <c r="Q219" s="80"/>
      <c r="R219" s="134"/>
      <c r="S219" s="147"/>
      <c r="T219" s="80"/>
      <c r="U219" s="134"/>
      <c r="V219" s="147"/>
      <c r="W219" s="80"/>
      <c r="X219" s="134"/>
      <c r="Y219" s="147"/>
      <c r="Z219" s="80"/>
      <c r="AA219" s="134"/>
      <c r="AB219" s="147"/>
      <c r="AC219" s="80"/>
      <c r="AD219" s="134"/>
      <c r="AE219" s="147"/>
      <c r="AF219" s="80"/>
      <c r="AG219" s="134"/>
      <c r="AI219" s="147">
        <f t="shared" si="136"/>
        <v>1467060</v>
      </c>
      <c r="AJ219" s="80">
        <f t="shared" si="136"/>
        <v>1632765</v>
      </c>
      <c r="AK219" s="134">
        <f t="shared" si="136"/>
        <v>1704526</v>
      </c>
    </row>
    <row r="220" spans="1:37" s="66" customFormat="1" ht="15" customHeight="1" x14ac:dyDescent="0.2">
      <c r="A220" s="22" t="str">
        <f>[6]Settings!U219</f>
        <v>Total: Vhembe Municipalities</v>
      </c>
      <c r="B220" s="23"/>
      <c r="C220" s="24"/>
      <c r="D220" s="193">
        <f>SUM(D215:D219)</f>
        <v>36053</v>
      </c>
      <c r="E220" s="102">
        <f t="shared" ref="E220:F220" si="137">SUM(E215:E219)</f>
        <v>14695</v>
      </c>
      <c r="F220" s="203">
        <f t="shared" si="137"/>
        <v>15215</v>
      </c>
      <c r="G220" s="193">
        <f>SUM(G215:G219)</f>
        <v>965358</v>
      </c>
      <c r="H220" s="102">
        <f t="shared" ref="H220:I220" si="138">SUM(H215:H219)</f>
        <v>1003848</v>
      </c>
      <c r="I220" s="203">
        <f t="shared" si="138"/>
        <v>1102620</v>
      </c>
      <c r="J220" s="193">
        <f>SUM(J215:J219)</f>
        <v>236085</v>
      </c>
      <c r="K220" s="102">
        <f t="shared" ref="K220:L220" si="139">SUM(K215:K219)</f>
        <v>210710</v>
      </c>
      <c r="L220" s="203">
        <f t="shared" si="139"/>
        <v>161780</v>
      </c>
      <c r="M220" s="193">
        <f>SUM(M215:M219)</f>
        <v>1889659</v>
      </c>
      <c r="N220" s="102">
        <f t="shared" ref="N220:AK220" si="140">SUM(N215:N219)</f>
        <v>2064331</v>
      </c>
      <c r="O220" s="203">
        <f t="shared" si="140"/>
        <v>2208347</v>
      </c>
      <c r="P220" s="203">
        <f t="shared" si="140"/>
        <v>0</v>
      </c>
      <c r="Q220" s="102">
        <f t="shared" si="140"/>
        <v>0</v>
      </c>
      <c r="R220" s="203">
        <f t="shared" si="140"/>
        <v>0</v>
      </c>
      <c r="S220" s="193">
        <f t="shared" si="140"/>
        <v>0</v>
      </c>
      <c r="T220" s="102">
        <f t="shared" si="140"/>
        <v>0</v>
      </c>
      <c r="U220" s="203">
        <f t="shared" si="140"/>
        <v>0</v>
      </c>
      <c r="V220" s="193">
        <f t="shared" si="140"/>
        <v>0</v>
      </c>
      <c r="W220" s="102">
        <f t="shared" si="140"/>
        <v>0</v>
      </c>
      <c r="X220" s="203">
        <f t="shared" si="140"/>
        <v>0</v>
      </c>
      <c r="Y220" s="193">
        <f t="shared" si="140"/>
        <v>0</v>
      </c>
      <c r="Z220" s="102">
        <f t="shared" si="140"/>
        <v>0</v>
      </c>
      <c r="AA220" s="203">
        <f t="shared" si="140"/>
        <v>0</v>
      </c>
      <c r="AB220" s="193">
        <f t="shared" si="140"/>
        <v>0</v>
      </c>
      <c r="AC220" s="102">
        <f t="shared" si="140"/>
        <v>0</v>
      </c>
      <c r="AD220" s="203">
        <f t="shared" si="140"/>
        <v>0</v>
      </c>
      <c r="AE220" s="193">
        <f t="shared" si="140"/>
        <v>0</v>
      </c>
      <c r="AF220" s="102">
        <f t="shared" si="140"/>
        <v>0</v>
      </c>
      <c r="AG220" s="203">
        <f t="shared" si="140"/>
        <v>0</v>
      </c>
      <c r="AH220" s="121">
        <f t="shared" si="140"/>
        <v>0</v>
      </c>
      <c r="AI220" s="193">
        <f t="shared" si="140"/>
        <v>3127155</v>
      </c>
      <c r="AJ220" s="102">
        <f t="shared" si="140"/>
        <v>3293584</v>
      </c>
      <c r="AK220" s="203">
        <f t="shared" si="140"/>
        <v>3487962</v>
      </c>
    </row>
    <row r="221" spans="1:37" ht="15" customHeight="1" x14ac:dyDescent="0.2">
      <c r="A221" s="254">
        <f>[6]Settings!U220</f>
        <v>0</v>
      </c>
      <c r="B221" s="243">
        <f>[6]Settings!V220</f>
        <v>0</v>
      </c>
      <c r="C221" s="244">
        <f>[6]Settings!W220</f>
        <v>0</v>
      </c>
      <c r="D221" s="1">
        <f>Current!$AI221</f>
        <v>0</v>
      </c>
      <c r="E221" s="2">
        <f>Current!$AJ221</f>
        <v>0</v>
      </c>
      <c r="F221" s="3">
        <f>Current!$AK221</f>
        <v>0</v>
      </c>
      <c r="G221" s="1">
        <f>'Infrastructure 2 of 2'!$AI221</f>
        <v>0</v>
      </c>
      <c r="H221" s="2">
        <f>'Infrastructure 2 of 2'!$AJ221</f>
        <v>0</v>
      </c>
      <c r="I221" s="3">
        <f>'Infrastructure 2 of 2'!$AK221</f>
        <v>0</v>
      </c>
      <c r="J221" s="1">
        <f>'Allocations in Kind'!$AI221</f>
        <v>0</v>
      </c>
      <c r="K221" s="2">
        <f>'Allocations in Kind'!$AJ221</f>
        <v>0</v>
      </c>
      <c r="L221" s="3">
        <f>'Allocations in Kind'!$AK221</f>
        <v>0</v>
      </c>
      <c r="M221" s="1">
        <f>'ES Breakdown'!D221+'ES Breakdown'!G221+'ES Breakdown'!J221</f>
        <v>0</v>
      </c>
      <c r="N221" s="2">
        <f>'ES Breakdown'!E221+'ES Breakdown'!H221+'ES Breakdown'!K221</f>
        <v>0</v>
      </c>
      <c r="O221" s="3">
        <f>'ES Breakdown'!F221+'ES Breakdown'!I221+'ES Breakdown'!L221</f>
        <v>0</v>
      </c>
      <c r="P221" s="1"/>
      <c r="Q221" s="2"/>
      <c r="R221" s="3"/>
      <c r="S221" s="1"/>
      <c r="T221" s="2"/>
      <c r="U221" s="3"/>
      <c r="V221" s="1"/>
      <c r="W221" s="2"/>
      <c r="X221" s="3"/>
      <c r="Y221" s="1"/>
      <c r="Z221" s="2"/>
      <c r="AA221" s="3"/>
      <c r="AB221" s="1"/>
      <c r="AC221" s="2"/>
      <c r="AD221" s="3"/>
      <c r="AE221" s="1"/>
      <c r="AF221" s="2"/>
      <c r="AG221" s="3"/>
      <c r="AI221" s="147">
        <f t="shared" ref="AI221:AK226" si="141">D221+G221+J221+M221+P221+S221+V221+Y221+AB221+AE221</f>
        <v>0</v>
      </c>
      <c r="AJ221" s="80">
        <f t="shared" si="141"/>
        <v>0</v>
      </c>
      <c r="AK221" s="134">
        <f t="shared" si="141"/>
        <v>0</v>
      </c>
    </row>
    <row r="222" spans="1:37" ht="15" customHeight="1" x14ac:dyDescent="0.2">
      <c r="A222" s="20" t="str">
        <f>[6]Settings!U221</f>
        <v>B</v>
      </c>
      <c r="B222" s="19" t="str">
        <f>[6]Settings!V221</f>
        <v>LIM351</v>
      </c>
      <c r="C222" s="229" t="str">
        <f>[6]Settings!W221</f>
        <v xml:space="preserve">Blouberg </v>
      </c>
      <c r="D222" s="147">
        <f>Current!$AI222</f>
        <v>7139</v>
      </c>
      <c r="E222" s="80">
        <f>Current!$AJ222</f>
        <v>2533</v>
      </c>
      <c r="F222" s="134">
        <f>Current!$AK222</f>
        <v>2533</v>
      </c>
      <c r="G222" s="147">
        <f>'Infrastructure 2 of 2'!$AI222</f>
        <v>52090</v>
      </c>
      <c r="H222" s="80">
        <f>'Infrastructure 2 of 2'!$AJ222</f>
        <v>54575</v>
      </c>
      <c r="I222" s="134">
        <f>'Infrastructure 2 of 2'!$AK222</f>
        <v>57198</v>
      </c>
      <c r="J222" s="147">
        <f>'Allocations in Kind'!$AI222</f>
        <v>40503</v>
      </c>
      <c r="K222" s="80">
        <f>'Allocations in Kind'!$AJ222</f>
        <v>31938</v>
      </c>
      <c r="L222" s="134">
        <f>'Allocations in Kind'!$AK222</f>
        <v>33790</v>
      </c>
      <c r="M222" s="147">
        <f>'ES Breakdown'!D222+'ES Breakdown'!G222+'ES Breakdown'!J222</f>
        <v>161111</v>
      </c>
      <c r="N222" s="80">
        <f>'ES Breakdown'!E222+'ES Breakdown'!H222+'ES Breakdown'!K222</f>
        <v>167031</v>
      </c>
      <c r="O222" s="134">
        <f>'ES Breakdown'!F222+'ES Breakdown'!I222+'ES Breakdown'!L222</f>
        <v>170559</v>
      </c>
      <c r="P222" s="147"/>
      <c r="Q222" s="80"/>
      <c r="R222" s="134"/>
      <c r="S222" s="147"/>
      <c r="T222" s="80"/>
      <c r="U222" s="134"/>
      <c r="V222" s="147"/>
      <c r="W222" s="80"/>
      <c r="X222" s="134"/>
      <c r="Y222" s="147"/>
      <c r="Z222" s="80"/>
      <c r="AA222" s="134"/>
      <c r="AB222" s="147"/>
      <c r="AC222" s="80"/>
      <c r="AD222" s="134"/>
      <c r="AE222" s="147"/>
      <c r="AF222" s="80"/>
      <c r="AG222" s="134"/>
      <c r="AI222" s="147">
        <f t="shared" si="141"/>
        <v>260843</v>
      </c>
      <c r="AJ222" s="80">
        <f t="shared" si="141"/>
        <v>256077</v>
      </c>
      <c r="AK222" s="134">
        <f t="shared" si="141"/>
        <v>264080</v>
      </c>
    </row>
    <row r="223" spans="1:37" ht="15" customHeight="1" x14ac:dyDescent="0.2">
      <c r="A223" s="20" t="str">
        <f>[6]Settings!U222</f>
        <v>B</v>
      </c>
      <c r="B223" s="19" t="str">
        <f>[6]Settings!V222</f>
        <v>LIM353</v>
      </c>
      <c r="C223" s="229" t="str">
        <f>[6]Settings!W222</f>
        <v>Molemole</v>
      </c>
      <c r="D223" s="147">
        <f>Current!$AI223</f>
        <v>6377</v>
      </c>
      <c r="E223" s="80">
        <f>Current!$AJ223</f>
        <v>2588</v>
      </c>
      <c r="F223" s="134">
        <f>Current!$AK223</f>
        <v>2588</v>
      </c>
      <c r="G223" s="147">
        <f>'Infrastructure 2 of 2'!$AI223</f>
        <v>35718</v>
      </c>
      <c r="H223" s="80">
        <f>'Infrastructure 2 of 2'!$AJ223</f>
        <v>41622</v>
      </c>
      <c r="I223" s="134">
        <f>'Infrastructure 2 of 2'!$AK223</f>
        <v>42632</v>
      </c>
      <c r="J223" s="147">
        <f>'Allocations in Kind'!$AI223</f>
        <v>15264</v>
      </c>
      <c r="K223" s="80">
        <f>'Allocations in Kind'!$AJ223</f>
        <v>24677</v>
      </c>
      <c r="L223" s="134">
        <f>'Allocations in Kind'!$AK223</f>
        <v>26109</v>
      </c>
      <c r="M223" s="147">
        <f>'ES Breakdown'!D223+'ES Breakdown'!G223+'ES Breakdown'!J223</f>
        <v>122614</v>
      </c>
      <c r="N223" s="80">
        <f>'ES Breakdown'!E223+'ES Breakdown'!H223+'ES Breakdown'!K223</f>
        <v>127590</v>
      </c>
      <c r="O223" s="134">
        <f>'ES Breakdown'!F223+'ES Breakdown'!I223+'ES Breakdown'!L223</f>
        <v>130623</v>
      </c>
      <c r="P223" s="147"/>
      <c r="Q223" s="80"/>
      <c r="R223" s="134"/>
      <c r="S223" s="147"/>
      <c r="T223" s="80"/>
      <c r="U223" s="134"/>
      <c r="V223" s="147"/>
      <c r="W223" s="80"/>
      <c r="X223" s="134"/>
      <c r="Y223" s="147"/>
      <c r="Z223" s="80"/>
      <c r="AA223" s="134"/>
      <c r="AB223" s="147"/>
      <c r="AC223" s="80"/>
      <c r="AD223" s="134"/>
      <c r="AE223" s="147"/>
      <c r="AF223" s="80"/>
      <c r="AG223" s="134"/>
      <c r="AI223" s="147">
        <f t="shared" si="141"/>
        <v>179973</v>
      </c>
      <c r="AJ223" s="80">
        <f t="shared" si="141"/>
        <v>196477</v>
      </c>
      <c r="AK223" s="134">
        <f t="shared" si="141"/>
        <v>201952</v>
      </c>
    </row>
    <row r="224" spans="1:37" ht="15" customHeight="1" x14ac:dyDescent="0.2">
      <c r="A224" s="20" t="str">
        <f>[6]Settings!U223</f>
        <v>B</v>
      </c>
      <c r="B224" s="19" t="str">
        <f>[6]Settings!V223</f>
        <v>LIM354</v>
      </c>
      <c r="C224" s="229" t="str">
        <f>[6]Settings!W223</f>
        <v xml:space="preserve">Polokwane </v>
      </c>
      <c r="D224" s="147">
        <f>Current!$AI224</f>
        <v>23214</v>
      </c>
      <c r="E224" s="80">
        <f>Current!$AJ224</f>
        <v>14734</v>
      </c>
      <c r="F224" s="134">
        <f>Current!$AK224</f>
        <v>15098</v>
      </c>
      <c r="G224" s="147">
        <f>'Infrastructure 2 of 2'!$AI224</f>
        <v>844587.95696383924</v>
      </c>
      <c r="H224" s="80">
        <f>'Infrastructure 2 of 2'!$AJ224</f>
        <v>920413.30845262506</v>
      </c>
      <c r="I224" s="134">
        <f>'Infrastructure 2 of 2'!$AK224</f>
        <v>1326738.357487306</v>
      </c>
      <c r="J224" s="147">
        <f>'Allocations in Kind'!$AI224</f>
        <v>145978</v>
      </c>
      <c r="K224" s="80">
        <f>'Allocations in Kind'!$AJ224</f>
        <v>303664</v>
      </c>
      <c r="L224" s="134">
        <f>'Allocations in Kind'!$AK224</f>
        <v>236493</v>
      </c>
      <c r="M224" s="147">
        <f>'ES Breakdown'!D224+'ES Breakdown'!G224+'ES Breakdown'!J224</f>
        <v>752064</v>
      </c>
      <c r="N224" s="80">
        <f>'ES Breakdown'!E224+'ES Breakdown'!H224+'ES Breakdown'!K224</f>
        <v>831889</v>
      </c>
      <c r="O224" s="134">
        <f>'ES Breakdown'!F224+'ES Breakdown'!I224+'ES Breakdown'!L224</f>
        <v>903461</v>
      </c>
      <c r="P224" s="147"/>
      <c r="Q224" s="80"/>
      <c r="R224" s="134"/>
      <c r="S224" s="147"/>
      <c r="T224" s="80"/>
      <c r="U224" s="134"/>
      <c r="V224" s="147"/>
      <c r="W224" s="80"/>
      <c r="X224" s="134"/>
      <c r="Y224" s="147"/>
      <c r="Z224" s="80"/>
      <c r="AA224" s="134"/>
      <c r="AB224" s="147"/>
      <c r="AC224" s="80"/>
      <c r="AD224" s="134"/>
      <c r="AE224" s="147"/>
      <c r="AF224" s="80"/>
      <c r="AG224" s="134"/>
      <c r="AI224" s="147">
        <f t="shared" si="141"/>
        <v>1765843.9569638392</v>
      </c>
      <c r="AJ224" s="80">
        <f t="shared" si="141"/>
        <v>2070700.3084526251</v>
      </c>
      <c r="AK224" s="134">
        <f t="shared" si="141"/>
        <v>2481790.357487306</v>
      </c>
    </row>
    <row r="225" spans="1:37" ht="15" customHeight="1" x14ac:dyDescent="0.2">
      <c r="A225" s="20" t="str">
        <f>[6]Settings!U224</f>
        <v>B</v>
      </c>
      <c r="B225" s="19" t="str">
        <f>[6]Settings!V224</f>
        <v>LIM355</v>
      </c>
      <c r="C225" s="229" t="str">
        <f>[6]Settings!W224</f>
        <v>Lepele-Nkumpi</v>
      </c>
      <c r="D225" s="147">
        <f>Current!$AI225</f>
        <v>3305</v>
      </c>
      <c r="E225" s="80">
        <f>Current!$AJ225</f>
        <v>2145</v>
      </c>
      <c r="F225" s="134">
        <f>Current!$AK225</f>
        <v>2145</v>
      </c>
      <c r="G225" s="147">
        <f>'Infrastructure 2 of 2'!$AI225</f>
        <v>60134</v>
      </c>
      <c r="H225" s="80">
        <f>'Infrastructure 2 of 2'!$AJ225</f>
        <v>58096</v>
      </c>
      <c r="I225" s="134">
        <f>'Infrastructure 2 of 2'!$AK225</f>
        <v>61367</v>
      </c>
      <c r="J225" s="147">
        <f>'Allocations in Kind'!$AI225</f>
        <v>24902</v>
      </c>
      <c r="K225" s="80">
        <f>'Allocations in Kind'!$AJ225</f>
        <v>20332</v>
      </c>
      <c r="L225" s="134">
        <f>'Allocations in Kind'!$AK225</f>
        <v>21511</v>
      </c>
      <c r="M225" s="147">
        <f>'ES Breakdown'!D225+'ES Breakdown'!G225+'ES Breakdown'!J225</f>
        <v>212142</v>
      </c>
      <c r="N225" s="80">
        <f>'ES Breakdown'!E225+'ES Breakdown'!H225+'ES Breakdown'!K225</f>
        <v>221852</v>
      </c>
      <c r="O225" s="134">
        <f>'ES Breakdown'!F225+'ES Breakdown'!I225+'ES Breakdown'!L225</f>
        <v>228112</v>
      </c>
      <c r="P225" s="147"/>
      <c r="Q225" s="80"/>
      <c r="R225" s="134"/>
      <c r="S225" s="147"/>
      <c r="T225" s="80"/>
      <c r="U225" s="134"/>
      <c r="V225" s="147"/>
      <c r="W225" s="80"/>
      <c r="X225" s="134"/>
      <c r="Y225" s="147"/>
      <c r="Z225" s="80"/>
      <c r="AA225" s="134"/>
      <c r="AB225" s="147"/>
      <c r="AC225" s="80"/>
      <c r="AD225" s="134"/>
      <c r="AE225" s="147"/>
      <c r="AF225" s="80"/>
      <c r="AG225" s="134"/>
      <c r="AI225" s="147">
        <f t="shared" si="141"/>
        <v>300483</v>
      </c>
      <c r="AJ225" s="80">
        <f t="shared" si="141"/>
        <v>302425</v>
      </c>
      <c r="AK225" s="134">
        <f t="shared" si="141"/>
        <v>313135</v>
      </c>
    </row>
    <row r="226" spans="1:37" ht="15" customHeight="1" x14ac:dyDescent="0.2">
      <c r="A226" s="20" t="str">
        <f>[6]Settings!U225</f>
        <v>C</v>
      </c>
      <c r="B226" s="19" t="str">
        <f>[6]Settings!V225</f>
        <v>DC35</v>
      </c>
      <c r="C226" s="229" t="str">
        <f>[6]Settings!W225</f>
        <v>Capricorn District Municipality</v>
      </c>
      <c r="D226" s="147">
        <f>Current!$AI226</f>
        <v>6330</v>
      </c>
      <c r="E226" s="80">
        <f>Current!$AJ226</f>
        <v>1000</v>
      </c>
      <c r="F226" s="134">
        <f>Current!$AK226</f>
        <v>1000</v>
      </c>
      <c r="G226" s="147">
        <f>'Infrastructure 2 of 2'!$AI226</f>
        <v>327454</v>
      </c>
      <c r="H226" s="80">
        <f>'Infrastructure 2 of 2'!$AJ226</f>
        <v>329808</v>
      </c>
      <c r="I226" s="134">
        <f>'Infrastructure 2 of 2'!$AK226</f>
        <v>372004</v>
      </c>
      <c r="J226" s="147">
        <f>'Allocations in Kind'!$AI226</f>
        <v>24636</v>
      </c>
      <c r="K226" s="80">
        <f>'Allocations in Kind'!$AJ226</f>
        <v>59919</v>
      </c>
      <c r="L226" s="134">
        <f>'Allocations in Kind'!$AK226</f>
        <v>70000</v>
      </c>
      <c r="M226" s="147">
        <f>'ES Breakdown'!D226+'ES Breakdown'!G226+'ES Breakdown'!J226</f>
        <v>522352</v>
      </c>
      <c r="N226" s="80">
        <f>'ES Breakdown'!E226+'ES Breakdown'!H226+'ES Breakdown'!K226</f>
        <v>548624</v>
      </c>
      <c r="O226" s="134">
        <f>'ES Breakdown'!F226+'ES Breakdown'!I226+'ES Breakdown'!L226</f>
        <v>588367</v>
      </c>
      <c r="P226" s="147"/>
      <c r="Q226" s="80"/>
      <c r="R226" s="134"/>
      <c r="S226" s="147"/>
      <c r="T226" s="80"/>
      <c r="U226" s="134"/>
      <c r="V226" s="147"/>
      <c r="W226" s="80"/>
      <c r="X226" s="134"/>
      <c r="Y226" s="147"/>
      <c r="Z226" s="80"/>
      <c r="AA226" s="134"/>
      <c r="AB226" s="147"/>
      <c r="AC226" s="80"/>
      <c r="AD226" s="134"/>
      <c r="AE226" s="147"/>
      <c r="AF226" s="80"/>
      <c r="AG226" s="134"/>
      <c r="AI226" s="147">
        <f t="shared" si="141"/>
        <v>880772</v>
      </c>
      <c r="AJ226" s="80">
        <f t="shared" si="141"/>
        <v>939351</v>
      </c>
      <c r="AK226" s="134">
        <f t="shared" si="141"/>
        <v>1031371</v>
      </c>
    </row>
    <row r="227" spans="1:37" s="66" customFormat="1" ht="15" customHeight="1" x14ac:dyDescent="0.2">
      <c r="A227" s="22" t="str">
        <f>[6]Settings!U226</f>
        <v>Total: Capricorn Municipalities</v>
      </c>
      <c r="B227" s="23"/>
      <c r="C227" s="24"/>
      <c r="D227" s="193">
        <f>SUM(D222:D226)</f>
        <v>46365</v>
      </c>
      <c r="E227" s="102">
        <f t="shared" ref="E227:F227" si="142">SUM(E222:E226)</f>
        <v>23000</v>
      </c>
      <c r="F227" s="203">
        <f t="shared" si="142"/>
        <v>23364</v>
      </c>
      <c r="G227" s="193">
        <f>SUM(G222:G226)</f>
        <v>1319983.9569638392</v>
      </c>
      <c r="H227" s="102">
        <f t="shared" ref="H227:I227" si="143">SUM(H222:H226)</f>
        <v>1404514.3084526251</v>
      </c>
      <c r="I227" s="203">
        <f t="shared" si="143"/>
        <v>1859939.357487306</v>
      </c>
      <c r="J227" s="193">
        <f>SUM(J222:J226)</f>
        <v>251283</v>
      </c>
      <c r="K227" s="102">
        <f t="shared" ref="K227:L227" si="144">SUM(K222:K226)</f>
        <v>440530</v>
      </c>
      <c r="L227" s="203">
        <f t="shared" si="144"/>
        <v>387903</v>
      </c>
      <c r="M227" s="193">
        <f>SUM(M222:M226)</f>
        <v>1770283</v>
      </c>
      <c r="N227" s="102">
        <f t="shared" ref="N227:AK227" si="145">SUM(N222:N226)</f>
        <v>1896986</v>
      </c>
      <c r="O227" s="203">
        <f t="shared" si="145"/>
        <v>2021122</v>
      </c>
      <c r="P227" s="203">
        <f t="shared" si="145"/>
        <v>0</v>
      </c>
      <c r="Q227" s="102">
        <f t="shared" si="145"/>
        <v>0</v>
      </c>
      <c r="R227" s="203">
        <f t="shared" si="145"/>
        <v>0</v>
      </c>
      <c r="S227" s="193">
        <f t="shared" si="145"/>
        <v>0</v>
      </c>
      <c r="T227" s="102">
        <f t="shared" si="145"/>
        <v>0</v>
      </c>
      <c r="U227" s="203">
        <f t="shared" si="145"/>
        <v>0</v>
      </c>
      <c r="V227" s="193">
        <f t="shared" si="145"/>
        <v>0</v>
      </c>
      <c r="W227" s="102">
        <f t="shared" si="145"/>
        <v>0</v>
      </c>
      <c r="X227" s="203">
        <f t="shared" si="145"/>
        <v>0</v>
      </c>
      <c r="Y227" s="193">
        <f t="shared" si="145"/>
        <v>0</v>
      </c>
      <c r="Z227" s="102">
        <f t="shared" si="145"/>
        <v>0</v>
      </c>
      <c r="AA227" s="203">
        <f t="shared" si="145"/>
        <v>0</v>
      </c>
      <c r="AB227" s="193">
        <f t="shared" si="145"/>
        <v>0</v>
      </c>
      <c r="AC227" s="102">
        <f t="shared" si="145"/>
        <v>0</v>
      </c>
      <c r="AD227" s="203">
        <f t="shared" si="145"/>
        <v>0</v>
      </c>
      <c r="AE227" s="193">
        <f t="shared" si="145"/>
        <v>0</v>
      </c>
      <c r="AF227" s="102">
        <f t="shared" si="145"/>
        <v>0</v>
      </c>
      <c r="AG227" s="203">
        <f t="shared" si="145"/>
        <v>0</v>
      </c>
      <c r="AH227" s="121">
        <f t="shared" si="145"/>
        <v>0</v>
      </c>
      <c r="AI227" s="193">
        <f t="shared" si="145"/>
        <v>3387914.956963839</v>
      </c>
      <c r="AJ227" s="102">
        <f t="shared" si="145"/>
        <v>3765030.3084526248</v>
      </c>
      <c r="AK227" s="203">
        <f t="shared" si="145"/>
        <v>4292328.357487306</v>
      </c>
    </row>
    <row r="228" spans="1:37" ht="15" customHeight="1" x14ac:dyDescent="0.2">
      <c r="A228" s="254">
        <f>[6]Settings!U227</f>
        <v>0</v>
      </c>
      <c r="B228" s="243">
        <f>[6]Settings!V227</f>
        <v>0</v>
      </c>
      <c r="C228" s="244">
        <f>[6]Settings!W227</f>
        <v>0</v>
      </c>
      <c r="D228" s="1">
        <f>Current!$AI228</f>
        <v>0</v>
      </c>
      <c r="E228" s="2">
        <f>Current!$AJ228</f>
        <v>0</v>
      </c>
      <c r="F228" s="3">
        <f>Current!$AK228</f>
        <v>0</v>
      </c>
      <c r="G228" s="1">
        <f>'Infrastructure 2 of 2'!$AI228</f>
        <v>0</v>
      </c>
      <c r="H228" s="2">
        <f>'Infrastructure 2 of 2'!$AJ228</f>
        <v>0</v>
      </c>
      <c r="I228" s="3">
        <f>'Infrastructure 2 of 2'!$AK228</f>
        <v>0</v>
      </c>
      <c r="J228" s="1">
        <f>'Allocations in Kind'!$AI228</f>
        <v>0</v>
      </c>
      <c r="K228" s="2">
        <f>'Allocations in Kind'!$AJ228</f>
        <v>0</v>
      </c>
      <c r="L228" s="3">
        <f>'Allocations in Kind'!$AK228</f>
        <v>0</v>
      </c>
      <c r="M228" s="1">
        <f>'ES Breakdown'!D228+'ES Breakdown'!G228+'ES Breakdown'!J228</f>
        <v>0</v>
      </c>
      <c r="N228" s="2">
        <f>'ES Breakdown'!E228+'ES Breakdown'!H228+'ES Breakdown'!K228</f>
        <v>0</v>
      </c>
      <c r="O228" s="3">
        <f>'ES Breakdown'!F228+'ES Breakdown'!I228+'ES Breakdown'!L228</f>
        <v>0</v>
      </c>
      <c r="P228" s="1"/>
      <c r="Q228" s="2"/>
      <c r="R228" s="3"/>
      <c r="S228" s="1"/>
      <c r="T228" s="2"/>
      <c r="U228" s="3"/>
      <c r="V228" s="1"/>
      <c r="W228" s="2"/>
      <c r="X228" s="3"/>
      <c r="Y228" s="1"/>
      <c r="Z228" s="2"/>
      <c r="AA228" s="3"/>
      <c r="AB228" s="1"/>
      <c r="AC228" s="2"/>
      <c r="AD228" s="3"/>
      <c r="AE228" s="1"/>
      <c r="AF228" s="2"/>
      <c r="AG228" s="3"/>
      <c r="AI228" s="147">
        <f t="shared" ref="AI228:AK234" si="146">D228+G228+J228+M228+P228+S228+V228+Y228+AB228+AE228</f>
        <v>0</v>
      </c>
      <c r="AJ228" s="80">
        <f t="shared" si="146"/>
        <v>0</v>
      </c>
      <c r="AK228" s="134">
        <f t="shared" si="146"/>
        <v>0</v>
      </c>
    </row>
    <row r="229" spans="1:37" ht="15" customHeight="1" x14ac:dyDescent="0.2">
      <c r="A229" s="20" t="str">
        <f>[6]Settings!U228</f>
        <v>B</v>
      </c>
      <c r="B229" s="19" t="str">
        <f>[6]Settings!V228</f>
        <v>LIM361</v>
      </c>
      <c r="C229" s="229" t="str">
        <f>[6]Settings!W228</f>
        <v xml:space="preserve"> Thabazimbi</v>
      </c>
      <c r="D229" s="147">
        <f>Current!$AI229</f>
        <v>3153</v>
      </c>
      <c r="E229" s="80">
        <f>Current!$AJ229</f>
        <v>2400</v>
      </c>
      <c r="F229" s="134">
        <f>Current!$AK229</f>
        <v>2660</v>
      </c>
      <c r="G229" s="147">
        <f>'Infrastructure 2 of 2'!$AI229</f>
        <v>33759</v>
      </c>
      <c r="H229" s="80">
        <f>'Infrastructure 2 of 2'!$AJ229</f>
        <v>35542</v>
      </c>
      <c r="I229" s="134">
        <f>'Infrastructure 2 of 2'!$AK229</f>
        <v>37423</v>
      </c>
      <c r="J229" s="147">
        <f>'Allocations in Kind'!$AI229</f>
        <v>29342</v>
      </c>
      <c r="K229" s="80">
        <f>'Allocations in Kind'!$AJ229</f>
        <v>73507</v>
      </c>
      <c r="L229" s="134">
        <f>'Allocations in Kind'!$AK229</f>
        <v>94310</v>
      </c>
      <c r="M229" s="147">
        <f>'ES Breakdown'!D229+'ES Breakdown'!G229+'ES Breakdown'!J229</f>
        <v>68976</v>
      </c>
      <c r="N229" s="80">
        <f>'ES Breakdown'!E229+'ES Breakdown'!H229+'ES Breakdown'!K229</f>
        <v>86282</v>
      </c>
      <c r="O229" s="134">
        <f>'ES Breakdown'!F229+'ES Breakdown'!I229+'ES Breakdown'!L229</f>
        <v>93908</v>
      </c>
      <c r="P229" s="147"/>
      <c r="Q229" s="80"/>
      <c r="R229" s="134"/>
      <c r="S229" s="147"/>
      <c r="T229" s="80"/>
      <c r="U229" s="134"/>
      <c r="V229" s="147"/>
      <c r="W229" s="80"/>
      <c r="X229" s="134"/>
      <c r="Y229" s="147"/>
      <c r="Z229" s="80"/>
      <c r="AA229" s="134"/>
      <c r="AB229" s="147"/>
      <c r="AC229" s="80"/>
      <c r="AD229" s="134"/>
      <c r="AE229" s="147"/>
      <c r="AF229" s="80"/>
      <c r="AG229" s="134"/>
      <c r="AI229" s="147">
        <f t="shared" si="146"/>
        <v>135230</v>
      </c>
      <c r="AJ229" s="80">
        <f t="shared" si="146"/>
        <v>197731</v>
      </c>
      <c r="AK229" s="134">
        <f t="shared" si="146"/>
        <v>228301</v>
      </c>
    </row>
    <row r="230" spans="1:37" ht="15" customHeight="1" x14ac:dyDescent="0.2">
      <c r="A230" s="20" t="str">
        <f>[6]Settings!U229</f>
        <v>B</v>
      </c>
      <c r="B230" s="19" t="str">
        <f>[6]Settings!V229</f>
        <v>LIM362</v>
      </c>
      <c r="C230" s="229" t="str">
        <f>[6]Settings!W229</f>
        <v xml:space="preserve"> Lephalale</v>
      </c>
      <c r="D230" s="147">
        <f>Current!$AI230</f>
        <v>2915</v>
      </c>
      <c r="E230" s="80">
        <f>Current!$AJ230</f>
        <v>1700</v>
      </c>
      <c r="F230" s="134">
        <f>Current!$AK230</f>
        <v>1700</v>
      </c>
      <c r="G230" s="147">
        <f>'Infrastructure 2 of 2'!$AI230</f>
        <v>106370</v>
      </c>
      <c r="H230" s="80">
        <f>'Infrastructure 2 of 2'!$AJ230</f>
        <v>86810</v>
      </c>
      <c r="I230" s="134">
        <f>'Infrastructure 2 of 2'!$AK230</f>
        <v>124386</v>
      </c>
      <c r="J230" s="147">
        <f>'Allocations in Kind'!$AI230</f>
        <v>62605</v>
      </c>
      <c r="K230" s="80">
        <f>'Allocations in Kind'!$AJ230</f>
        <v>99222</v>
      </c>
      <c r="L230" s="134">
        <f>'Allocations in Kind'!$AK230</f>
        <v>122845</v>
      </c>
      <c r="M230" s="147">
        <f>'ES Breakdown'!D230+'ES Breakdown'!G230+'ES Breakdown'!J230</f>
        <v>109248</v>
      </c>
      <c r="N230" s="80">
        <f>'ES Breakdown'!E230+'ES Breakdown'!H230+'ES Breakdown'!K230</f>
        <v>130420</v>
      </c>
      <c r="O230" s="134">
        <f>'ES Breakdown'!F230+'ES Breakdown'!I230+'ES Breakdown'!L230</f>
        <v>144652</v>
      </c>
      <c r="P230" s="147"/>
      <c r="Q230" s="80"/>
      <c r="R230" s="134"/>
      <c r="S230" s="147"/>
      <c r="T230" s="80"/>
      <c r="U230" s="134"/>
      <c r="V230" s="147"/>
      <c r="W230" s="80"/>
      <c r="X230" s="134"/>
      <c r="Y230" s="147"/>
      <c r="Z230" s="80"/>
      <c r="AA230" s="134"/>
      <c r="AB230" s="147"/>
      <c r="AC230" s="80"/>
      <c r="AD230" s="134"/>
      <c r="AE230" s="147"/>
      <c r="AF230" s="80"/>
      <c r="AG230" s="134"/>
      <c r="AI230" s="147">
        <f t="shared" si="146"/>
        <v>281138</v>
      </c>
      <c r="AJ230" s="80">
        <f t="shared" si="146"/>
        <v>318152</v>
      </c>
      <c r="AK230" s="134">
        <f t="shared" si="146"/>
        <v>393583</v>
      </c>
    </row>
    <row r="231" spans="1:37" ht="15" customHeight="1" x14ac:dyDescent="0.2">
      <c r="A231" s="20" t="str">
        <f>[6]Settings!U230</f>
        <v>B</v>
      </c>
      <c r="B231" s="19" t="str">
        <f>[6]Settings!V230</f>
        <v>LIM366</v>
      </c>
      <c r="C231" s="229" t="str">
        <f>[6]Settings!W230</f>
        <v xml:space="preserve"> Bela-Bela</v>
      </c>
      <c r="D231" s="147">
        <f>Current!$AI231</f>
        <v>2700</v>
      </c>
      <c r="E231" s="80">
        <f>Current!$AJ231</f>
        <v>1700</v>
      </c>
      <c r="F231" s="134">
        <f>Current!$AK231</f>
        <v>1700</v>
      </c>
      <c r="G231" s="147">
        <f>'Infrastructure 2 of 2'!$AI231</f>
        <v>86304</v>
      </c>
      <c r="H231" s="80">
        <f>'Infrastructure 2 of 2'!$AJ231</f>
        <v>87625</v>
      </c>
      <c r="I231" s="134">
        <f>'Infrastructure 2 of 2'!$AK231</f>
        <v>109019</v>
      </c>
      <c r="J231" s="147">
        <f>'Allocations in Kind'!$AI231</f>
        <v>4899</v>
      </c>
      <c r="K231" s="80">
        <f>'Allocations in Kind'!$AJ231</f>
        <v>2606</v>
      </c>
      <c r="L231" s="134">
        <f>'Allocations in Kind'!$AK231</f>
        <v>1952</v>
      </c>
      <c r="M231" s="147">
        <f>'ES Breakdown'!D231+'ES Breakdown'!G231+'ES Breakdown'!J231</f>
        <v>74939</v>
      </c>
      <c r="N231" s="80">
        <f>'ES Breakdown'!E231+'ES Breakdown'!H231+'ES Breakdown'!K231</f>
        <v>81992</v>
      </c>
      <c r="O231" s="134">
        <f>'ES Breakdown'!F231+'ES Breakdown'!I231+'ES Breakdown'!L231</f>
        <v>88513</v>
      </c>
      <c r="P231" s="147"/>
      <c r="Q231" s="80"/>
      <c r="R231" s="134"/>
      <c r="S231" s="147"/>
      <c r="T231" s="80"/>
      <c r="U231" s="134"/>
      <c r="V231" s="147"/>
      <c r="W231" s="80"/>
      <c r="X231" s="134"/>
      <c r="Y231" s="147"/>
      <c r="Z231" s="80"/>
      <c r="AA231" s="134"/>
      <c r="AB231" s="147"/>
      <c r="AC231" s="80"/>
      <c r="AD231" s="134"/>
      <c r="AE231" s="147"/>
      <c r="AF231" s="80"/>
      <c r="AG231" s="134"/>
      <c r="AI231" s="147">
        <f t="shared" si="146"/>
        <v>168842</v>
      </c>
      <c r="AJ231" s="80">
        <f t="shared" si="146"/>
        <v>173923</v>
      </c>
      <c r="AK231" s="134">
        <f t="shared" si="146"/>
        <v>201184</v>
      </c>
    </row>
    <row r="232" spans="1:37" ht="15" customHeight="1" x14ac:dyDescent="0.2">
      <c r="A232" s="20" t="str">
        <f>[6]Settings!U231</f>
        <v>B</v>
      </c>
      <c r="B232" s="19" t="str">
        <f>[6]Settings!V231</f>
        <v>LIM367</v>
      </c>
      <c r="C232" s="229" t="str">
        <f>[6]Settings!W231</f>
        <v xml:space="preserve"> Mogalakwena</v>
      </c>
      <c r="D232" s="147">
        <f>Current!$AI232</f>
        <v>2793</v>
      </c>
      <c r="E232" s="80">
        <f>Current!$AJ232</f>
        <v>1955</v>
      </c>
      <c r="F232" s="134">
        <f>Current!$AK232</f>
        <v>1955</v>
      </c>
      <c r="G232" s="147">
        <f>'Infrastructure 2 of 2'!$AI232</f>
        <v>222266</v>
      </c>
      <c r="H232" s="80">
        <f>'Infrastructure 2 of 2'!$AJ232</f>
        <v>243829</v>
      </c>
      <c r="I232" s="134">
        <f>'Infrastructure 2 of 2'!$AK232</f>
        <v>263921</v>
      </c>
      <c r="J232" s="147">
        <f>'Allocations in Kind'!$AI232</f>
        <v>193760</v>
      </c>
      <c r="K232" s="80">
        <f>'Allocations in Kind'!$AJ232</f>
        <v>280814</v>
      </c>
      <c r="L232" s="134">
        <f>'Allocations in Kind'!$AK232</f>
        <v>305330</v>
      </c>
      <c r="M232" s="147">
        <f>'ES Breakdown'!D232+'ES Breakdown'!G232+'ES Breakdown'!J232</f>
        <v>369653</v>
      </c>
      <c r="N232" s="80">
        <f>'ES Breakdown'!E232+'ES Breakdown'!H232+'ES Breakdown'!K232</f>
        <v>394585</v>
      </c>
      <c r="O232" s="134">
        <f>'ES Breakdown'!F232+'ES Breakdown'!I232+'ES Breakdown'!L232</f>
        <v>415836</v>
      </c>
      <c r="P232" s="147"/>
      <c r="Q232" s="80"/>
      <c r="R232" s="134"/>
      <c r="S232" s="147"/>
      <c r="T232" s="80"/>
      <c r="U232" s="134"/>
      <c r="V232" s="147"/>
      <c r="W232" s="80"/>
      <c r="X232" s="134"/>
      <c r="Y232" s="147"/>
      <c r="Z232" s="80"/>
      <c r="AA232" s="134"/>
      <c r="AB232" s="147"/>
      <c r="AC232" s="80"/>
      <c r="AD232" s="134"/>
      <c r="AE232" s="147"/>
      <c r="AF232" s="80"/>
      <c r="AG232" s="134"/>
      <c r="AI232" s="147">
        <f t="shared" si="146"/>
        <v>788472</v>
      </c>
      <c r="AJ232" s="80">
        <f t="shared" si="146"/>
        <v>921183</v>
      </c>
      <c r="AK232" s="134">
        <f t="shared" si="146"/>
        <v>987042</v>
      </c>
    </row>
    <row r="233" spans="1:37" ht="15" customHeight="1" x14ac:dyDescent="0.2">
      <c r="A233" s="20" t="str">
        <f>[6]Settings!U232</f>
        <v>B</v>
      </c>
      <c r="B233" s="19" t="str">
        <f>[6]Settings!V232</f>
        <v>LIM368</v>
      </c>
      <c r="C233" s="229" t="str">
        <f>[6]Settings!W232</f>
        <v xml:space="preserve"> LIM 368</v>
      </c>
      <c r="D233" s="147">
        <f>Current!$AI233</f>
        <v>9771</v>
      </c>
      <c r="E233" s="80">
        <f>Current!$AJ233</f>
        <v>4301</v>
      </c>
      <c r="F233" s="134">
        <f>Current!$AK233</f>
        <v>4561</v>
      </c>
      <c r="G233" s="147">
        <f>'Infrastructure 2 of 2'!$AI233</f>
        <v>127190</v>
      </c>
      <c r="H233" s="80">
        <f>'Infrastructure 2 of 2'!$AJ233</f>
        <v>126309</v>
      </c>
      <c r="I233" s="134">
        <f>'Infrastructure 2 of 2'!$AK233</f>
        <v>143546</v>
      </c>
      <c r="J233" s="147">
        <f>'Allocations in Kind'!$AI233</f>
        <v>2365</v>
      </c>
      <c r="K233" s="80">
        <f>'Allocations in Kind'!$AJ233</f>
        <v>20078</v>
      </c>
      <c r="L233" s="134">
        <f>'Allocations in Kind'!$AK233</f>
        <v>43857</v>
      </c>
      <c r="M233" s="147">
        <f>'ES Breakdown'!D233+'ES Breakdown'!G233+'ES Breakdown'!J233</f>
        <v>93384</v>
      </c>
      <c r="N233" s="80">
        <f>'ES Breakdown'!E233+'ES Breakdown'!H233+'ES Breakdown'!K233</f>
        <v>100825</v>
      </c>
      <c r="O233" s="134">
        <f>'ES Breakdown'!F233+'ES Breakdown'!I233+'ES Breakdown'!L233</f>
        <v>107303</v>
      </c>
      <c r="P233" s="147"/>
      <c r="Q233" s="80"/>
      <c r="R233" s="134"/>
      <c r="S233" s="147"/>
      <c r="T233" s="80"/>
      <c r="U233" s="134"/>
      <c r="V233" s="147"/>
      <c r="W233" s="80"/>
      <c r="X233" s="134"/>
      <c r="Y233" s="147"/>
      <c r="Z233" s="80"/>
      <c r="AA233" s="134"/>
      <c r="AB233" s="147"/>
      <c r="AC233" s="80"/>
      <c r="AD233" s="134"/>
      <c r="AE233" s="147"/>
      <c r="AF233" s="80"/>
      <c r="AG233" s="134"/>
      <c r="AI233" s="147">
        <f t="shared" si="146"/>
        <v>232710</v>
      </c>
      <c r="AJ233" s="80">
        <f t="shared" si="146"/>
        <v>251513</v>
      </c>
      <c r="AK233" s="134">
        <f t="shared" si="146"/>
        <v>299267</v>
      </c>
    </row>
    <row r="234" spans="1:37" ht="15" customHeight="1" x14ac:dyDescent="0.2">
      <c r="A234" s="20" t="str">
        <f>[6]Settings!U233</f>
        <v>C</v>
      </c>
      <c r="B234" s="19" t="str">
        <f>[6]Settings!V233</f>
        <v>DC36</v>
      </c>
      <c r="C234" s="229" t="str">
        <f>[6]Settings!W233</f>
        <v xml:space="preserve"> Waterberg District Municipality</v>
      </c>
      <c r="D234" s="147">
        <f>Current!$AI234</f>
        <v>2250</v>
      </c>
      <c r="E234" s="80">
        <f>Current!$AJ234</f>
        <v>1000</v>
      </c>
      <c r="F234" s="134">
        <f>Current!$AK234</f>
        <v>1000</v>
      </c>
      <c r="G234" s="147">
        <f>'Infrastructure 2 of 2'!$AI234</f>
        <v>2129</v>
      </c>
      <c r="H234" s="80">
        <f>'Infrastructure 2 of 2'!$AJ234</f>
        <v>2231</v>
      </c>
      <c r="I234" s="134">
        <f>'Infrastructure 2 of 2'!$AK234</f>
        <v>2358</v>
      </c>
      <c r="J234" s="147">
        <f>'Allocations in Kind'!$AI234</f>
        <v>1636</v>
      </c>
      <c r="K234" s="80">
        <f>'Allocations in Kind'!$AJ234</f>
        <v>0</v>
      </c>
      <c r="L234" s="134">
        <f>'Allocations in Kind'!$AK234</f>
        <v>1000</v>
      </c>
      <c r="M234" s="147">
        <f>'ES Breakdown'!D234+'ES Breakdown'!G234+'ES Breakdown'!J234</f>
        <v>117373</v>
      </c>
      <c r="N234" s="80">
        <f>'ES Breakdown'!E234+'ES Breakdown'!H234+'ES Breakdown'!K234</f>
        <v>122646</v>
      </c>
      <c r="O234" s="134">
        <f>'ES Breakdown'!F234+'ES Breakdown'!I234+'ES Breakdown'!L234</f>
        <v>127038</v>
      </c>
      <c r="P234" s="147"/>
      <c r="Q234" s="80"/>
      <c r="R234" s="134"/>
      <c r="S234" s="147"/>
      <c r="T234" s="80"/>
      <c r="U234" s="134"/>
      <c r="V234" s="147"/>
      <c r="W234" s="80"/>
      <c r="X234" s="134"/>
      <c r="Y234" s="147"/>
      <c r="Z234" s="80"/>
      <c r="AA234" s="134"/>
      <c r="AB234" s="147"/>
      <c r="AC234" s="80"/>
      <c r="AD234" s="134"/>
      <c r="AE234" s="147"/>
      <c r="AF234" s="80"/>
      <c r="AG234" s="134"/>
      <c r="AI234" s="147">
        <f t="shared" si="146"/>
        <v>123388</v>
      </c>
      <c r="AJ234" s="80">
        <f t="shared" si="146"/>
        <v>125877</v>
      </c>
      <c r="AK234" s="134">
        <f t="shared" si="146"/>
        <v>131396</v>
      </c>
    </row>
    <row r="235" spans="1:37" s="66" customFormat="1" ht="15" customHeight="1" x14ac:dyDescent="0.2">
      <c r="A235" s="22" t="str">
        <f>[6]Settings!U234</f>
        <v>Total: Waterberg Municipalities</v>
      </c>
      <c r="B235" s="23"/>
      <c r="C235" s="24"/>
      <c r="D235" s="193">
        <f>SUM(D229:D234)</f>
        <v>23582</v>
      </c>
      <c r="E235" s="102">
        <f t="shared" ref="E235:AK235" si="147">SUM(E229:E234)</f>
        <v>13056</v>
      </c>
      <c r="F235" s="203">
        <f t="shared" si="147"/>
        <v>13576</v>
      </c>
      <c r="G235" s="193">
        <f>SUM(G229:G234)</f>
        <v>578018</v>
      </c>
      <c r="H235" s="102">
        <f t="shared" ref="H235:I235" si="148">SUM(H229:H234)</f>
        <v>582346</v>
      </c>
      <c r="I235" s="203">
        <f t="shared" si="148"/>
        <v>680653</v>
      </c>
      <c r="J235" s="193">
        <f>SUM(J229:J234)</f>
        <v>294607</v>
      </c>
      <c r="K235" s="102">
        <f t="shared" ref="K235:L235" si="149">SUM(K229:K234)</f>
        <v>476227</v>
      </c>
      <c r="L235" s="203">
        <f t="shared" si="149"/>
        <v>569294</v>
      </c>
      <c r="M235" s="193">
        <f>SUM(M229:M234)</f>
        <v>833573</v>
      </c>
      <c r="N235" s="102">
        <f t="shared" ref="N235:O235" si="150">SUM(N229:N234)</f>
        <v>916750</v>
      </c>
      <c r="O235" s="203">
        <f t="shared" si="150"/>
        <v>977250</v>
      </c>
      <c r="P235" s="203">
        <f t="shared" si="147"/>
        <v>0</v>
      </c>
      <c r="Q235" s="102">
        <f t="shared" si="147"/>
        <v>0</v>
      </c>
      <c r="R235" s="203">
        <f t="shared" si="147"/>
        <v>0</v>
      </c>
      <c r="S235" s="193">
        <f t="shared" si="147"/>
        <v>0</v>
      </c>
      <c r="T235" s="102">
        <f t="shared" si="147"/>
        <v>0</v>
      </c>
      <c r="U235" s="203">
        <f t="shared" si="147"/>
        <v>0</v>
      </c>
      <c r="V235" s="193">
        <f t="shared" si="147"/>
        <v>0</v>
      </c>
      <c r="W235" s="102">
        <f t="shared" si="147"/>
        <v>0</v>
      </c>
      <c r="X235" s="203">
        <f t="shared" si="147"/>
        <v>0</v>
      </c>
      <c r="Y235" s="193">
        <f t="shared" si="147"/>
        <v>0</v>
      </c>
      <c r="Z235" s="102">
        <f t="shared" si="147"/>
        <v>0</v>
      </c>
      <c r="AA235" s="203">
        <f t="shared" si="147"/>
        <v>0</v>
      </c>
      <c r="AB235" s="193">
        <f t="shared" si="147"/>
        <v>0</v>
      </c>
      <c r="AC235" s="102">
        <f t="shared" si="147"/>
        <v>0</v>
      </c>
      <c r="AD235" s="203">
        <f t="shared" si="147"/>
        <v>0</v>
      </c>
      <c r="AE235" s="193">
        <f t="shared" si="147"/>
        <v>0</v>
      </c>
      <c r="AF235" s="102">
        <f t="shared" si="147"/>
        <v>0</v>
      </c>
      <c r="AG235" s="203">
        <f t="shared" si="147"/>
        <v>0</v>
      </c>
      <c r="AH235" s="121">
        <f t="shared" si="147"/>
        <v>0</v>
      </c>
      <c r="AI235" s="193">
        <f t="shared" si="147"/>
        <v>1729780</v>
      </c>
      <c r="AJ235" s="102">
        <f t="shared" si="147"/>
        <v>1988379</v>
      </c>
      <c r="AK235" s="203">
        <f t="shared" si="147"/>
        <v>2240773</v>
      </c>
    </row>
    <row r="236" spans="1:37" ht="15" customHeight="1" x14ac:dyDescent="0.2">
      <c r="A236" s="254">
        <f>[6]Settings!U235</f>
        <v>0</v>
      </c>
      <c r="B236" s="243">
        <f>[6]Settings!V235</f>
        <v>0</v>
      </c>
      <c r="C236" s="244">
        <f>[6]Settings!W235</f>
        <v>0</v>
      </c>
      <c r="D236" s="1">
        <f>Current!$AI236</f>
        <v>0</v>
      </c>
      <c r="E236" s="2">
        <f>Current!$AJ236</f>
        <v>0</v>
      </c>
      <c r="F236" s="3">
        <f>Current!$AK236</f>
        <v>0</v>
      </c>
      <c r="G236" s="1">
        <f>'Infrastructure 2 of 2'!$AI236</f>
        <v>0</v>
      </c>
      <c r="H236" s="2">
        <f>'Infrastructure 2 of 2'!$AJ236</f>
        <v>0</v>
      </c>
      <c r="I236" s="3">
        <f>'Infrastructure 2 of 2'!$AK236</f>
        <v>0</v>
      </c>
      <c r="J236" s="1">
        <f>'Allocations in Kind'!$AI236</f>
        <v>0</v>
      </c>
      <c r="K236" s="2">
        <f>'Allocations in Kind'!$AJ236</f>
        <v>0</v>
      </c>
      <c r="L236" s="3">
        <f>'Allocations in Kind'!$AK236</f>
        <v>0</v>
      </c>
      <c r="M236" s="1">
        <f>'ES Breakdown'!D236+'ES Breakdown'!G236+'ES Breakdown'!J236</f>
        <v>0</v>
      </c>
      <c r="N236" s="2">
        <f>'ES Breakdown'!E236+'ES Breakdown'!H236+'ES Breakdown'!K236</f>
        <v>0</v>
      </c>
      <c r="O236" s="3">
        <f>'ES Breakdown'!F236+'ES Breakdown'!I236+'ES Breakdown'!L236</f>
        <v>0</v>
      </c>
      <c r="P236" s="1"/>
      <c r="Q236" s="2"/>
      <c r="R236" s="3"/>
      <c r="S236" s="1"/>
      <c r="T236" s="2"/>
      <c r="U236" s="3"/>
      <c r="V236" s="1"/>
      <c r="W236" s="2"/>
      <c r="X236" s="3"/>
      <c r="Y236" s="1"/>
      <c r="Z236" s="2"/>
      <c r="AA236" s="3"/>
      <c r="AB236" s="1"/>
      <c r="AC236" s="2"/>
      <c r="AD236" s="3"/>
      <c r="AE236" s="1"/>
      <c r="AF236" s="2"/>
      <c r="AG236" s="3"/>
      <c r="AI236" s="147">
        <f t="shared" ref="AI236:AK241" si="151">D236+G236+J236+M236+P236+S236+V236+Y236+AB236+AE236</f>
        <v>0</v>
      </c>
      <c r="AJ236" s="80">
        <f t="shared" si="151"/>
        <v>0</v>
      </c>
      <c r="AK236" s="134">
        <f t="shared" si="151"/>
        <v>0</v>
      </c>
    </row>
    <row r="237" spans="1:37" ht="15" customHeight="1" x14ac:dyDescent="0.2">
      <c r="A237" s="20" t="str">
        <f>[6]Settings!U236</f>
        <v>B</v>
      </c>
      <c r="B237" s="19" t="str">
        <f>[6]Settings!V236</f>
        <v>LIM471</v>
      </c>
      <c r="C237" s="229" t="str">
        <f>[6]Settings!W236</f>
        <v xml:space="preserve"> Ephraim Mogale</v>
      </c>
      <c r="D237" s="147">
        <f>Current!$AI237</f>
        <v>3592</v>
      </c>
      <c r="E237" s="80">
        <f>Current!$AJ237</f>
        <v>2400</v>
      </c>
      <c r="F237" s="134">
        <f>Current!$AK237</f>
        <v>2660</v>
      </c>
      <c r="G237" s="147">
        <f>'Infrastructure 2 of 2'!$AI237</f>
        <v>44810</v>
      </c>
      <c r="H237" s="80">
        <f>'Infrastructure 2 of 2'!$AJ237</f>
        <v>35775</v>
      </c>
      <c r="I237" s="134">
        <f>'Infrastructure 2 of 2'!$AK237</f>
        <v>37670</v>
      </c>
      <c r="J237" s="147">
        <f>'Allocations in Kind'!$AI237</f>
        <v>16866</v>
      </c>
      <c r="K237" s="80">
        <f>'Allocations in Kind'!$AJ237</f>
        <v>8812</v>
      </c>
      <c r="L237" s="134">
        <f>'Allocations in Kind'!$AK237</f>
        <v>9323</v>
      </c>
      <c r="M237" s="147">
        <f>'ES Breakdown'!D237+'ES Breakdown'!G237+'ES Breakdown'!J237</f>
        <v>123766</v>
      </c>
      <c r="N237" s="80">
        <f>'ES Breakdown'!E237+'ES Breakdown'!H237+'ES Breakdown'!K237</f>
        <v>129255</v>
      </c>
      <c r="O237" s="134">
        <f>'ES Breakdown'!F237+'ES Breakdown'!I237+'ES Breakdown'!L237</f>
        <v>132946</v>
      </c>
      <c r="P237" s="147"/>
      <c r="Q237" s="80"/>
      <c r="R237" s="134"/>
      <c r="S237" s="147"/>
      <c r="T237" s="80"/>
      <c r="U237" s="134"/>
      <c r="V237" s="147"/>
      <c r="W237" s="80"/>
      <c r="X237" s="134"/>
      <c r="Y237" s="147"/>
      <c r="Z237" s="80"/>
      <c r="AA237" s="134"/>
      <c r="AB237" s="147"/>
      <c r="AC237" s="80"/>
      <c r="AD237" s="134"/>
      <c r="AE237" s="147"/>
      <c r="AF237" s="80"/>
      <c r="AG237" s="134"/>
      <c r="AI237" s="147">
        <f t="shared" si="151"/>
        <v>189034</v>
      </c>
      <c r="AJ237" s="80">
        <f t="shared" si="151"/>
        <v>176242</v>
      </c>
      <c r="AK237" s="134">
        <f t="shared" si="151"/>
        <v>182599</v>
      </c>
    </row>
    <row r="238" spans="1:37" ht="15" customHeight="1" x14ac:dyDescent="0.2">
      <c r="A238" s="20" t="str">
        <f>[6]Settings!U237</f>
        <v>B</v>
      </c>
      <c r="B238" s="19" t="str">
        <f>[6]Settings!V237</f>
        <v>LIM472</v>
      </c>
      <c r="C238" s="229" t="str">
        <f>[6]Settings!W237</f>
        <v xml:space="preserve"> Elias Motsoaledi</v>
      </c>
      <c r="D238" s="147">
        <f>Current!$AI238</f>
        <v>3144</v>
      </c>
      <c r="E238" s="80">
        <f>Current!$AJ238</f>
        <v>1955</v>
      </c>
      <c r="F238" s="134">
        <f>Current!$AK238</f>
        <v>2215</v>
      </c>
      <c r="G238" s="147">
        <f>'Infrastructure 2 of 2'!$AI238</f>
        <v>70860</v>
      </c>
      <c r="H238" s="80">
        <f>'Infrastructure 2 of 2'!$AJ238</f>
        <v>69013</v>
      </c>
      <c r="I238" s="134">
        <f>'Infrastructure 2 of 2'!$AK238</f>
        <v>86340</v>
      </c>
      <c r="J238" s="147">
        <f>'Allocations in Kind'!$AI238</f>
        <v>25303</v>
      </c>
      <c r="K238" s="80">
        <f>'Allocations in Kind'!$AJ238</f>
        <v>10054</v>
      </c>
      <c r="L238" s="134">
        <f>'Allocations in Kind'!$AK238</f>
        <v>9832</v>
      </c>
      <c r="M238" s="147">
        <f>'ES Breakdown'!D238+'ES Breakdown'!G238+'ES Breakdown'!J238</f>
        <v>223019</v>
      </c>
      <c r="N238" s="80">
        <f>'ES Breakdown'!E238+'ES Breakdown'!H238+'ES Breakdown'!K238</f>
        <v>236259</v>
      </c>
      <c r="O238" s="134">
        <f>'ES Breakdown'!F238+'ES Breakdown'!I238+'ES Breakdown'!L238</f>
        <v>245626</v>
      </c>
      <c r="P238" s="147"/>
      <c r="Q238" s="80"/>
      <c r="R238" s="134"/>
      <c r="S238" s="147"/>
      <c r="T238" s="80"/>
      <c r="U238" s="134"/>
      <c r="V238" s="147"/>
      <c r="W238" s="80"/>
      <c r="X238" s="134"/>
      <c r="Y238" s="147"/>
      <c r="Z238" s="80"/>
      <c r="AA238" s="134"/>
      <c r="AB238" s="147"/>
      <c r="AC238" s="80"/>
      <c r="AD238" s="134"/>
      <c r="AE238" s="147"/>
      <c r="AF238" s="80"/>
      <c r="AG238" s="134"/>
      <c r="AI238" s="147">
        <f t="shared" si="151"/>
        <v>322326</v>
      </c>
      <c r="AJ238" s="80">
        <f t="shared" si="151"/>
        <v>317281</v>
      </c>
      <c r="AK238" s="134">
        <f t="shared" si="151"/>
        <v>344013</v>
      </c>
    </row>
    <row r="239" spans="1:37" ht="15" customHeight="1" x14ac:dyDescent="0.2">
      <c r="A239" s="20" t="str">
        <f>[6]Settings!U238</f>
        <v>B</v>
      </c>
      <c r="B239" s="19" t="str">
        <f>[6]Settings!V238</f>
        <v>LIM473</v>
      </c>
      <c r="C239" s="229" t="str">
        <f>[6]Settings!W238</f>
        <v xml:space="preserve"> Makhuduthamaga</v>
      </c>
      <c r="D239" s="147">
        <f>Current!$AI239</f>
        <v>2858</v>
      </c>
      <c r="E239" s="80">
        <f>Current!$AJ239</f>
        <v>1955</v>
      </c>
      <c r="F239" s="134">
        <f>Current!$AK239</f>
        <v>1955</v>
      </c>
      <c r="G239" s="147">
        <f>'Infrastructure 2 of 2'!$AI239</f>
        <v>76196</v>
      </c>
      <c r="H239" s="80">
        <f>'Infrastructure 2 of 2'!$AJ239</f>
        <v>66804</v>
      </c>
      <c r="I239" s="134">
        <f>'Infrastructure 2 of 2'!$AK239</f>
        <v>70611</v>
      </c>
      <c r="J239" s="147">
        <f>'Allocations in Kind'!$AI239</f>
        <v>93209</v>
      </c>
      <c r="K239" s="80">
        <f>'Allocations in Kind'!$AJ239</f>
        <v>67917</v>
      </c>
      <c r="L239" s="134">
        <f>'Allocations in Kind'!$AK239</f>
        <v>71856</v>
      </c>
      <c r="M239" s="147">
        <f>'ES Breakdown'!D239+'ES Breakdown'!G239+'ES Breakdown'!J239</f>
        <v>233368</v>
      </c>
      <c r="N239" s="80">
        <f>'ES Breakdown'!E239+'ES Breakdown'!H239+'ES Breakdown'!K239</f>
        <v>240823</v>
      </c>
      <c r="O239" s="134">
        <f>'ES Breakdown'!F239+'ES Breakdown'!I239+'ES Breakdown'!L239</f>
        <v>244910</v>
      </c>
      <c r="P239" s="147"/>
      <c r="Q239" s="80"/>
      <c r="R239" s="134"/>
      <c r="S239" s="147"/>
      <c r="T239" s="80"/>
      <c r="U239" s="134"/>
      <c r="V239" s="147"/>
      <c r="W239" s="80"/>
      <c r="X239" s="134"/>
      <c r="Y239" s="147"/>
      <c r="Z239" s="80"/>
      <c r="AA239" s="134"/>
      <c r="AB239" s="147"/>
      <c r="AC239" s="80"/>
      <c r="AD239" s="134"/>
      <c r="AE239" s="147"/>
      <c r="AF239" s="80"/>
      <c r="AG239" s="134"/>
      <c r="AI239" s="147">
        <f t="shared" si="151"/>
        <v>405631</v>
      </c>
      <c r="AJ239" s="80">
        <f t="shared" si="151"/>
        <v>377499</v>
      </c>
      <c r="AK239" s="134">
        <f t="shared" si="151"/>
        <v>389332</v>
      </c>
    </row>
    <row r="240" spans="1:37" ht="15" customHeight="1" x14ac:dyDescent="0.2">
      <c r="A240" s="20" t="str">
        <f>[6]Settings!U239</f>
        <v>B</v>
      </c>
      <c r="B240" s="19" t="str">
        <f>[6]Settings!V239</f>
        <v>LIM476</v>
      </c>
      <c r="C240" s="229" t="str">
        <f>[6]Settings!W239</f>
        <v xml:space="preserve"> LIM 476</v>
      </c>
      <c r="D240" s="147">
        <f>Current!$AI240</f>
        <v>9890</v>
      </c>
      <c r="E240" s="80">
        <f>Current!$AJ240</f>
        <v>4301</v>
      </c>
      <c r="F240" s="134">
        <f>Current!$AK240</f>
        <v>4561</v>
      </c>
      <c r="G240" s="147">
        <f>'Infrastructure 2 of 2'!$AI240</f>
        <v>95863</v>
      </c>
      <c r="H240" s="80">
        <f>'Infrastructure 2 of 2'!$AJ240</f>
        <v>140875</v>
      </c>
      <c r="I240" s="134">
        <f>'Infrastructure 2 of 2'!$AK240</f>
        <v>136165</v>
      </c>
      <c r="J240" s="147">
        <f>'Allocations in Kind'!$AI240</f>
        <v>74536</v>
      </c>
      <c r="K240" s="80">
        <f>'Allocations in Kind'!$AJ240</f>
        <v>39418</v>
      </c>
      <c r="L240" s="134">
        <f>'Allocations in Kind'!$AK240</f>
        <v>41704</v>
      </c>
      <c r="M240" s="147">
        <f>'ES Breakdown'!D240+'ES Breakdown'!G240+'ES Breakdown'!J240</f>
        <v>333002</v>
      </c>
      <c r="N240" s="80">
        <f>'ES Breakdown'!E240+'ES Breakdown'!H240+'ES Breakdown'!K240</f>
        <v>359356</v>
      </c>
      <c r="O240" s="134">
        <f>'ES Breakdown'!F240+'ES Breakdown'!I240+'ES Breakdown'!L240</f>
        <v>378699</v>
      </c>
      <c r="P240" s="147"/>
      <c r="Q240" s="80"/>
      <c r="R240" s="134"/>
      <c r="S240" s="147"/>
      <c r="T240" s="80"/>
      <c r="U240" s="134"/>
      <c r="V240" s="147"/>
      <c r="W240" s="80"/>
      <c r="X240" s="134"/>
      <c r="Y240" s="147"/>
      <c r="Z240" s="80"/>
      <c r="AA240" s="134"/>
      <c r="AB240" s="147"/>
      <c r="AC240" s="80"/>
      <c r="AD240" s="134"/>
      <c r="AE240" s="147"/>
      <c r="AF240" s="80"/>
      <c r="AG240" s="134"/>
      <c r="AI240" s="147">
        <f t="shared" si="151"/>
        <v>513291</v>
      </c>
      <c r="AJ240" s="80">
        <f t="shared" si="151"/>
        <v>543950</v>
      </c>
      <c r="AK240" s="134">
        <f t="shared" si="151"/>
        <v>561129</v>
      </c>
    </row>
    <row r="241" spans="1:37" ht="15" customHeight="1" x14ac:dyDescent="0.2">
      <c r="A241" s="20" t="str">
        <f>[6]Settings!U240</f>
        <v>C</v>
      </c>
      <c r="B241" s="19" t="str">
        <f>[6]Settings!V240</f>
        <v>DC47</v>
      </c>
      <c r="C241" s="229" t="str">
        <f>[6]Settings!W240</f>
        <v xml:space="preserve"> Sekhukhune District Municipality</v>
      </c>
      <c r="D241" s="147">
        <f>Current!$AI241</f>
        <v>2335</v>
      </c>
      <c r="E241" s="80">
        <f>Current!$AJ241</f>
        <v>1505</v>
      </c>
      <c r="F241" s="134">
        <f>Current!$AK241</f>
        <v>1765</v>
      </c>
      <c r="G241" s="147">
        <f>'Infrastructure 2 of 2'!$AI241</f>
        <v>581328</v>
      </c>
      <c r="H241" s="80">
        <f>'Infrastructure 2 of 2'!$AJ241</f>
        <v>581146</v>
      </c>
      <c r="I241" s="134">
        <f>'Infrastructure 2 of 2'!$AK241</f>
        <v>617632</v>
      </c>
      <c r="J241" s="147">
        <f>'Allocations in Kind'!$AI241</f>
        <v>237637</v>
      </c>
      <c r="K241" s="80">
        <f>'Allocations in Kind'!$AJ241</f>
        <v>190000</v>
      </c>
      <c r="L241" s="134">
        <f>'Allocations in Kind'!$AK241</f>
        <v>310000</v>
      </c>
      <c r="M241" s="147">
        <f>'ES Breakdown'!D241+'ES Breakdown'!G241+'ES Breakdown'!J241</f>
        <v>658580</v>
      </c>
      <c r="N241" s="80">
        <f>'ES Breakdown'!E241+'ES Breakdown'!H241+'ES Breakdown'!K241</f>
        <v>713194</v>
      </c>
      <c r="O241" s="134">
        <f>'ES Breakdown'!F241+'ES Breakdown'!I241+'ES Breakdown'!L241</f>
        <v>771374</v>
      </c>
      <c r="P241" s="147"/>
      <c r="Q241" s="80"/>
      <c r="R241" s="134"/>
      <c r="S241" s="147"/>
      <c r="T241" s="80"/>
      <c r="U241" s="134"/>
      <c r="V241" s="147"/>
      <c r="W241" s="80"/>
      <c r="X241" s="134"/>
      <c r="Y241" s="147"/>
      <c r="Z241" s="80"/>
      <c r="AA241" s="134"/>
      <c r="AB241" s="147"/>
      <c r="AC241" s="80"/>
      <c r="AD241" s="134"/>
      <c r="AE241" s="147"/>
      <c r="AF241" s="80"/>
      <c r="AG241" s="134"/>
      <c r="AI241" s="147">
        <f t="shared" si="151"/>
        <v>1479880</v>
      </c>
      <c r="AJ241" s="80">
        <f t="shared" si="151"/>
        <v>1485845</v>
      </c>
      <c r="AK241" s="134">
        <f t="shared" si="151"/>
        <v>1700771</v>
      </c>
    </row>
    <row r="242" spans="1:37" s="66" customFormat="1" ht="15" customHeight="1" x14ac:dyDescent="0.2">
      <c r="A242" s="22" t="str">
        <f>[6]Settings!U241</f>
        <v>Total: Sekhukhune Municipalities</v>
      </c>
      <c r="B242" s="23"/>
      <c r="C242" s="24"/>
      <c r="D242" s="193">
        <f>SUM(D237:D241)</f>
        <v>21819</v>
      </c>
      <c r="E242" s="102">
        <f t="shared" ref="E242:AK242" si="152">SUM(E237:E241)</f>
        <v>12116</v>
      </c>
      <c r="F242" s="203">
        <f t="shared" si="152"/>
        <v>13156</v>
      </c>
      <c r="G242" s="193">
        <f>SUM(G237:G241)</f>
        <v>869057</v>
      </c>
      <c r="H242" s="102">
        <f t="shared" ref="H242:I242" si="153">SUM(H237:H241)</f>
        <v>893613</v>
      </c>
      <c r="I242" s="203">
        <f t="shared" si="153"/>
        <v>948418</v>
      </c>
      <c r="J242" s="193">
        <f>SUM(J237:J241)</f>
        <v>447551</v>
      </c>
      <c r="K242" s="102">
        <f t="shared" ref="K242:L242" si="154">SUM(K237:K241)</f>
        <v>316201</v>
      </c>
      <c r="L242" s="203">
        <f t="shared" si="154"/>
        <v>442715</v>
      </c>
      <c r="M242" s="193">
        <f>SUM(M237:M241)</f>
        <v>1571735</v>
      </c>
      <c r="N242" s="102">
        <f t="shared" ref="N242:O242" si="155">SUM(N237:N241)</f>
        <v>1678887</v>
      </c>
      <c r="O242" s="203">
        <f t="shared" si="155"/>
        <v>1773555</v>
      </c>
      <c r="P242" s="203">
        <f t="shared" si="152"/>
        <v>0</v>
      </c>
      <c r="Q242" s="102">
        <f t="shared" si="152"/>
        <v>0</v>
      </c>
      <c r="R242" s="203">
        <f t="shared" si="152"/>
        <v>0</v>
      </c>
      <c r="S242" s="193">
        <f t="shared" si="152"/>
        <v>0</v>
      </c>
      <c r="T242" s="102">
        <f t="shared" si="152"/>
        <v>0</v>
      </c>
      <c r="U242" s="203">
        <f t="shared" si="152"/>
        <v>0</v>
      </c>
      <c r="V242" s="193">
        <f t="shared" si="152"/>
        <v>0</v>
      </c>
      <c r="W242" s="102">
        <f t="shared" si="152"/>
        <v>0</v>
      </c>
      <c r="X242" s="203">
        <f t="shared" si="152"/>
        <v>0</v>
      </c>
      <c r="Y242" s="193">
        <f t="shared" si="152"/>
        <v>0</v>
      </c>
      <c r="Z242" s="102">
        <f t="shared" si="152"/>
        <v>0</v>
      </c>
      <c r="AA242" s="203">
        <f t="shared" si="152"/>
        <v>0</v>
      </c>
      <c r="AB242" s="193">
        <f t="shared" si="152"/>
        <v>0</v>
      </c>
      <c r="AC242" s="102">
        <f t="shared" si="152"/>
        <v>0</v>
      </c>
      <c r="AD242" s="203">
        <f t="shared" si="152"/>
        <v>0</v>
      </c>
      <c r="AE242" s="193">
        <f t="shared" si="152"/>
        <v>0</v>
      </c>
      <c r="AF242" s="102">
        <f t="shared" si="152"/>
        <v>0</v>
      </c>
      <c r="AG242" s="203">
        <f t="shared" si="152"/>
        <v>0</v>
      </c>
      <c r="AH242" s="121">
        <f t="shared" si="152"/>
        <v>0</v>
      </c>
      <c r="AI242" s="193">
        <f t="shared" si="152"/>
        <v>2910162</v>
      </c>
      <c r="AJ242" s="102">
        <f t="shared" si="152"/>
        <v>2900817</v>
      </c>
      <c r="AK242" s="203">
        <f t="shared" si="152"/>
        <v>3177844</v>
      </c>
    </row>
    <row r="243" spans="1:37" ht="15" customHeight="1" x14ac:dyDescent="0.2">
      <c r="A243" s="254">
        <f>[6]Settings!U242</f>
        <v>0</v>
      </c>
      <c r="B243" s="243">
        <f>[6]Settings!V242</f>
        <v>0</v>
      </c>
      <c r="C243" s="244">
        <f>[6]Settings!W242</f>
        <v>0</v>
      </c>
      <c r="D243" s="1">
        <f>Current!$AI243</f>
        <v>0</v>
      </c>
      <c r="E243" s="2">
        <f>Current!$AJ243</f>
        <v>0</v>
      </c>
      <c r="F243" s="3">
        <f>Current!$AK243</f>
        <v>0</v>
      </c>
      <c r="G243" s="1">
        <f>'Infrastructure 2 of 2'!$AI243</f>
        <v>0</v>
      </c>
      <c r="H243" s="2">
        <f>'Infrastructure 2 of 2'!$AJ243</f>
        <v>0</v>
      </c>
      <c r="I243" s="3">
        <f>'Infrastructure 2 of 2'!$AK243</f>
        <v>0</v>
      </c>
      <c r="J243" s="1">
        <f>'Allocations in Kind'!$AI243</f>
        <v>0</v>
      </c>
      <c r="K243" s="2">
        <f>'Allocations in Kind'!$AJ243</f>
        <v>0</v>
      </c>
      <c r="L243" s="3">
        <f>'Allocations in Kind'!$AK243</f>
        <v>0</v>
      </c>
      <c r="M243" s="1">
        <f>'ES Breakdown'!D243+'ES Breakdown'!G243+'ES Breakdown'!J243</f>
        <v>0</v>
      </c>
      <c r="N243" s="2">
        <f>'ES Breakdown'!E243+'ES Breakdown'!H243+'ES Breakdown'!K243</f>
        <v>0</v>
      </c>
      <c r="O243" s="3">
        <f>'ES Breakdown'!F243+'ES Breakdown'!I243+'ES Breakdown'!L243</f>
        <v>0</v>
      </c>
      <c r="P243" s="1"/>
      <c r="Q243" s="2"/>
      <c r="R243" s="3"/>
      <c r="S243" s="1"/>
      <c r="T243" s="2"/>
      <c r="U243" s="3"/>
      <c r="V243" s="1"/>
      <c r="W243" s="2"/>
      <c r="X243" s="3"/>
      <c r="Y243" s="1"/>
      <c r="Z243" s="2"/>
      <c r="AA243" s="3"/>
      <c r="AB243" s="1"/>
      <c r="AC243" s="2"/>
      <c r="AD243" s="3"/>
      <c r="AE243" s="1"/>
      <c r="AF243" s="2"/>
      <c r="AG243" s="3"/>
      <c r="AI243" s="147">
        <f t="shared" ref="AI243:AK244" si="156">D243+G243+J243+M243+P243+S243+V243+Y243+AB243+AE243</f>
        <v>0</v>
      </c>
      <c r="AJ243" s="80">
        <f t="shared" si="156"/>
        <v>0</v>
      </c>
      <c r="AK243" s="134">
        <f t="shared" si="156"/>
        <v>0</v>
      </c>
    </row>
    <row r="244" spans="1:37" ht="15" customHeight="1" x14ac:dyDescent="0.2">
      <c r="A244" s="254">
        <f>[6]Settings!U243</f>
        <v>0</v>
      </c>
      <c r="B244" s="243">
        <f>[6]Settings!V243</f>
        <v>0</v>
      </c>
      <c r="C244" s="244">
        <f>[6]Settings!W243</f>
        <v>0</v>
      </c>
      <c r="D244" s="1">
        <f>Current!$AI244</f>
        <v>0</v>
      </c>
      <c r="E244" s="2">
        <f>Current!$AJ244</f>
        <v>0</v>
      </c>
      <c r="F244" s="3">
        <f>Current!$AK244</f>
        <v>0</v>
      </c>
      <c r="G244" s="1">
        <f>'Infrastructure 2 of 2'!$AI244</f>
        <v>0</v>
      </c>
      <c r="H244" s="2">
        <f>'Infrastructure 2 of 2'!$AJ244</f>
        <v>0</v>
      </c>
      <c r="I244" s="3">
        <f>'Infrastructure 2 of 2'!$AK244</f>
        <v>0</v>
      </c>
      <c r="J244" s="1">
        <f>'Allocations in Kind'!$AI244</f>
        <v>0</v>
      </c>
      <c r="K244" s="2">
        <f>'Allocations in Kind'!$AJ244</f>
        <v>0</v>
      </c>
      <c r="L244" s="3">
        <f>'Allocations in Kind'!$AK244</f>
        <v>0</v>
      </c>
      <c r="M244" s="1">
        <f>'ES Breakdown'!D244+'ES Breakdown'!G244+'ES Breakdown'!J244</f>
        <v>0</v>
      </c>
      <c r="N244" s="2">
        <f>'ES Breakdown'!E244+'ES Breakdown'!H244+'ES Breakdown'!K244</f>
        <v>0</v>
      </c>
      <c r="O244" s="3">
        <f>'ES Breakdown'!F244+'ES Breakdown'!I244+'ES Breakdown'!L244</f>
        <v>0</v>
      </c>
      <c r="P244" s="1"/>
      <c r="Q244" s="2"/>
      <c r="R244" s="3"/>
      <c r="S244" s="1"/>
      <c r="T244" s="2"/>
      <c r="U244" s="3"/>
      <c r="V244" s="1"/>
      <c r="W244" s="2"/>
      <c r="X244" s="3"/>
      <c r="Y244" s="1"/>
      <c r="Z244" s="2"/>
      <c r="AA244" s="3"/>
      <c r="AB244" s="1"/>
      <c r="AC244" s="2"/>
      <c r="AD244" s="3"/>
      <c r="AE244" s="1"/>
      <c r="AF244" s="2"/>
      <c r="AG244" s="3"/>
      <c r="AI244" s="147">
        <f t="shared" si="156"/>
        <v>0</v>
      </c>
      <c r="AJ244" s="80">
        <f t="shared" si="156"/>
        <v>0</v>
      </c>
      <c r="AK244" s="134">
        <f t="shared" si="156"/>
        <v>0</v>
      </c>
    </row>
    <row r="245" spans="1:37" s="66" customFormat="1" ht="15" customHeight="1" x14ac:dyDescent="0.2">
      <c r="A245" s="22" t="str">
        <f>[6]Settings!U244</f>
        <v>Total: Limpopo Municipalities</v>
      </c>
      <c r="B245" s="23"/>
      <c r="C245" s="24"/>
      <c r="D245" s="193">
        <f>SUM(D213+D220+D227+D235+D242)</f>
        <v>160609</v>
      </c>
      <c r="E245" s="102">
        <f t="shared" ref="E245:F245" si="157">SUM(E213+E220+E227+E235+E242)</f>
        <v>80652</v>
      </c>
      <c r="F245" s="203">
        <f t="shared" si="157"/>
        <v>83616</v>
      </c>
      <c r="G245" s="193">
        <f>SUM(G213+G220+G227+G235+G242)</f>
        <v>4632048.956963839</v>
      </c>
      <c r="H245" s="102">
        <f t="shared" ref="H245:I245" si="158">SUM(H213+H220+H227+H235+H242)</f>
        <v>4804370.3084526248</v>
      </c>
      <c r="I245" s="203">
        <f t="shared" si="158"/>
        <v>5582180.357487306</v>
      </c>
      <c r="J245" s="193">
        <f>SUM(J213+J220+J227+J235+J242)</f>
        <v>1823345</v>
      </c>
      <c r="K245" s="102">
        <f t="shared" ref="K245:L245" si="159">SUM(K213+K220+K227+K235+K242)</f>
        <v>1952039</v>
      </c>
      <c r="L245" s="203">
        <f t="shared" si="159"/>
        <v>1832331</v>
      </c>
      <c r="M245" s="193">
        <f>M213+M220+M227+M235+M242</f>
        <v>7813550</v>
      </c>
      <c r="N245" s="102">
        <f t="shared" ref="N245:AK245" si="160">N213+N220+N227+N235+N242</f>
        <v>8470749</v>
      </c>
      <c r="O245" s="203">
        <f t="shared" si="160"/>
        <v>9028136</v>
      </c>
      <c r="P245" s="203">
        <f t="shared" si="160"/>
        <v>0</v>
      </c>
      <c r="Q245" s="102">
        <f t="shared" si="160"/>
        <v>0</v>
      </c>
      <c r="R245" s="203">
        <f t="shared" si="160"/>
        <v>0</v>
      </c>
      <c r="S245" s="193">
        <f t="shared" si="160"/>
        <v>0</v>
      </c>
      <c r="T245" s="102">
        <f t="shared" si="160"/>
        <v>0</v>
      </c>
      <c r="U245" s="203">
        <f t="shared" si="160"/>
        <v>0</v>
      </c>
      <c r="V245" s="193">
        <f t="shared" si="160"/>
        <v>0</v>
      </c>
      <c r="W245" s="102">
        <f t="shared" si="160"/>
        <v>0</v>
      </c>
      <c r="X245" s="203">
        <f t="shared" si="160"/>
        <v>0</v>
      </c>
      <c r="Y245" s="193">
        <f t="shared" si="160"/>
        <v>0</v>
      </c>
      <c r="Z245" s="102">
        <f t="shared" si="160"/>
        <v>0</v>
      </c>
      <c r="AA245" s="203">
        <f t="shared" si="160"/>
        <v>0</v>
      </c>
      <c r="AB245" s="193">
        <f t="shared" si="160"/>
        <v>0</v>
      </c>
      <c r="AC245" s="102">
        <f t="shared" si="160"/>
        <v>0</v>
      </c>
      <c r="AD245" s="203">
        <f t="shared" si="160"/>
        <v>0</v>
      </c>
      <c r="AE245" s="193">
        <f t="shared" si="160"/>
        <v>0</v>
      </c>
      <c r="AF245" s="102">
        <f t="shared" si="160"/>
        <v>0</v>
      </c>
      <c r="AG245" s="203">
        <f t="shared" si="160"/>
        <v>0</v>
      </c>
      <c r="AH245" s="121">
        <f t="shared" si="160"/>
        <v>0</v>
      </c>
      <c r="AI245" s="193">
        <f t="shared" si="160"/>
        <v>14429552.956963839</v>
      </c>
      <c r="AJ245" s="102">
        <f t="shared" si="160"/>
        <v>15307810.308452625</v>
      </c>
      <c r="AK245" s="203">
        <f t="shared" si="160"/>
        <v>16526263.357487306</v>
      </c>
    </row>
    <row r="246" spans="1:37" ht="15" customHeight="1" x14ac:dyDescent="0.2">
      <c r="A246" s="254">
        <f>[6]Settings!U245</f>
        <v>0</v>
      </c>
      <c r="B246" s="243">
        <f>[6]Settings!V245</f>
        <v>0</v>
      </c>
      <c r="C246" s="244">
        <f>[6]Settings!W245</f>
        <v>0</v>
      </c>
      <c r="D246" s="6">
        <f>Current!$AI246</f>
        <v>0</v>
      </c>
      <c r="E246" s="7">
        <f>Current!$AJ246</f>
        <v>0</v>
      </c>
      <c r="F246" s="8">
        <f>Current!$AK246</f>
        <v>0</v>
      </c>
      <c r="G246" s="6">
        <f>'Infrastructure 2 of 2'!$AI246</f>
        <v>0</v>
      </c>
      <c r="H246" s="7">
        <f>'Infrastructure 2 of 2'!$AJ246</f>
        <v>0</v>
      </c>
      <c r="I246" s="8">
        <f>'Infrastructure 2 of 2'!$AK246</f>
        <v>0</v>
      </c>
      <c r="J246" s="6">
        <f>'Allocations in Kind'!$AI246</f>
        <v>0</v>
      </c>
      <c r="K246" s="7">
        <f>'Allocations in Kind'!$AJ246</f>
        <v>0</v>
      </c>
      <c r="L246" s="8">
        <f>'Allocations in Kind'!$AK246</f>
        <v>0</v>
      </c>
      <c r="M246" s="6">
        <f>'ES Breakdown'!D246+'ES Breakdown'!G246+'ES Breakdown'!J246</f>
        <v>0</v>
      </c>
      <c r="N246" s="7">
        <f>'ES Breakdown'!E246+'ES Breakdown'!H246+'ES Breakdown'!K246</f>
        <v>0</v>
      </c>
      <c r="O246" s="8">
        <f>'ES Breakdown'!F246+'ES Breakdown'!I246+'ES Breakdown'!L246</f>
        <v>0</v>
      </c>
      <c r="P246" s="6"/>
      <c r="Q246" s="7"/>
      <c r="R246" s="8"/>
      <c r="S246" s="6"/>
      <c r="T246" s="7"/>
      <c r="U246" s="8"/>
      <c r="V246" s="6"/>
      <c r="W246" s="7"/>
      <c r="X246" s="8"/>
      <c r="Y246" s="6"/>
      <c r="Z246" s="7"/>
      <c r="AA246" s="8"/>
      <c r="AB246" s="6"/>
      <c r="AC246" s="7"/>
      <c r="AD246" s="8"/>
      <c r="AE246" s="6"/>
      <c r="AF246" s="7"/>
      <c r="AG246" s="8"/>
      <c r="AI246" s="147">
        <f t="shared" ref="AI246:AK256" si="161">D246+G246+J246+M246+P246+S246+V246+Y246+AB246+AE246</f>
        <v>0</v>
      </c>
      <c r="AJ246" s="80">
        <f t="shared" si="161"/>
        <v>0</v>
      </c>
      <c r="AK246" s="134">
        <f t="shared" si="161"/>
        <v>0</v>
      </c>
    </row>
    <row r="247" spans="1:37" ht="15" customHeight="1" x14ac:dyDescent="0.2">
      <c r="A247" s="257" t="str">
        <f>[6]Settings!U246</f>
        <v>MPUMALANGA</v>
      </c>
      <c r="B247" s="19"/>
      <c r="C247" s="229"/>
      <c r="D247" s="1">
        <f>Current!$AI247</f>
        <v>0</v>
      </c>
      <c r="E247" s="2">
        <f>Current!$AJ247</f>
        <v>0</v>
      </c>
      <c r="F247" s="3">
        <f>Current!$AK247</f>
        <v>0</v>
      </c>
      <c r="G247" s="1">
        <f>'Infrastructure 2 of 2'!$AI247</f>
        <v>0</v>
      </c>
      <c r="H247" s="2">
        <f>'Infrastructure 2 of 2'!$AJ247</f>
        <v>0</v>
      </c>
      <c r="I247" s="3">
        <f>'Infrastructure 2 of 2'!$AK247</f>
        <v>0</v>
      </c>
      <c r="J247" s="1">
        <f>'Allocations in Kind'!$AI247</f>
        <v>0</v>
      </c>
      <c r="K247" s="2">
        <f>'Allocations in Kind'!$AJ247</f>
        <v>0</v>
      </c>
      <c r="L247" s="3">
        <f>'Allocations in Kind'!$AK247</f>
        <v>0</v>
      </c>
      <c r="M247" s="1">
        <f>'ES Breakdown'!D247+'ES Breakdown'!G247+'ES Breakdown'!J247</f>
        <v>0</v>
      </c>
      <c r="N247" s="2">
        <f>'ES Breakdown'!E247+'ES Breakdown'!H247+'ES Breakdown'!K247</f>
        <v>0</v>
      </c>
      <c r="O247" s="3">
        <f>'ES Breakdown'!F247+'ES Breakdown'!I247+'ES Breakdown'!L247</f>
        <v>0</v>
      </c>
      <c r="P247" s="1"/>
      <c r="Q247" s="2"/>
      <c r="R247" s="3"/>
      <c r="S247" s="1"/>
      <c r="T247" s="2"/>
      <c r="U247" s="3"/>
      <c r="V247" s="1"/>
      <c r="W247" s="2"/>
      <c r="X247" s="3"/>
      <c r="Y247" s="1"/>
      <c r="Z247" s="2"/>
      <c r="AA247" s="3"/>
      <c r="AB247" s="1"/>
      <c r="AC247" s="2"/>
      <c r="AD247" s="3"/>
      <c r="AE247" s="1"/>
      <c r="AF247" s="2"/>
      <c r="AG247" s="3"/>
      <c r="AI247" s="147">
        <f t="shared" si="161"/>
        <v>0</v>
      </c>
      <c r="AJ247" s="80">
        <f t="shared" si="161"/>
        <v>0</v>
      </c>
      <c r="AK247" s="134">
        <f t="shared" si="161"/>
        <v>0</v>
      </c>
    </row>
    <row r="248" spans="1:37" ht="15" customHeight="1" x14ac:dyDescent="0.2">
      <c r="A248" s="254">
        <f>[6]Settings!U247</f>
        <v>0</v>
      </c>
      <c r="B248" s="243">
        <f>[6]Settings!V247</f>
        <v>0</v>
      </c>
      <c r="C248" s="244">
        <f>[6]Settings!W247</f>
        <v>0</v>
      </c>
      <c r="D248" s="1">
        <f>Current!$AI248</f>
        <v>0</v>
      </c>
      <c r="E248" s="2">
        <f>Current!$AJ248</f>
        <v>0</v>
      </c>
      <c r="F248" s="3">
        <f>Current!$AK248</f>
        <v>0</v>
      </c>
      <c r="G248" s="1">
        <f>'Infrastructure 2 of 2'!$AI248</f>
        <v>0</v>
      </c>
      <c r="H248" s="2">
        <f>'Infrastructure 2 of 2'!$AJ248</f>
        <v>0</v>
      </c>
      <c r="I248" s="3">
        <f>'Infrastructure 2 of 2'!$AK248</f>
        <v>0</v>
      </c>
      <c r="J248" s="1">
        <f>'Allocations in Kind'!$AI248</f>
        <v>0</v>
      </c>
      <c r="K248" s="2">
        <f>'Allocations in Kind'!$AJ248</f>
        <v>0</v>
      </c>
      <c r="L248" s="3">
        <f>'Allocations in Kind'!$AK248</f>
        <v>0</v>
      </c>
      <c r="M248" s="1">
        <f>'ES Breakdown'!D248+'ES Breakdown'!G248+'ES Breakdown'!J248</f>
        <v>0</v>
      </c>
      <c r="N248" s="2">
        <f>'ES Breakdown'!E248+'ES Breakdown'!H248+'ES Breakdown'!K248</f>
        <v>0</v>
      </c>
      <c r="O248" s="3">
        <f>'ES Breakdown'!F248+'ES Breakdown'!I248+'ES Breakdown'!L248</f>
        <v>0</v>
      </c>
      <c r="P248" s="1"/>
      <c r="Q248" s="2"/>
      <c r="R248" s="3"/>
      <c r="S248" s="1"/>
      <c r="T248" s="2"/>
      <c r="U248" s="3"/>
      <c r="V248" s="1"/>
      <c r="W248" s="2"/>
      <c r="X248" s="3"/>
      <c r="Y248" s="1"/>
      <c r="Z248" s="2"/>
      <c r="AA248" s="3"/>
      <c r="AB248" s="1"/>
      <c r="AC248" s="2"/>
      <c r="AD248" s="3"/>
      <c r="AE248" s="1"/>
      <c r="AF248" s="2"/>
      <c r="AG248" s="3"/>
      <c r="AI248" s="147">
        <f t="shared" si="161"/>
        <v>0</v>
      </c>
      <c r="AJ248" s="80">
        <f t="shared" si="161"/>
        <v>0</v>
      </c>
      <c r="AK248" s="134">
        <f t="shared" si="161"/>
        <v>0</v>
      </c>
    </row>
    <row r="249" spans="1:37" ht="15" customHeight="1" x14ac:dyDescent="0.2">
      <c r="A249" s="20" t="str">
        <f>[6]Settings!U248</f>
        <v>B</v>
      </c>
      <c r="B249" s="19" t="s">
        <v>1285</v>
      </c>
      <c r="C249" s="229" t="str">
        <f>[6]Settings!W248</f>
        <v>Albert Luthuli</v>
      </c>
      <c r="D249" s="147">
        <f>Current!$AI249</f>
        <v>3177</v>
      </c>
      <c r="E249" s="80">
        <f>Current!$AJ249</f>
        <v>1700</v>
      </c>
      <c r="F249" s="134">
        <f>Current!$AK249</f>
        <v>1700</v>
      </c>
      <c r="G249" s="147">
        <f>'Infrastructure 2 of 2'!$AI249</f>
        <v>130616</v>
      </c>
      <c r="H249" s="80">
        <f>'Infrastructure 2 of 2'!$AJ249</f>
        <v>123799</v>
      </c>
      <c r="I249" s="134">
        <f>'Infrastructure 2 of 2'!$AK249</f>
        <v>144269</v>
      </c>
      <c r="J249" s="147">
        <f>'Allocations in Kind'!$AI249</f>
        <v>13165</v>
      </c>
      <c r="K249" s="80">
        <f>'Allocations in Kind'!$AJ249</f>
        <v>20108</v>
      </c>
      <c r="L249" s="134">
        <f>'Allocations in Kind'!$AK249</f>
        <v>19758</v>
      </c>
      <c r="M249" s="147">
        <f>'ES Breakdown'!D249+'ES Breakdown'!G249+'ES Breakdown'!J249</f>
        <v>254241</v>
      </c>
      <c r="N249" s="80">
        <f>'ES Breakdown'!E249+'ES Breakdown'!H249+'ES Breakdown'!K249</f>
        <v>277989</v>
      </c>
      <c r="O249" s="134">
        <f>'ES Breakdown'!F249+'ES Breakdown'!I249+'ES Breakdown'!L249</f>
        <v>296235</v>
      </c>
      <c r="P249" s="147"/>
      <c r="Q249" s="80"/>
      <c r="R249" s="134"/>
      <c r="S249" s="147"/>
      <c r="T249" s="80"/>
      <c r="U249" s="134"/>
      <c r="V249" s="147"/>
      <c r="W249" s="80"/>
      <c r="X249" s="134"/>
      <c r="Y249" s="147"/>
      <c r="Z249" s="80"/>
      <c r="AA249" s="134"/>
      <c r="AB249" s="147"/>
      <c r="AC249" s="80"/>
      <c r="AD249" s="134"/>
      <c r="AE249" s="147"/>
      <c r="AF249" s="80"/>
      <c r="AG249" s="134"/>
      <c r="AI249" s="147">
        <f t="shared" si="161"/>
        <v>401199</v>
      </c>
      <c r="AJ249" s="80">
        <f t="shared" si="161"/>
        <v>423596</v>
      </c>
      <c r="AK249" s="134">
        <f t="shared" si="161"/>
        <v>461962</v>
      </c>
    </row>
    <row r="250" spans="1:37" ht="15" customHeight="1" x14ac:dyDescent="0.2">
      <c r="A250" s="20" t="str">
        <f>[6]Settings!U249</f>
        <v>B</v>
      </c>
      <c r="B250" s="19" t="s">
        <v>1286</v>
      </c>
      <c r="C250" s="229" t="str">
        <f>[6]Settings!W249</f>
        <v>Msukaligwa</v>
      </c>
      <c r="D250" s="147">
        <f>Current!$AI250</f>
        <v>3603</v>
      </c>
      <c r="E250" s="80">
        <f>Current!$AJ250</f>
        <v>2400</v>
      </c>
      <c r="F250" s="134">
        <f>Current!$AK250</f>
        <v>2660</v>
      </c>
      <c r="G250" s="147">
        <f>'Infrastructure 2 of 2'!$AI250</f>
        <v>74608</v>
      </c>
      <c r="H250" s="80">
        <f>'Infrastructure 2 of 2'!$AJ250</f>
        <v>73621</v>
      </c>
      <c r="I250" s="134">
        <f>'Infrastructure 2 of 2'!$AK250</f>
        <v>89801</v>
      </c>
      <c r="J250" s="147">
        <f>'Allocations in Kind'!$AI250</f>
        <v>22123</v>
      </c>
      <c r="K250" s="80">
        <f>'Allocations in Kind'!$AJ250</f>
        <v>9459</v>
      </c>
      <c r="L250" s="134">
        <f>'Allocations in Kind'!$AK250</f>
        <v>8491</v>
      </c>
      <c r="M250" s="147">
        <f>'ES Breakdown'!D250+'ES Breakdown'!G250+'ES Breakdown'!J250</f>
        <v>134855</v>
      </c>
      <c r="N250" s="80">
        <f>'ES Breakdown'!E250+'ES Breakdown'!H250+'ES Breakdown'!K250</f>
        <v>154428</v>
      </c>
      <c r="O250" s="134">
        <f>'ES Breakdown'!F250+'ES Breakdown'!I250+'ES Breakdown'!L250</f>
        <v>169675</v>
      </c>
      <c r="P250" s="147"/>
      <c r="Q250" s="80"/>
      <c r="R250" s="134"/>
      <c r="S250" s="147"/>
      <c r="T250" s="80"/>
      <c r="U250" s="134"/>
      <c r="V250" s="147"/>
      <c r="W250" s="80"/>
      <c r="X250" s="134"/>
      <c r="Y250" s="147"/>
      <c r="Z250" s="80"/>
      <c r="AA250" s="134"/>
      <c r="AB250" s="147"/>
      <c r="AC250" s="80"/>
      <c r="AD250" s="134"/>
      <c r="AE250" s="147"/>
      <c r="AF250" s="80"/>
      <c r="AG250" s="134"/>
      <c r="AI250" s="147">
        <f t="shared" si="161"/>
        <v>235189</v>
      </c>
      <c r="AJ250" s="80">
        <f t="shared" si="161"/>
        <v>239908</v>
      </c>
      <c r="AK250" s="134">
        <f t="shared" si="161"/>
        <v>270627</v>
      </c>
    </row>
    <row r="251" spans="1:37" ht="15" customHeight="1" x14ac:dyDescent="0.2">
      <c r="A251" s="20" t="str">
        <f>[6]Settings!U250</f>
        <v>B</v>
      </c>
      <c r="B251" s="19" t="s">
        <v>1287</v>
      </c>
      <c r="C251" s="229" t="str">
        <f>[6]Settings!W250</f>
        <v>Mkhondo</v>
      </c>
      <c r="D251" s="147">
        <f>Current!$AI251</f>
        <v>5495</v>
      </c>
      <c r="E251" s="80">
        <f>Current!$AJ251</f>
        <v>2400</v>
      </c>
      <c r="F251" s="134">
        <f>Current!$AK251</f>
        <v>2660</v>
      </c>
      <c r="G251" s="147">
        <f>'Infrastructure 2 of 2'!$AI251</f>
        <v>127215</v>
      </c>
      <c r="H251" s="80">
        <f>'Infrastructure 2 of 2'!$AJ251</f>
        <v>110347</v>
      </c>
      <c r="I251" s="134">
        <f>'Infrastructure 2 of 2'!$AK251</f>
        <v>129235</v>
      </c>
      <c r="J251" s="147">
        <f>'Allocations in Kind'!$AI251</f>
        <v>44769</v>
      </c>
      <c r="K251" s="80">
        <f>'Allocations in Kind'!$AJ251</f>
        <v>42033</v>
      </c>
      <c r="L251" s="134">
        <f>'Allocations in Kind'!$AK251</f>
        <v>44471</v>
      </c>
      <c r="M251" s="147">
        <f>'ES Breakdown'!D251+'ES Breakdown'!G251+'ES Breakdown'!J251</f>
        <v>186451</v>
      </c>
      <c r="N251" s="80">
        <f>'ES Breakdown'!E251+'ES Breakdown'!H251+'ES Breakdown'!K251</f>
        <v>209114</v>
      </c>
      <c r="O251" s="134">
        <f>'ES Breakdown'!F251+'ES Breakdown'!I251+'ES Breakdown'!L251</f>
        <v>226372</v>
      </c>
      <c r="P251" s="147"/>
      <c r="Q251" s="80"/>
      <c r="R251" s="134"/>
      <c r="S251" s="147"/>
      <c r="T251" s="80"/>
      <c r="U251" s="134"/>
      <c r="V251" s="147"/>
      <c r="W251" s="80"/>
      <c r="X251" s="134"/>
      <c r="Y251" s="147"/>
      <c r="Z251" s="80"/>
      <c r="AA251" s="134"/>
      <c r="AB251" s="147"/>
      <c r="AC251" s="80"/>
      <c r="AD251" s="134"/>
      <c r="AE251" s="147"/>
      <c r="AF251" s="80"/>
      <c r="AG251" s="134"/>
      <c r="AI251" s="147">
        <f t="shared" si="161"/>
        <v>363930</v>
      </c>
      <c r="AJ251" s="80">
        <f t="shared" si="161"/>
        <v>363894</v>
      </c>
      <c r="AK251" s="134">
        <f t="shared" si="161"/>
        <v>402738</v>
      </c>
    </row>
    <row r="252" spans="1:37" ht="15" customHeight="1" x14ac:dyDescent="0.2">
      <c r="A252" s="20" t="str">
        <f>[6]Settings!U251</f>
        <v>B</v>
      </c>
      <c r="B252" s="19" t="s">
        <v>1288</v>
      </c>
      <c r="C252" s="229" t="str">
        <f>[6]Settings!W251</f>
        <v>Pixley Ka Seme</v>
      </c>
      <c r="D252" s="147">
        <f>Current!$AI252</f>
        <v>3459</v>
      </c>
      <c r="E252" s="80">
        <f>Current!$AJ252</f>
        <v>1955</v>
      </c>
      <c r="F252" s="134">
        <f>Current!$AK252</f>
        <v>2215</v>
      </c>
      <c r="G252" s="147">
        <f>'Infrastructure 2 of 2'!$AI252</f>
        <v>46327</v>
      </c>
      <c r="H252" s="80">
        <f>'Infrastructure 2 of 2'!$AJ252</f>
        <v>38180</v>
      </c>
      <c r="I252" s="134">
        <f>'Infrastructure 2 of 2'!$AK252</f>
        <v>37608</v>
      </c>
      <c r="J252" s="147">
        <f>'Allocations in Kind'!$AI252</f>
        <v>10535</v>
      </c>
      <c r="K252" s="80">
        <f>'Allocations in Kind'!$AJ252</f>
        <v>3385</v>
      </c>
      <c r="L252" s="134">
        <f>'Allocations in Kind'!$AK252</f>
        <v>3581</v>
      </c>
      <c r="M252" s="147">
        <f>'ES Breakdown'!D252+'ES Breakdown'!G252+'ES Breakdown'!J252</f>
        <v>96312</v>
      </c>
      <c r="N252" s="80">
        <f>'ES Breakdown'!E252+'ES Breakdown'!H252+'ES Breakdown'!K252</f>
        <v>107189</v>
      </c>
      <c r="O252" s="134">
        <f>'ES Breakdown'!F252+'ES Breakdown'!I252+'ES Breakdown'!L252</f>
        <v>114486</v>
      </c>
      <c r="P252" s="147"/>
      <c r="Q252" s="80"/>
      <c r="R252" s="134"/>
      <c r="S252" s="147"/>
      <c r="T252" s="80"/>
      <c r="U252" s="134"/>
      <c r="V252" s="147"/>
      <c r="W252" s="80"/>
      <c r="X252" s="134"/>
      <c r="Y252" s="147"/>
      <c r="Z252" s="80"/>
      <c r="AA252" s="134"/>
      <c r="AB252" s="147"/>
      <c r="AC252" s="80"/>
      <c r="AD252" s="134"/>
      <c r="AE252" s="147"/>
      <c r="AF252" s="80"/>
      <c r="AG252" s="134"/>
      <c r="AI252" s="147">
        <f t="shared" si="161"/>
        <v>156633</v>
      </c>
      <c r="AJ252" s="80">
        <f t="shared" si="161"/>
        <v>150709</v>
      </c>
      <c r="AK252" s="134">
        <f t="shared" si="161"/>
        <v>157890</v>
      </c>
    </row>
    <row r="253" spans="1:37" ht="15" customHeight="1" x14ac:dyDescent="0.2">
      <c r="A253" s="20" t="str">
        <f>[6]Settings!U252</f>
        <v>B</v>
      </c>
      <c r="B253" s="19" t="s">
        <v>1289</v>
      </c>
      <c r="C253" s="229" t="str">
        <f>[6]Settings!W252</f>
        <v>Lekwa</v>
      </c>
      <c r="D253" s="147">
        <f>Current!$AI253</f>
        <v>2713</v>
      </c>
      <c r="E253" s="80">
        <f>Current!$AJ253</f>
        <v>1955</v>
      </c>
      <c r="F253" s="134">
        <f>Current!$AK253</f>
        <v>2215</v>
      </c>
      <c r="G253" s="147">
        <f>'Infrastructure 2 of 2'!$AI253</f>
        <v>67293</v>
      </c>
      <c r="H253" s="80">
        <f>'Infrastructure 2 of 2'!$AJ253</f>
        <v>60799</v>
      </c>
      <c r="I253" s="134">
        <f>'Infrastructure 2 of 2'!$AK253</f>
        <v>70388</v>
      </c>
      <c r="J253" s="147">
        <f>'Allocations in Kind'!$AI253</f>
        <v>2048</v>
      </c>
      <c r="K253" s="80">
        <f>'Allocations in Kind'!$AJ253</f>
        <v>1761</v>
      </c>
      <c r="L253" s="134">
        <f>'Allocations in Kind'!$AK253</f>
        <v>25347</v>
      </c>
      <c r="M253" s="147">
        <f>'ES Breakdown'!D253+'ES Breakdown'!G253+'ES Breakdown'!J253</f>
        <v>93948</v>
      </c>
      <c r="N253" s="80">
        <f>'ES Breakdown'!E253+'ES Breakdown'!H253+'ES Breakdown'!K253</f>
        <v>107311</v>
      </c>
      <c r="O253" s="134">
        <f>'ES Breakdown'!F253+'ES Breakdown'!I253+'ES Breakdown'!L253</f>
        <v>117044</v>
      </c>
      <c r="P253" s="147"/>
      <c r="Q253" s="80"/>
      <c r="R253" s="134"/>
      <c r="S253" s="147"/>
      <c r="T253" s="80"/>
      <c r="U253" s="134"/>
      <c r="V253" s="147"/>
      <c r="W253" s="80"/>
      <c r="X253" s="134"/>
      <c r="Y253" s="147"/>
      <c r="Z253" s="80"/>
      <c r="AA253" s="134"/>
      <c r="AB253" s="147"/>
      <c r="AC253" s="80"/>
      <c r="AD253" s="134"/>
      <c r="AE253" s="147"/>
      <c r="AF253" s="80"/>
      <c r="AG253" s="134"/>
      <c r="AI253" s="147">
        <f t="shared" si="161"/>
        <v>166002</v>
      </c>
      <c r="AJ253" s="80">
        <f t="shared" si="161"/>
        <v>171826</v>
      </c>
      <c r="AK253" s="134">
        <f t="shared" si="161"/>
        <v>214994</v>
      </c>
    </row>
    <row r="254" spans="1:37" ht="15" customHeight="1" x14ac:dyDescent="0.2">
      <c r="A254" s="20" t="str">
        <f>[6]Settings!U253</f>
        <v>B</v>
      </c>
      <c r="B254" s="19" t="s">
        <v>1290</v>
      </c>
      <c r="C254" s="229" t="str">
        <f>[6]Settings!W253</f>
        <v>Dipaleseng</v>
      </c>
      <c r="D254" s="147">
        <f>Current!$AI254</f>
        <v>8606</v>
      </c>
      <c r="E254" s="80">
        <f>Current!$AJ254</f>
        <v>7155</v>
      </c>
      <c r="F254" s="134">
        <f>Current!$AK254</f>
        <v>7415</v>
      </c>
      <c r="G254" s="147">
        <f>'Infrastructure 2 of 2'!$AI254</f>
        <v>36076</v>
      </c>
      <c r="H254" s="80">
        <f>'Infrastructure 2 of 2'!$AJ254</f>
        <v>34949</v>
      </c>
      <c r="I254" s="134">
        <f>'Infrastructure 2 of 2'!$AK254</f>
        <v>32870</v>
      </c>
      <c r="J254" s="147">
        <f>'Allocations in Kind'!$AI254</f>
        <v>1980</v>
      </c>
      <c r="K254" s="80">
        <f>'Allocations in Kind'!$AJ254</f>
        <v>6414</v>
      </c>
      <c r="L254" s="134">
        <f>'Allocations in Kind'!$AK254</f>
        <v>55270</v>
      </c>
      <c r="M254" s="147">
        <f>'ES Breakdown'!D254+'ES Breakdown'!G254+'ES Breakdown'!J254</f>
        <v>58388</v>
      </c>
      <c r="N254" s="80">
        <f>'ES Breakdown'!E254+'ES Breakdown'!H254+'ES Breakdown'!K254</f>
        <v>64426</v>
      </c>
      <c r="O254" s="134">
        <f>'ES Breakdown'!F254+'ES Breakdown'!I254+'ES Breakdown'!L254</f>
        <v>69280</v>
      </c>
      <c r="P254" s="147"/>
      <c r="Q254" s="80"/>
      <c r="R254" s="134"/>
      <c r="S254" s="147"/>
      <c r="T254" s="80"/>
      <c r="U254" s="134"/>
      <c r="V254" s="147"/>
      <c r="W254" s="80"/>
      <c r="X254" s="134"/>
      <c r="Y254" s="147"/>
      <c r="Z254" s="80"/>
      <c r="AA254" s="134"/>
      <c r="AB254" s="147"/>
      <c r="AC254" s="80"/>
      <c r="AD254" s="134"/>
      <c r="AE254" s="147"/>
      <c r="AF254" s="80"/>
      <c r="AG254" s="134"/>
      <c r="AI254" s="147">
        <f t="shared" si="161"/>
        <v>105050</v>
      </c>
      <c r="AJ254" s="80">
        <f t="shared" si="161"/>
        <v>112944</v>
      </c>
      <c r="AK254" s="134">
        <f t="shared" si="161"/>
        <v>164835</v>
      </c>
    </row>
    <row r="255" spans="1:37" ht="15" customHeight="1" x14ac:dyDescent="0.2">
      <c r="A255" s="20" t="str">
        <f>[6]Settings!U254</f>
        <v>B</v>
      </c>
      <c r="B255" s="19" t="s">
        <v>1291</v>
      </c>
      <c r="C255" s="229" t="str">
        <f>[6]Settings!W254</f>
        <v>Govan Mbeki</v>
      </c>
      <c r="D255" s="147">
        <f>Current!$AI255</f>
        <v>28944</v>
      </c>
      <c r="E255" s="80">
        <f>Current!$AJ255</f>
        <v>26994</v>
      </c>
      <c r="F255" s="134">
        <f>Current!$AK255</f>
        <v>28396</v>
      </c>
      <c r="G255" s="147">
        <f>'Infrastructure 2 of 2'!$AI255</f>
        <v>72796</v>
      </c>
      <c r="H255" s="80">
        <f>'Infrastructure 2 of 2'!$AJ255</f>
        <v>74131</v>
      </c>
      <c r="I255" s="134">
        <f>'Infrastructure 2 of 2'!$AK255</f>
        <v>90650</v>
      </c>
      <c r="J255" s="147">
        <f>'Allocations in Kind'!$AI255</f>
        <v>2340</v>
      </c>
      <c r="K255" s="80">
        <f>'Allocations in Kind'!$AJ255</f>
        <v>5523</v>
      </c>
      <c r="L255" s="134">
        <f>'Allocations in Kind'!$AK255</f>
        <v>25843</v>
      </c>
      <c r="M255" s="147">
        <f>'ES Breakdown'!D255+'ES Breakdown'!G255+'ES Breakdown'!J255</f>
        <v>218181</v>
      </c>
      <c r="N255" s="80">
        <f>'ES Breakdown'!E255+'ES Breakdown'!H255+'ES Breakdown'!K255</f>
        <v>258160</v>
      </c>
      <c r="O255" s="134">
        <f>'ES Breakdown'!F255+'ES Breakdown'!I255+'ES Breakdown'!L255</f>
        <v>286526</v>
      </c>
      <c r="P255" s="147"/>
      <c r="Q255" s="80"/>
      <c r="R255" s="134"/>
      <c r="S255" s="147"/>
      <c r="T255" s="80"/>
      <c r="U255" s="134"/>
      <c r="V255" s="147"/>
      <c r="W255" s="80"/>
      <c r="X255" s="134"/>
      <c r="Y255" s="147"/>
      <c r="Z255" s="80"/>
      <c r="AA255" s="134"/>
      <c r="AB255" s="147"/>
      <c r="AC255" s="80"/>
      <c r="AD255" s="134"/>
      <c r="AE255" s="147"/>
      <c r="AF255" s="80"/>
      <c r="AG255" s="134"/>
      <c r="AI255" s="147">
        <f t="shared" si="161"/>
        <v>322261</v>
      </c>
      <c r="AJ255" s="80">
        <f t="shared" si="161"/>
        <v>364808</v>
      </c>
      <c r="AK255" s="134">
        <f t="shared" si="161"/>
        <v>431415</v>
      </c>
    </row>
    <row r="256" spans="1:37" ht="15" customHeight="1" x14ac:dyDescent="0.2">
      <c r="A256" s="20" t="str">
        <f>[6]Settings!U255</f>
        <v>C</v>
      </c>
      <c r="B256" s="19" t="s">
        <v>106</v>
      </c>
      <c r="C256" s="229" t="str">
        <f>[6]Settings!W255</f>
        <v>Gert Sibande District Municipality</v>
      </c>
      <c r="D256" s="147">
        <f>Current!$AI256</f>
        <v>11209</v>
      </c>
      <c r="E256" s="80">
        <f>Current!$AJ256</f>
        <v>6600</v>
      </c>
      <c r="F256" s="134">
        <f>Current!$AK256</f>
        <v>6808</v>
      </c>
      <c r="G256" s="147">
        <f>'Infrastructure 2 of 2'!$AI256</f>
        <v>121827</v>
      </c>
      <c r="H256" s="80">
        <f>'Infrastructure 2 of 2'!$AJ256</f>
        <v>186034</v>
      </c>
      <c r="I256" s="134">
        <f>'Infrastructure 2 of 2'!$AK256</f>
        <v>361895</v>
      </c>
      <c r="J256" s="147">
        <f>'Allocations in Kind'!$AI256</f>
        <v>0</v>
      </c>
      <c r="K256" s="80">
        <f>'Allocations in Kind'!$AJ256</f>
        <v>3123</v>
      </c>
      <c r="L256" s="134">
        <f>'Allocations in Kind'!$AK256</f>
        <v>0</v>
      </c>
      <c r="M256" s="147">
        <f>'ES Breakdown'!D256+'ES Breakdown'!G256+'ES Breakdown'!J256</f>
        <v>278576</v>
      </c>
      <c r="N256" s="80">
        <f>'ES Breakdown'!E256+'ES Breakdown'!H256+'ES Breakdown'!K256</f>
        <v>282338</v>
      </c>
      <c r="O256" s="134">
        <f>'ES Breakdown'!F256+'ES Breakdown'!I256+'ES Breakdown'!L256</f>
        <v>290911</v>
      </c>
      <c r="P256" s="147"/>
      <c r="Q256" s="80"/>
      <c r="R256" s="134"/>
      <c r="S256" s="147"/>
      <c r="T256" s="80"/>
      <c r="U256" s="134"/>
      <c r="V256" s="147"/>
      <c r="W256" s="80"/>
      <c r="X256" s="134"/>
      <c r="Y256" s="147"/>
      <c r="Z256" s="80"/>
      <c r="AA256" s="134"/>
      <c r="AB256" s="147"/>
      <c r="AC256" s="80"/>
      <c r="AD256" s="134"/>
      <c r="AE256" s="147"/>
      <c r="AF256" s="80"/>
      <c r="AG256" s="134"/>
      <c r="AI256" s="147">
        <f t="shared" si="161"/>
        <v>411612</v>
      </c>
      <c r="AJ256" s="80">
        <f t="shared" si="161"/>
        <v>478095</v>
      </c>
      <c r="AK256" s="134">
        <f t="shared" si="161"/>
        <v>659614</v>
      </c>
    </row>
    <row r="257" spans="1:37" s="66" customFormat="1" ht="15" customHeight="1" x14ac:dyDescent="0.2">
      <c r="A257" s="22" t="str">
        <f>[6]Settings!U256</f>
        <v>Total: Gert Sibande Municipalities</v>
      </c>
      <c r="B257" s="23"/>
      <c r="C257" s="24"/>
      <c r="D257" s="193">
        <f>SUM(D249:D256)</f>
        <v>67206</v>
      </c>
      <c r="E257" s="102">
        <f t="shared" ref="E257:F257" si="162">SUM(E249:E256)</f>
        <v>51159</v>
      </c>
      <c r="F257" s="203">
        <f t="shared" si="162"/>
        <v>54069</v>
      </c>
      <c r="G257" s="193">
        <f>SUM(G249:G256)</f>
        <v>676758</v>
      </c>
      <c r="H257" s="102">
        <f t="shared" ref="H257:I257" si="163">SUM(H249:H256)</f>
        <v>701860</v>
      </c>
      <c r="I257" s="203">
        <f t="shared" si="163"/>
        <v>956716</v>
      </c>
      <c r="J257" s="193">
        <f>SUM(J249:J256)</f>
        <v>96960</v>
      </c>
      <c r="K257" s="102">
        <f t="shared" ref="K257:L257" si="164">SUM(K249:K256)</f>
        <v>91806</v>
      </c>
      <c r="L257" s="203">
        <f t="shared" si="164"/>
        <v>182761</v>
      </c>
      <c r="M257" s="193">
        <f>SUM(M249:M256)</f>
        <v>1320952</v>
      </c>
      <c r="N257" s="102">
        <f t="shared" ref="N257:AK257" si="165">SUM(N249:N256)</f>
        <v>1460955</v>
      </c>
      <c r="O257" s="203">
        <f t="shared" si="165"/>
        <v>1570529</v>
      </c>
      <c r="P257" s="203">
        <f t="shared" si="165"/>
        <v>0</v>
      </c>
      <c r="Q257" s="102">
        <f t="shared" si="165"/>
        <v>0</v>
      </c>
      <c r="R257" s="203">
        <f t="shared" si="165"/>
        <v>0</v>
      </c>
      <c r="S257" s="193">
        <f t="shared" si="165"/>
        <v>0</v>
      </c>
      <c r="T257" s="102">
        <f t="shared" si="165"/>
        <v>0</v>
      </c>
      <c r="U257" s="203">
        <f t="shared" si="165"/>
        <v>0</v>
      </c>
      <c r="V257" s="193">
        <f t="shared" si="165"/>
        <v>0</v>
      </c>
      <c r="W257" s="102">
        <f t="shared" si="165"/>
        <v>0</v>
      </c>
      <c r="X257" s="203">
        <f t="shared" si="165"/>
        <v>0</v>
      </c>
      <c r="Y257" s="193">
        <f t="shared" si="165"/>
        <v>0</v>
      </c>
      <c r="Z257" s="102">
        <f t="shared" si="165"/>
        <v>0</v>
      </c>
      <c r="AA257" s="203">
        <f t="shared" si="165"/>
        <v>0</v>
      </c>
      <c r="AB257" s="193">
        <f t="shared" si="165"/>
        <v>0</v>
      </c>
      <c r="AC257" s="102">
        <f t="shared" si="165"/>
        <v>0</v>
      </c>
      <c r="AD257" s="203">
        <f t="shared" si="165"/>
        <v>0</v>
      </c>
      <c r="AE257" s="193">
        <f t="shared" si="165"/>
        <v>0</v>
      </c>
      <c r="AF257" s="102">
        <f t="shared" si="165"/>
        <v>0</v>
      </c>
      <c r="AG257" s="203">
        <f t="shared" si="165"/>
        <v>0</v>
      </c>
      <c r="AH257" s="121">
        <f t="shared" si="165"/>
        <v>0</v>
      </c>
      <c r="AI257" s="193">
        <f t="shared" si="165"/>
        <v>2161876</v>
      </c>
      <c r="AJ257" s="102">
        <f t="shared" si="165"/>
        <v>2305780</v>
      </c>
      <c r="AK257" s="203">
        <f t="shared" si="165"/>
        <v>2764075</v>
      </c>
    </row>
    <row r="258" spans="1:37" ht="15" customHeight="1" x14ac:dyDescent="0.2">
      <c r="A258" s="254">
        <f>[6]Settings!U257</f>
        <v>0</v>
      </c>
      <c r="B258" s="243">
        <f>[6]Settings!V257</f>
        <v>0</v>
      </c>
      <c r="C258" s="244">
        <f>[6]Settings!W257</f>
        <v>0</v>
      </c>
      <c r="D258" s="1">
        <f>Current!$AI258</f>
        <v>0</v>
      </c>
      <c r="E258" s="2">
        <f>Current!$AJ258</f>
        <v>0</v>
      </c>
      <c r="F258" s="3">
        <f>Current!$AK258</f>
        <v>0</v>
      </c>
      <c r="G258" s="1">
        <f>'Infrastructure 2 of 2'!$AI258</f>
        <v>0</v>
      </c>
      <c r="H258" s="2">
        <f>'Infrastructure 2 of 2'!$AJ258</f>
        <v>0</v>
      </c>
      <c r="I258" s="3">
        <f>'Infrastructure 2 of 2'!$AK258</f>
        <v>0</v>
      </c>
      <c r="J258" s="1">
        <f>'Allocations in Kind'!$AI258</f>
        <v>0</v>
      </c>
      <c r="K258" s="2">
        <f>'Allocations in Kind'!$AJ258</f>
        <v>0</v>
      </c>
      <c r="L258" s="3">
        <f>'Allocations in Kind'!$AK258</f>
        <v>0</v>
      </c>
      <c r="M258" s="1">
        <f>'ES Breakdown'!D258+'ES Breakdown'!G258+'ES Breakdown'!J258</f>
        <v>0</v>
      </c>
      <c r="N258" s="2">
        <f>'ES Breakdown'!E258+'ES Breakdown'!H258+'ES Breakdown'!K258</f>
        <v>0</v>
      </c>
      <c r="O258" s="3">
        <f>'ES Breakdown'!F258+'ES Breakdown'!I258+'ES Breakdown'!L258</f>
        <v>0</v>
      </c>
      <c r="P258" s="1"/>
      <c r="Q258" s="2"/>
      <c r="R258" s="3"/>
      <c r="S258" s="1"/>
      <c r="T258" s="2"/>
      <c r="U258" s="3"/>
      <c r="V258" s="1"/>
      <c r="W258" s="2"/>
      <c r="X258" s="3"/>
      <c r="Y258" s="1"/>
      <c r="Z258" s="2"/>
      <c r="AA258" s="3"/>
      <c r="AB258" s="1"/>
      <c r="AC258" s="2"/>
      <c r="AD258" s="3"/>
      <c r="AE258" s="1"/>
      <c r="AF258" s="2"/>
      <c r="AG258" s="3"/>
      <c r="AI258" s="147">
        <f t="shared" ref="AI258:AK265" si="166">D258+G258+J258+M258+P258+S258+V258+Y258+AB258+AE258</f>
        <v>0</v>
      </c>
      <c r="AJ258" s="80">
        <f t="shared" si="166"/>
        <v>0</v>
      </c>
      <c r="AK258" s="134">
        <f t="shared" si="166"/>
        <v>0</v>
      </c>
    </row>
    <row r="259" spans="1:37" ht="15" customHeight="1" x14ac:dyDescent="0.2">
      <c r="A259" s="20" t="str">
        <f>[6]Settings!U258</f>
        <v>B</v>
      </c>
      <c r="B259" s="19" t="str">
        <f>[6]Settings!V258</f>
        <v>MP311</v>
      </c>
      <c r="C259" s="229" t="str">
        <f>[6]Settings!W258</f>
        <v>Victor Khanye</v>
      </c>
      <c r="D259" s="147">
        <f>Current!$AI259</f>
        <v>8975</v>
      </c>
      <c r="E259" s="80">
        <f>Current!$AJ259</f>
        <v>6955</v>
      </c>
      <c r="F259" s="134">
        <f>Current!$AK259</f>
        <v>6955</v>
      </c>
      <c r="G259" s="147">
        <f>'Infrastructure 2 of 2'!$AI259</f>
        <v>25286</v>
      </c>
      <c r="H259" s="80">
        <f>'Infrastructure 2 of 2'!$AJ259</f>
        <v>31544</v>
      </c>
      <c r="I259" s="134">
        <f>'Infrastructure 2 of 2'!$AK259</f>
        <v>40871</v>
      </c>
      <c r="J259" s="147">
        <f>'Allocations in Kind'!$AI259</f>
        <v>32005</v>
      </c>
      <c r="K259" s="80">
        <f>'Allocations in Kind'!$AJ259</f>
        <v>34723</v>
      </c>
      <c r="L259" s="134">
        <f>'Allocations in Kind'!$AK259</f>
        <v>7795</v>
      </c>
      <c r="M259" s="147">
        <f>'ES Breakdown'!D259+'ES Breakdown'!G259+'ES Breakdown'!J259</f>
        <v>79745</v>
      </c>
      <c r="N259" s="80">
        <f>'ES Breakdown'!E259+'ES Breakdown'!H259+'ES Breakdown'!K259</f>
        <v>87215</v>
      </c>
      <c r="O259" s="134">
        <f>'ES Breakdown'!F259+'ES Breakdown'!I259+'ES Breakdown'!L259</f>
        <v>94208</v>
      </c>
      <c r="P259" s="147"/>
      <c r="Q259" s="80"/>
      <c r="R259" s="134"/>
      <c r="S259" s="147"/>
      <c r="T259" s="80"/>
      <c r="U259" s="134"/>
      <c r="V259" s="147"/>
      <c r="W259" s="80"/>
      <c r="X259" s="134"/>
      <c r="Y259" s="147"/>
      <c r="Z259" s="80"/>
      <c r="AA259" s="134"/>
      <c r="AB259" s="147"/>
      <c r="AC259" s="80"/>
      <c r="AD259" s="134"/>
      <c r="AE259" s="147"/>
      <c r="AF259" s="80"/>
      <c r="AG259" s="134"/>
      <c r="AI259" s="147">
        <f t="shared" si="166"/>
        <v>146011</v>
      </c>
      <c r="AJ259" s="80">
        <f t="shared" si="166"/>
        <v>160437</v>
      </c>
      <c r="AK259" s="134">
        <f t="shared" si="166"/>
        <v>149829</v>
      </c>
    </row>
    <row r="260" spans="1:37" ht="15" customHeight="1" x14ac:dyDescent="0.2">
      <c r="A260" s="20" t="str">
        <f>[6]Settings!U259</f>
        <v>B</v>
      </c>
      <c r="B260" s="19" t="str">
        <f>[6]Settings!V259</f>
        <v>MP312</v>
      </c>
      <c r="C260" s="229" t="str">
        <f>[6]Settings!W259</f>
        <v>Emalahleni</v>
      </c>
      <c r="D260" s="147">
        <f>Current!$AI260</f>
        <v>3862</v>
      </c>
      <c r="E260" s="80">
        <f>Current!$AJ260</f>
        <v>2400</v>
      </c>
      <c r="F260" s="134">
        <f>Current!$AK260</f>
        <v>2660</v>
      </c>
      <c r="G260" s="147">
        <f>'Infrastructure 2 of 2'!$AI260</f>
        <v>192139</v>
      </c>
      <c r="H260" s="80">
        <f>'Infrastructure 2 of 2'!$AJ260</f>
        <v>204400</v>
      </c>
      <c r="I260" s="134">
        <f>'Infrastructure 2 of 2'!$AK260</f>
        <v>202843</v>
      </c>
      <c r="J260" s="147">
        <f>'Allocations in Kind'!$AI260</f>
        <v>14275</v>
      </c>
      <c r="K260" s="80">
        <f>'Allocations in Kind'!$AJ260</f>
        <v>21200</v>
      </c>
      <c r="L260" s="134">
        <f>'Allocations in Kind'!$AK260</f>
        <v>16200</v>
      </c>
      <c r="M260" s="147">
        <f>'ES Breakdown'!D260+'ES Breakdown'!G260+'ES Breakdown'!J260</f>
        <v>288802</v>
      </c>
      <c r="N260" s="80">
        <f>'ES Breakdown'!E260+'ES Breakdown'!H260+'ES Breakdown'!K260</f>
        <v>326821</v>
      </c>
      <c r="O260" s="134">
        <f>'ES Breakdown'!F260+'ES Breakdown'!I260+'ES Breakdown'!L260</f>
        <v>362607</v>
      </c>
      <c r="P260" s="147"/>
      <c r="Q260" s="80"/>
      <c r="R260" s="134"/>
      <c r="S260" s="147"/>
      <c r="T260" s="80"/>
      <c r="U260" s="134"/>
      <c r="V260" s="147"/>
      <c r="W260" s="80"/>
      <c r="X260" s="134"/>
      <c r="Y260" s="147"/>
      <c r="Z260" s="80"/>
      <c r="AA260" s="134"/>
      <c r="AB260" s="147"/>
      <c r="AC260" s="80"/>
      <c r="AD260" s="134"/>
      <c r="AE260" s="147"/>
      <c r="AF260" s="80"/>
      <c r="AG260" s="134"/>
      <c r="AI260" s="147">
        <f t="shared" si="166"/>
        <v>499078</v>
      </c>
      <c r="AJ260" s="80">
        <f t="shared" si="166"/>
        <v>554821</v>
      </c>
      <c r="AK260" s="134">
        <f t="shared" si="166"/>
        <v>584310</v>
      </c>
    </row>
    <row r="261" spans="1:37" ht="15" customHeight="1" x14ac:dyDescent="0.2">
      <c r="A261" s="20" t="str">
        <f>[6]Settings!U260</f>
        <v>B</v>
      </c>
      <c r="B261" s="19" t="str">
        <f>[6]Settings!V260</f>
        <v>MP313</v>
      </c>
      <c r="C261" s="229" t="str">
        <f>[6]Settings!W260</f>
        <v>Steve Tshwete</v>
      </c>
      <c r="D261" s="147">
        <f>Current!$AI261</f>
        <v>6970</v>
      </c>
      <c r="E261" s="80">
        <f>Current!$AJ261</f>
        <v>1700</v>
      </c>
      <c r="F261" s="134">
        <f>Current!$AK261</f>
        <v>1700</v>
      </c>
      <c r="G261" s="147">
        <f>'Infrastructure 2 of 2'!$AI261</f>
        <v>50557</v>
      </c>
      <c r="H261" s="80">
        <f>'Infrastructure 2 of 2'!$AJ261</f>
        <v>61381</v>
      </c>
      <c r="I261" s="134">
        <f>'Infrastructure 2 of 2'!$AK261</f>
        <v>79362</v>
      </c>
      <c r="J261" s="147">
        <f>'Allocations in Kind'!$AI261</f>
        <v>3464</v>
      </c>
      <c r="K261" s="80">
        <f>'Allocations in Kind'!$AJ261</f>
        <v>3571</v>
      </c>
      <c r="L261" s="134">
        <f>'Allocations in Kind'!$AK261</f>
        <v>3778</v>
      </c>
      <c r="M261" s="147">
        <f>'ES Breakdown'!D261+'ES Breakdown'!G261+'ES Breakdown'!J261</f>
        <v>156759</v>
      </c>
      <c r="N261" s="80">
        <f>'ES Breakdown'!E261+'ES Breakdown'!H261+'ES Breakdown'!K261</f>
        <v>179975</v>
      </c>
      <c r="O261" s="134">
        <f>'ES Breakdown'!F261+'ES Breakdown'!I261+'ES Breakdown'!L261</f>
        <v>201936</v>
      </c>
      <c r="P261" s="147"/>
      <c r="Q261" s="80"/>
      <c r="R261" s="134"/>
      <c r="S261" s="147"/>
      <c r="T261" s="80"/>
      <c r="U261" s="134"/>
      <c r="V261" s="147"/>
      <c r="W261" s="80"/>
      <c r="X261" s="134"/>
      <c r="Y261" s="147"/>
      <c r="Z261" s="80"/>
      <c r="AA261" s="134"/>
      <c r="AB261" s="147"/>
      <c r="AC261" s="80"/>
      <c r="AD261" s="134"/>
      <c r="AE261" s="147"/>
      <c r="AF261" s="80"/>
      <c r="AG261" s="134"/>
      <c r="AI261" s="147">
        <f t="shared" si="166"/>
        <v>217750</v>
      </c>
      <c r="AJ261" s="80">
        <f t="shared" si="166"/>
        <v>246627</v>
      </c>
      <c r="AK261" s="134">
        <f t="shared" si="166"/>
        <v>286776</v>
      </c>
    </row>
    <row r="262" spans="1:37" ht="15" customHeight="1" x14ac:dyDescent="0.2">
      <c r="A262" s="20" t="str">
        <f>[6]Settings!U261</f>
        <v>B</v>
      </c>
      <c r="B262" s="19" t="str">
        <f>[6]Settings!V261</f>
        <v>MP314</v>
      </c>
      <c r="C262" s="229" t="str">
        <f>[6]Settings!W261</f>
        <v>Emakhazeni</v>
      </c>
      <c r="D262" s="147">
        <f>Current!$AI262</f>
        <v>3190</v>
      </c>
      <c r="E262" s="80">
        <f>Current!$AJ262</f>
        <v>2155</v>
      </c>
      <c r="F262" s="134">
        <f>Current!$AK262</f>
        <v>2415</v>
      </c>
      <c r="G262" s="147">
        <f>'Infrastructure 2 of 2'!$AI262</f>
        <v>55484</v>
      </c>
      <c r="H262" s="80">
        <f>'Infrastructure 2 of 2'!$AJ262</f>
        <v>41309</v>
      </c>
      <c r="I262" s="134">
        <f>'Infrastructure 2 of 2'!$AK262</f>
        <v>48202</v>
      </c>
      <c r="J262" s="147">
        <f>'Allocations in Kind'!$AI262</f>
        <v>3487</v>
      </c>
      <c r="K262" s="80">
        <f>'Allocations in Kind'!$AJ262</f>
        <v>1310</v>
      </c>
      <c r="L262" s="134">
        <f>'Allocations in Kind'!$AK262</f>
        <v>1386</v>
      </c>
      <c r="M262" s="147">
        <f>'ES Breakdown'!D262+'ES Breakdown'!G262+'ES Breakdown'!J262</f>
        <v>55222</v>
      </c>
      <c r="N262" s="80">
        <f>'ES Breakdown'!E262+'ES Breakdown'!H262+'ES Breakdown'!K262</f>
        <v>58515</v>
      </c>
      <c r="O262" s="134">
        <f>'ES Breakdown'!F262+'ES Breakdown'!I262+'ES Breakdown'!L262</f>
        <v>61560</v>
      </c>
      <c r="P262" s="147"/>
      <c r="Q262" s="80"/>
      <c r="R262" s="134"/>
      <c r="S262" s="147"/>
      <c r="T262" s="80"/>
      <c r="U262" s="134"/>
      <c r="V262" s="147"/>
      <c r="W262" s="80"/>
      <c r="X262" s="134"/>
      <c r="Y262" s="147"/>
      <c r="Z262" s="80"/>
      <c r="AA262" s="134"/>
      <c r="AB262" s="147"/>
      <c r="AC262" s="80"/>
      <c r="AD262" s="134"/>
      <c r="AE262" s="147"/>
      <c r="AF262" s="80"/>
      <c r="AG262" s="134"/>
      <c r="AI262" s="147">
        <f t="shared" si="166"/>
        <v>117383</v>
      </c>
      <c r="AJ262" s="80">
        <f t="shared" si="166"/>
        <v>103289</v>
      </c>
      <c r="AK262" s="134">
        <f t="shared" si="166"/>
        <v>113563</v>
      </c>
    </row>
    <row r="263" spans="1:37" ht="15" customHeight="1" x14ac:dyDescent="0.2">
      <c r="A263" s="20" t="str">
        <f>[6]Settings!U262</f>
        <v>B</v>
      </c>
      <c r="B263" s="19" t="str">
        <f>[6]Settings!V262</f>
        <v>MP315</v>
      </c>
      <c r="C263" s="229" t="str">
        <f>[6]Settings!W262</f>
        <v>Thembisile Hani</v>
      </c>
      <c r="D263" s="147">
        <f>Current!$AI263</f>
        <v>4260</v>
      </c>
      <c r="E263" s="80">
        <f>Current!$AJ263</f>
        <v>1955</v>
      </c>
      <c r="F263" s="134">
        <f>Current!$AK263</f>
        <v>1955</v>
      </c>
      <c r="G263" s="147">
        <f>'Infrastructure 2 of 2'!$AI263</f>
        <v>176562</v>
      </c>
      <c r="H263" s="80">
        <f>'Infrastructure 2 of 2'!$AJ263</f>
        <v>180137</v>
      </c>
      <c r="I263" s="134">
        <f>'Infrastructure 2 of 2'!$AK263</f>
        <v>193030</v>
      </c>
      <c r="J263" s="147">
        <f>'Allocations in Kind'!$AI263</f>
        <v>142245</v>
      </c>
      <c r="K263" s="80">
        <f>'Allocations in Kind'!$AJ263</f>
        <v>129501</v>
      </c>
      <c r="L263" s="134">
        <f>'Allocations in Kind'!$AK263</f>
        <v>178976</v>
      </c>
      <c r="M263" s="147">
        <f>'ES Breakdown'!D263+'ES Breakdown'!G263+'ES Breakdown'!J263</f>
        <v>338477</v>
      </c>
      <c r="N263" s="80">
        <f>'ES Breakdown'!E263+'ES Breakdown'!H263+'ES Breakdown'!K263</f>
        <v>363538</v>
      </c>
      <c r="O263" s="134">
        <f>'ES Breakdown'!F263+'ES Breakdown'!I263+'ES Breakdown'!L263</f>
        <v>385423</v>
      </c>
      <c r="P263" s="147"/>
      <c r="Q263" s="80"/>
      <c r="R263" s="134"/>
      <c r="S263" s="147"/>
      <c r="T263" s="80"/>
      <c r="U263" s="134"/>
      <c r="V263" s="147"/>
      <c r="W263" s="80"/>
      <c r="X263" s="134"/>
      <c r="Y263" s="147"/>
      <c r="Z263" s="80"/>
      <c r="AA263" s="134"/>
      <c r="AB263" s="147"/>
      <c r="AC263" s="80"/>
      <c r="AD263" s="134"/>
      <c r="AE263" s="147"/>
      <c r="AF263" s="80"/>
      <c r="AG263" s="134"/>
      <c r="AI263" s="147">
        <f t="shared" si="166"/>
        <v>661544</v>
      </c>
      <c r="AJ263" s="80">
        <f t="shared" si="166"/>
        <v>675131</v>
      </c>
      <c r="AK263" s="134">
        <f t="shared" si="166"/>
        <v>759384</v>
      </c>
    </row>
    <row r="264" spans="1:37" ht="15" customHeight="1" x14ac:dyDescent="0.2">
      <c r="A264" s="20" t="str">
        <f>[6]Settings!U263</f>
        <v>B</v>
      </c>
      <c r="B264" s="19" t="str">
        <f>[6]Settings!V263</f>
        <v>MP316</v>
      </c>
      <c r="C264" s="229" t="str">
        <f>[6]Settings!W263</f>
        <v>Dr JS Moroka</v>
      </c>
      <c r="D264" s="147">
        <f>Current!$AI264</f>
        <v>4946</v>
      </c>
      <c r="E264" s="80">
        <f>Current!$AJ264</f>
        <v>1955</v>
      </c>
      <c r="F264" s="134">
        <f>Current!$AK264</f>
        <v>2215</v>
      </c>
      <c r="G264" s="147">
        <f>'Infrastructure 2 of 2'!$AI264</f>
        <v>132371</v>
      </c>
      <c r="H264" s="80">
        <f>'Infrastructure 2 of 2'!$AJ264</f>
        <v>147957</v>
      </c>
      <c r="I264" s="134">
        <f>'Infrastructure 2 of 2'!$AK264</f>
        <v>155962</v>
      </c>
      <c r="J264" s="147">
        <f>'Allocations in Kind'!$AI264</f>
        <v>20414</v>
      </c>
      <c r="K264" s="80">
        <f>'Allocations in Kind'!$AJ264</f>
        <v>22220</v>
      </c>
      <c r="L264" s="134">
        <f>'Allocations in Kind'!$AK264</f>
        <v>23509</v>
      </c>
      <c r="M264" s="147">
        <f>'ES Breakdown'!D264+'ES Breakdown'!G264+'ES Breakdown'!J264</f>
        <v>328528</v>
      </c>
      <c r="N264" s="80">
        <f>'ES Breakdown'!E264+'ES Breakdown'!H264+'ES Breakdown'!K264</f>
        <v>344913</v>
      </c>
      <c r="O264" s="134">
        <f>'ES Breakdown'!F264+'ES Breakdown'!I264+'ES Breakdown'!L264</f>
        <v>358572</v>
      </c>
      <c r="P264" s="147"/>
      <c r="Q264" s="80"/>
      <c r="R264" s="134"/>
      <c r="S264" s="147"/>
      <c r="T264" s="80"/>
      <c r="U264" s="134"/>
      <c r="V264" s="147"/>
      <c r="W264" s="80"/>
      <c r="X264" s="134"/>
      <c r="Y264" s="147"/>
      <c r="Z264" s="80"/>
      <c r="AA264" s="134"/>
      <c r="AB264" s="147"/>
      <c r="AC264" s="80"/>
      <c r="AD264" s="134"/>
      <c r="AE264" s="147"/>
      <c r="AF264" s="80"/>
      <c r="AG264" s="134"/>
      <c r="AI264" s="147">
        <f t="shared" si="166"/>
        <v>486259</v>
      </c>
      <c r="AJ264" s="80">
        <f t="shared" si="166"/>
        <v>517045</v>
      </c>
      <c r="AK264" s="134">
        <f t="shared" si="166"/>
        <v>540258</v>
      </c>
    </row>
    <row r="265" spans="1:37" ht="15" customHeight="1" x14ac:dyDescent="0.2">
      <c r="A265" s="20" t="str">
        <f>[6]Settings!U264</f>
        <v>C</v>
      </c>
      <c r="B265" s="19" t="str">
        <f>[6]Settings!V264</f>
        <v>DC31</v>
      </c>
      <c r="C265" s="229" t="str">
        <f>[6]Settings!W264</f>
        <v>Nkangala District Municipality</v>
      </c>
      <c r="D265" s="147">
        <f>Current!$AI265</f>
        <v>5432</v>
      </c>
      <c r="E265" s="80">
        <f>Current!$AJ265</f>
        <v>1000</v>
      </c>
      <c r="F265" s="134">
        <f>Current!$AK265</f>
        <v>1000</v>
      </c>
      <c r="G265" s="147">
        <f>'Infrastructure 2 of 2'!$AI265</f>
        <v>2175</v>
      </c>
      <c r="H265" s="80">
        <f>'Infrastructure 2 of 2'!$AJ265</f>
        <v>2280</v>
      </c>
      <c r="I265" s="134">
        <f>'Infrastructure 2 of 2'!$AK265</f>
        <v>2408</v>
      </c>
      <c r="J265" s="147">
        <f>'Allocations in Kind'!$AI265</f>
        <v>0</v>
      </c>
      <c r="K265" s="80">
        <f>'Allocations in Kind'!$AJ265</f>
        <v>3123</v>
      </c>
      <c r="L265" s="134">
        <f>'Allocations in Kind'!$AK265</f>
        <v>0</v>
      </c>
      <c r="M265" s="147">
        <f>'ES Breakdown'!D265+'ES Breakdown'!G265+'ES Breakdown'!J265</f>
        <v>339056</v>
      </c>
      <c r="N265" s="80">
        <f>'ES Breakdown'!E265+'ES Breakdown'!H265+'ES Breakdown'!K265</f>
        <v>343843</v>
      </c>
      <c r="O265" s="134">
        <f>'ES Breakdown'!F265+'ES Breakdown'!I265+'ES Breakdown'!L265</f>
        <v>354394</v>
      </c>
      <c r="P265" s="147"/>
      <c r="Q265" s="80"/>
      <c r="R265" s="134"/>
      <c r="S265" s="147"/>
      <c r="T265" s="80"/>
      <c r="U265" s="134"/>
      <c r="V265" s="147"/>
      <c r="W265" s="80"/>
      <c r="X265" s="134"/>
      <c r="Y265" s="147"/>
      <c r="Z265" s="80"/>
      <c r="AA265" s="134"/>
      <c r="AB265" s="147"/>
      <c r="AC265" s="80"/>
      <c r="AD265" s="134"/>
      <c r="AE265" s="147"/>
      <c r="AF265" s="80"/>
      <c r="AG265" s="134"/>
      <c r="AI265" s="147">
        <f t="shared" si="166"/>
        <v>346663</v>
      </c>
      <c r="AJ265" s="80">
        <f t="shared" si="166"/>
        <v>350246</v>
      </c>
      <c r="AK265" s="134">
        <f t="shared" si="166"/>
        <v>357802</v>
      </c>
    </row>
    <row r="266" spans="1:37" s="66" customFormat="1" ht="15" customHeight="1" x14ac:dyDescent="0.2">
      <c r="A266" s="22" t="str">
        <f>[6]Settings!U265</f>
        <v>Total: Nkangala Municipalities</v>
      </c>
      <c r="B266" s="23"/>
      <c r="C266" s="24"/>
      <c r="D266" s="193">
        <f>SUM(D259:D265)</f>
        <v>37635</v>
      </c>
      <c r="E266" s="102">
        <f t="shared" ref="E266:F266" si="167">SUM(E259:E265)</f>
        <v>18120</v>
      </c>
      <c r="F266" s="203">
        <f t="shared" si="167"/>
        <v>18900</v>
      </c>
      <c r="G266" s="193">
        <f>SUM(G259:G265)</f>
        <v>634574</v>
      </c>
      <c r="H266" s="102">
        <f t="shared" ref="H266:I266" si="168">SUM(H259:H265)</f>
        <v>669008</v>
      </c>
      <c r="I266" s="203">
        <f t="shared" si="168"/>
        <v>722678</v>
      </c>
      <c r="J266" s="193">
        <f>SUM(J259:J265)</f>
        <v>215890</v>
      </c>
      <c r="K266" s="102">
        <f t="shared" ref="K266:L266" si="169">SUM(K259:K265)</f>
        <v>215648</v>
      </c>
      <c r="L266" s="203">
        <f t="shared" si="169"/>
        <v>231644</v>
      </c>
      <c r="M266" s="193">
        <f>SUM(M259:M265)</f>
        <v>1586589</v>
      </c>
      <c r="N266" s="102">
        <f t="shared" ref="N266:AK266" si="170">SUM(N259:N265)</f>
        <v>1704820</v>
      </c>
      <c r="O266" s="203">
        <f t="shared" si="170"/>
        <v>1818700</v>
      </c>
      <c r="P266" s="203">
        <f t="shared" si="170"/>
        <v>0</v>
      </c>
      <c r="Q266" s="102">
        <f t="shared" si="170"/>
        <v>0</v>
      </c>
      <c r="R266" s="203">
        <f t="shared" si="170"/>
        <v>0</v>
      </c>
      <c r="S266" s="193">
        <f t="shared" si="170"/>
        <v>0</v>
      </c>
      <c r="T266" s="102">
        <f t="shared" si="170"/>
        <v>0</v>
      </c>
      <c r="U266" s="203">
        <f t="shared" si="170"/>
        <v>0</v>
      </c>
      <c r="V266" s="193">
        <f t="shared" si="170"/>
        <v>0</v>
      </c>
      <c r="W266" s="102">
        <f t="shared" si="170"/>
        <v>0</v>
      </c>
      <c r="X266" s="203">
        <f t="shared" si="170"/>
        <v>0</v>
      </c>
      <c r="Y266" s="193">
        <f t="shared" si="170"/>
        <v>0</v>
      </c>
      <c r="Z266" s="102">
        <f t="shared" si="170"/>
        <v>0</v>
      </c>
      <c r="AA266" s="203">
        <f t="shared" si="170"/>
        <v>0</v>
      </c>
      <c r="AB266" s="193">
        <f t="shared" si="170"/>
        <v>0</v>
      </c>
      <c r="AC266" s="102">
        <f t="shared" si="170"/>
        <v>0</v>
      </c>
      <c r="AD266" s="203">
        <f t="shared" si="170"/>
        <v>0</v>
      </c>
      <c r="AE266" s="193">
        <f t="shared" si="170"/>
        <v>0</v>
      </c>
      <c r="AF266" s="102">
        <f t="shared" si="170"/>
        <v>0</v>
      </c>
      <c r="AG266" s="203">
        <f t="shared" si="170"/>
        <v>0</v>
      </c>
      <c r="AH266" s="121">
        <f t="shared" si="170"/>
        <v>0</v>
      </c>
      <c r="AI266" s="193">
        <f t="shared" si="170"/>
        <v>2474688</v>
      </c>
      <c r="AJ266" s="102">
        <f t="shared" si="170"/>
        <v>2607596</v>
      </c>
      <c r="AK266" s="203">
        <f t="shared" si="170"/>
        <v>2791922</v>
      </c>
    </row>
    <row r="267" spans="1:37" ht="15" customHeight="1" x14ac:dyDescent="0.2">
      <c r="A267" s="254">
        <f>[6]Settings!U266</f>
        <v>0</v>
      </c>
      <c r="B267" s="243">
        <f>[6]Settings!V266</f>
        <v>0</v>
      </c>
      <c r="C267" s="244">
        <f>[6]Settings!W266</f>
        <v>0</v>
      </c>
      <c r="D267" s="1">
        <f>Current!$AI267</f>
        <v>0</v>
      </c>
      <c r="E267" s="2">
        <f>Current!$AJ267</f>
        <v>0</v>
      </c>
      <c r="F267" s="3">
        <f>Current!$AK267</f>
        <v>0</v>
      </c>
      <c r="G267" s="1">
        <f>'Infrastructure 2 of 2'!$AI267</f>
        <v>0</v>
      </c>
      <c r="H267" s="2">
        <f>'Infrastructure 2 of 2'!$AJ267</f>
        <v>0</v>
      </c>
      <c r="I267" s="3">
        <f>'Infrastructure 2 of 2'!$AK267</f>
        <v>0</v>
      </c>
      <c r="J267" s="1">
        <f>'Allocations in Kind'!$AI267</f>
        <v>0</v>
      </c>
      <c r="K267" s="2">
        <f>'Allocations in Kind'!$AJ267</f>
        <v>0</v>
      </c>
      <c r="L267" s="3">
        <f>'Allocations in Kind'!$AK267</f>
        <v>0</v>
      </c>
      <c r="M267" s="1">
        <f>'ES Breakdown'!D267+'ES Breakdown'!G267+'ES Breakdown'!J267</f>
        <v>0</v>
      </c>
      <c r="N267" s="2">
        <f>'ES Breakdown'!E267+'ES Breakdown'!H267+'ES Breakdown'!K267</f>
        <v>0</v>
      </c>
      <c r="O267" s="3">
        <f>'ES Breakdown'!F267+'ES Breakdown'!I267+'ES Breakdown'!L267</f>
        <v>0</v>
      </c>
      <c r="P267" s="1"/>
      <c r="Q267" s="2"/>
      <c r="R267" s="3"/>
      <c r="S267" s="1"/>
      <c r="T267" s="2"/>
      <c r="U267" s="3"/>
      <c r="V267" s="1"/>
      <c r="W267" s="2"/>
      <c r="X267" s="3"/>
      <c r="Y267" s="1"/>
      <c r="Z267" s="2"/>
      <c r="AA267" s="3"/>
      <c r="AB267" s="1"/>
      <c r="AC267" s="2"/>
      <c r="AD267" s="3"/>
      <c r="AE267" s="1"/>
      <c r="AF267" s="2"/>
      <c r="AG267" s="3"/>
      <c r="AI267" s="147">
        <f t="shared" ref="AI267:AK272" si="171">D267+G267+J267+M267+P267+S267+V267+Y267+AB267+AE267</f>
        <v>0</v>
      </c>
      <c r="AJ267" s="80">
        <f t="shared" si="171"/>
        <v>0</v>
      </c>
      <c r="AK267" s="134">
        <f t="shared" si="171"/>
        <v>0</v>
      </c>
    </row>
    <row r="268" spans="1:37" ht="15" customHeight="1" x14ac:dyDescent="0.2">
      <c r="A268" s="20" t="str">
        <f>[6]Settings!U267</f>
        <v>B</v>
      </c>
      <c r="B268" s="19" t="str">
        <f>[6]Settings!V267</f>
        <v>MP321</v>
      </c>
      <c r="C268" s="229" t="str">
        <f>[6]Settings!W267</f>
        <v>Thaba Chweu</v>
      </c>
      <c r="D268" s="147">
        <f>Current!$AI268</f>
        <v>10054</v>
      </c>
      <c r="E268" s="80">
        <f>Current!$AJ268</f>
        <v>8400</v>
      </c>
      <c r="F268" s="134">
        <f>Current!$AK268</f>
        <v>8660</v>
      </c>
      <c r="G268" s="147">
        <f>'Infrastructure 2 of 2'!$AI268</f>
        <v>106179</v>
      </c>
      <c r="H268" s="80">
        <f>'Infrastructure 2 of 2'!$AJ268</f>
        <v>95856</v>
      </c>
      <c r="I268" s="134">
        <f>'Infrastructure 2 of 2'!$AK268</f>
        <v>118681</v>
      </c>
      <c r="J268" s="147">
        <f>'Allocations in Kind'!$AI268</f>
        <v>2970</v>
      </c>
      <c r="K268" s="80">
        <f>'Allocations in Kind'!$AJ268</f>
        <v>11699</v>
      </c>
      <c r="L268" s="134">
        <f>'Allocations in Kind'!$AK268</f>
        <v>10861</v>
      </c>
      <c r="M268" s="147">
        <f>'ES Breakdown'!D268+'ES Breakdown'!G268+'ES Breakdown'!J268</f>
        <v>124393</v>
      </c>
      <c r="N268" s="80">
        <f>'ES Breakdown'!E268+'ES Breakdown'!H268+'ES Breakdown'!K268</f>
        <v>132815</v>
      </c>
      <c r="O268" s="134">
        <f>'ES Breakdown'!F268+'ES Breakdown'!I268+'ES Breakdown'!L268</f>
        <v>140835</v>
      </c>
      <c r="P268" s="147"/>
      <c r="Q268" s="80"/>
      <c r="R268" s="134"/>
      <c r="S268" s="147"/>
      <c r="T268" s="80"/>
      <c r="U268" s="134"/>
      <c r="V268" s="147"/>
      <c r="W268" s="80"/>
      <c r="X268" s="134"/>
      <c r="Y268" s="147"/>
      <c r="Z268" s="80"/>
      <c r="AA268" s="134"/>
      <c r="AB268" s="147"/>
      <c r="AC268" s="80"/>
      <c r="AD268" s="134"/>
      <c r="AE268" s="147"/>
      <c r="AF268" s="80"/>
      <c r="AG268" s="134"/>
      <c r="AI268" s="147">
        <f t="shared" si="171"/>
        <v>243596</v>
      </c>
      <c r="AJ268" s="80">
        <f t="shared" si="171"/>
        <v>248770</v>
      </c>
      <c r="AK268" s="134">
        <f t="shared" si="171"/>
        <v>279037</v>
      </c>
    </row>
    <row r="269" spans="1:37" ht="15" customHeight="1" x14ac:dyDescent="0.2">
      <c r="A269" s="20" t="str">
        <f>[6]Settings!U268</f>
        <v>B</v>
      </c>
      <c r="B269" s="19" t="str">
        <f>[6]Settings!V268</f>
        <v>MP324</v>
      </c>
      <c r="C269" s="229" t="str">
        <f>[6]Settings!W268</f>
        <v>Nkomazi</v>
      </c>
      <c r="D269" s="147">
        <f>Current!$AI269</f>
        <v>8874</v>
      </c>
      <c r="E269" s="80">
        <f>Current!$AJ269</f>
        <v>1955</v>
      </c>
      <c r="F269" s="134">
        <f>Current!$AK269</f>
        <v>1955</v>
      </c>
      <c r="G269" s="147">
        <f>'Infrastructure 2 of 2'!$AI269</f>
        <v>278857</v>
      </c>
      <c r="H269" s="80">
        <f>'Infrastructure 2 of 2'!$AJ269</f>
        <v>288101</v>
      </c>
      <c r="I269" s="134">
        <f>'Infrastructure 2 of 2'!$AK269</f>
        <v>322768</v>
      </c>
      <c r="J269" s="147">
        <f>'Allocations in Kind'!$AI269</f>
        <v>36369</v>
      </c>
      <c r="K269" s="80">
        <f>'Allocations in Kind'!$AJ269</f>
        <v>114060</v>
      </c>
      <c r="L269" s="134">
        <f>'Allocations in Kind'!$AK269</f>
        <v>127327</v>
      </c>
      <c r="M269" s="147">
        <f>'ES Breakdown'!D269+'ES Breakdown'!G269+'ES Breakdown'!J269</f>
        <v>483144</v>
      </c>
      <c r="N269" s="80">
        <f>'ES Breakdown'!E269+'ES Breakdown'!H269+'ES Breakdown'!K269</f>
        <v>515601</v>
      </c>
      <c r="O269" s="134">
        <f>'ES Breakdown'!F269+'ES Breakdown'!I269+'ES Breakdown'!L269</f>
        <v>544585</v>
      </c>
      <c r="P269" s="147"/>
      <c r="Q269" s="80"/>
      <c r="R269" s="134"/>
      <c r="S269" s="147"/>
      <c r="T269" s="80"/>
      <c r="U269" s="134"/>
      <c r="V269" s="147"/>
      <c r="W269" s="80"/>
      <c r="X269" s="134"/>
      <c r="Y269" s="147"/>
      <c r="Z269" s="80"/>
      <c r="AA269" s="134"/>
      <c r="AB269" s="147"/>
      <c r="AC269" s="80"/>
      <c r="AD269" s="134"/>
      <c r="AE269" s="147"/>
      <c r="AF269" s="80"/>
      <c r="AG269" s="134"/>
      <c r="AI269" s="147">
        <f t="shared" si="171"/>
        <v>807244</v>
      </c>
      <c r="AJ269" s="80">
        <f t="shared" si="171"/>
        <v>919717</v>
      </c>
      <c r="AK269" s="134">
        <f t="shared" si="171"/>
        <v>996635</v>
      </c>
    </row>
    <row r="270" spans="1:37" ht="15" customHeight="1" x14ac:dyDescent="0.2">
      <c r="A270" s="20" t="str">
        <f>[6]Settings!U269</f>
        <v>B</v>
      </c>
      <c r="B270" s="19" t="str">
        <f>[6]Settings!V269</f>
        <v>MP325</v>
      </c>
      <c r="C270" s="229" t="str">
        <f>[6]Settings!W269</f>
        <v>Bushbuckridge</v>
      </c>
      <c r="D270" s="147">
        <f>Current!$AI270</f>
        <v>11500</v>
      </c>
      <c r="E270" s="80">
        <f>Current!$AJ270</f>
        <v>2400</v>
      </c>
      <c r="F270" s="134">
        <f>Current!$AK270</f>
        <v>2400</v>
      </c>
      <c r="G270" s="147">
        <f>'Infrastructure 2 of 2'!$AI270</f>
        <v>512080</v>
      </c>
      <c r="H270" s="80">
        <f>'Infrastructure 2 of 2'!$AJ270</f>
        <v>465290</v>
      </c>
      <c r="I270" s="134">
        <f>'Infrastructure 2 of 2'!$AK270</f>
        <v>508887</v>
      </c>
      <c r="J270" s="147">
        <f>'Allocations in Kind'!$AI270</f>
        <v>143252</v>
      </c>
      <c r="K270" s="80">
        <f>'Allocations in Kind'!$AJ270</f>
        <v>188359</v>
      </c>
      <c r="L270" s="134">
        <f>'Allocations in Kind'!$AK270</f>
        <v>183032</v>
      </c>
      <c r="M270" s="147">
        <f>'ES Breakdown'!D270+'ES Breakdown'!G270+'ES Breakdown'!J270</f>
        <v>683632</v>
      </c>
      <c r="N270" s="80">
        <f>'ES Breakdown'!E270+'ES Breakdown'!H270+'ES Breakdown'!K270</f>
        <v>719537</v>
      </c>
      <c r="O270" s="134">
        <f>'ES Breakdown'!F270+'ES Breakdown'!I270+'ES Breakdown'!L270</f>
        <v>750699</v>
      </c>
      <c r="P270" s="147"/>
      <c r="Q270" s="80"/>
      <c r="R270" s="134"/>
      <c r="S270" s="147"/>
      <c r="T270" s="80"/>
      <c r="U270" s="134"/>
      <c r="V270" s="147"/>
      <c r="W270" s="80"/>
      <c r="X270" s="134"/>
      <c r="Y270" s="147"/>
      <c r="Z270" s="80"/>
      <c r="AA270" s="134"/>
      <c r="AB270" s="147"/>
      <c r="AC270" s="80"/>
      <c r="AD270" s="134"/>
      <c r="AE270" s="147"/>
      <c r="AF270" s="80"/>
      <c r="AG270" s="134"/>
      <c r="AI270" s="147">
        <f t="shared" si="171"/>
        <v>1350464</v>
      </c>
      <c r="AJ270" s="80">
        <f t="shared" si="171"/>
        <v>1375586</v>
      </c>
      <c r="AK270" s="134">
        <f t="shared" si="171"/>
        <v>1445018</v>
      </c>
    </row>
    <row r="271" spans="1:37" ht="15" customHeight="1" x14ac:dyDescent="0.2">
      <c r="A271" s="20" t="str">
        <f>[6]Settings!U270</f>
        <v>B</v>
      </c>
      <c r="B271" s="19" t="str">
        <f>[6]Settings!V270</f>
        <v>MP326</v>
      </c>
      <c r="C271" s="229" t="str">
        <f>[6]Settings!W270</f>
        <v>City of Mbombela</v>
      </c>
      <c r="D271" s="147">
        <f>Current!$AI271</f>
        <v>21680</v>
      </c>
      <c r="E271" s="80">
        <f>Current!$AJ271</f>
        <v>11656</v>
      </c>
      <c r="F271" s="134">
        <f>Current!$AK271</f>
        <v>13916</v>
      </c>
      <c r="G271" s="147">
        <f>'Infrastructure 2 of 2'!$AI271</f>
        <v>662611.60723603563</v>
      </c>
      <c r="H271" s="80">
        <f>'Infrastructure 2 of 2'!$AJ271</f>
        <v>611113.26793367718</v>
      </c>
      <c r="I271" s="134">
        <f>'Infrastructure 2 of 2'!$AK271</f>
        <v>664967.64849472453</v>
      </c>
      <c r="J271" s="147">
        <f>'Allocations in Kind'!$AI271</f>
        <v>99298</v>
      </c>
      <c r="K271" s="80">
        <f>'Allocations in Kind'!$AJ271</f>
        <v>80428</v>
      </c>
      <c r="L271" s="134">
        <f>'Allocations in Kind'!$AK271</f>
        <v>98930</v>
      </c>
      <c r="M271" s="147">
        <f>'ES Breakdown'!D271+'ES Breakdown'!G271+'ES Breakdown'!J271</f>
        <v>608678</v>
      </c>
      <c r="N271" s="80">
        <f>'ES Breakdown'!E271+'ES Breakdown'!H271+'ES Breakdown'!K271</f>
        <v>662052</v>
      </c>
      <c r="O271" s="134">
        <f>'ES Breakdown'!F271+'ES Breakdown'!I271+'ES Breakdown'!L271</f>
        <v>712545</v>
      </c>
      <c r="P271" s="147"/>
      <c r="Q271" s="80"/>
      <c r="R271" s="134"/>
      <c r="S271" s="147"/>
      <c r="T271" s="80"/>
      <c r="U271" s="134"/>
      <c r="V271" s="147"/>
      <c r="W271" s="80"/>
      <c r="X271" s="134"/>
      <c r="Y271" s="147"/>
      <c r="Z271" s="80"/>
      <c r="AA271" s="134"/>
      <c r="AB271" s="147"/>
      <c r="AC271" s="80"/>
      <c r="AD271" s="134"/>
      <c r="AE271" s="147"/>
      <c r="AF271" s="80"/>
      <c r="AG271" s="134"/>
      <c r="AI271" s="147">
        <f t="shared" si="171"/>
        <v>1392267.6072360356</v>
      </c>
      <c r="AJ271" s="80">
        <f t="shared" si="171"/>
        <v>1365249.2679336772</v>
      </c>
      <c r="AK271" s="134">
        <f t="shared" si="171"/>
        <v>1490358.6484947246</v>
      </c>
    </row>
    <row r="272" spans="1:37" ht="15" customHeight="1" x14ac:dyDescent="0.2">
      <c r="A272" s="20" t="str">
        <f>[6]Settings!U271</f>
        <v>C</v>
      </c>
      <c r="B272" s="19" t="str">
        <f>[6]Settings!V271</f>
        <v>DC32</v>
      </c>
      <c r="C272" s="229" t="str">
        <f>[6]Settings!W271</f>
        <v>Ehlanzeni District Municipality</v>
      </c>
      <c r="D272" s="147">
        <f>Current!$AI272</f>
        <v>5855</v>
      </c>
      <c r="E272" s="80">
        <f>Current!$AJ272</f>
        <v>1250</v>
      </c>
      <c r="F272" s="134">
        <f>Current!$AK272</f>
        <v>1250</v>
      </c>
      <c r="G272" s="147">
        <f>'Infrastructure 2 of 2'!$AI272</f>
        <v>2347</v>
      </c>
      <c r="H272" s="80">
        <f>'Infrastructure 2 of 2'!$AJ272</f>
        <v>2475</v>
      </c>
      <c r="I272" s="134">
        <f>'Infrastructure 2 of 2'!$AK272</f>
        <v>2614</v>
      </c>
      <c r="J272" s="147">
        <f>'Allocations in Kind'!$AI272</f>
        <v>1637</v>
      </c>
      <c r="K272" s="80">
        <f>'Allocations in Kind'!$AJ272</f>
        <v>0</v>
      </c>
      <c r="L272" s="134">
        <f>'Allocations in Kind'!$AK272</f>
        <v>0</v>
      </c>
      <c r="M272" s="147">
        <f>'ES Breakdown'!D272+'ES Breakdown'!G272+'ES Breakdown'!J272</f>
        <v>229690</v>
      </c>
      <c r="N272" s="80">
        <f>'ES Breakdown'!E272+'ES Breakdown'!H272+'ES Breakdown'!K272</f>
        <v>238711</v>
      </c>
      <c r="O272" s="134">
        <f>'ES Breakdown'!F272+'ES Breakdown'!I272+'ES Breakdown'!L272</f>
        <v>246531</v>
      </c>
      <c r="P272" s="147"/>
      <c r="Q272" s="80"/>
      <c r="R272" s="134"/>
      <c r="S272" s="147"/>
      <c r="T272" s="80"/>
      <c r="U272" s="134"/>
      <c r="V272" s="147"/>
      <c r="W272" s="80"/>
      <c r="X272" s="134"/>
      <c r="Y272" s="147"/>
      <c r="Z272" s="80"/>
      <c r="AA272" s="134"/>
      <c r="AB272" s="147"/>
      <c r="AC272" s="80"/>
      <c r="AD272" s="134"/>
      <c r="AE272" s="147"/>
      <c r="AF272" s="80"/>
      <c r="AG272" s="134"/>
      <c r="AI272" s="147">
        <f t="shared" si="171"/>
        <v>239529</v>
      </c>
      <c r="AJ272" s="80">
        <f t="shared" si="171"/>
        <v>242436</v>
      </c>
      <c r="AK272" s="134">
        <f t="shared" si="171"/>
        <v>250395</v>
      </c>
    </row>
    <row r="273" spans="1:37" s="66" customFormat="1" ht="15" customHeight="1" x14ac:dyDescent="0.2">
      <c r="A273" s="22" t="str">
        <f>[6]Settings!U272</f>
        <v>Total: Ehlanzeni Municipalities</v>
      </c>
      <c r="B273" s="23"/>
      <c r="C273" s="24"/>
      <c r="D273" s="193">
        <f>SUM(D268:D272)</f>
        <v>57963</v>
      </c>
      <c r="E273" s="102">
        <f t="shared" ref="E273:F273" si="172">SUM(E268:E272)</f>
        <v>25661</v>
      </c>
      <c r="F273" s="203">
        <f t="shared" si="172"/>
        <v>28181</v>
      </c>
      <c r="G273" s="193">
        <f>SUM(G268:G272)</f>
        <v>1562074.6072360356</v>
      </c>
      <c r="H273" s="102">
        <f t="shared" ref="H273:I273" si="173">SUM(H268:H272)</f>
        <v>1462835.2679336772</v>
      </c>
      <c r="I273" s="203">
        <f t="shared" si="173"/>
        <v>1617917.6484947246</v>
      </c>
      <c r="J273" s="193">
        <f>SUM(J268:J272)</f>
        <v>283526</v>
      </c>
      <c r="K273" s="102">
        <f t="shared" ref="K273:L273" si="174">SUM(K268:K272)</f>
        <v>394546</v>
      </c>
      <c r="L273" s="203">
        <f t="shared" si="174"/>
        <v>420150</v>
      </c>
      <c r="M273" s="193">
        <f>SUM(M268:M272)</f>
        <v>2129537</v>
      </c>
      <c r="N273" s="102">
        <f t="shared" ref="N273:AK273" si="175">SUM(N268:N272)</f>
        <v>2268716</v>
      </c>
      <c r="O273" s="203">
        <f t="shared" si="175"/>
        <v>2395195</v>
      </c>
      <c r="P273" s="203">
        <f t="shared" si="175"/>
        <v>0</v>
      </c>
      <c r="Q273" s="102">
        <f t="shared" si="175"/>
        <v>0</v>
      </c>
      <c r="R273" s="203">
        <f t="shared" si="175"/>
        <v>0</v>
      </c>
      <c r="S273" s="193">
        <f t="shared" si="175"/>
        <v>0</v>
      </c>
      <c r="T273" s="102">
        <f t="shared" si="175"/>
        <v>0</v>
      </c>
      <c r="U273" s="203">
        <f t="shared" si="175"/>
        <v>0</v>
      </c>
      <c r="V273" s="193">
        <f t="shared" si="175"/>
        <v>0</v>
      </c>
      <c r="W273" s="102">
        <f t="shared" si="175"/>
        <v>0</v>
      </c>
      <c r="X273" s="203">
        <f t="shared" si="175"/>
        <v>0</v>
      </c>
      <c r="Y273" s="193">
        <f t="shared" si="175"/>
        <v>0</v>
      </c>
      <c r="Z273" s="102">
        <f t="shared" si="175"/>
        <v>0</v>
      </c>
      <c r="AA273" s="203">
        <f t="shared" si="175"/>
        <v>0</v>
      </c>
      <c r="AB273" s="193">
        <f t="shared" si="175"/>
        <v>0</v>
      </c>
      <c r="AC273" s="102">
        <f t="shared" si="175"/>
        <v>0</v>
      </c>
      <c r="AD273" s="203">
        <f t="shared" si="175"/>
        <v>0</v>
      </c>
      <c r="AE273" s="193">
        <f t="shared" si="175"/>
        <v>0</v>
      </c>
      <c r="AF273" s="102">
        <f t="shared" si="175"/>
        <v>0</v>
      </c>
      <c r="AG273" s="203">
        <f t="shared" si="175"/>
        <v>0</v>
      </c>
      <c r="AH273" s="121">
        <f t="shared" si="175"/>
        <v>0</v>
      </c>
      <c r="AI273" s="193">
        <f t="shared" si="175"/>
        <v>4033100.6072360356</v>
      </c>
      <c r="AJ273" s="102">
        <f t="shared" si="175"/>
        <v>4151758.267933677</v>
      </c>
      <c r="AK273" s="203">
        <f t="shared" si="175"/>
        <v>4461443.6484947242</v>
      </c>
    </row>
    <row r="274" spans="1:37" ht="15" customHeight="1" x14ac:dyDescent="0.2">
      <c r="A274" s="254">
        <f>[6]Settings!U273</f>
        <v>0</v>
      </c>
      <c r="B274" s="243">
        <f>[6]Settings!V273</f>
        <v>0</v>
      </c>
      <c r="C274" s="244">
        <f>[6]Settings!W273</f>
        <v>0</v>
      </c>
      <c r="D274" s="1">
        <f>Current!$AI274</f>
        <v>0</v>
      </c>
      <c r="E274" s="2">
        <f>Current!$AJ274</f>
        <v>0</v>
      </c>
      <c r="F274" s="3">
        <f>Current!$AK274</f>
        <v>0</v>
      </c>
      <c r="G274" s="1">
        <f>'Infrastructure 2 of 2'!$AI274</f>
        <v>0</v>
      </c>
      <c r="H274" s="2">
        <f>'Infrastructure 2 of 2'!$AJ274</f>
        <v>0</v>
      </c>
      <c r="I274" s="3">
        <f>'Infrastructure 2 of 2'!$AK274</f>
        <v>0</v>
      </c>
      <c r="J274" s="1">
        <f>'Allocations in Kind'!$AI274</f>
        <v>0</v>
      </c>
      <c r="K274" s="2">
        <f>'Allocations in Kind'!$AJ274</f>
        <v>0</v>
      </c>
      <c r="L274" s="3">
        <f>'Allocations in Kind'!$AK274</f>
        <v>0</v>
      </c>
      <c r="M274" s="1">
        <f>'ES Breakdown'!D274+'ES Breakdown'!G274+'ES Breakdown'!J274</f>
        <v>0</v>
      </c>
      <c r="N274" s="2">
        <f>'ES Breakdown'!E274+'ES Breakdown'!H274+'ES Breakdown'!K274</f>
        <v>0</v>
      </c>
      <c r="O274" s="3">
        <f>'ES Breakdown'!F274+'ES Breakdown'!I274+'ES Breakdown'!L274</f>
        <v>0</v>
      </c>
      <c r="P274" s="1"/>
      <c r="Q274" s="2"/>
      <c r="R274" s="3"/>
      <c r="S274" s="1"/>
      <c r="T274" s="2"/>
      <c r="U274" s="3"/>
      <c r="V274" s="1"/>
      <c r="W274" s="2"/>
      <c r="X274" s="3"/>
      <c r="Y274" s="1"/>
      <c r="Z274" s="2"/>
      <c r="AA274" s="3"/>
      <c r="AB274" s="1"/>
      <c r="AC274" s="2"/>
      <c r="AD274" s="3"/>
      <c r="AE274" s="1"/>
      <c r="AF274" s="2"/>
      <c r="AG274" s="3"/>
      <c r="AI274" s="147">
        <f t="shared" ref="AI274:AK275" si="176">D274+G274+J274+M274+P274+S274+V274+Y274+AB274+AE274</f>
        <v>0</v>
      </c>
      <c r="AJ274" s="80">
        <f t="shared" si="176"/>
        <v>0</v>
      </c>
      <c r="AK274" s="134">
        <f t="shared" si="176"/>
        <v>0</v>
      </c>
    </row>
    <row r="275" spans="1:37" ht="15" customHeight="1" x14ac:dyDescent="0.2">
      <c r="A275" s="254">
        <f>[6]Settings!U274</f>
        <v>0</v>
      </c>
      <c r="B275" s="243">
        <f>[6]Settings!V274</f>
        <v>0</v>
      </c>
      <c r="C275" s="244">
        <f>[6]Settings!W274</f>
        <v>0</v>
      </c>
      <c r="D275" s="147">
        <f>Current!$AI275</f>
        <v>0</v>
      </c>
      <c r="E275" s="80">
        <f>Current!$AJ275</f>
        <v>0</v>
      </c>
      <c r="F275" s="134">
        <f>Current!$AK275</f>
        <v>0</v>
      </c>
      <c r="G275" s="196">
        <f>'Infrastructure 2 of 2'!$AI275</f>
        <v>0</v>
      </c>
      <c r="H275" s="79">
        <f>'Infrastructure 2 of 2'!$AJ275</f>
        <v>0</v>
      </c>
      <c r="I275" s="206">
        <f>'Infrastructure 2 of 2'!$AK275</f>
        <v>0</v>
      </c>
      <c r="J275" s="196">
        <f>'Allocations in Kind'!$AI275</f>
        <v>0</v>
      </c>
      <c r="K275" s="79">
        <f>'Allocations in Kind'!$AJ275</f>
        <v>0</v>
      </c>
      <c r="L275" s="206">
        <f>'Allocations in Kind'!$AK275</f>
        <v>0</v>
      </c>
      <c r="M275" s="1">
        <f>'ES Breakdown'!D275+'ES Breakdown'!G275+'ES Breakdown'!J275</f>
        <v>0</v>
      </c>
      <c r="N275" s="2">
        <f>'ES Breakdown'!E275+'ES Breakdown'!H275+'ES Breakdown'!K275</f>
        <v>0</v>
      </c>
      <c r="O275" s="3">
        <f>'ES Breakdown'!F275+'ES Breakdown'!I275+'ES Breakdown'!L275</f>
        <v>0</v>
      </c>
      <c r="P275" s="1"/>
      <c r="Q275" s="2"/>
      <c r="R275" s="3"/>
      <c r="S275" s="1"/>
      <c r="T275" s="2"/>
      <c r="U275" s="3"/>
      <c r="V275" s="1"/>
      <c r="W275" s="2"/>
      <c r="X275" s="3"/>
      <c r="Y275" s="1"/>
      <c r="Z275" s="2"/>
      <c r="AA275" s="3"/>
      <c r="AB275" s="1"/>
      <c r="AC275" s="2"/>
      <c r="AD275" s="3"/>
      <c r="AE275" s="1"/>
      <c r="AF275" s="2"/>
      <c r="AG275" s="3"/>
      <c r="AI275" s="147">
        <f t="shared" si="176"/>
        <v>0</v>
      </c>
      <c r="AJ275" s="80">
        <f t="shared" si="176"/>
        <v>0</v>
      </c>
      <c r="AK275" s="134">
        <f t="shared" si="176"/>
        <v>0</v>
      </c>
    </row>
    <row r="276" spans="1:37" s="66" customFormat="1" ht="15" customHeight="1" x14ac:dyDescent="0.2">
      <c r="A276" s="22" t="str">
        <f>[6]Settings!U275</f>
        <v>Total: Mpumalanga Municipalities</v>
      </c>
      <c r="B276" s="23"/>
      <c r="C276" s="24"/>
      <c r="D276" s="193">
        <f>SUM(D257+D266+D273)</f>
        <v>162804</v>
      </c>
      <c r="E276" s="102">
        <f t="shared" ref="E276:F276" si="177">SUM(E257+E266+E273)</f>
        <v>94940</v>
      </c>
      <c r="F276" s="203">
        <f t="shared" si="177"/>
        <v>101150</v>
      </c>
      <c r="G276" s="193">
        <f>SUM(G257+G266+G273)</f>
        <v>2873406.6072360356</v>
      </c>
      <c r="H276" s="102">
        <f t="shared" ref="H276:I276" si="178">SUM(H257+H266+H273)</f>
        <v>2833703.267933677</v>
      </c>
      <c r="I276" s="203">
        <f t="shared" si="178"/>
        <v>3297311.6484947246</v>
      </c>
      <c r="J276" s="193">
        <f>SUM(J257+J266+J273)</f>
        <v>596376</v>
      </c>
      <c r="K276" s="102">
        <f t="shared" ref="K276:L276" si="179">SUM(K257+K266+K273)</f>
        <v>702000</v>
      </c>
      <c r="L276" s="203">
        <f t="shared" si="179"/>
        <v>834555</v>
      </c>
      <c r="M276" s="193">
        <f>M257+M266+M273</f>
        <v>5037078</v>
      </c>
      <c r="N276" s="102">
        <f t="shared" ref="N276:AK276" si="180">N257+N266+N273</f>
        <v>5434491</v>
      </c>
      <c r="O276" s="203">
        <f t="shared" si="180"/>
        <v>5784424</v>
      </c>
      <c r="P276" s="203">
        <f t="shared" si="180"/>
        <v>0</v>
      </c>
      <c r="Q276" s="102">
        <f t="shared" si="180"/>
        <v>0</v>
      </c>
      <c r="R276" s="203">
        <f t="shared" si="180"/>
        <v>0</v>
      </c>
      <c r="S276" s="193">
        <f t="shared" si="180"/>
        <v>0</v>
      </c>
      <c r="T276" s="102">
        <f t="shared" si="180"/>
        <v>0</v>
      </c>
      <c r="U276" s="203">
        <f t="shared" si="180"/>
        <v>0</v>
      </c>
      <c r="V276" s="193">
        <f t="shared" si="180"/>
        <v>0</v>
      </c>
      <c r="W276" s="102">
        <f t="shared" si="180"/>
        <v>0</v>
      </c>
      <c r="X276" s="203">
        <f t="shared" si="180"/>
        <v>0</v>
      </c>
      <c r="Y276" s="193">
        <f t="shared" si="180"/>
        <v>0</v>
      </c>
      <c r="Z276" s="102">
        <f t="shared" si="180"/>
        <v>0</v>
      </c>
      <c r="AA276" s="203">
        <f t="shared" si="180"/>
        <v>0</v>
      </c>
      <c r="AB276" s="193">
        <f t="shared" si="180"/>
        <v>0</v>
      </c>
      <c r="AC276" s="102">
        <f t="shared" si="180"/>
        <v>0</v>
      </c>
      <c r="AD276" s="203">
        <f t="shared" si="180"/>
        <v>0</v>
      </c>
      <c r="AE276" s="193">
        <f t="shared" si="180"/>
        <v>0</v>
      </c>
      <c r="AF276" s="102">
        <f t="shared" si="180"/>
        <v>0</v>
      </c>
      <c r="AG276" s="203">
        <f t="shared" si="180"/>
        <v>0</v>
      </c>
      <c r="AH276" s="121">
        <f t="shared" si="180"/>
        <v>0</v>
      </c>
      <c r="AI276" s="193">
        <f t="shared" si="180"/>
        <v>8669664.6072360352</v>
      </c>
      <c r="AJ276" s="102">
        <f t="shared" si="180"/>
        <v>9065134.2679336779</v>
      </c>
      <c r="AK276" s="203">
        <f t="shared" si="180"/>
        <v>10017440.648494724</v>
      </c>
    </row>
    <row r="277" spans="1:37" ht="15" customHeight="1" x14ac:dyDescent="0.2">
      <c r="A277" s="254">
        <f>[6]Settings!U276</f>
        <v>0</v>
      </c>
      <c r="B277" s="243">
        <f>[6]Settings!V276</f>
        <v>0</v>
      </c>
      <c r="C277" s="244">
        <f>[6]Settings!W276</f>
        <v>0</v>
      </c>
      <c r="D277" s="6">
        <f>Current!$AI277</f>
        <v>0</v>
      </c>
      <c r="E277" s="7">
        <f>Current!$AJ277</f>
        <v>0</v>
      </c>
      <c r="F277" s="8">
        <f>Current!$AK277</f>
        <v>0</v>
      </c>
      <c r="G277" s="6">
        <f>'Infrastructure 2 of 2'!$AI277</f>
        <v>0</v>
      </c>
      <c r="H277" s="7">
        <f>'Infrastructure 2 of 2'!$AJ277</f>
        <v>0</v>
      </c>
      <c r="I277" s="8">
        <f>'Infrastructure 2 of 2'!$AK277</f>
        <v>0</v>
      </c>
      <c r="J277" s="6">
        <f>'Allocations in Kind'!$AI277</f>
        <v>0</v>
      </c>
      <c r="K277" s="7">
        <f>'Allocations in Kind'!$AJ277</f>
        <v>0</v>
      </c>
      <c r="L277" s="8">
        <f>'Allocations in Kind'!$AK277</f>
        <v>0</v>
      </c>
      <c r="M277" s="6">
        <f>'ES Breakdown'!D277+'ES Breakdown'!G277+'ES Breakdown'!J277</f>
        <v>0</v>
      </c>
      <c r="N277" s="7">
        <f>'ES Breakdown'!E277+'ES Breakdown'!H277+'ES Breakdown'!K277</f>
        <v>0</v>
      </c>
      <c r="O277" s="8">
        <f>'ES Breakdown'!F277+'ES Breakdown'!I277+'ES Breakdown'!L277</f>
        <v>0</v>
      </c>
      <c r="P277" s="6"/>
      <c r="Q277" s="7"/>
      <c r="R277" s="8"/>
      <c r="S277" s="6"/>
      <c r="T277" s="7"/>
      <c r="U277" s="8"/>
      <c r="V277" s="6"/>
      <c r="W277" s="7"/>
      <c r="X277" s="8"/>
      <c r="Y277" s="6"/>
      <c r="Z277" s="7"/>
      <c r="AA277" s="8"/>
      <c r="AB277" s="6"/>
      <c r="AC277" s="7"/>
      <c r="AD277" s="8"/>
      <c r="AE277" s="6"/>
      <c r="AF277" s="7"/>
      <c r="AG277" s="8"/>
      <c r="AI277" s="147">
        <f t="shared" ref="AI277:AK286" si="181">D277+G277+J277+M277+P277+S277+V277+Y277+AB277+AE277</f>
        <v>0</v>
      </c>
      <c r="AJ277" s="80">
        <f t="shared" si="181"/>
        <v>0</v>
      </c>
      <c r="AK277" s="134">
        <f t="shared" si="181"/>
        <v>0</v>
      </c>
    </row>
    <row r="278" spans="1:37" ht="15" customHeight="1" x14ac:dyDescent="0.2">
      <c r="A278" s="257" t="str">
        <f>[6]Settings!U277</f>
        <v>NORTHERN CAPE</v>
      </c>
      <c r="B278" s="19"/>
      <c r="C278" s="229"/>
      <c r="D278" s="1">
        <f>Current!$AI278</f>
        <v>0</v>
      </c>
      <c r="E278" s="2">
        <f>Current!$AJ278</f>
        <v>0</v>
      </c>
      <c r="F278" s="3">
        <f>Current!$AK278</f>
        <v>0</v>
      </c>
      <c r="G278" s="1">
        <f>'Infrastructure 2 of 2'!$AI278</f>
        <v>0</v>
      </c>
      <c r="H278" s="2">
        <f>'Infrastructure 2 of 2'!$AJ278</f>
        <v>0</v>
      </c>
      <c r="I278" s="3">
        <f>'Infrastructure 2 of 2'!$AK278</f>
        <v>0</v>
      </c>
      <c r="J278" s="1">
        <f>'Allocations in Kind'!$AI278</f>
        <v>0</v>
      </c>
      <c r="K278" s="2">
        <f>'Allocations in Kind'!$AJ278</f>
        <v>0</v>
      </c>
      <c r="L278" s="3">
        <f>'Allocations in Kind'!$AK278</f>
        <v>0</v>
      </c>
      <c r="M278" s="1">
        <f>'ES Breakdown'!D278+'ES Breakdown'!G278+'ES Breakdown'!J278</f>
        <v>0</v>
      </c>
      <c r="N278" s="2">
        <f>'ES Breakdown'!E278+'ES Breakdown'!H278+'ES Breakdown'!K278</f>
        <v>0</v>
      </c>
      <c r="O278" s="3">
        <f>'ES Breakdown'!F278+'ES Breakdown'!I278+'ES Breakdown'!L278</f>
        <v>0</v>
      </c>
      <c r="P278" s="1"/>
      <c r="Q278" s="2"/>
      <c r="R278" s="3"/>
      <c r="S278" s="1"/>
      <c r="T278" s="2"/>
      <c r="U278" s="3"/>
      <c r="V278" s="1"/>
      <c r="W278" s="2"/>
      <c r="X278" s="3"/>
      <c r="Y278" s="1"/>
      <c r="Z278" s="2"/>
      <c r="AA278" s="3"/>
      <c r="AB278" s="1"/>
      <c r="AC278" s="2"/>
      <c r="AD278" s="3"/>
      <c r="AE278" s="1"/>
      <c r="AF278" s="2"/>
      <c r="AG278" s="3"/>
      <c r="AI278" s="147">
        <f t="shared" si="181"/>
        <v>0</v>
      </c>
      <c r="AJ278" s="80">
        <f t="shared" si="181"/>
        <v>0</v>
      </c>
      <c r="AK278" s="134">
        <f t="shared" si="181"/>
        <v>0</v>
      </c>
    </row>
    <row r="279" spans="1:37" ht="15" customHeight="1" x14ac:dyDescent="0.2">
      <c r="A279" s="254">
        <f>[6]Settings!U278</f>
        <v>0</v>
      </c>
      <c r="B279" s="243">
        <f>[6]Settings!V278</f>
        <v>0</v>
      </c>
      <c r="C279" s="244">
        <f>[6]Settings!W278</f>
        <v>0</v>
      </c>
      <c r="D279" s="1">
        <f>Current!$AI279</f>
        <v>0</v>
      </c>
      <c r="E279" s="2">
        <f>Current!$AJ279</f>
        <v>0</v>
      </c>
      <c r="F279" s="3">
        <f>Current!$AK279</f>
        <v>0</v>
      </c>
      <c r="G279" s="1">
        <f>'Infrastructure 2 of 2'!$AI279</f>
        <v>0</v>
      </c>
      <c r="H279" s="2">
        <f>'Infrastructure 2 of 2'!$AJ279</f>
        <v>0</v>
      </c>
      <c r="I279" s="3">
        <f>'Infrastructure 2 of 2'!$AK279</f>
        <v>0</v>
      </c>
      <c r="J279" s="1">
        <f>'Allocations in Kind'!$AI279</f>
        <v>0</v>
      </c>
      <c r="K279" s="2">
        <f>'Allocations in Kind'!$AJ279</f>
        <v>0</v>
      </c>
      <c r="L279" s="3">
        <f>'Allocations in Kind'!$AK279</f>
        <v>0</v>
      </c>
      <c r="M279" s="1">
        <f>'ES Breakdown'!D279+'ES Breakdown'!G279+'ES Breakdown'!J279</f>
        <v>0</v>
      </c>
      <c r="N279" s="2">
        <f>'ES Breakdown'!E279+'ES Breakdown'!H279+'ES Breakdown'!K279</f>
        <v>0</v>
      </c>
      <c r="O279" s="3">
        <f>'ES Breakdown'!F279+'ES Breakdown'!I279+'ES Breakdown'!L279</f>
        <v>0</v>
      </c>
      <c r="P279" s="1"/>
      <c r="Q279" s="2"/>
      <c r="R279" s="3"/>
      <c r="S279" s="1"/>
      <c r="T279" s="2"/>
      <c r="U279" s="3"/>
      <c r="V279" s="1"/>
      <c r="W279" s="2"/>
      <c r="X279" s="3"/>
      <c r="Y279" s="1"/>
      <c r="Z279" s="2"/>
      <c r="AA279" s="3"/>
      <c r="AB279" s="1"/>
      <c r="AC279" s="2"/>
      <c r="AD279" s="3"/>
      <c r="AE279" s="1"/>
      <c r="AF279" s="2"/>
      <c r="AG279" s="3"/>
      <c r="AI279" s="147">
        <f t="shared" si="181"/>
        <v>0</v>
      </c>
      <c r="AJ279" s="80">
        <f t="shared" si="181"/>
        <v>0</v>
      </c>
      <c r="AK279" s="134">
        <f t="shared" si="181"/>
        <v>0</v>
      </c>
    </row>
    <row r="280" spans="1:37" ht="15" customHeight="1" x14ac:dyDescent="0.2">
      <c r="A280" s="20" t="str">
        <f>[6]Settings!U279</f>
        <v>B</v>
      </c>
      <c r="B280" s="19" t="s">
        <v>131</v>
      </c>
      <c r="C280" s="229" t="str">
        <f>[6]Settings!W279</f>
        <v xml:space="preserve"> Richtersveld</v>
      </c>
      <c r="D280" s="147">
        <f>Current!$AI280</f>
        <v>2900</v>
      </c>
      <c r="E280" s="80">
        <f>Current!$AJ280</f>
        <v>2155</v>
      </c>
      <c r="F280" s="134">
        <f>Current!$AK280</f>
        <v>2415</v>
      </c>
      <c r="G280" s="147">
        <f>'Infrastructure 2 of 2'!$AI280</f>
        <v>20382</v>
      </c>
      <c r="H280" s="80">
        <f>'Infrastructure 2 of 2'!$AJ280</f>
        <v>25529</v>
      </c>
      <c r="I280" s="134">
        <f>'Infrastructure 2 of 2'!$AK280</f>
        <v>31529</v>
      </c>
      <c r="J280" s="147">
        <f>'Allocations in Kind'!$AI280</f>
        <v>0</v>
      </c>
      <c r="K280" s="80">
        <f>'Allocations in Kind'!$AJ280</f>
        <v>15761</v>
      </c>
      <c r="L280" s="134">
        <f>'Allocations in Kind'!$AK280</f>
        <v>21782</v>
      </c>
      <c r="M280" s="147">
        <f>'ES Breakdown'!D280+'ES Breakdown'!G280+'ES Breakdown'!J280</f>
        <v>14115</v>
      </c>
      <c r="N280" s="80">
        <f>'ES Breakdown'!E280+'ES Breakdown'!H280+'ES Breakdown'!K280</f>
        <v>15455</v>
      </c>
      <c r="O280" s="134">
        <f>'ES Breakdown'!F280+'ES Breakdown'!I280+'ES Breakdown'!L280</f>
        <v>16574</v>
      </c>
      <c r="P280" s="147"/>
      <c r="Q280" s="80"/>
      <c r="R280" s="134"/>
      <c r="S280" s="147"/>
      <c r="T280" s="80"/>
      <c r="U280" s="134"/>
      <c r="V280" s="147"/>
      <c r="W280" s="80"/>
      <c r="X280" s="134"/>
      <c r="Y280" s="147"/>
      <c r="Z280" s="80"/>
      <c r="AA280" s="134"/>
      <c r="AB280" s="147"/>
      <c r="AC280" s="80"/>
      <c r="AD280" s="134"/>
      <c r="AE280" s="147"/>
      <c r="AF280" s="80"/>
      <c r="AG280" s="134"/>
      <c r="AI280" s="147">
        <f t="shared" si="181"/>
        <v>37397</v>
      </c>
      <c r="AJ280" s="80">
        <f t="shared" si="181"/>
        <v>58900</v>
      </c>
      <c r="AK280" s="134">
        <f t="shared" si="181"/>
        <v>72300</v>
      </c>
    </row>
    <row r="281" spans="1:37" ht="15" customHeight="1" x14ac:dyDescent="0.2">
      <c r="A281" s="20" t="str">
        <f>[6]Settings!U280</f>
        <v>B</v>
      </c>
      <c r="B281" s="19" t="s">
        <v>1292</v>
      </c>
      <c r="C281" s="229" t="str">
        <f>[6]Settings!W280</f>
        <v xml:space="preserve"> Nama Khoi</v>
      </c>
      <c r="D281" s="147">
        <f>Current!$AI281</f>
        <v>3145</v>
      </c>
      <c r="E281" s="80">
        <f>Current!$AJ281</f>
        <v>2400</v>
      </c>
      <c r="F281" s="134">
        <f>Current!$AK281</f>
        <v>2660</v>
      </c>
      <c r="G281" s="147">
        <f>'Infrastructure 2 of 2'!$AI281</f>
        <v>24774</v>
      </c>
      <c r="H281" s="80">
        <f>'Infrastructure 2 of 2'!$AJ281</f>
        <v>18380</v>
      </c>
      <c r="I281" s="134">
        <f>'Infrastructure 2 of 2'!$AK281</f>
        <v>51945</v>
      </c>
      <c r="J281" s="147">
        <f>'Allocations in Kind'!$AI281</f>
        <v>3700</v>
      </c>
      <c r="K281" s="80">
        <f>'Allocations in Kind'!$AJ281</f>
        <v>0</v>
      </c>
      <c r="L281" s="134">
        <f>'Allocations in Kind'!$AK281</f>
        <v>1000</v>
      </c>
      <c r="M281" s="147">
        <f>'ES Breakdown'!D281+'ES Breakdown'!G281+'ES Breakdown'!J281</f>
        <v>40403</v>
      </c>
      <c r="N281" s="80">
        <f>'ES Breakdown'!E281+'ES Breakdown'!H281+'ES Breakdown'!K281</f>
        <v>43940</v>
      </c>
      <c r="O281" s="134">
        <f>'ES Breakdown'!F281+'ES Breakdown'!I281+'ES Breakdown'!L281</f>
        <v>47044</v>
      </c>
      <c r="P281" s="147"/>
      <c r="Q281" s="80"/>
      <c r="R281" s="134"/>
      <c r="S281" s="147"/>
      <c r="T281" s="80"/>
      <c r="U281" s="134"/>
      <c r="V281" s="147"/>
      <c r="W281" s="80"/>
      <c r="X281" s="134"/>
      <c r="Y281" s="147"/>
      <c r="Z281" s="80"/>
      <c r="AA281" s="134"/>
      <c r="AB281" s="147"/>
      <c r="AC281" s="80"/>
      <c r="AD281" s="134"/>
      <c r="AE281" s="147"/>
      <c r="AF281" s="80"/>
      <c r="AG281" s="134"/>
      <c r="AI281" s="147">
        <f t="shared" si="181"/>
        <v>72022</v>
      </c>
      <c r="AJ281" s="80">
        <f t="shared" si="181"/>
        <v>64720</v>
      </c>
      <c r="AK281" s="134">
        <f t="shared" si="181"/>
        <v>102649</v>
      </c>
    </row>
    <row r="282" spans="1:37" ht="15" customHeight="1" x14ac:dyDescent="0.2">
      <c r="A282" s="20" t="str">
        <f>[6]Settings!U281</f>
        <v>B</v>
      </c>
      <c r="B282" s="19" t="s">
        <v>1293</v>
      </c>
      <c r="C282" s="229" t="str">
        <f>[6]Settings!W281</f>
        <v xml:space="preserve"> Kamiesberg</v>
      </c>
      <c r="D282" s="147">
        <f>Current!$AI282</f>
        <v>3345</v>
      </c>
      <c r="E282" s="80">
        <f>Current!$AJ282</f>
        <v>2600</v>
      </c>
      <c r="F282" s="134">
        <f>Current!$AK282</f>
        <v>2860</v>
      </c>
      <c r="G282" s="147">
        <f>'Infrastructure 2 of 2'!$AI282</f>
        <v>11601</v>
      </c>
      <c r="H282" s="80">
        <f>'Infrastructure 2 of 2'!$AJ282</f>
        <v>7762</v>
      </c>
      <c r="I282" s="134">
        <f>'Infrastructure 2 of 2'!$AK282</f>
        <v>8932</v>
      </c>
      <c r="J282" s="147">
        <f>'Allocations in Kind'!$AI282</f>
        <v>0</v>
      </c>
      <c r="K282" s="80">
        <f>'Allocations in Kind'!$AJ282</f>
        <v>0</v>
      </c>
      <c r="L282" s="134">
        <f>'Allocations in Kind'!$AK282</f>
        <v>0</v>
      </c>
      <c r="M282" s="147">
        <f>'ES Breakdown'!D282+'ES Breakdown'!G282+'ES Breakdown'!J282</f>
        <v>19362</v>
      </c>
      <c r="N282" s="80">
        <f>'ES Breakdown'!E282+'ES Breakdown'!H282+'ES Breakdown'!K282</f>
        <v>20714</v>
      </c>
      <c r="O282" s="134">
        <f>'ES Breakdown'!F282+'ES Breakdown'!I282+'ES Breakdown'!L282</f>
        <v>21763</v>
      </c>
      <c r="P282" s="147"/>
      <c r="Q282" s="80"/>
      <c r="R282" s="134"/>
      <c r="S282" s="147"/>
      <c r="T282" s="80"/>
      <c r="U282" s="134"/>
      <c r="V282" s="147"/>
      <c r="W282" s="80"/>
      <c r="X282" s="134"/>
      <c r="Y282" s="147"/>
      <c r="Z282" s="80"/>
      <c r="AA282" s="134"/>
      <c r="AB282" s="147"/>
      <c r="AC282" s="80"/>
      <c r="AD282" s="134"/>
      <c r="AE282" s="147"/>
      <c r="AF282" s="80"/>
      <c r="AG282" s="134"/>
      <c r="AI282" s="147">
        <f t="shared" si="181"/>
        <v>34308</v>
      </c>
      <c r="AJ282" s="80">
        <f t="shared" si="181"/>
        <v>31076</v>
      </c>
      <c r="AK282" s="134">
        <f t="shared" si="181"/>
        <v>33555</v>
      </c>
    </row>
    <row r="283" spans="1:37" ht="15" customHeight="1" x14ac:dyDescent="0.2">
      <c r="A283" s="20" t="str">
        <f>[6]Settings!U282</f>
        <v>B</v>
      </c>
      <c r="B283" s="19" t="s">
        <v>132</v>
      </c>
      <c r="C283" s="229" t="str">
        <f>[6]Settings!W282</f>
        <v xml:space="preserve"> Hantam</v>
      </c>
      <c r="D283" s="147">
        <f>Current!$AI283</f>
        <v>2900</v>
      </c>
      <c r="E283" s="80">
        <f>Current!$AJ283</f>
        <v>2155</v>
      </c>
      <c r="F283" s="134">
        <f>Current!$AK283</f>
        <v>2155</v>
      </c>
      <c r="G283" s="147">
        <f>'Infrastructure 2 of 2'!$AI283</f>
        <v>72142</v>
      </c>
      <c r="H283" s="80">
        <f>'Infrastructure 2 of 2'!$AJ283</f>
        <v>59397</v>
      </c>
      <c r="I283" s="134">
        <f>'Infrastructure 2 of 2'!$AK283</f>
        <v>20976</v>
      </c>
      <c r="J283" s="147">
        <f>'Allocations in Kind'!$AI283</f>
        <v>76</v>
      </c>
      <c r="K283" s="80">
        <f>'Allocations in Kind'!$AJ283</f>
        <v>2637</v>
      </c>
      <c r="L283" s="134">
        <f>'Allocations in Kind'!$AK283</f>
        <v>2790</v>
      </c>
      <c r="M283" s="147">
        <f>'ES Breakdown'!D283+'ES Breakdown'!G283+'ES Breakdown'!J283</f>
        <v>21047</v>
      </c>
      <c r="N283" s="80">
        <f>'ES Breakdown'!E283+'ES Breakdown'!H283+'ES Breakdown'!K283</f>
        <v>22830</v>
      </c>
      <c r="O283" s="134">
        <f>'ES Breakdown'!F283+'ES Breakdown'!I283+'ES Breakdown'!L283</f>
        <v>24360</v>
      </c>
      <c r="P283" s="147"/>
      <c r="Q283" s="80"/>
      <c r="R283" s="134"/>
      <c r="S283" s="147"/>
      <c r="T283" s="80"/>
      <c r="U283" s="134"/>
      <c r="V283" s="147"/>
      <c r="W283" s="80"/>
      <c r="X283" s="134"/>
      <c r="Y283" s="147"/>
      <c r="Z283" s="80"/>
      <c r="AA283" s="134"/>
      <c r="AB283" s="147"/>
      <c r="AC283" s="80"/>
      <c r="AD283" s="134"/>
      <c r="AE283" s="147"/>
      <c r="AF283" s="80"/>
      <c r="AG283" s="134"/>
      <c r="AI283" s="147">
        <f t="shared" si="181"/>
        <v>96165</v>
      </c>
      <c r="AJ283" s="80">
        <f t="shared" si="181"/>
        <v>87019</v>
      </c>
      <c r="AK283" s="134">
        <f t="shared" si="181"/>
        <v>50281</v>
      </c>
    </row>
    <row r="284" spans="1:37" ht="15" customHeight="1" x14ac:dyDescent="0.2">
      <c r="A284" s="20" t="str">
        <f>[6]Settings!U283</f>
        <v>B</v>
      </c>
      <c r="B284" s="19" t="s">
        <v>133</v>
      </c>
      <c r="C284" s="229" t="str">
        <f>[6]Settings!W283</f>
        <v xml:space="preserve"> Karoo Hoogland</v>
      </c>
      <c r="D284" s="147">
        <f>Current!$AI284</f>
        <v>4900</v>
      </c>
      <c r="E284" s="80">
        <f>Current!$AJ284</f>
        <v>7155</v>
      </c>
      <c r="F284" s="134">
        <f>Current!$AK284</f>
        <v>7415</v>
      </c>
      <c r="G284" s="147">
        <f>'Infrastructure 2 of 2'!$AI284</f>
        <v>13145</v>
      </c>
      <c r="H284" s="80">
        <f>'Infrastructure 2 of 2'!$AJ284</f>
        <v>38340</v>
      </c>
      <c r="I284" s="134">
        <f>'Infrastructure 2 of 2'!$AK284</f>
        <v>35546</v>
      </c>
      <c r="J284" s="147">
        <f>'Allocations in Kind'!$AI284</f>
        <v>0</v>
      </c>
      <c r="K284" s="80">
        <f>'Allocations in Kind'!$AJ284</f>
        <v>761</v>
      </c>
      <c r="L284" s="134">
        <f>'Allocations in Kind'!$AK284</f>
        <v>0</v>
      </c>
      <c r="M284" s="147">
        <f>'ES Breakdown'!D284+'ES Breakdown'!G284+'ES Breakdown'!J284</f>
        <v>18198</v>
      </c>
      <c r="N284" s="80">
        <f>'ES Breakdown'!E284+'ES Breakdown'!H284+'ES Breakdown'!K284</f>
        <v>20222</v>
      </c>
      <c r="O284" s="134">
        <f>'ES Breakdown'!F284+'ES Breakdown'!I284+'ES Breakdown'!L284</f>
        <v>21775</v>
      </c>
      <c r="P284" s="147"/>
      <c r="Q284" s="80"/>
      <c r="R284" s="134"/>
      <c r="S284" s="147"/>
      <c r="T284" s="80"/>
      <c r="U284" s="134"/>
      <c r="V284" s="147"/>
      <c r="W284" s="80"/>
      <c r="X284" s="134"/>
      <c r="Y284" s="147"/>
      <c r="Z284" s="80"/>
      <c r="AA284" s="134"/>
      <c r="AB284" s="147"/>
      <c r="AC284" s="80"/>
      <c r="AD284" s="134"/>
      <c r="AE284" s="147"/>
      <c r="AF284" s="80"/>
      <c r="AG284" s="134"/>
      <c r="AI284" s="147">
        <f t="shared" si="181"/>
        <v>36243</v>
      </c>
      <c r="AJ284" s="80">
        <f t="shared" si="181"/>
        <v>66478</v>
      </c>
      <c r="AK284" s="134">
        <f t="shared" si="181"/>
        <v>64736</v>
      </c>
    </row>
    <row r="285" spans="1:37" ht="15" customHeight="1" x14ac:dyDescent="0.2">
      <c r="A285" s="20" t="str">
        <f>[6]Settings!U284</f>
        <v>B</v>
      </c>
      <c r="B285" s="19" t="s">
        <v>1294</v>
      </c>
      <c r="C285" s="229" t="str">
        <f>[6]Settings!W284</f>
        <v xml:space="preserve"> Khâi-Ma</v>
      </c>
      <c r="D285" s="147">
        <f>Current!$AI285</f>
        <v>2900</v>
      </c>
      <c r="E285" s="80">
        <f>Current!$AJ285</f>
        <v>2155</v>
      </c>
      <c r="F285" s="134">
        <f>Current!$AK285</f>
        <v>2415</v>
      </c>
      <c r="G285" s="147">
        <f>'Infrastructure 2 of 2'!$AI285</f>
        <v>13825</v>
      </c>
      <c r="H285" s="80">
        <f>'Infrastructure 2 of 2'!$AJ285</f>
        <v>10000</v>
      </c>
      <c r="I285" s="134">
        <f>'Infrastructure 2 of 2'!$AK285</f>
        <v>9185</v>
      </c>
      <c r="J285" s="147">
        <f>'Allocations in Kind'!$AI285</f>
        <v>0</v>
      </c>
      <c r="K285" s="80">
        <f>'Allocations in Kind'!$AJ285</f>
        <v>0</v>
      </c>
      <c r="L285" s="134">
        <f>'Allocations in Kind'!$AK285</f>
        <v>1000</v>
      </c>
      <c r="M285" s="147">
        <f>'ES Breakdown'!D285+'ES Breakdown'!G285+'ES Breakdown'!J285</f>
        <v>16391</v>
      </c>
      <c r="N285" s="80">
        <f>'ES Breakdown'!E285+'ES Breakdown'!H285+'ES Breakdown'!K285</f>
        <v>17411</v>
      </c>
      <c r="O285" s="134">
        <f>'ES Breakdown'!F285+'ES Breakdown'!I285+'ES Breakdown'!L285</f>
        <v>18334</v>
      </c>
      <c r="P285" s="147"/>
      <c r="Q285" s="80"/>
      <c r="R285" s="134"/>
      <c r="S285" s="147"/>
      <c r="T285" s="80"/>
      <c r="U285" s="134"/>
      <c r="V285" s="147"/>
      <c r="W285" s="80"/>
      <c r="X285" s="134"/>
      <c r="Y285" s="147"/>
      <c r="Z285" s="80"/>
      <c r="AA285" s="134"/>
      <c r="AB285" s="147"/>
      <c r="AC285" s="80"/>
      <c r="AD285" s="134"/>
      <c r="AE285" s="147"/>
      <c r="AF285" s="80"/>
      <c r="AG285" s="134"/>
      <c r="AI285" s="147">
        <f t="shared" si="181"/>
        <v>33116</v>
      </c>
      <c r="AJ285" s="80">
        <f t="shared" si="181"/>
        <v>29566</v>
      </c>
      <c r="AK285" s="134">
        <f t="shared" si="181"/>
        <v>30934</v>
      </c>
    </row>
    <row r="286" spans="1:37" ht="15" customHeight="1" x14ac:dyDescent="0.2">
      <c r="A286" s="20" t="str">
        <f>[6]Settings!U285</f>
        <v>C</v>
      </c>
      <c r="B286" s="19" t="s">
        <v>134</v>
      </c>
      <c r="C286" s="229" t="str">
        <f>[6]Settings!W285</f>
        <v xml:space="preserve"> Namakwa District Municipality</v>
      </c>
      <c r="D286" s="147">
        <f>Current!$AI286</f>
        <v>2250</v>
      </c>
      <c r="E286" s="80">
        <f>Current!$AJ286</f>
        <v>1505</v>
      </c>
      <c r="F286" s="134">
        <f>Current!$AK286</f>
        <v>1765</v>
      </c>
      <c r="G286" s="147">
        <f>'Infrastructure 2 of 2'!$AI286</f>
        <v>2898</v>
      </c>
      <c r="H286" s="80">
        <f>'Infrastructure 2 of 2'!$AJ286</f>
        <v>3018</v>
      </c>
      <c r="I286" s="134">
        <f>'Infrastructure 2 of 2'!$AK286</f>
        <v>3187</v>
      </c>
      <c r="J286" s="147">
        <f>'Allocations in Kind'!$AI286</f>
        <v>0</v>
      </c>
      <c r="K286" s="80">
        <f>'Allocations in Kind'!$AJ286</f>
        <v>3123</v>
      </c>
      <c r="L286" s="134">
        <f>'Allocations in Kind'!$AK286</f>
        <v>0</v>
      </c>
      <c r="M286" s="147">
        <f>'ES Breakdown'!D286+'ES Breakdown'!G286+'ES Breakdown'!J286</f>
        <v>38744</v>
      </c>
      <c r="N286" s="80">
        <f>'ES Breakdown'!E286+'ES Breakdown'!H286+'ES Breakdown'!K286</f>
        <v>47106</v>
      </c>
      <c r="O286" s="134">
        <f>'ES Breakdown'!F286+'ES Breakdown'!I286+'ES Breakdown'!L286</f>
        <v>48603</v>
      </c>
      <c r="P286" s="147"/>
      <c r="Q286" s="80"/>
      <c r="R286" s="134"/>
      <c r="S286" s="147"/>
      <c r="T286" s="80"/>
      <c r="U286" s="134"/>
      <c r="V286" s="147"/>
      <c r="W286" s="80"/>
      <c r="X286" s="134"/>
      <c r="Y286" s="147"/>
      <c r="Z286" s="80"/>
      <c r="AA286" s="134"/>
      <c r="AB286" s="147"/>
      <c r="AC286" s="80"/>
      <c r="AD286" s="134"/>
      <c r="AE286" s="147"/>
      <c r="AF286" s="80"/>
      <c r="AG286" s="134"/>
      <c r="AI286" s="147">
        <f t="shared" si="181"/>
        <v>43892</v>
      </c>
      <c r="AJ286" s="80">
        <f t="shared" si="181"/>
        <v>54752</v>
      </c>
      <c r="AK286" s="134">
        <f t="shared" si="181"/>
        <v>53555</v>
      </c>
    </row>
    <row r="287" spans="1:37" s="66" customFormat="1" ht="15" customHeight="1" x14ac:dyDescent="0.2">
      <c r="A287" s="22" t="str">
        <f>[6]Settings!U286</f>
        <v>Total: Namakwa Municipalities</v>
      </c>
      <c r="B287" s="23"/>
      <c r="C287" s="24"/>
      <c r="D287" s="193">
        <f>SUM(D280:D286)</f>
        <v>22340</v>
      </c>
      <c r="E287" s="102">
        <f t="shared" ref="E287:F287" si="182">SUM(E280:E286)</f>
        <v>20125</v>
      </c>
      <c r="F287" s="203">
        <f t="shared" si="182"/>
        <v>21685</v>
      </c>
      <c r="G287" s="193">
        <f>SUM(G280:G286)</f>
        <v>158767</v>
      </c>
      <c r="H287" s="102">
        <f t="shared" ref="H287:I287" si="183">SUM(H280:H286)</f>
        <v>162426</v>
      </c>
      <c r="I287" s="203">
        <f t="shared" si="183"/>
        <v>161300</v>
      </c>
      <c r="J287" s="193">
        <f>SUM(J280:J286)</f>
        <v>3776</v>
      </c>
      <c r="K287" s="102">
        <f t="shared" ref="K287:L287" si="184">SUM(K280:K286)</f>
        <v>22282</v>
      </c>
      <c r="L287" s="203">
        <f t="shared" si="184"/>
        <v>26572</v>
      </c>
      <c r="M287" s="193">
        <f>SUM(M280:M286)</f>
        <v>168260</v>
      </c>
      <c r="N287" s="102">
        <f t="shared" ref="N287:AK287" si="185">SUM(N280:N286)</f>
        <v>187678</v>
      </c>
      <c r="O287" s="203">
        <f t="shared" si="185"/>
        <v>198453</v>
      </c>
      <c r="P287" s="203">
        <f t="shared" si="185"/>
        <v>0</v>
      </c>
      <c r="Q287" s="102">
        <f t="shared" si="185"/>
        <v>0</v>
      </c>
      <c r="R287" s="203">
        <f t="shared" si="185"/>
        <v>0</v>
      </c>
      <c r="S287" s="193">
        <f t="shared" si="185"/>
        <v>0</v>
      </c>
      <c r="T287" s="102">
        <f t="shared" si="185"/>
        <v>0</v>
      </c>
      <c r="U287" s="203">
        <f t="shared" si="185"/>
        <v>0</v>
      </c>
      <c r="V287" s="193">
        <f t="shared" si="185"/>
        <v>0</v>
      </c>
      <c r="W287" s="102">
        <f t="shared" si="185"/>
        <v>0</v>
      </c>
      <c r="X287" s="203">
        <f t="shared" si="185"/>
        <v>0</v>
      </c>
      <c r="Y287" s="193">
        <f t="shared" si="185"/>
        <v>0</v>
      </c>
      <c r="Z287" s="102">
        <f t="shared" si="185"/>
        <v>0</v>
      </c>
      <c r="AA287" s="203">
        <f t="shared" si="185"/>
        <v>0</v>
      </c>
      <c r="AB287" s="193">
        <f t="shared" si="185"/>
        <v>0</v>
      </c>
      <c r="AC287" s="102">
        <f t="shared" si="185"/>
        <v>0</v>
      </c>
      <c r="AD287" s="203">
        <f t="shared" si="185"/>
        <v>0</v>
      </c>
      <c r="AE287" s="193">
        <f t="shared" si="185"/>
        <v>0</v>
      </c>
      <c r="AF287" s="102">
        <f t="shared" si="185"/>
        <v>0</v>
      </c>
      <c r="AG287" s="203">
        <f t="shared" si="185"/>
        <v>0</v>
      </c>
      <c r="AH287" s="121">
        <f t="shared" si="185"/>
        <v>0</v>
      </c>
      <c r="AI287" s="193">
        <f t="shared" si="185"/>
        <v>353143</v>
      </c>
      <c r="AJ287" s="102">
        <f t="shared" si="185"/>
        <v>392511</v>
      </c>
      <c r="AK287" s="203">
        <f t="shared" si="185"/>
        <v>408010</v>
      </c>
    </row>
    <row r="288" spans="1:37" ht="15" customHeight="1" x14ac:dyDescent="0.2">
      <c r="A288" s="254">
        <f>[6]Settings!U287</f>
        <v>0</v>
      </c>
      <c r="B288" s="243">
        <f>[6]Settings!V287</f>
        <v>0</v>
      </c>
      <c r="C288" s="244">
        <f>[6]Settings!W287</f>
        <v>0</v>
      </c>
      <c r="D288" s="1">
        <f>Current!$AI288</f>
        <v>0</v>
      </c>
      <c r="E288" s="2">
        <f>Current!$AJ288</f>
        <v>0</v>
      </c>
      <c r="F288" s="3">
        <f>Current!$AK288</f>
        <v>0</v>
      </c>
      <c r="G288" s="1">
        <f>'Infrastructure 2 of 2'!$AI288</f>
        <v>0</v>
      </c>
      <c r="H288" s="2">
        <f>'Infrastructure 2 of 2'!$AJ288</f>
        <v>0</v>
      </c>
      <c r="I288" s="3">
        <f>'Infrastructure 2 of 2'!$AK288</f>
        <v>0</v>
      </c>
      <c r="J288" s="1">
        <f>'Allocations in Kind'!$AI288</f>
        <v>0</v>
      </c>
      <c r="K288" s="2">
        <f>'Allocations in Kind'!$AJ288</f>
        <v>0</v>
      </c>
      <c r="L288" s="3">
        <f>'Allocations in Kind'!$AK288</f>
        <v>0</v>
      </c>
      <c r="M288" s="1">
        <f>'ES Breakdown'!D288+'ES Breakdown'!G288+'ES Breakdown'!J288</f>
        <v>0</v>
      </c>
      <c r="N288" s="2">
        <f>'ES Breakdown'!E288+'ES Breakdown'!H288+'ES Breakdown'!K288</f>
        <v>0</v>
      </c>
      <c r="O288" s="3">
        <f>'ES Breakdown'!F288+'ES Breakdown'!I288+'ES Breakdown'!L288</f>
        <v>0</v>
      </c>
      <c r="P288" s="1"/>
      <c r="Q288" s="2"/>
      <c r="R288" s="3"/>
      <c r="S288" s="1"/>
      <c r="T288" s="2"/>
      <c r="U288" s="3"/>
      <c r="V288" s="1"/>
      <c r="W288" s="2"/>
      <c r="X288" s="3"/>
      <c r="Y288" s="1"/>
      <c r="Z288" s="2"/>
      <c r="AA288" s="3"/>
      <c r="AB288" s="1"/>
      <c r="AC288" s="2"/>
      <c r="AD288" s="3"/>
      <c r="AE288" s="1"/>
      <c r="AF288" s="2"/>
      <c r="AG288" s="3"/>
      <c r="AI288" s="147">
        <f t="shared" ref="AI288:AK297" si="186">D288+G288+J288+M288+P288+S288+V288+Y288+AB288+AE288</f>
        <v>0</v>
      </c>
      <c r="AJ288" s="80">
        <f t="shared" si="186"/>
        <v>0</v>
      </c>
      <c r="AK288" s="134">
        <f t="shared" si="186"/>
        <v>0</v>
      </c>
    </row>
    <row r="289" spans="1:37" ht="15" customHeight="1" x14ac:dyDescent="0.2">
      <c r="A289" s="20" t="str">
        <f>[6]Settings!U288</f>
        <v>B</v>
      </c>
      <c r="B289" s="19" t="s">
        <v>1295</v>
      </c>
      <c r="C289" s="229" t="str">
        <f>[6]Settings!W288</f>
        <v xml:space="preserve"> Ubuntu</v>
      </c>
      <c r="D289" s="147">
        <f>Current!$AI289</f>
        <v>2900</v>
      </c>
      <c r="E289" s="80">
        <f>Current!$AJ289</f>
        <v>2155</v>
      </c>
      <c r="F289" s="134">
        <f>Current!$AK289</f>
        <v>2415</v>
      </c>
      <c r="G289" s="147">
        <f>'Infrastructure 2 of 2'!$AI289</f>
        <v>15063</v>
      </c>
      <c r="H289" s="80">
        <f>'Infrastructure 2 of 2'!$AJ289</f>
        <v>13377</v>
      </c>
      <c r="I289" s="134">
        <f>'Infrastructure 2 of 2'!$AK289</f>
        <v>12209</v>
      </c>
      <c r="J289" s="147">
        <f>'Allocations in Kind'!$AI289</f>
        <v>2000</v>
      </c>
      <c r="K289" s="80">
        <f>'Allocations in Kind'!$AJ289</f>
        <v>0</v>
      </c>
      <c r="L289" s="134">
        <f>'Allocations in Kind'!$AK289</f>
        <v>0</v>
      </c>
      <c r="M289" s="147">
        <f>'ES Breakdown'!D289+'ES Breakdown'!G289+'ES Breakdown'!J289</f>
        <v>28192</v>
      </c>
      <c r="N289" s="80">
        <f>'ES Breakdown'!E289+'ES Breakdown'!H289+'ES Breakdown'!K289</f>
        <v>31083</v>
      </c>
      <c r="O289" s="134">
        <f>'ES Breakdown'!F289+'ES Breakdown'!I289+'ES Breakdown'!L289</f>
        <v>33249</v>
      </c>
      <c r="P289" s="147"/>
      <c r="Q289" s="80"/>
      <c r="R289" s="134"/>
      <c r="S289" s="147"/>
      <c r="T289" s="80"/>
      <c r="U289" s="134"/>
      <c r="V289" s="147"/>
      <c r="W289" s="80"/>
      <c r="X289" s="134"/>
      <c r="Y289" s="147"/>
      <c r="Z289" s="80"/>
      <c r="AA289" s="134"/>
      <c r="AB289" s="147"/>
      <c r="AC289" s="80"/>
      <c r="AD289" s="134"/>
      <c r="AE289" s="147"/>
      <c r="AF289" s="80"/>
      <c r="AG289" s="134"/>
      <c r="AI289" s="147">
        <f t="shared" si="186"/>
        <v>48155</v>
      </c>
      <c r="AJ289" s="80">
        <f t="shared" si="186"/>
        <v>46615</v>
      </c>
      <c r="AK289" s="134">
        <f t="shared" si="186"/>
        <v>47873</v>
      </c>
    </row>
    <row r="290" spans="1:37" ht="15" customHeight="1" x14ac:dyDescent="0.2">
      <c r="A290" s="20" t="str">
        <f>[6]Settings!U289</f>
        <v>B</v>
      </c>
      <c r="B290" s="19" t="s">
        <v>1296</v>
      </c>
      <c r="C290" s="229" t="str">
        <f>[6]Settings!W289</f>
        <v xml:space="preserve"> Umsobomvu</v>
      </c>
      <c r="D290" s="147">
        <f>Current!$AI290</f>
        <v>2900</v>
      </c>
      <c r="E290" s="80">
        <f>Current!$AJ290</f>
        <v>2155</v>
      </c>
      <c r="F290" s="134">
        <f>Current!$AK290</f>
        <v>2155</v>
      </c>
      <c r="G290" s="147">
        <f>'Infrastructure 2 of 2'!$AI290</f>
        <v>17612</v>
      </c>
      <c r="H290" s="80">
        <f>'Infrastructure 2 of 2'!$AJ290</f>
        <v>17021</v>
      </c>
      <c r="I290" s="134">
        <f>'Infrastructure 2 of 2'!$AK290</f>
        <v>13954</v>
      </c>
      <c r="J290" s="147">
        <f>'Allocations in Kind'!$AI290</f>
        <v>44</v>
      </c>
      <c r="K290" s="80">
        <f>'Allocations in Kind'!$AJ290</f>
        <v>449</v>
      </c>
      <c r="L290" s="134">
        <f>'Allocations in Kind'!$AK290</f>
        <v>475</v>
      </c>
      <c r="M290" s="147">
        <f>'ES Breakdown'!D290+'ES Breakdown'!G290+'ES Breakdown'!J290</f>
        <v>39760</v>
      </c>
      <c r="N290" s="80">
        <f>'ES Breakdown'!E290+'ES Breakdown'!H290+'ES Breakdown'!K290</f>
        <v>44147</v>
      </c>
      <c r="O290" s="134">
        <f>'ES Breakdown'!F290+'ES Breakdown'!I290+'ES Breakdown'!L290</f>
        <v>47543</v>
      </c>
      <c r="P290" s="147"/>
      <c r="Q290" s="80"/>
      <c r="R290" s="134"/>
      <c r="S290" s="147"/>
      <c r="T290" s="80"/>
      <c r="U290" s="134"/>
      <c r="V290" s="147"/>
      <c r="W290" s="80"/>
      <c r="X290" s="134"/>
      <c r="Y290" s="147"/>
      <c r="Z290" s="80"/>
      <c r="AA290" s="134"/>
      <c r="AB290" s="147"/>
      <c r="AC290" s="80"/>
      <c r="AD290" s="134"/>
      <c r="AE290" s="147"/>
      <c r="AF290" s="80"/>
      <c r="AG290" s="134"/>
      <c r="AI290" s="147">
        <f t="shared" si="186"/>
        <v>60316</v>
      </c>
      <c r="AJ290" s="80">
        <f t="shared" si="186"/>
        <v>63772</v>
      </c>
      <c r="AK290" s="134">
        <f t="shared" si="186"/>
        <v>64127</v>
      </c>
    </row>
    <row r="291" spans="1:37" ht="15" customHeight="1" x14ac:dyDescent="0.2">
      <c r="A291" s="20" t="str">
        <f>[6]Settings!U290</f>
        <v>B</v>
      </c>
      <c r="B291" s="19" t="s">
        <v>136</v>
      </c>
      <c r="C291" s="229" t="str">
        <f>[6]Settings!W290</f>
        <v xml:space="preserve"> Emthanjeni</v>
      </c>
      <c r="D291" s="147">
        <f>Current!$AI291</f>
        <v>2786</v>
      </c>
      <c r="E291" s="80">
        <f>Current!$AJ291</f>
        <v>1700</v>
      </c>
      <c r="F291" s="134">
        <f>Current!$AK291</f>
        <v>1700</v>
      </c>
      <c r="G291" s="147">
        <f>'Infrastructure 2 of 2'!$AI291</f>
        <v>32292</v>
      </c>
      <c r="H291" s="80">
        <f>'Infrastructure 2 of 2'!$AJ291</f>
        <v>44744</v>
      </c>
      <c r="I291" s="134">
        <f>'Infrastructure 2 of 2'!$AK291</f>
        <v>18978</v>
      </c>
      <c r="J291" s="147">
        <f>'Allocations in Kind'!$AI291</f>
        <v>2000</v>
      </c>
      <c r="K291" s="80">
        <f>'Allocations in Kind'!$AJ291</f>
        <v>20000</v>
      </c>
      <c r="L291" s="134">
        <f>'Allocations in Kind'!$AK291</f>
        <v>7796</v>
      </c>
      <c r="M291" s="147">
        <f>'ES Breakdown'!D291+'ES Breakdown'!G291+'ES Breakdown'!J291</f>
        <v>37094</v>
      </c>
      <c r="N291" s="80">
        <f>'ES Breakdown'!E291+'ES Breakdown'!H291+'ES Breakdown'!K291</f>
        <v>40758</v>
      </c>
      <c r="O291" s="134">
        <f>'ES Breakdown'!F291+'ES Breakdown'!I291+'ES Breakdown'!L291</f>
        <v>43710</v>
      </c>
      <c r="P291" s="147"/>
      <c r="Q291" s="80"/>
      <c r="R291" s="134"/>
      <c r="S291" s="147"/>
      <c r="T291" s="80"/>
      <c r="U291" s="134"/>
      <c r="V291" s="147"/>
      <c r="W291" s="80"/>
      <c r="X291" s="134"/>
      <c r="Y291" s="147"/>
      <c r="Z291" s="80"/>
      <c r="AA291" s="134"/>
      <c r="AB291" s="147"/>
      <c r="AC291" s="80"/>
      <c r="AD291" s="134"/>
      <c r="AE291" s="147"/>
      <c r="AF291" s="80"/>
      <c r="AG291" s="134"/>
      <c r="AI291" s="147">
        <f t="shared" si="186"/>
        <v>74172</v>
      </c>
      <c r="AJ291" s="80">
        <f t="shared" si="186"/>
        <v>107202</v>
      </c>
      <c r="AK291" s="134">
        <f t="shared" si="186"/>
        <v>72184</v>
      </c>
    </row>
    <row r="292" spans="1:37" ht="15" customHeight="1" x14ac:dyDescent="0.2">
      <c r="A292" s="20" t="str">
        <f>[6]Settings!U291</f>
        <v>B</v>
      </c>
      <c r="B292" s="19" t="s">
        <v>137</v>
      </c>
      <c r="C292" s="229" t="str">
        <f>[6]Settings!W291</f>
        <v xml:space="preserve"> Kareeberg</v>
      </c>
      <c r="D292" s="147">
        <f>Current!$AI292</f>
        <v>2900</v>
      </c>
      <c r="E292" s="80">
        <f>Current!$AJ292</f>
        <v>2155</v>
      </c>
      <c r="F292" s="134">
        <f>Current!$AK292</f>
        <v>2415</v>
      </c>
      <c r="G292" s="147">
        <f>'Infrastructure 2 of 2'!$AI292</f>
        <v>43095</v>
      </c>
      <c r="H292" s="80">
        <f>'Infrastructure 2 of 2'!$AJ292</f>
        <v>55111</v>
      </c>
      <c r="I292" s="134">
        <f>'Infrastructure 2 of 2'!$AK292</f>
        <v>8490</v>
      </c>
      <c r="J292" s="147">
        <f>'Allocations in Kind'!$AI292</f>
        <v>0</v>
      </c>
      <c r="K292" s="80">
        <f>'Allocations in Kind'!$AJ292</f>
        <v>0</v>
      </c>
      <c r="L292" s="134">
        <f>'Allocations in Kind'!$AK292</f>
        <v>0</v>
      </c>
      <c r="M292" s="147">
        <f>'ES Breakdown'!D292+'ES Breakdown'!G292+'ES Breakdown'!J292</f>
        <v>20397</v>
      </c>
      <c r="N292" s="80">
        <f>'ES Breakdown'!E292+'ES Breakdown'!H292+'ES Breakdown'!K292</f>
        <v>21975</v>
      </c>
      <c r="O292" s="134">
        <f>'ES Breakdown'!F292+'ES Breakdown'!I292+'ES Breakdown'!L292</f>
        <v>23282</v>
      </c>
      <c r="P292" s="147"/>
      <c r="Q292" s="80"/>
      <c r="R292" s="134"/>
      <c r="S292" s="147"/>
      <c r="T292" s="80"/>
      <c r="U292" s="134"/>
      <c r="V292" s="147"/>
      <c r="W292" s="80"/>
      <c r="X292" s="134"/>
      <c r="Y292" s="147"/>
      <c r="Z292" s="80"/>
      <c r="AA292" s="134"/>
      <c r="AB292" s="147"/>
      <c r="AC292" s="80"/>
      <c r="AD292" s="134"/>
      <c r="AE292" s="147"/>
      <c r="AF292" s="80"/>
      <c r="AG292" s="134"/>
      <c r="AI292" s="147">
        <f t="shared" si="186"/>
        <v>66392</v>
      </c>
      <c r="AJ292" s="80">
        <f t="shared" si="186"/>
        <v>79241</v>
      </c>
      <c r="AK292" s="134">
        <f t="shared" si="186"/>
        <v>34187</v>
      </c>
    </row>
    <row r="293" spans="1:37" ht="15" customHeight="1" x14ac:dyDescent="0.2">
      <c r="A293" s="20" t="str">
        <f>[6]Settings!U292</f>
        <v>B</v>
      </c>
      <c r="B293" s="19" t="s">
        <v>1297</v>
      </c>
      <c r="C293" s="229" t="str">
        <f>[6]Settings!W292</f>
        <v xml:space="preserve"> Renosterberg</v>
      </c>
      <c r="D293" s="147">
        <f>Current!$AI293</f>
        <v>3345</v>
      </c>
      <c r="E293" s="80">
        <f>Current!$AJ293</f>
        <v>2600</v>
      </c>
      <c r="F293" s="134">
        <f>Current!$AK293</f>
        <v>2860</v>
      </c>
      <c r="G293" s="147">
        <f>'Infrastructure 2 of 2'!$AI293</f>
        <v>20527</v>
      </c>
      <c r="H293" s="80">
        <f>'Infrastructure 2 of 2'!$AJ293</f>
        <v>28683</v>
      </c>
      <c r="I293" s="134">
        <f>'Infrastructure 2 of 2'!$AK293</f>
        <v>30849</v>
      </c>
      <c r="J293" s="147">
        <f>'Allocations in Kind'!$AI293</f>
        <v>3000</v>
      </c>
      <c r="K293" s="80">
        <f>'Allocations in Kind'!$AJ293</f>
        <v>0</v>
      </c>
      <c r="L293" s="134">
        <f>'Allocations in Kind'!$AK293</f>
        <v>0</v>
      </c>
      <c r="M293" s="147">
        <f>'ES Breakdown'!D293+'ES Breakdown'!G293+'ES Breakdown'!J293</f>
        <v>20182</v>
      </c>
      <c r="N293" s="80">
        <f>'ES Breakdown'!E293+'ES Breakdown'!H293+'ES Breakdown'!K293</f>
        <v>22162</v>
      </c>
      <c r="O293" s="134">
        <f>'ES Breakdown'!F293+'ES Breakdown'!I293+'ES Breakdown'!L293</f>
        <v>23589</v>
      </c>
      <c r="P293" s="147"/>
      <c r="Q293" s="80"/>
      <c r="R293" s="134"/>
      <c r="S293" s="147"/>
      <c r="T293" s="80"/>
      <c r="U293" s="134"/>
      <c r="V293" s="147"/>
      <c r="W293" s="80"/>
      <c r="X293" s="134"/>
      <c r="Y293" s="147"/>
      <c r="Z293" s="80"/>
      <c r="AA293" s="134"/>
      <c r="AB293" s="147"/>
      <c r="AC293" s="80"/>
      <c r="AD293" s="134"/>
      <c r="AE293" s="147"/>
      <c r="AF293" s="80"/>
      <c r="AG293" s="134"/>
      <c r="AI293" s="147">
        <f t="shared" si="186"/>
        <v>47054</v>
      </c>
      <c r="AJ293" s="80">
        <f t="shared" si="186"/>
        <v>53445</v>
      </c>
      <c r="AK293" s="134">
        <f t="shared" si="186"/>
        <v>57298</v>
      </c>
    </row>
    <row r="294" spans="1:37" ht="15" customHeight="1" x14ac:dyDescent="0.2">
      <c r="A294" s="20" t="str">
        <f>[6]Settings!U293</f>
        <v>B</v>
      </c>
      <c r="B294" s="19" t="s">
        <v>1298</v>
      </c>
      <c r="C294" s="229" t="str">
        <f>[6]Settings!W293</f>
        <v xml:space="preserve"> Thembelihle</v>
      </c>
      <c r="D294" s="147">
        <f>Current!$AI294</f>
        <v>3345</v>
      </c>
      <c r="E294" s="80">
        <f>Current!$AJ294</f>
        <v>2600</v>
      </c>
      <c r="F294" s="134">
        <f>Current!$AK294</f>
        <v>2860</v>
      </c>
      <c r="G294" s="147">
        <f>'Infrastructure 2 of 2'!$AI294</f>
        <v>14533</v>
      </c>
      <c r="H294" s="80">
        <f>'Infrastructure 2 of 2'!$AJ294</f>
        <v>9814</v>
      </c>
      <c r="I294" s="134">
        <f>'Infrastructure 2 of 2'!$AK294</f>
        <v>10110</v>
      </c>
      <c r="J294" s="147">
        <f>'Allocations in Kind'!$AI294</f>
        <v>247</v>
      </c>
      <c r="K294" s="80">
        <f>'Allocations in Kind'!$AJ294</f>
        <v>0</v>
      </c>
      <c r="L294" s="134">
        <f>'Allocations in Kind'!$AK294</f>
        <v>0</v>
      </c>
      <c r="M294" s="147">
        <f>'ES Breakdown'!D294+'ES Breakdown'!G294+'ES Breakdown'!J294</f>
        <v>20915</v>
      </c>
      <c r="N294" s="80">
        <f>'ES Breakdown'!E294+'ES Breakdown'!H294+'ES Breakdown'!K294</f>
        <v>22925</v>
      </c>
      <c r="O294" s="134">
        <f>'ES Breakdown'!F294+'ES Breakdown'!I294+'ES Breakdown'!L294</f>
        <v>24394</v>
      </c>
      <c r="P294" s="147"/>
      <c r="Q294" s="80"/>
      <c r="R294" s="134"/>
      <c r="S294" s="147"/>
      <c r="T294" s="80"/>
      <c r="U294" s="134"/>
      <c r="V294" s="147"/>
      <c r="W294" s="80"/>
      <c r="X294" s="134"/>
      <c r="Y294" s="147"/>
      <c r="Z294" s="80"/>
      <c r="AA294" s="134"/>
      <c r="AB294" s="147"/>
      <c r="AC294" s="80"/>
      <c r="AD294" s="134"/>
      <c r="AE294" s="147"/>
      <c r="AF294" s="80"/>
      <c r="AG294" s="134"/>
      <c r="AI294" s="147">
        <f t="shared" si="186"/>
        <v>39040</v>
      </c>
      <c r="AJ294" s="80">
        <f t="shared" si="186"/>
        <v>35339</v>
      </c>
      <c r="AK294" s="134">
        <f t="shared" si="186"/>
        <v>37364</v>
      </c>
    </row>
    <row r="295" spans="1:37" ht="15" customHeight="1" x14ac:dyDescent="0.2">
      <c r="A295" s="20" t="str">
        <f>[6]Settings!U294</f>
        <v>B</v>
      </c>
      <c r="B295" s="19" t="s">
        <v>138</v>
      </c>
      <c r="C295" s="229" t="str">
        <f>[6]Settings!W294</f>
        <v xml:space="preserve"> Siyathemba</v>
      </c>
      <c r="D295" s="147">
        <f>Current!$AI295</f>
        <v>3345</v>
      </c>
      <c r="E295" s="80">
        <f>Current!$AJ295</f>
        <v>2600</v>
      </c>
      <c r="F295" s="134">
        <f>Current!$AK295</f>
        <v>2860</v>
      </c>
      <c r="G295" s="147">
        <f>'Infrastructure 2 of 2'!$AI295</f>
        <v>9920</v>
      </c>
      <c r="H295" s="80">
        <f>'Infrastructure 2 of 2'!$AJ295</f>
        <v>10225</v>
      </c>
      <c r="I295" s="134">
        <f>'Infrastructure 2 of 2'!$AK295</f>
        <v>11047</v>
      </c>
      <c r="J295" s="147">
        <f>'Allocations in Kind'!$AI295</f>
        <v>10484</v>
      </c>
      <c r="K295" s="80">
        <f>'Allocations in Kind'!$AJ295</f>
        <v>0</v>
      </c>
      <c r="L295" s="134">
        <f>'Allocations in Kind'!$AK295</f>
        <v>0</v>
      </c>
      <c r="M295" s="147">
        <f>'ES Breakdown'!D295+'ES Breakdown'!G295+'ES Breakdown'!J295</f>
        <v>27526</v>
      </c>
      <c r="N295" s="80">
        <f>'ES Breakdown'!E295+'ES Breakdown'!H295+'ES Breakdown'!K295</f>
        <v>29807</v>
      </c>
      <c r="O295" s="134">
        <f>'ES Breakdown'!F295+'ES Breakdown'!I295+'ES Breakdown'!L295</f>
        <v>31754</v>
      </c>
      <c r="P295" s="147"/>
      <c r="Q295" s="80"/>
      <c r="R295" s="134"/>
      <c r="S295" s="147"/>
      <c r="T295" s="80"/>
      <c r="U295" s="134"/>
      <c r="V295" s="147"/>
      <c r="W295" s="80"/>
      <c r="X295" s="134"/>
      <c r="Y295" s="147"/>
      <c r="Z295" s="80"/>
      <c r="AA295" s="134"/>
      <c r="AB295" s="147"/>
      <c r="AC295" s="80"/>
      <c r="AD295" s="134"/>
      <c r="AE295" s="147"/>
      <c r="AF295" s="80"/>
      <c r="AG295" s="134"/>
      <c r="AI295" s="147">
        <f t="shared" si="186"/>
        <v>51275</v>
      </c>
      <c r="AJ295" s="80">
        <f t="shared" si="186"/>
        <v>42632</v>
      </c>
      <c r="AK295" s="134">
        <f t="shared" si="186"/>
        <v>45661</v>
      </c>
    </row>
    <row r="296" spans="1:37" ht="15" customHeight="1" x14ac:dyDescent="0.2">
      <c r="A296" s="20" t="str">
        <f>[6]Settings!U295</f>
        <v>B</v>
      </c>
      <c r="B296" s="19" t="s">
        <v>139</v>
      </c>
      <c r="C296" s="229" t="str">
        <f>[6]Settings!W295</f>
        <v xml:space="preserve"> Siyancuma</v>
      </c>
      <c r="D296" s="147">
        <f>Current!$AI296</f>
        <v>3345</v>
      </c>
      <c r="E296" s="80">
        <f>Current!$AJ296</f>
        <v>2600</v>
      </c>
      <c r="F296" s="134">
        <f>Current!$AK296</f>
        <v>2860</v>
      </c>
      <c r="G296" s="147">
        <f>'Infrastructure 2 of 2'!$AI296</f>
        <v>36693</v>
      </c>
      <c r="H296" s="80">
        <f>'Infrastructure 2 of 2'!$AJ296</f>
        <v>19559</v>
      </c>
      <c r="I296" s="134">
        <f>'Infrastructure 2 of 2'!$AK296</f>
        <v>19333</v>
      </c>
      <c r="J296" s="147">
        <f>'Allocations in Kind'!$AI296</f>
        <v>33264</v>
      </c>
      <c r="K296" s="80">
        <f>'Allocations in Kind'!$AJ296</f>
        <v>22710</v>
      </c>
      <c r="L296" s="134">
        <f>'Allocations in Kind'!$AK296</f>
        <v>16559</v>
      </c>
      <c r="M296" s="147">
        <f>'ES Breakdown'!D296+'ES Breakdown'!G296+'ES Breakdown'!J296</f>
        <v>41384</v>
      </c>
      <c r="N296" s="80">
        <f>'ES Breakdown'!E296+'ES Breakdown'!H296+'ES Breakdown'!K296</f>
        <v>45255</v>
      </c>
      <c r="O296" s="134">
        <f>'ES Breakdown'!F296+'ES Breakdown'!I296+'ES Breakdown'!L296</f>
        <v>47871</v>
      </c>
      <c r="P296" s="147"/>
      <c r="Q296" s="80"/>
      <c r="R296" s="134"/>
      <c r="S296" s="147"/>
      <c r="T296" s="80"/>
      <c r="U296" s="134"/>
      <c r="V296" s="147"/>
      <c r="W296" s="80"/>
      <c r="X296" s="134"/>
      <c r="Y296" s="147"/>
      <c r="Z296" s="80"/>
      <c r="AA296" s="134"/>
      <c r="AB296" s="147"/>
      <c r="AC296" s="80"/>
      <c r="AD296" s="134"/>
      <c r="AE296" s="147"/>
      <c r="AF296" s="80"/>
      <c r="AG296" s="134"/>
      <c r="AI296" s="147">
        <f t="shared" si="186"/>
        <v>114686</v>
      </c>
      <c r="AJ296" s="80">
        <f t="shared" si="186"/>
        <v>90124</v>
      </c>
      <c r="AK296" s="134">
        <f t="shared" si="186"/>
        <v>86623</v>
      </c>
    </row>
    <row r="297" spans="1:37" ht="15" customHeight="1" x14ac:dyDescent="0.2">
      <c r="A297" s="20" t="str">
        <f>[6]Settings!U296</f>
        <v>C</v>
      </c>
      <c r="B297" s="19" t="s">
        <v>140</v>
      </c>
      <c r="C297" s="229" t="str">
        <f>[6]Settings!W296</f>
        <v xml:space="preserve"> Pixley Ka Seme District Municipality</v>
      </c>
      <c r="D297" s="147">
        <f>Current!$AI297</f>
        <v>2250</v>
      </c>
      <c r="E297" s="80">
        <f>Current!$AJ297</f>
        <v>1505</v>
      </c>
      <c r="F297" s="134">
        <f>Current!$AK297</f>
        <v>1765</v>
      </c>
      <c r="G297" s="147">
        <f>'Infrastructure 2 of 2'!$AI297</f>
        <v>3003</v>
      </c>
      <c r="H297" s="80">
        <f>'Infrastructure 2 of 2'!$AJ297</f>
        <v>3173</v>
      </c>
      <c r="I297" s="134">
        <f>'Infrastructure 2 of 2'!$AK297</f>
        <v>3356</v>
      </c>
      <c r="J297" s="147">
        <f>'Allocations in Kind'!$AI297</f>
        <v>0</v>
      </c>
      <c r="K297" s="80">
        <f>'Allocations in Kind'!$AJ297</f>
        <v>3124</v>
      </c>
      <c r="L297" s="134">
        <f>'Allocations in Kind'!$AK297</f>
        <v>0</v>
      </c>
      <c r="M297" s="147">
        <f>'ES Breakdown'!D297+'ES Breakdown'!G297+'ES Breakdown'!J297</f>
        <v>39862</v>
      </c>
      <c r="N297" s="80">
        <f>'ES Breakdown'!E297+'ES Breakdown'!H297+'ES Breakdown'!K297</f>
        <v>47696</v>
      </c>
      <c r="O297" s="134">
        <f>'ES Breakdown'!F297+'ES Breakdown'!I297+'ES Breakdown'!L297</f>
        <v>49345</v>
      </c>
      <c r="P297" s="147"/>
      <c r="Q297" s="80"/>
      <c r="R297" s="134"/>
      <c r="S297" s="147"/>
      <c r="T297" s="80"/>
      <c r="U297" s="134"/>
      <c r="V297" s="147"/>
      <c r="W297" s="80"/>
      <c r="X297" s="134"/>
      <c r="Y297" s="147"/>
      <c r="Z297" s="80"/>
      <c r="AA297" s="134"/>
      <c r="AB297" s="147"/>
      <c r="AC297" s="80"/>
      <c r="AD297" s="134"/>
      <c r="AE297" s="147"/>
      <c r="AF297" s="80"/>
      <c r="AG297" s="134"/>
      <c r="AI297" s="147">
        <f t="shared" si="186"/>
        <v>45115</v>
      </c>
      <c r="AJ297" s="80">
        <f t="shared" si="186"/>
        <v>55498</v>
      </c>
      <c r="AK297" s="134">
        <f t="shared" si="186"/>
        <v>54466</v>
      </c>
    </row>
    <row r="298" spans="1:37" s="66" customFormat="1" ht="15" customHeight="1" x14ac:dyDescent="0.2">
      <c r="A298" s="22" t="str">
        <f>[6]Settings!U297</f>
        <v>Total: Pixley Ka Seme Municipalities</v>
      </c>
      <c r="B298" s="23"/>
      <c r="C298" s="24"/>
      <c r="D298" s="193">
        <f>SUM(D289:D297)</f>
        <v>27116</v>
      </c>
      <c r="E298" s="102">
        <f t="shared" ref="E298:F298" si="187">SUM(E289:E297)</f>
        <v>20070</v>
      </c>
      <c r="F298" s="203">
        <f t="shared" si="187"/>
        <v>21890</v>
      </c>
      <c r="G298" s="193">
        <f>SUM(G289:G297)</f>
        <v>192738</v>
      </c>
      <c r="H298" s="102">
        <f t="shared" ref="H298:I298" si="188">SUM(H289:H297)</f>
        <v>201707</v>
      </c>
      <c r="I298" s="203">
        <f t="shared" si="188"/>
        <v>128326</v>
      </c>
      <c r="J298" s="193">
        <f>SUM(J289:J297)</f>
        <v>51039</v>
      </c>
      <c r="K298" s="102">
        <f t="shared" ref="K298:L298" si="189">SUM(K289:K297)</f>
        <v>46283</v>
      </c>
      <c r="L298" s="203">
        <f t="shared" si="189"/>
        <v>24830</v>
      </c>
      <c r="M298" s="193">
        <f>SUM(M289:M297)</f>
        <v>275312</v>
      </c>
      <c r="N298" s="102">
        <f t="shared" ref="N298:AK298" si="190">SUM(N289:N297)</f>
        <v>305808</v>
      </c>
      <c r="O298" s="203">
        <f t="shared" si="190"/>
        <v>324737</v>
      </c>
      <c r="P298" s="203">
        <f t="shared" si="190"/>
        <v>0</v>
      </c>
      <c r="Q298" s="102">
        <f t="shared" si="190"/>
        <v>0</v>
      </c>
      <c r="R298" s="203">
        <f t="shared" si="190"/>
        <v>0</v>
      </c>
      <c r="S298" s="193">
        <f t="shared" si="190"/>
        <v>0</v>
      </c>
      <c r="T298" s="102">
        <f t="shared" si="190"/>
        <v>0</v>
      </c>
      <c r="U298" s="203">
        <f t="shared" si="190"/>
        <v>0</v>
      </c>
      <c r="V298" s="193">
        <f t="shared" si="190"/>
        <v>0</v>
      </c>
      <c r="W298" s="102">
        <f t="shared" si="190"/>
        <v>0</v>
      </c>
      <c r="X298" s="203">
        <f t="shared" si="190"/>
        <v>0</v>
      </c>
      <c r="Y298" s="193">
        <f t="shared" si="190"/>
        <v>0</v>
      </c>
      <c r="Z298" s="102">
        <f t="shared" si="190"/>
        <v>0</v>
      </c>
      <c r="AA298" s="203">
        <f t="shared" si="190"/>
        <v>0</v>
      </c>
      <c r="AB298" s="193">
        <f t="shared" si="190"/>
        <v>0</v>
      </c>
      <c r="AC298" s="102">
        <f t="shared" si="190"/>
        <v>0</v>
      </c>
      <c r="AD298" s="203">
        <f t="shared" si="190"/>
        <v>0</v>
      </c>
      <c r="AE298" s="193">
        <f t="shared" si="190"/>
        <v>0</v>
      </c>
      <c r="AF298" s="102">
        <f t="shared" si="190"/>
        <v>0</v>
      </c>
      <c r="AG298" s="203">
        <f t="shared" si="190"/>
        <v>0</v>
      </c>
      <c r="AH298" s="121">
        <f t="shared" si="190"/>
        <v>0</v>
      </c>
      <c r="AI298" s="193">
        <f t="shared" si="190"/>
        <v>546205</v>
      </c>
      <c r="AJ298" s="102">
        <f t="shared" si="190"/>
        <v>573868</v>
      </c>
      <c r="AK298" s="203">
        <f t="shared" si="190"/>
        <v>499783</v>
      </c>
    </row>
    <row r="299" spans="1:37" ht="15" customHeight="1" x14ac:dyDescent="0.2">
      <c r="A299" s="254">
        <f>[6]Settings!U298</f>
        <v>0</v>
      </c>
      <c r="B299" s="243">
        <f>[6]Settings!V298</f>
        <v>0</v>
      </c>
      <c r="C299" s="244">
        <f>[6]Settings!W298</f>
        <v>0</v>
      </c>
      <c r="D299" s="1">
        <f>Current!$AI299</f>
        <v>0</v>
      </c>
      <c r="E299" s="2">
        <f>Current!$AJ299</f>
        <v>0</v>
      </c>
      <c r="F299" s="3">
        <f>Current!$AK299</f>
        <v>0</v>
      </c>
      <c r="G299" s="1">
        <f>'Infrastructure 2 of 2'!$AI299</f>
        <v>0</v>
      </c>
      <c r="H299" s="2">
        <f>'Infrastructure 2 of 2'!$AJ299</f>
        <v>0</v>
      </c>
      <c r="I299" s="3">
        <f>'Infrastructure 2 of 2'!$AK299</f>
        <v>0</v>
      </c>
      <c r="J299" s="1">
        <f>'Allocations in Kind'!$AI299</f>
        <v>0</v>
      </c>
      <c r="K299" s="2">
        <f>'Allocations in Kind'!$AJ299</f>
        <v>0</v>
      </c>
      <c r="L299" s="3">
        <f>'Allocations in Kind'!$AK299</f>
        <v>0</v>
      </c>
      <c r="M299" s="1">
        <f>'ES Breakdown'!D299+'ES Breakdown'!G299+'ES Breakdown'!J299</f>
        <v>0</v>
      </c>
      <c r="N299" s="2">
        <f>'ES Breakdown'!E299+'ES Breakdown'!H299+'ES Breakdown'!K299</f>
        <v>0</v>
      </c>
      <c r="O299" s="3">
        <f>'ES Breakdown'!F299+'ES Breakdown'!I299+'ES Breakdown'!L299</f>
        <v>0</v>
      </c>
      <c r="P299" s="1"/>
      <c r="Q299" s="2"/>
      <c r="R299" s="3"/>
      <c r="S299" s="1"/>
      <c r="T299" s="2"/>
      <c r="U299" s="3"/>
      <c r="V299" s="1"/>
      <c r="W299" s="2"/>
      <c r="X299" s="3"/>
      <c r="Y299" s="1"/>
      <c r="Z299" s="2"/>
      <c r="AA299" s="3"/>
      <c r="AB299" s="1"/>
      <c r="AC299" s="2"/>
      <c r="AD299" s="3"/>
      <c r="AE299" s="1"/>
      <c r="AF299" s="2"/>
      <c r="AG299" s="3"/>
      <c r="AI299" s="147">
        <f t="shared" ref="AI299:AK305" si="191">D299+G299+J299+M299+P299+S299+V299+Y299+AB299+AE299</f>
        <v>0</v>
      </c>
      <c r="AJ299" s="80">
        <f t="shared" si="191"/>
        <v>0</v>
      </c>
      <c r="AK299" s="134">
        <f t="shared" si="191"/>
        <v>0</v>
      </c>
    </row>
    <row r="300" spans="1:37" ht="15" customHeight="1" x14ac:dyDescent="0.2">
      <c r="A300" s="20" t="str">
        <f>[6]Settings!U299</f>
        <v>B</v>
      </c>
      <c r="B300" s="19" t="s">
        <v>141</v>
      </c>
      <c r="C300" s="229" t="str">
        <f>[6]Settings!W299</f>
        <v xml:space="preserve"> !Kai !Garib</v>
      </c>
      <c r="D300" s="147">
        <f>Current!$AI300</f>
        <v>3345</v>
      </c>
      <c r="E300" s="80">
        <f>Current!$AJ300</f>
        <v>2600</v>
      </c>
      <c r="F300" s="134">
        <f>Current!$AK300</f>
        <v>2860</v>
      </c>
      <c r="G300" s="147">
        <f>'Infrastructure 2 of 2'!$AI300</f>
        <v>35744</v>
      </c>
      <c r="H300" s="80">
        <f>'Infrastructure 2 of 2'!$AJ300</f>
        <v>25844</v>
      </c>
      <c r="I300" s="134">
        <f>'Infrastructure 2 of 2'!$AK300</f>
        <v>55004</v>
      </c>
      <c r="J300" s="147">
        <f>'Allocations in Kind'!$AI300</f>
        <v>10658</v>
      </c>
      <c r="K300" s="80">
        <f>'Allocations in Kind'!$AJ300</f>
        <v>694</v>
      </c>
      <c r="L300" s="134">
        <f>'Allocations in Kind'!$AK300</f>
        <v>11730</v>
      </c>
      <c r="M300" s="147">
        <f>'ES Breakdown'!D300+'ES Breakdown'!G300+'ES Breakdown'!J300</f>
        <v>63164</v>
      </c>
      <c r="N300" s="80">
        <f>'ES Breakdown'!E300+'ES Breakdown'!H300+'ES Breakdown'!K300</f>
        <v>77174</v>
      </c>
      <c r="O300" s="134">
        <f>'ES Breakdown'!F300+'ES Breakdown'!I300+'ES Breakdown'!L300</f>
        <v>83485</v>
      </c>
      <c r="P300" s="147"/>
      <c r="Q300" s="80"/>
      <c r="R300" s="134"/>
      <c r="S300" s="147"/>
      <c r="T300" s="80"/>
      <c r="U300" s="134"/>
      <c r="V300" s="147"/>
      <c r="W300" s="80"/>
      <c r="X300" s="134"/>
      <c r="Y300" s="147"/>
      <c r="Z300" s="80"/>
      <c r="AA300" s="134"/>
      <c r="AB300" s="147"/>
      <c r="AC300" s="80"/>
      <c r="AD300" s="134"/>
      <c r="AE300" s="147"/>
      <c r="AF300" s="80"/>
      <c r="AG300" s="134"/>
      <c r="AI300" s="147">
        <f t="shared" si="191"/>
        <v>112911</v>
      </c>
      <c r="AJ300" s="80">
        <f t="shared" si="191"/>
        <v>106312</v>
      </c>
      <c r="AK300" s="134">
        <f t="shared" si="191"/>
        <v>153079</v>
      </c>
    </row>
    <row r="301" spans="1:37" ht="15" customHeight="1" x14ac:dyDescent="0.2">
      <c r="A301" s="20" t="str">
        <f>[6]Settings!U300</f>
        <v>B</v>
      </c>
      <c r="B301" s="19" t="s">
        <v>1299</v>
      </c>
      <c r="C301" s="229" t="str">
        <f>[6]Settings!W300</f>
        <v xml:space="preserve"> !Kheis</v>
      </c>
      <c r="D301" s="147">
        <f>Current!$AI301</f>
        <v>3345</v>
      </c>
      <c r="E301" s="80">
        <f>Current!$AJ301</f>
        <v>2600</v>
      </c>
      <c r="F301" s="134">
        <f>Current!$AK301</f>
        <v>2860</v>
      </c>
      <c r="G301" s="147">
        <f>'Infrastructure 2 of 2'!$AI301</f>
        <v>18298</v>
      </c>
      <c r="H301" s="80">
        <f>'Infrastructure 2 of 2'!$AJ301</f>
        <v>11158</v>
      </c>
      <c r="I301" s="134">
        <f>'Infrastructure 2 of 2'!$AK301</f>
        <v>19537</v>
      </c>
      <c r="J301" s="147">
        <f>'Allocations in Kind'!$AI301</f>
        <v>0</v>
      </c>
      <c r="K301" s="80">
        <f>'Allocations in Kind'!$AJ301</f>
        <v>0</v>
      </c>
      <c r="L301" s="134">
        <f>'Allocations in Kind'!$AK301</f>
        <v>1000</v>
      </c>
      <c r="M301" s="147">
        <f>'ES Breakdown'!D301+'ES Breakdown'!G301+'ES Breakdown'!J301</f>
        <v>21454</v>
      </c>
      <c r="N301" s="80">
        <f>'ES Breakdown'!E301+'ES Breakdown'!H301+'ES Breakdown'!K301</f>
        <v>23106</v>
      </c>
      <c r="O301" s="134">
        <f>'ES Breakdown'!F301+'ES Breakdown'!I301+'ES Breakdown'!L301</f>
        <v>24330</v>
      </c>
      <c r="P301" s="147"/>
      <c r="Q301" s="80"/>
      <c r="R301" s="134"/>
      <c r="S301" s="147"/>
      <c r="T301" s="80"/>
      <c r="U301" s="134"/>
      <c r="V301" s="147"/>
      <c r="W301" s="80"/>
      <c r="X301" s="134"/>
      <c r="Y301" s="147"/>
      <c r="Z301" s="80"/>
      <c r="AA301" s="134"/>
      <c r="AB301" s="147"/>
      <c r="AC301" s="80"/>
      <c r="AD301" s="134"/>
      <c r="AE301" s="147"/>
      <c r="AF301" s="80"/>
      <c r="AG301" s="134"/>
      <c r="AI301" s="147">
        <f t="shared" si="191"/>
        <v>43097</v>
      </c>
      <c r="AJ301" s="80">
        <f t="shared" si="191"/>
        <v>36864</v>
      </c>
      <c r="AK301" s="134">
        <f t="shared" si="191"/>
        <v>47727</v>
      </c>
    </row>
    <row r="302" spans="1:37" ht="15" customHeight="1" x14ac:dyDescent="0.2">
      <c r="A302" s="20" t="str">
        <f>[6]Settings!U301</f>
        <v>B</v>
      </c>
      <c r="B302" s="19" t="s">
        <v>1300</v>
      </c>
      <c r="C302" s="229" t="str">
        <f>[6]Settings!W301</f>
        <v xml:space="preserve"> Tsantsabane</v>
      </c>
      <c r="D302" s="147">
        <f>Current!$AI302</f>
        <v>3345</v>
      </c>
      <c r="E302" s="80">
        <f>Current!$AJ302</f>
        <v>2600</v>
      </c>
      <c r="F302" s="134">
        <f>Current!$AK302</f>
        <v>2860</v>
      </c>
      <c r="G302" s="147">
        <f>'Infrastructure 2 of 2'!$AI302</f>
        <v>19740</v>
      </c>
      <c r="H302" s="80">
        <f>'Infrastructure 2 of 2'!$AJ302</f>
        <v>21406</v>
      </c>
      <c r="I302" s="134">
        <f>'Infrastructure 2 of 2'!$AK302</f>
        <v>27109</v>
      </c>
      <c r="J302" s="147">
        <f>'Allocations in Kind'!$AI302</f>
        <v>5625</v>
      </c>
      <c r="K302" s="80">
        <f>'Allocations in Kind'!$AJ302</f>
        <v>9832</v>
      </c>
      <c r="L302" s="134">
        <f>'Allocations in Kind'!$AK302</f>
        <v>10402</v>
      </c>
      <c r="M302" s="147">
        <f>'ES Breakdown'!D302+'ES Breakdown'!G302+'ES Breakdown'!J302</f>
        <v>32206</v>
      </c>
      <c r="N302" s="80">
        <f>'ES Breakdown'!E302+'ES Breakdown'!H302+'ES Breakdown'!K302</f>
        <v>35403</v>
      </c>
      <c r="O302" s="134">
        <f>'ES Breakdown'!F302+'ES Breakdown'!I302+'ES Breakdown'!L302</f>
        <v>38344</v>
      </c>
      <c r="P302" s="147"/>
      <c r="Q302" s="80"/>
      <c r="R302" s="134"/>
      <c r="S302" s="147"/>
      <c r="T302" s="80"/>
      <c r="U302" s="134"/>
      <c r="V302" s="147"/>
      <c r="W302" s="80"/>
      <c r="X302" s="134"/>
      <c r="Y302" s="147"/>
      <c r="Z302" s="80"/>
      <c r="AA302" s="134"/>
      <c r="AB302" s="147"/>
      <c r="AC302" s="80"/>
      <c r="AD302" s="134"/>
      <c r="AE302" s="147"/>
      <c r="AF302" s="80"/>
      <c r="AG302" s="134"/>
      <c r="AI302" s="147">
        <f t="shared" si="191"/>
        <v>60916</v>
      </c>
      <c r="AJ302" s="80">
        <f t="shared" si="191"/>
        <v>69241</v>
      </c>
      <c r="AK302" s="134">
        <f t="shared" si="191"/>
        <v>78715</v>
      </c>
    </row>
    <row r="303" spans="1:37" ht="15" customHeight="1" x14ac:dyDescent="0.2">
      <c r="A303" s="20" t="str">
        <f>[6]Settings!U302</f>
        <v>B</v>
      </c>
      <c r="B303" s="19" t="s">
        <v>142</v>
      </c>
      <c r="C303" s="229" t="str">
        <f>[6]Settings!W302</f>
        <v xml:space="preserve"> Kgatelopele</v>
      </c>
      <c r="D303" s="147">
        <f>Current!$AI303</f>
        <v>3345</v>
      </c>
      <c r="E303" s="80">
        <f>Current!$AJ303</f>
        <v>2600</v>
      </c>
      <c r="F303" s="134">
        <f>Current!$AK303</f>
        <v>2600</v>
      </c>
      <c r="G303" s="147">
        <f>'Infrastructure 2 of 2'!$AI303</f>
        <v>12099</v>
      </c>
      <c r="H303" s="80">
        <f>'Infrastructure 2 of 2'!$AJ303</f>
        <v>10291</v>
      </c>
      <c r="I303" s="134">
        <f>'Infrastructure 2 of 2'!$AK303</f>
        <v>23638</v>
      </c>
      <c r="J303" s="147">
        <f>'Allocations in Kind'!$AI303</f>
        <v>787</v>
      </c>
      <c r="K303" s="80">
        <f>'Allocations in Kind'!$AJ303</f>
        <v>0</v>
      </c>
      <c r="L303" s="134">
        <f>'Allocations in Kind'!$AK303</f>
        <v>0</v>
      </c>
      <c r="M303" s="147">
        <f>'ES Breakdown'!D303+'ES Breakdown'!G303+'ES Breakdown'!J303</f>
        <v>18974</v>
      </c>
      <c r="N303" s="80">
        <f>'ES Breakdown'!E303+'ES Breakdown'!H303+'ES Breakdown'!K303</f>
        <v>20479</v>
      </c>
      <c r="O303" s="134">
        <f>'ES Breakdown'!F303+'ES Breakdown'!I303+'ES Breakdown'!L303</f>
        <v>21904</v>
      </c>
      <c r="P303" s="147"/>
      <c r="Q303" s="80"/>
      <c r="R303" s="134"/>
      <c r="S303" s="147"/>
      <c r="T303" s="80"/>
      <c r="U303" s="134"/>
      <c r="V303" s="147"/>
      <c r="W303" s="80"/>
      <c r="X303" s="134"/>
      <c r="Y303" s="147"/>
      <c r="Z303" s="80"/>
      <c r="AA303" s="134"/>
      <c r="AB303" s="147"/>
      <c r="AC303" s="80"/>
      <c r="AD303" s="134"/>
      <c r="AE303" s="147"/>
      <c r="AF303" s="80"/>
      <c r="AG303" s="134"/>
      <c r="AI303" s="147">
        <f t="shared" si="191"/>
        <v>35205</v>
      </c>
      <c r="AJ303" s="80">
        <f t="shared" si="191"/>
        <v>33370</v>
      </c>
      <c r="AK303" s="134">
        <f t="shared" si="191"/>
        <v>48142</v>
      </c>
    </row>
    <row r="304" spans="1:37" ht="15" customHeight="1" x14ac:dyDescent="0.2">
      <c r="A304" s="20" t="str">
        <f>[6]Settings!U303</f>
        <v>B</v>
      </c>
      <c r="B304" s="19" t="s">
        <v>522</v>
      </c>
      <c r="C304" s="229" t="str">
        <f>[6]Settings!W303</f>
        <v xml:space="preserve"> Dawid Kruiper</v>
      </c>
      <c r="D304" s="147">
        <f>Current!$AI304</f>
        <v>14771</v>
      </c>
      <c r="E304" s="80">
        <f>Current!$AJ304</f>
        <v>9301</v>
      </c>
      <c r="F304" s="134">
        <f>Current!$AK304</f>
        <v>13561</v>
      </c>
      <c r="G304" s="147">
        <f>'Infrastructure 2 of 2'!$AI304</f>
        <v>49468</v>
      </c>
      <c r="H304" s="80">
        <f>'Infrastructure 2 of 2'!$AJ304</f>
        <v>27737</v>
      </c>
      <c r="I304" s="134">
        <f>'Infrastructure 2 of 2'!$AK304</f>
        <v>80076</v>
      </c>
      <c r="J304" s="147">
        <f>'Allocations in Kind'!$AI304</f>
        <v>60263</v>
      </c>
      <c r="K304" s="80">
        <f>'Allocations in Kind'!$AJ304</f>
        <v>30192</v>
      </c>
      <c r="L304" s="134">
        <f>'Allocations in Kind'!$AK304</f>
        <v>22625</v>
      </c>
      <c r="M304" s="147">
        <f>'ES Breakdown'!D304+'ES Breakdown'!G304+'ES Breakdown'!J304</f>
        <v>70769</v>
      </c>
      <c r="N304" s="80">
        <f>'ES Breakdown'!E304+'ES Breakdown'!H304+'ES Breakdown'!K304</f>
        <v>78081</v>
      </c>
      <c r="O304" s="134">
        <f>'ES Breakdown'!F304+'ES Breakdown'!I304+'ES Breakdown'!L304</f>
        <v>84564</v>
      </c>
      <c r="P304" s="147"/>
      <c r="Q304" s="80"/>
      <c r="R304" s="134"/>
      <c r="S304" s="147"/>
      <c r="T304" s="80"/>
      <c r="U304" s="134"/>
      <c r="V304" s="147"/>
      <c r="W304" s="80"/>
      <c r="X304" s="134"/>
      <c r="Y304" s="147"/>
      <c r="Z304" s="80"/>
      <c r="AA304" s="134"/>
      <c r="AB304" s="147"/>
      <c r="AC304" s="80"/>
      <c r="AD304" s="134"/>
      <c r="AE304" s="147"/>
      <c r="AF304" s="80"/>
      <c r="AG304" s="134"/>
      <c r="AI304" s="147">
        <f t="shared" si="191"/>
        <v>195271</v>
      </c>
      <c r="AJ304" s="80">
        <f t="shared" si="191"/>
        <v>145311</v>
      </c>
      <c r="AK304" s="134">
        <f t="shared" si="191"/>
        <v>200826</v>
      </c>
    </row>
    <row r="305" spans="1:37" ht="15" customHeight="1" x14ac:dyDescent="0.2">
      <c r="A305" s="20" t="str">
        <f>[6]Settings!U304</f>
        <v>C</v>
      </c>
      <c r="B305" s="19" t="s">
        <v>143</v>
      </c>
      <c r="C305" s="229" t="str">
        <f>[6]Settings!W304</f>
        <v xml:space="preserve"> Siyanda District Municipality</v>
      </c>
      <c r="D305" s="147">
        <f>Current!$AI305</f>
        <v>2250</v>
      </c>
      <c r="E305" s="80">
        <f>Current!$AJ305</f>
        <v>1000</v>
      </c>
      <c r="F305" s="134">
        <f>Current!$AK305</f>
        <v>1000</v>
      </c>
      <c r="G305" s="147">
        <f>'Infrastructure 2 of 2'!$AI305</f>
        <v>2860</v>
      </c>
      <c r="H305" s="80">
        <f>'Infrastructure 2 of 2'!$AJ305</f>
        <v>3001</v>
      </c>
      <c r="I305" s="134">
        <f>'Infrastructure 2 of 2'!$AK305</f>
        <v>3169</v>
      </c>
      <c r="J305" s="147">
        <f>'Allocations in Kind'!$AI305</f>
        <v>0</v>
      </c>
      <c r="K305" s="80">
        <f>'Allocations in Kind'!$AJ305</f>
        <v>3124</v>
      </c>
      <c r="L305" s="134">
        <f>'Allocations in Kind'!$AK305</f>
        <v>0</v>
      </c>
      <c r="M305" s="147">
        <f>'ES Breakdown'!D305+'ES Breakdown'!G305+'ES Breakdown'!J305</f>
        <v>55770</v>
      </c>
      <c r="N305" s="80">
        <f>'ES Breakdown'!E305+'ES Breakdown'!H305+'ES Breakdown'!K305</f>
        <v>65988</v>
      </c>
      <c r="O305" s="134">
        <f>'ES Breakdown'!F305+'ES Breakdown'!I305+'ES Breakdown'!L305</f>
        <v>68213</v>
      </c>
      <c r="P305" s="147"/>
      <c r="Q305" s="80"/>
      <c r="R305" s="134"/>
      <c r="S305" s="147"/>
      <c r="T305" s="80"/>
      <c r="U305" s="134"/>
      <c r="V305" s="147"/>
      <c r="W305" s="80"/>
      <c r="X305" s="134"/>
      <c r="Y305" s="147"/>
      <c r="Z305" s="80"/>
      <c r="AA305" s="134"/>
      <c r="AB305" s="147"/>
      <c r="AC305" s="80"/>
      <c r="AD305" s="134"/>
      <c r="AE305" s="147"/>
      <c r="AF305" s="80"/>
      <c r="AG305" s="134"/>
      <c r="AI305" s="147">
        <f t="shared" si="191"/>
        <v>60880</v>
      </c>
      <c r="AJ305" s="80">
        <f t="shared" si="191"/>
        <v>73113</v>
      </c>
      <c r="AK305" s="134">
        <f t="shared" si="191"/>
        <v>72382</v>
      </c>
    </row>
    <row r="306" spans="1:37" s="66" customFormat="1" ht="15" customHeight="1" x14ac:dyDescent="0.2">
      <c r="A306" s="22" t="str">
        <f>[6]Settings!U305</f>
        <v>Total: Siyanda Municipalities</v>
      </c>
      <c r="B306" s="23"/>
      <c r="C306" s="24"/>
      <c r="D306" s="193">
        <f>SUM(D300:D305)</f>
        <v>30401</v>
      </c>
      <c r="E306" s="102">
        <f t="shared" ref="E306:F306" si="192">SUM(E300:E305)</f>
        <v>20701</v>
      </c>
      <c r="F306" s="203">
        <f t="shared" si="192"/>
        <v>25741</v>
      </c>
      <c r="G306" s="193">
        <f>SUM(G300:G305)</f>
        <v>138209</v>
      </c>
      <c r="H306" s="102">
        <f t="shared" ref="H306:I306" si="193">SUM(H300:H305)</f>
        <v>99437</v>
      </c>
      <c r="I306" s="203">
        <f t="shared" si="193"/>
        <v>208533</v>
      </c>
      <c r="J306" s="193">
        <f>SUM(J300:J305)</f>
        <v>77333</v>
      </c>
      <c r="K306" s="102">
        <f t="shared" ref="K306:L306" si="194">SUM(K300:K305)</f>
        <v>43842</v>
      </c>
      <c r="L306" s="203">
        <f t="shared" si="194"/>
        <v>45757</v>
      </c>
      <c r="M306" s="193">
        <f>SUM(M300:M305)</f>
        <v>262337</v>
      </c>
      <c r="N306" s="102">
        <f t="shared" ref="N306:AK306" si="195">SUM(N300:N305)</f>
        <v>300231</v>
      </c>
      <c r="O306" s="203">
        <f t="shared" si="195"/>
        <v>320840</v>
      </c>
      <c r="P306" s="203">
        <f t="shared" si="195"/>
        <v>0</v>
      </c>
      <c r="Q306" s="102">
        <f t="shared" si="195"/>
        <v>0</v>
      </c>
      <c r="R306" s="203">
        <f t="shared" si="195"/>
        <v>0</v>
      </c>
      <c r="S306" s="193">
        <f t="shared" si="195"/>
        <v>0</v>
      </c>
      <c r="T306" s="102">
        <f t="shared" si="195"/>
        <v>0</v>
      </c>
      <c r="U306" s="203">
        <f t="shared" si="195"/>
        <v>0</v>
      </c>
      <c r="V306" s="193">
        <f t="shared" si="195"/>
        <v>0</v>
      </c>
      <c r="W306" s="102">
        <f t="shared" si="195"/>
        <v>0</v>
      </c>
      <c r="X306" s="203">
        <f t="shared" si="195"/>
        <v>0</v>
      </c>
      <c r="Y306" s="193">
        <f t="shared" si="195"/>
        <v>0</v>
      </c>
      <c r="Z306" s="102">
        <f t="shared" si="195"/>
        <v>0</v>
      </c>
      <c r="AA306" s="203">
        <f t="shared" si="195"/>
        <v>0</v>
      </c>
      <c r="AB306" s="193">
        <f t="shared" si="195"/>
        <v>0</v>
      </c>
      <c r="AC306" s="102">
        <f t="shared" si="195"/>
        <v>0</v>
      </c>
      <c r="AD306" s="203">
        <f t="shared" si="195"/>
        <v>0</v>
      </c>
      <c r="AE306" s="193">
        <f t="shared" si="195"/>
        <v>0</v>
      </c>
      <c r="AF306" s="102">
        <f t="shared" si="195"/>
        <v>0</v>
      </c>
      <c r="AG306" s="203">
        <f t="shared" si="195"/>
        <v>0</v>
      </c>
      <c r="AH306" s="121">
        <f t="shared" si="195"/>
        <v>0</v>
      </c>
      <c r="AI306" s="193">
        <f t="shared" si="195"/>
        <v>508280</v>
      </c>
      <c r="AJ306" s="102">
        <f t="shared" si="195"/>
        <v>464211</v>
      </c>
      <c r="AK306" s="203">
        <f t="shared" si="195"/>
        <v>600871</v>
      </c>
    </row>
    <row r="307" spans="1:37" ht="15" customHeight="1" x14ac:dyDescent="0.2">
      <c r="A307" s="254">
        <f>[6]Settings!U306</f>
        <v>0</v>
      </c>
      <c r="B307" s="243">
        <f>[6]Settings!V306</f>
        <v>0</v>
      </c>
      <c r="C307" s="244">
        <f>[6]Settings!W306</f>
        <v>0</v>
      </c>
      <c r="D307" s="1">
        <f>Current!$AI307</f>
        <v>0</v>
      </c>
      <c r="E307" s="2">
        <f>Current!$AJ307</f>
        <v>0</v>
      </c>
      <c r="F307" s="3">
        <f>Current!$AK307</f>
        <v>0</v>
      </c>
      <c r="G307" s="1">
        <f>'Infrastructure 2 of 2'!$AI307</f>
        <v>0</v>
      </c>
      <c r="H307" s="2">
        <f>'Infrastructure 2 of 2'!$AJ307</f>
        <v>0</v>
      </c>
      <c r="I307" s="3">
        <f>'Infrastructure 2 of 2'!$AK307</f>
        <v>0</v>
      </c>
      <c r="J307" s="1">
        <f>'Allocations in Kind'!$AI307</f>
        <v>0</v>
      </c>
      <c r="K307" s="2">
        <f>'Allocations in Kind'!$AJ307</f>
        <v>0</v>
      </c>
      <c r="L307" s="3">
        <f>'Allocations in Kind'!$AK307</f>
        <v>0</v>
      </c>
      <c r="M307" s="1">
        <f>'ES Breakdown'!D307+'ES Breakdown'!G307+'ES Breakdown'!J307</f>
        <v>0</v>
      </c>
      <c r="N307" s="2">
        <f>'ES Breakdown'!E307+'ES Breakdown'!H307+'ES Breakdown'!K307</f>
        <v>0</v>
      </c>
      <c r="O307" s="3">
        <f>'ES Breakdown'!F307+'ES Breakdown'!I307+'ES Breakdown'!L307</f>
        <v>0</v>
      </c>
      <c r="P307" s="1"/>
      <c r="Q307" s="2"/>
      <c r="R307" s="3"/>
      <c r="S307" s="1"/>
      <c r="T307" s="2"/>
      <c r="U307" s="3"/>
      <c r="V307" s="1"/>
      <c r="W307" s="2"/>
      <c r="X307" s="3"/>
      <c r="Y307" s="1"/>
      <c r="Z307" s="2"/>
      <c r="AA307" s="3"/>
      <c r="AB307" s="1"/>
      <c r="AC307" s="2"/>
      <c r="AD307" s="3"/>
      <c r="AE307" s="1"/>
      <c r="AF307" s="2"/>
      <c r="AG307" s="3"/>
      <c r="AI307" s="147">
        <f t="shared" ref="AI307:AK312" si="196">D307+G307+J307+M307+P307+S307+V307+Y307+AB307+AE307</f>
        <v>0</v>
      </c>
      <c r="AJ307" s="80">
        <f t="shared" si="196"/>
        <v>0</v>
      </c>
      <c r="AK307" s="134">
        <f t="shared" si="196"/>
        <v>0</v>
      </c>
    </row>
    <row r="308" spans="1:37" ht="15" customHeight="1" x14ac:dyDescent="0.2">
      <c r="A308" s="20" t="str">
        <f>[6]Settings!U307</f>
        <v>B</v>
      </c>
      <c r="B308" s="19" t="s">
        <v>145</v>
      </c>
      <c r="C308" s="229" t="str">
        <f>[6]Settings!W307</f>
        <v xml:space="preserve"> Sol Plaatjie</v>
      </c>
      <c r="D308" s="147">
        <f>Current!$AI308</f>
        <v>11095</v>
      </c>
      <c r="E308" s="80">
        <f>Current!$AJ308</f>
        <v>6500</v>
      </c>
      <c r="F308" s="134">
        <f>Current!$AK308</f>
        <v>6775</v>
      </c>
      <c r="G308" s="147">
        <f>'Infrastructure 2 of 2'!$AI308</f>
        <v>161003</v>
      </c>
      <c r="H308" s="80">
        <f>'Infrastructure 2 of 2'!$AJ308</f>
        <v>92005</v>
      </c>
      <c r="I308" s="134">
        <f>'Infrastructure 2 of 2'!$AK308</f>
        <v>126805</v>
      </c>
      <c r="J308" s="147">
        <f>'Allocations in Kind'!$AI308</f>
        <v>2165</v>
      </c>
      <c r="K308" s="80">
        <f>'Allocations in Kind'!$AJ308</f>
        <v>2633</v>
      </c>
      <c r="L308" s="134">
        <f>'Allocations in Kind'!$AK308</f>
        <v>21200</v>
      </c>
      <c r="M308" s="147">
        <f>'ES Breakdown'!D308+'ES Breakdown'!G308+'ES Breakdown'!J308</f>
        <v>150982</v>
      </c>
      <c r="N308" s="80">
        <f>'ES Breakdown'!E308+'ES Breakdown'!H308+'ES Breakdown'!K308</f>
        <v>172904</v>
      </c>
      <c r="O308" s="134">
        <f>'ES Breakdown'!F308+'ES Breakdown'!I308+'ES Breakdown'!L308</f>
        <v>189209</v>
      </c>
      <c r="P308" s="147"/>
      <c r="Q308" s="80"/>
      <c r="R308" s="134"/>
      <c r="S308" s="147"/>
      <c r="T308" s="80"/>
      <c r="U308" s="134"/>
      <c r="V308" s="147"/>
      <c r="W308" s="80"/>
      <c r="X308" s="134"/>
      <c r="Y308" s="147"/>
      <c r="Z308" s="80"/>
      <c r="AA308" s="134"/>
      <c r="AB308" s="147"/>
      <c r="AC308" s="80"/>
      <c r="AD308" s="134"/>
      <c r="AE308" s="147"/>
      <c r="AF308" s="80"/>
      <c r="AG308" s="134"/>
      <c r="AI308" s="147">
        <f t="shared" si="196"/>
        <v>325245</v>
      </c>
      <c r="AJ308" s="80">
        <f t="shared" si="196"/>
        <v>274042</v>
      </c>
      <c r="AK308" s="134">
        <f t="shared" si="196"/>
        <v>343989</v>
      </c>
    </row>
    <row r="309" spans="1:37" ht="15" customHeight="1" x14ac:dyDescent="0.2">
      <c r="A309" s="20" t="str">
        <f>[6]Settings!U308</f>
        <v>B</v>
      </c>
      <c r="B309" s="19" t="s">
        <v>146</v>
      </c>
      <c r="C309" s="229" t="str">
        <f>[6]Settings!W308</f>
        <v xml:space="preserve"> Dikgatlong</v>
      </c>
      <c r="D309" s="147">
        <f>Current!$AI309</f>
        <v>3345</v>
      </c>
      <c r="E309" s="80">
        <f>Current!$AJ309</f>
        <v>2600</v>
      </c>
      <c r="F309" s="134">
        <f>Current!$AK309</f>
        <v>2860</v>
      </c>
      <c r="G309" s="147">
        <f>'Infrastructure 2 of 2'!$AI309</f>
        <v>22800</v>
      </c>
      <c r="H309" s="80">
        <f>'Infrastructure 2 of 2'!$AJ309</f>
        <v>22718</v>
      </c>
      <c r="I309" s="134">
        <f>'Infrastructure 2 of 2'!$AK309</f>
        <v>23286</v>
      </c>
      <c r="J309" s="147">
        <f>'Allocations in Kind'!$AI309</f>
        <v>22472</v>
      </c>
      <c r="K309" s="80">
        <f>'Allocations in Kind'!$AJ309</f>
        <v>8932</v>
      </c>
      <c r="L309" s="134">
        <f>'Allocations in Kind'!$AK309</f>
        <v>10459</v>
      </c>
      <c r="M309" s="147">
        <f>'ES Breakdown'!D309+'ES Breakdown'!G309+'ES Breakdown'!J309</f>
        <v>66982</v>
      </c>
      <c r="N309" s="80">
        <f>'ES Breakdown'!E309+'ES Breakdown'!H309+'ES Breakdown'!K309</f>
        <v>75726</v>
      </c>
      <c r="O309" s="134">
        <f>'ES Breakdown'!F309+'ES Breakdown'!I309+'ES Breakdown'!L309</f>
        <v>81312</v>
      </c>
      <c r="P309" s="147"/>
      <c r="Q309" s="80"/>
      <c r="R309" s="134"/>
      <c r="S309" s="147"/>
      <c r="T309" s="80"/>
      <c r="U309" s="134"/>
      <c r="V309" s="147"/>
      <c r="W309" s="80"/>
      <c r="X309" s="134"/>
      <c r="Y309" s="147"/>
      <c r="Z309" s="80"/>
      <c r="AA309" s="134"/>
      <c r="AB309" s="147"/>
      <c r="AC309" s="80"/>
      <c r="AD309" s="134"/>
      <c r="AE309" s="147"/>
      <c r="AF309" s="80"/>
      <c r="AG309" s="134"/>
      <c r="AI309" s="147">
        <f t="shared" si="196"/>
        <v>115599</v>
      </c>
      <c r="AJ309" s="80">
        <f t="shared" si="196"/>
        <v>109976</v>
      </c>
      <c r="AK309" s="134">
        <f t="shared" si="196"/>
        <v>117917</v>
      </c>
    </row>
    <row r="310" spans="1:37" ht="15" customHeight="1" x14ac:dyDescent="0.2">
      <c r="A310" s="20" t="str">
        <f>[6]Settings!U309</f>
        <v>B</v>
      </c>
      <c r="B310" s="19" t="s">
        <v>147</v>
      </c>
      <c r="C310" s="229" t="str">
        <f>[6]Settings!W309</f>
        <v xml:space="preserve"> Magareng</v>
      </c>
      <c r="D310" s="147">
        <f>Current!$AI310</f>
        <v>2900</v>
      </c>
      <c r="E310" s="80">
        <f>Current!$AJ310</f>
        <v>2155</v>
      </c>
      <c r="F310" s="134">
        <f>Current!$AK310</f>
        <v>2415</v>
      </c>
      <c r="G310" s="147">
        <f>'Infrastructure 2 of 2'!$AI310</f>
        <v>26279</v>
      </c>
      <c r="H310" s="80">
        <f>'Infrastructure 2 of 2'!$AJ310</f>
        <v>36669</v>
      </c>
      <c r="I310" s="134">
        <f>'Infrastructure 2 of 2'!$AK310</f>
        <v>62079</v>
      </c>
      <c r="J310" s="147">
        <f>'Allocations in Kind'!$AI310</f>
        <v>10545</v>
      </c>
      <c r="K310" s="80">
        <f>'Allocations in Kind'!$AJ310</f>
        <v>0</v>
      </c>
      <c r="L310" s="134">
        <f>'Allocations in Kind'!$AK310</f>
        <v>25000</v>
      </c>
      <c r="M310" s="147">
        <f>'ES Breakdown'!D310+'ES Breakdown'!G310+'ES Breakdown'!J310</f>
        <v>37698</v>
      </c>
      <c r="N310" s="80">
        <f>'ES Breakdown'!E310+'ES Breakdown'!H310+'ES Breakdown'!K310</f>
        <v>41562</v>
      </c>
      <c r="O310" s="134">
        <f>'ES Breakdown'!F310+'ES Breakdown'!I310+'ES Breakdown'!L310</f>
        <v>44094</v>
      </c>
      <c r="P310" s="147"/>
      <c r="Q310" s="80"/>
      <c r="R310" s="134"/>
      <c r="S310" s="147"/>
      <c r="T310" s="80"/>
      <c r="U310" s="134"/>
      <c r="V310" s="147"/>
      <c r="W310" s="80"/>
      <c r="X310" s="134"/>
      <c r="Y310" s="147"/>
      <c r="Z310" s="80"/>
      <c r="AA310" s="134"/>
      <c r="AB310" s="147"/>
      <c r="AC310" s="80"/>
      <c r="AD310" s="134"/>
      <c r="AE310" s="147"/>
      <c r="AF310" s="80"/>
      <c r="AG310" s="134"/>
      <c r="AI310" s="147">
        <f t="shared" si="196"/>
        <v>77422</v>
      </c>
      <c r="AJ310" s="80">
        <f t="shared" si="196"/>
        <v>80386</v>
      </c>
      <c r="AK310" s="134">
        <f t="shared" si="196"/>
        <v>133588</v>
      </c>
    </row>
    <row r="311" spans="1:37" ht="15" customHeight="1" x14ac:dyDescent="0.2">
      <c r="A311" s="20" t="str">
        <f>[6]Settings!U310</f>
        <v>B</v>
      </c>
      <c r="B311" s="19" t="s">
        <v>1301</v>
      </c>
      <c r="C311" s="229" t="str">
        <f>[6]Settings!W310</f>
        <v xml:space="preserve"> Phokwane</v>
      </c>
      <c r="D311" s="147">
        <f>Current!$AI311</f>
        <v>3145</v>
      </c>
      <c r="E311" s="80">
        <f>Current!$AJ311</f>
        <v>2400</v>
      </c>
      <c r="F311" s="134">
        <f>Current!$AK311</f>
        <v>2660</v>
      </c>
      <c r="G311" s="147">
        <f>'Infrastructure 2 of 2'!$AI311</f>
        <v>54665</v>
      </c>
      <c r="H311" s="80">
        <f>'Infrastructure 2 of 2'!$AJ311</f>
        <v>59008</v>
      </c>
      <c r="I311" s="134">
        <f>'Infrastructure 2 of 2'!$AK311</f>
        <v>70425</v>
      </c>
      <c r="J311" s="147">
        <f>'Allocations in Kind'!$AI311</f>
        <v>1918</v>
      </c>
      <c r="K311" s="80">
        <f>'Allocations in Kind'!$AJ311</f>
        <v>0</v>
      </c>
      <c r="L311" s="134">
        <f>'Allocations in Kind'!$AK311</f>
        <v>0</v>
      </c>
      <c r="M311" s="147">
        <f>'ES Breakdown'!D311+'ES Breakdown'!G311+'ES Breakdown'!J311</f>
        <v>85242</v>
      </c>
      <c r="N311" s="80">
        <f>'ES Breakdown'!E311+'ES Breakdown'!H311+'ES Breakdown'!K311</f>
        <v>94174</v>
      </c>
      <c r="O311" s="134">
        <f>'ES Breakdown'!F311+'ES Breakdown'!I311+'ES Breakdown'!L311</f>
        <v>100096</v>
      </c>
      <c r="P311" s="147"/>
      <c r="Q311" s="80"/>
      <c r="R311" s="134"/>
      <c r="S311" s="147"/>
      <c r="T311" s="80"/>
      <c r="U311" s="134"/>
      <c r="V311" s="147"/>
      <c r="W311" s="80"/>
      <c r="X311" s="134"/>
      <c r="Y311" s="147"/>
      <c r="Z311" s="80"/>
      <c r="AA311" s="134"/>
      <c r="AB311" s="147"/>
      <c r="AC311" s="80"/>
      <c r="AD311" s="134"/>
      <c r="AE311" s="147"/>
      <c r="AF311" s="80"/>
      <c r="AG311" s="134"/>
      <c r="AI311" s="147">
        <f t="shared" si="196"/>
        <v>144970</v>
      </c>
      <c r="AJ311" s="80">
        <f t="shared" si="196"/>
        <v>155582</v>
      </c>
      <c r="AK311" s="134">
        <f t="shared" si="196"/>
        <v>173181</v>
      </c>
    </row>
    <row r="312" spans="1:37" ht="15" customHeight="1" x14ac:dyDescent="0.2">
      <c r="A312" s="20" t="str">
        <f>[6]Settings!U311</f>
        <v>C</v>
      </c>
      <c r="B312" s="19" t="s">
        <v>148</v>
      </c>
      <c r="C312" s="229" t="str">
        <f>[6]Settings!W311</f>
        <v xml:space="preserve"> Frances Baard District Municipality</v>
      </c>
      <c r="D312" s="147">
        <f>Current!$AI312</f>
        <v>2418</v>
      </c>
      <c r="E312" s="80">
        <f>Current!$AJ312</f>
        <v>1000</v>
      </c>
      <c r="F312" s="134">
        <f>Current!$AK312</f>
        <v>1000</v>
      </c>
      <c r="G312" s="147">
        <f>'Infrastructure 2 of 2'!$AI312</f>
        <v>2516</v>
      </c>
      <c r="H312" s="80">
        <f>'Infrastructure 2 of 2'!$AJ312</f>
        <v>2635</v>
      </c>
      <c r="I312" s="134">
        <f>'Infrastructure 2 of 2'!$AK312</f>
        <v>2785</v>
      </c>
      <c r="J312" s="147">
        <f>'Allocations in Kind'!$AI312</f>
        <v>0</v>
      </c>
      <c r="K312" s="80">
        <f>'Allocations in Kind'!$AJ312</f>
        <v>3124</v>
      </c>
      <c r="L312" s="134">
        <f>'Allocations in Kind'!$AK312</f>
        <v>0</v>
      </c>
      <c r="M312" s="147">
        <f>'ES Breakdown'!D312+'ES Breakdown'!G312+'ES Breakdown'!J312</f>
        <v>112317</v>
      </c>
      <c r="N312" s="80">
        <f>'ES Breakdown'!E312+'ES Breakdown'!H312+'ES Breakdown'!K312</f>
        <v>116144</v>
      </c>
      <c r="O312" s="134">
        <f>'ES Breakdown'!F312+'ES Breakdown'!I312+'ES Breakdown'!L312</f>
        <v>119678</v>
      </c>
      <c r="P312" s="147"/>
      <c r="Q312" s="80"/>
      <c r="R312" s="134"/>
      <c r="S312" s="147"/>
      <c r="T312" s="80"/>
      <c r="U312" s="134"/>
      <c r="V312" s="147"/>
      <c r="W312" s="80"/>
      <c r="X312" s="134"/>
      <c r="Y312" s="147"/>
      <c r="Z312" s="80"/>
      <c r="AA312" s="134"/>
      <c r="AB312" s="147"/>
      <c r="AC312" s="80"/>
      <c r="AD312" s="134"/>
      <c r="AE312" s="147"/>
      <c r="AF312" s="80"/>
      <c r="AG312" s="134"/>
      <c r="AI312" s="147">
        <f t="shared" si="196"/>
        <v>117251</v>
      </c>
      <c r="AJ312" s="80">
        <f t="shared" si="196"/>
        <v>122903</v>
      </c>
      <c r="AK312" s="134">
        <f t="shared" si="196"/>
        <v>123463</v>
      </c>
    </row>
    <row r="313" spans="1:37" s="66" customFormat="1" ht="15" customHeight="1" x14ac:dyDescent="0.2">
      <c r="A313" s="22" t="str">
        <f>[6]Settings!U312</f>
        <v>Total: Frances Baard Municipalities</v>
      </c>
      <c r="B313" s="23"/>
      <c r="C313" s="24"/>
      <c r="D313" s="193">
        <f>SUM(D308:D312)</f>
        <v>22903</v>
      </c>
      <c r="E313" s="102">
        <f t="shared" ref="E313:F313" si="197">SUM(E308:E312)</f>
        <v>14655</v>
      </c>
      <c r="F313" s="203">
        <f t="shared" si="197"/>
        <v>15710</v>
      </c>
      <c r="G313" s="193">
        <f>SUM(G308:G312)</f>
        <v>267263</v>
      </c>
      <c r="H313" s="102">
        <f t="shared" ref="H313:I313" si="198">SUM(H308:H312)</f>
        <v>213035</v>
      </c>
      <c r="I313" s="203">
        <f t="shared" si="198"/>
        <v>285380</v>
      </c>
      <c r="J313" s="193">
        <f>SUM(J308:J312)</f>
        <v>37100</v>
      </c>
      <c r="K313" s="102">
        <f t="shared" ref="K313:L313" si="199">SUM(K308:K312)</f>
        <v>14689</v>
      </c>
      <c r="L313" s="203">
        <f t="shared" si="199"/>
        <v>56659</v>
      </c>
      <c r="M313" s="193">
        <f>SUM(M308:M312)</f>
        <v>453221</v>
      </c>
      <c r="N313" s="102">
        <f t="shared" ref="N313:AK313" si="200">SUM(N308:N312)</f>
        <v>500510</v>
      </c>
      <c r="O313" s="203">
        <f t="shared" si="200"/>
        <v>534389</v>
      </c>
      <c r="P313" s="203">
        <f t="shared" si="200"/>
        <v>0</v>
      </c>
      <c r="Q313" s="102">
        <f t="shared" si="200"/>
        <v>0</v>
      </c>
      <c r="R313" s="203">
        <f t="shared" si="200"/>
        <v>0</v>
      </c>
      <c r="S313" s="193">
        <f t="shared" si="200"/>
        <v>0</v>
      </c>
      <c r="T313" s="102">
        <f t="shared" si="200"/>
        <v>0</v>
      </c>
      <c r="U313" s="203">
        <f t="shared" si="200"/>
        <v>0</v>
      </c>
      <c r="V313" s="193">
        <f t="shared" si="200"/>
        <v>0</v>
      </c>
      <c r="W313" s="102">
        <f t="shared" si="200"/>
        <v>0</v>
      </c>
      <c r="X313" s="203">
        <f t="shared" si="200"/>
        <v>0</v>
      </c>
      <c r="Y313" s="193">
        <f t="shared" si="200"/>
        <v>0</v>
      </c>
      <c r="Z313" s="102">
        <f t="shared" si="200"/>
        <v>0</v>
      </c>
      <c r="AA313" s="203">
        <f t="shared" si="200"/>
        <v>0</v>
      </c>
      <c r="AB313" s="193">
        <f t="shared" si="200"/>
        <v>0</v>
      </c>
      <c r="AC313" s="102">
        <f t="shared" si="200"/>
        <v>0</v>
      </c>
      <c r="AD313" s="203">
        <f t="shared" si="200"/>
        <v>0</v>
      </c>
      <c r="AE313" s="193">
        <f t="shared" si="200"/>
        <v>0</v>
      </c>
      <c r="AF313" s="102">
        <f t="shared" si="200"/>
        <v>0</v>
      </c>
      <c r="AG313" s="203">
        <f t="shared" si="200"/>
        <v>0</v>
      </c>
      <c r="AH313" s="121">
        <f t="shared" si="200"/>
        <v>0</v>
      </c>
      <c r="AI313" s="193">
        <f t="shared" si="200"/>
        <v>780487</v>
      </c>
      <c r="AJ313" s="102">
        <f t="shared" si="200"/>
        <v>742889</v>
      </c>
      <c r="AK313" s="203">
        <f t="shared" si="200"/>
        <v>892138</v>
      </c>
    </row>
    <row r="314" spans="1:37" ht="15" customHeight="1" x14ac:dyDescent="0.2">
      <c r="A314" s="254">
        <f>[6]Settings!U313</f>
        <v>0</v>
      </c>
      <c r="B314" s="243">
        <f>[6]Settings!V313</f>
        <v>0</v>
      </c>
      <c r="C314" s="244">
        <f>[6]Settings!W313</f>
        <v>0</v>
      </c>
      <c r="D314" s="1">
        <f>Current!$AI314</f>
        <v>0</v>
      </c>
      <c r="E314" s="2">
        <f>Current!$AJ314</f>
        <v>0</v>
      </c>
      <c r="F314" s="3">
        <f>Current!$AK314</f>
        <v>0</v>
      </c>
      <c r="G314" s="1">
        <f>'Infrastructure 2 of 2'!$AI314</f>
        <v>0</v>
      </c>
      <c r="H314" s="2">
        <f>'Infrastructure 2 of 2'!$AJ314</f>
        <v>0</v>
      </c>
      <c r="I314" s="3">
        <f>'Infrastructure 2 of 2'!$AK314</f>
        <v>0</v>
      </c>
      <c r="J314" s="1">
        <f>'Allocations in Kind'!$AI314</f>
        <v>0</v>
      </c>
      <c r="K314" s="2">
        <f>'Allocations in Kind'!$AJ314</f>
        <v>0</v>
      </c>
      <c r="L314" s="3">
        <f>'Allocations in Kind'!$AK314</f>
        <v>0</v>
      </c>
      <c r="M314" s="1">
        <f>'ES Breakdown'!D314+'ES Breakdown'!G314+'ES Breakdown'!J314</f>
        <v>0</v>
      </c>
      <c r="N314" s="2">
        <f>'ES Breakdown'!E314+'ES Breakdown'!H314+'ES Breakdown'!K314</f>
        <v>0</v>
      </c>
      <c r="O314" s="3">
        <f>'ES Breakdown'!F314+'ES Breakdown'!I314+'ES Breakdown'!L314</f>
        <v>0</v>
      </c>
      <c r="P314" s="1"/>
      <c r="Q314" s="2"/>
      <c r="R314" s="3"/>
      <c r="S314" s="1"/>
      <c r="T314" s="2"/>
      <c r="U314" s="3"/>
      <c r="V314" s="1"/>
      <c r="W314" s="2"/>
      <c r="X314" s="3"/>
      <c r="Y314" s="1"/>
      <c r="Z314" s="2"/>
      <c r="AA314" s="3"/>
      <c r="AB314" s="1"/>
      <c r="AC314" s="2"/>
      <c r="AD314" s="3"/>
      <c r="AE314" s="1"/>
      <c r="AF314" s="2"/>
      <c r="AG314" s="3"/>
      <c r="AI314" s="147">
        <f t="shared" ref="AI314:AK318" si="201">D314+G314+J314+M314+P314+S314+V314+Y314+AB314+AE314</f>
        <v>0</v>
      </c>
      <c r="AJ314" s="80">
        <f t="shared" si="201"/>
        <v>0</v>
      </c>
      <c r="AK314" s="134">
        <f t="shared" si="201"/>
        <v>0</v>
      </c>
    </row>
    <row r="315" spans="1:37" ht="15" customHeight="1" x14ac:dyDescent="0.2">
      <c r="A315" s="20" t="str">
        <f>[6]Settings!U314</f>
        <v>B</v>
      </c>
      <c r="B315" s="19" t="s">
        <v>127</v>
      </c>
      <c r="C315" s="229" t="str">
        <f>[6]Settings!W314</f>
        <v xml:space="preserve"> Joe Morolong</v>
      </c>
      <c r="D315" s="147">
        <f>Current!$AI315</f>
        <v>3145</v>
      </c>
      <c r="E315" s="80">
        <f>Current!$AJ315</f>
        <v>2400</v>
      </c>
      <c r="F315" s="134">
        <f>Current!$AK315</f>
        <v>2660</v>
      </c>
      <c r="G315" s="147">
        <f>'Infrastructure 2 of 2'!$AI315</f>
        <v>106060</v>
      </c>
      <c r="H315" s="80">
        <f>'Infrastructure 2 of 2'!$AJ315</f>
        <v>161535</v>
      </c>
      <c r="I315" s="134">
        <f>'Infrastructure 2 of 2'!$AK315</f>
        <v>204203</v>
      </c>
      <c r="J315" s="147">
        <f>'Allocations in Kind'!$AI315</f>
        <v>9693</v>
      </c>
      <c r="K315" s="80">
        <f>'Allocations in Kind'!$AJ315</f>
        <v>12880</v>
      </c>
      <c r="L315" s="134">
        <f>'Allocations in Kind'!$AK315</f>
        <v>13628</v>
      </c>
      <c r="M315" s="147">
        <f>'ES Breakdown'!D315+'ES Breakdown'!G315+'ES Breakdown'!J315</f>
        <v>121603</v>
      </c>
      <c r="N315" s="80">
        <f>'ES Breakdown'!E315+'ES Breakdown'!H315+'ES Breakdown'!K315</f>
        <v>128209</v>
      </c>
      <c r="O315" s="134">
        <f>'ES Breakdown'!F315+'ES Breakdown'!I315+'ES Breakdown'!L315</f>
        <v>133609</v>
      </c>
      <c r="P315" s="147"/>
      <c r="Q315" s="80"/>
      <c r="R315" s="134"/>
      <c r="S315" s="147"/>
      <c r="T315" s="80"/>
      <c r="U315" s="134"/>
      <c r="V315" s="147"/>
      <c r="W315" s="80"/>
      <c r="X315" s="134"/>
      <c r="Y315" s="147"/>
      <c r="Z315" s="80"/>
      <c r="AA315" s="134"/>
      <c r="AB315" s="147"/>
      <c r="AC315" s="80"/>
      <c r="AD315" s="134"/>
      <c r="AE315" s="147"/>
      <c r="AF315" s="80"/>
      <c r="AG315" s="134"/>
      <c r="AI315" s="147">
        <f t="shared" si="201"/>
        <v>240501</v>
      </c>
      <c r="AJ315" s="80">
        <f t="shared" si="201"/>
        <v>305024</v>
      </c>
      <c r="AK315" s="134">
        <f t="shared" si="201"/>
        <v>354100</v>
      </c>
    </row>
    <row r="316" spans="1:37" ht="15" customHeight="1" x14ac:dyDescent="0.2">
      <c r="A316" s="20" t="str">
        <f>[6]Settings!U315</f>
        <v>B</v>
      </c>
      <c r="B316" s="19" t="s">
        <v>128</v>
      </c>
      <c r="C316" s="229" t="str">
        <f>[6]Settings!W315</f>
        <v xml:space="preserve"> Ga-Segonyana</v>
      </c>
      <c r="D316" s="147">
        <f>Current!$AI316</f>
        <v>3145</v>
      </c>
      <c r="E316" s="80">
        <f>Current!$AJ316</f>
        <v>2400</v>
      </c>
      <c r="F316" s="134">
        <f>Current!$AK316</f>
        <v>2660</v>
      </c>
      <c r="G316" s="147">
        <f>'Infrastructure 2 of 2'!$AI316</f>
        <v>94211</v>
      </c>
      <c r="H316" s="80">
        <f>'Infrastructure 2 of 2'!$AJ316</f>
        <v>137262</v>
      </c>
      <c r="I316" s="134">
        <f>'Infrastructure 2 of 2'!$AK316</f>
        <v>195481</v>
      </c>
      <c r="J316" s="147">
        <f>'Allocations in Kind'!$AI316</f>
        <v>99149</v>
      </c>
      <c r="K316" s="80">
        <f>'Allocations in Kind'!$AJ316</f>
        <v>74408</v>
      </c>
      <c r="L316" s="134">
        <f>'Allocations in Kind'!$AK316</f>
        <v>71723</v>
      </c>
      <c r="M316" s="147">
        <f>'ES Breakdown'!D316+'ES Breakdown'!G316+'ES Breakdown'!J316</f>
        <v>129580</v>
      </c>
      <c r="N316" s="80">
        <f>'ES Breakdown'!E316+'ES Breakdown'!H316+'ES Breakdown'!K316</f>
        <v>141621</v>
      </c>
      <c r="O316" s="134">
        <f>'ES Breakdown'!F316+'ES Breakdown'!I316+'ES Breakdown'!L316</f>
        <v>152362</v>
      </c>
      <c r="P316" s="147"/>
      <c r="Q316" s="80"/>
      <c r="R316" s="134"/>
      <c r="S316" s="147"/>
      <c r="T316" s="80"/>
      <c r="U316" s="134"/>
      <c r="V316" s="147"/>
      <c r="W316" s="80"/>
      <c r="X316" s="134"/>
      <c r="Y316" s="147"/>
      <c r="Z316" s="80"/>
      <c r="AA316" s="134"/>
      <c r="AB316" s="147"/>
      <c r="AC316" s="80"/>
      <c r="AD316" s="134"/>
      <c r="AE316" s="147"/>
      <c r="AF316" s="80"/>
      <c r="AG316" s="134"/>
      <c r="AI316" s="147">
        <f t="shared" si="201"/>
        <v>326085</v>
      </c>
      <c r="AJ316" s="80">
        <f t="shared" si="201"/>
        <v>355691</v>
      </c>
      <c r="AK316" s="134">
        <f t="shared" si="201"/>
        <v>422226</v>
      </c>
    </row>
    <row r="317" spans="1:37" ht="15" customHeight="1" x14ac:dyDescent="0.2">
      <c r="A317" s="20" t="str">
        <f>[6]Settings!U316</f>
        <v>B</v>
      </c>
      <c r="B317" s="19" t="s">
        <v>129</v>
      </c>
      <c r="C317" s="229" t="str">
        <f>[6]Settings!W316</f>
        <v xml:space="preserve"> Gamagara</v>
      </c>
      <c r="D317" s="147">
        <f>Current!$AI317</f>
        <v>2858</v>
      </c>
      <c r="E317" s="80">
        <f>Current!$AJ317</f>
        <v>1955</v>
      </c>
      <c r="F317" s="134">
        <f>Current!$AK317</f>
        <v>1955</v>
      </c>
      <c r="G317" s="147">
        <f>'Infrastructure 2 of 2'!$AI317</f>
        <v>46982</v>
      </c>
      <c r="H317" s="80">
        <f>'Infrastructure 2 of 2'!$AJ317</f>
        <v>79002</v>
      </c>
      <c r="I317" s="134">
        <f>'Infrastructure 2 of 2'!$AK317</f>
        <v>147871</v>
      </c>
      <c r="J317" s="147">
        <f>'Allocations in Kind'!$AI317</f>
        <v>9930</v>
      </c>
      <c r="K317" s="80">
        <f>'Allocations in Kind'!$AJ317</f>
        <v>118468</v>
      </c>
      <c r="L317" s="134">
        <f>'Allocations in Kind'!$AK317</f>
        <v>124722</v>
      </c>
      <c r="M317" s="147">
        <f>'ES Breakdown'!D317+'ES Breakdown'!G317+'ES Breakdown'!J317</f>
        <v>28558</v>
      </c>
      <c r="N317" s="80">
        <f>'ES Breakdown'!E317+'ES Breakdown'!H317+'ES Breakdown'!K317</f>
        <v>33116</v>
      </c>
      <c r="O317" s="134">
        <f>'ES Breakdown'!F317+'ES Breakdown'!I317+'ES Breakdown'!L317</f>
        <v>37442</v>
      </c>
      <c r="P317" s="147"/>
      <c r="Q317" s="80"/>
      <c r="R317" s="134"/>
      <c r="S317" s="147"/>
      <c r="T317" s="80"/>
      <c r="U317" s="134"/>
      <c r="V317" s="147"/>
      <c r="W317" s="80"/>
      <c r="X317" s="134"/>
      <c r="Y317" s="147"/>
      <c r="Z317" s="80"/>
      <c r="AA317" s="134"/>
      <c r="AB317" s="147"/>
      <c r="AC317" s="80"/>
      <c r="AD317" s="134"/>
      <c r="AE317" s="147"/>
      <c r="AF317" s="80"/>
      <c r="AG317" s="134"/>
      <c r="AI317" s="147">
        <f t="shared" si="201"/>
        <v>88328</v>
      </c>
      <c r="AJ317" s="80">
        <f t="shared" si="201"/>
        <v>232541</v>
      </c>
      <c r="AK317" s="134">
        <f t="shared" si="201"/>
        <v>311990</v>
      </c>
    </row>
    <row r="318" spans="1:37" ht="15" customHeight="1" x14ac:dyDescent="0.2">
      <c r="A318" s="20" t="str">
        <f>[6]Settings!U317</f>
        <v>C</v>
      </c>
      <c r="B318" s="19" t="s">
        <v>130</v>
      </c>
      <c r="C318" s="251" t="str">
        <f>[6]Settings!W317</f>
        <v xml:space="preserve"> John Taolo Gaetsewe District Municipality</v>
      </c>
      <c r="D318" s="147">
        <f>Current!$AI318</f>
        <v>5450</v>
      </c>
      <c r="E318" s="80">
        <f>Current!$AJ318</f>
        <v>4500</v>
      </c>
      <c r="F318" s="134">
        <f>Current!$AK318</f>
        <v>4956</v>
      </c>
      <c r="G318" s="147">
        <f>'Infrastructure 2 of 2'!$AI318</f>
        <v>1979</v>
      </c>
      <c r="H318" s="80">
        <f>'Infrastructure 2 of 2'!$AJ318</f>
        <v>2072</v>
      </c>
      <c r="I318" s="134">
        <f>'Infrastructure 2 of 2'!$AK318</f>
        <v>2198</v>
      </c>
      <c r="J318" s="147">
        <f>'Allocations in Kind'!$AI318</f>
        <v>1637</v>
      </c>
      <c r="K318" s="80">
        <f>'Allocations in Kind'!$AJ318</f>
        <v>0</v>
      </c>
      <c r="L318" s="134">
        <f>'Allocations in Kind'!$AK318</f>
        <v>0</v>
      </c>
      <c r="M318" s="147">
        <f>'ES Breakdown'!D318+'ES Breakdown'!G318+'ES Breakdown'!J318</f>
        <v>71799</v>
      </c>
      <c r="N318" s="80">
        <f>'ES Breakdown'!E318+'ES Breakdown'!H318+'ES Breakdown'!K318</f>
        <v>85203</v>
      </c>
      <c r="O318" s="134">
        <f>'ES Breakdown'!F318+'ES Breakdown'!I318+'ES Breakdown'!L318</f>
        <v>88273</v>
      </c>
      <c r="P318" s="147"/>
      <c r="Q318" s="80"/>
      <c r="R318" s="134"/>
      <c r="S318" s="147"/>
      <c r="T318" s="80"/>
      <c r="U318" s="134"/>
      <c r="V318" s="147"/>
      <c r="W318" s="80"/>
      <c r="X318" s="134"/>
      <c r="Y318" s="147"/>
      <c r="Z318" s="80"/>
      <c r="AA318" s="134"/>
      <c r="AB318" s="147"/>
      <c r="AC318" s="80"/>
      <c r="AD318" s="134"/>
      <c r="AE318" s="147"/>
      <c r="AF318" s="80"/>
      <c r="AG318" s="134"/>
      <c r="AI318" s="147">
        <f t="shared" si="201"/>
        <v>80865</v>
      </c>
      <c r="AJ318" s="80">
        <f t="shared" si="201"/>
        <v>91775</v>
      </c>
      <c r="AK318" s="134">
        <f t="shared" si="201"/>
        <v>95427</v>
      </c>
    </row>
    <row r="319" spans="1:37" s="66" customFormat="1" ht="15" customHeight="1" x14ac:dyDescent="0.2">
      <c r="A319" s="22" t="str">
        <f>[6]Settings!U318</f>
        <v>Total: John Taolo Gaetsewe Municipalities</v>
      </c>
      <c r="B319" s="23"/>
      <c r="C319" s="24"/>
      <c r="D319" s="193">
        <f>SUM(D315:D318)</f>
        <v>14598</v>
      </c>
      <c r="E319" s="102">
        <f t="shared" ref="E319:F319" si="202">SUM(E315:E318)</f>
        <v>11255</v>
      </c>
      <c r="F319" s="203">
        <f t="shared" si="202"/>
        <v>12231</v>
      </c>
      <c r="G319" s="193">
        <f>SUM(G315:G318)</f>
        <v>249232</v>
      </c>
      <c r="H319" s="102">
        <f t="shared" ref="H319:I319" si="203">SUM(H315:H318)</f>
        <v>379871</v>
      </c>
      <c r="I319" s="203">
        <f t="shared" si="203"/>
        <v>549753</v>
      </c>
      <c r="J319" s="193">
        <f>SUM(J315:J318)</f>
        <v>120409</v>
      </c>
      <c r="K319" s="102">
        <f t="shared" ref="K319:L319" si="204">SUM(K315:K318)</f>
        <v>205756</v>
      </c>
      <c r="L319" s="203">
        <f t="shared" si="204"/>
        <v>210073</v>
      </c>
      <c r="M319" s="193">
        <f>SUM(M315:M318)</f>
        <v>351540</v>
      </c>
      <c r="N319" s="102">
        <f t="shared" ref="N319:AK319" si="205">SUM(N315:N318)</f>
        <v>388149</v>
      </c>
      <c r="O319" s="203">
        <f t="shared" si="205"/>
        <v>411686</v>
      </c>
      <c r="P319" s="203">
        <f t="shared" si="205"/>
        <v>0</v>
      </c>
      <c r="Q319" s="102">
        <f t="shared" si="205"/>
        <v>0</v>
      </c>
      <c r="R319" s="203">
        <f t="shared" si="205"/>
        <v>0</v>
      </c>
      <c r="S319" s="193">
        <f t="shared" si="205"/>
        <v>0</v>
      </c>
      <c r="T319" s="102">
        <f t="shared" si="205"/>
        <v>0</v>
      </c>
      <c r="U319" s="203">
        <f t="shared" si="205"/>
        <v>0</v>
      </c>
      <c r="V319" s="193">
        <f t="shared" si="205"/>
        <v>0</v>
      </c>
      <c r="W319" s="102">
        <f t="shared" si="205"/>
        <v>0</v>
      </c>
      <c r="X319" s="203">
        <f t="shared" si="205"/>
        <v>0</v>
      </c>
      <c r="Y319" s="193">
        <f t="shared" si="205"/>
        <v>0</v>
      </c>
      <c r="Z319" s="102">
        <f t="shared" si="205"/>
        <v>0</v>
      </c>
      <c r="AA319" s="203">
        <f t="shared" si="205"/>
        <v>0</v>
      </c>
      <c r="AB319" s="193">
        <f t="shared" si="205"/>
        <v>0</v>
      </c>
      <c r="AC319" s="102">
        <f t="shared" si="205"/>
        <v>0</v>
      </c>
      <c r="AD319" s="203">
        <f t="shared" si="205"/>
        <v>0</v>
      </c>
      <c r="AE319" s="193">
        <f t="shared" si="205"/>
        <v>0</v>
      </c>
      <c r="AF319" s="102">
        <f t="shared" si="205"/>
        <v>0</v>
      </c>
      <c r="AG319" s="203">
        <f t="shared" si="205"/>
        <v>0</v>
      </c>
      <c r="AH319" s="121">
        <f t="shared" si="205"/>
        <v>0</v>
      </c>
      <c r="AI319" s="193">
        <f t="shared" si="205"/>
        <v>735779</v>
      </c>
      <c r="AJ319" s="102">
        <f t="shared" si="205"/>
        <v>985031</v>
      </c>
      <c r="AK319" s="203">
        <f t="shared" si="205"/>
        <v>1183743</v>
      </c>
    </row>
    <row r="320" spans="1:37" ht="15" customHeight="1" x14ac:dyDescent="0.2">
      <c r="A320" s="254">
        <f>[6]Settings!U319</f>
        <v>0</v>
      </c>
      <c r="B320" s="243">
        <f>[6]Settings!V319</f>
        <v>0</v>
      </c>
      <c r="C320" s="244">
        <f>[6]Settings!W319</f>
        <v>0</v>
      </c>
      <c r="D320" s="1">
        <f>Current!$AI320</f>
        <v>0</v>
      </c>
      <c r="E320" s="2">
        <f>Current!$AJ320</f>
        <v>0</v>
      </c>
      <c r="F320" s="3">
        <f>Current!$AK320</f>
        <v>0</v>
      </c>
      <c r="G320" s="1">
        <f>'Infrastructure 2 of 2'!$AI320</f>
        <v>0</v>
      </c>
      <c r="H320" s="2">
        <f>'Infrastructure 2 of 2'!$AJ320</f>
        <v>0</v>
      </c>
      <c r="I320" s="3">
        <f>'Infrastructure 2 of 2'!$AK320</f>
        <v>0</v>
      </c>
      <c r="J320" s="1">
        <f>'Allocations in Kind'!$AI320</f>
        <v>0</v>
      </c>
      <c r="K320" s="2">
        <f>'Allocations in Kind'!$AJ320</f>
        <v>0</v>
      </c>
      <c r="L320" s="3">
        <f>'Allocations in Kind'!$AK320</f>
        <v>0</v>
      </c>
      <c r="M320" s="1">
        <f>'ES Breakdown'!D320+'ES Breakdown'!G320+'ES Breakdown'!J320</f>
        <v>0</v>
      </c>
      <c r="N320" s="2">
        <f>'ES Breakdown'!E320+'ES Breakdown'!H320+'ES Breakdown'!K320</f>
        <v>0</v>
      </c>
      <c r="O320" s="3">
        <f>'ES Breakdown'!F320+'ES Breakdown'!I320+'ES Breakdown'!L320</f>
        <v>0</v>
      </c>
      <c r="P320" s="1"/>
      <c r="Q320" s="2"/>
      <c r="R320" s="3"/>
      <c r="S320" s="1"/>
      <c r="T320" s="2"/>
      <c r="U320" s="3"/>
      <c r="V320" s="1"/>
      <c r="W320" s="2"/>
      <c r="X320" s="3"/>
      <c r="Y320" s="1"/>
      <c r="Z320" s="2"/>
      <c r="AA320" s="3"/>
      <c r="AB320" s="1"/>
      <c r="AC320" s="2"/>
      <c r="AD320" s="3"/>
      <c r="AE320" s="1"/>
      <c r="AF320" s="2"/>
      <c r="AG320" s="3"/>
      <c r="AI320" s="147">
        <f t="shared" ref="AI320:AK321" si="206">D320+G320+J320+M320+P320+S320+V320+Y320+AB320+AE320</f>
        <v>0</v>
      </c>
      <c r="AJ320" s="80">
        <f t="shared" si="206"/>
        <v>0</v>
      </c>
      <c r="AK320" s="134">
        <f t="shared" si="206"/>
        <v>0</v>
      </c>
    </row>
    <row r="321" spans="1:37" ht="15" customHeight="1" x14ac:dyDescent="0.2">
      <c r="A321" s="254">
        <f>[6]Settings!U320</f>
        <v>0</v>
      </c>
      <c r="B321" s="243">
        <f>[6]Settings!V320</f>
        <v>0</v>
      </c>
      <c r="C321" s="244">
        <f>[6]Settings!W320</f>
        <v>0</v>
      </c>
      <c r="D321" s="1">
        <f>Current!$AI321</f>
        <v>0</v>
      </c>
      <c r="E321" s="2">
        <f>Current!$AJ321</f>
        <v>0</v>
      </c>
      <c r="F321" s="3">
        <f>Current!$AK321</f>
        <v>0</v>
      </c>
      <c r="G321" s="1">
        <f>'Infrastructure 2 of 2'!$AI321</f>
        <v>0</v>
      </c>
      <c r="H321" s="2">
        <f>'Infrastructure 2 of 2'!$AJ321</f>
        <v>0</v>
      </c>
      <c r="I321" s="3">
        <f>'Infrastructure 2 of 2'!$AK321</f>
        <v>0</v>
      </c>
      <c r="J321" s="1">
        <f>'Allocations in Kind'!$AI321</f>
        <v>0</v>
      </c>
      <c r="K321" s="2">
        <f>'Allocations in Kind'!$AJ321</f>
        <v>0</v>
      </c>
      <c r="L321" s="3">
        <f>'Allocations in Kind'!$AK321</f>
        <v>0</v>
      </c>
      <c r="M321" s="1">
        <f>'ES Breakdown'!D321+'ES Breakdown'!G321+'ES Breakdown'!J321</f>
        <v>0</v>
      </c>
      <c r="N321" s="2">
        <f>'ES Breakdown'!E321+'ES Breakdown'!H321+'ES Breakdown'!K321</f>
        <v>0</v>
      </c>
      <c r="O321" s="3">
        <f>'ES Breakdown'!F321+'ES Breakdown'!I321+'ES Breakdown'!L321</f>
        <v>0</v>
      </c>
      <c r="P321" s="1"/>
      <c r="Q321" s="2"/>
      <c r="R321" s="3"/>
      <c r="S321" s="1"/>
      <c r="T321" s="2"/>
      <c r="U321" s="3"/>
      <c r="V321" s="1"/>
      <c r="W321" s="2"/>
      <c r="X321" s="3"/>
      <c r="Y321" s="1"/>
      <c r="Z321" s="2"/>
      <c r="AA321" s="3"/>
      <c r="AB321" s="1"/>
      <c r="AC321" s="2"/>
      <c r="AD321" s="3"/>
      <c r="AE321" s="1"/>
      <c r="AF321" s="2"/>
      <c r="AG321" s="3"/>
      <c r="AI321" s="147">
        <f t="shared" si="206"/>
        <v>0</v>
      </c>
      <c r="AJ321" s="80">
        <f t="shared" si="206"/>
        <v>0</v>
      </c>
      <c r="AK321" s="134">
        <f t="shared" si="206"/>
        <v>0</v>
      </c>
    </row>
    <row r="322" spans="1:37" s="66" customFormat="1" ht="15" customHeight="1" x14ac:dyDescent="0.2">
      <c r="A322" s="22" t="str">
        <f>[6]Settings!U321</f>
        <v>Total: Northern Cape Municipalities</v>
      </c>
      <c r="B322" s="23"/>
      <c r="C322" s="24"/>
      <c r="D322" s="193">
        <f>SUM(D287,D298,D306,D313,D319)</f>
        <v>117358</v>
      </c>
      <c r="E322" s="102">
        <f t="shared" ref="E322:F322" si="207">SUM(E287,E298,E306,E313,E319)</f>
        <v>86806</v>
      </c>
      <c r="F322" s="203">
        <f t="shared" si="207"/>
        <v>97257</v>
      </c>
      <c r="G322" s="193">
        <f>SUM(G287,G298,G306,G313,G319)</f>
        <v>1006209</v>
      </c>
      <c r="H322" s="102">
        <f t="shared" ref="H322:I322" si="208">SUM(H287,H298,H306,H313,H319)</f>
        <v>1056476</v>
      </c>
      <c r="I322" s="203">
        <f t="shared" si="208"/>
        <v>1333292</v>
      </c>
      <c r="J322" s="193">
        <f>SUM(J287,J298,J306,J313,J319)</f>
        <v>289657</v>
      </c>
      <c r="K322" s="102">
        <f t="shared" ref="K322:L322" si="209">SUM(K287,K298,K306,K313,K319)</f>
        <v>332852</v>
      </c>
      <c r="L322" s="203">
        <f t="shared" si="209"/>
        <v>363891</v>
      </c>
      <c r="M322" s="193">
        <f>M287+M298+M306+M313+M319</f>
        <v>1510670</v>
      </c>
      <c r="N322" s="102">
        <f t="shared" ref="N322:AK322" si="210">N287+N298+N306+N313+N319</f>
        <v>1682376</v>
      </c>
      <c r="O322" s="203">
        <f t="shared" si="210"/>
        <v>1790105</v>
      </c>
      <c r="P322" s="203">
        <f t="shared" si="210"/>
        <v>0</v>
      </c>
      <c r="Q322" s="102">
        <f t="shared" si="210"/>
        <v>0</v>
      </c>
      <c r="R322" s="203">
        <f t="shared" si="210"/>
        <v>0</v>
      </c>
      <c r="S322" s="193">
        <f t="shared" si="210"/>
        <v>0</v>
      </c>
      <c r="T322" s="102">
        <f t="shared" si="210"/>
        <v>0</v>
      </c>
      <c r="U322" s="203">
        <f t="shared" si="210"/>
        <v>0</v>
      </c>
      <c r="V322" s="193">
        <f t="shared" si="210"/>
        <v>0</v>
      </c>
      <c r="W322" s="102">
        <f t="shared" si="210"/>
        <v>0</v>
      </c>
      <c r="X322" s="203">
        <f t="shared" si="210"/>
        <v>0</v>
      </c>
      <c r="Y322" s="193">
        <f t="shared" si="210"/>
        <v>0</v>
      </c>
      <c r="Z322" s="102">
        <f t="shared" si="210"/>
        <v>0</v>
      </c>
      <c r="AA322" s="203">
        <f t="shared" si="210"/>
        <v>0</v>
      </c>
      <c r="AB322" s="193">
        <f t="shared" si="210"/>
        <v>0</v>
      </c>
      <c r="AC322" s="102">
        <f t="shared" si="210"/>
        <v>0</v>
      </c>
      <c r="AD322" s="203">
        <f t="shared" si="210"/>
        <v>0</v>
      </c>
      <c r="AE322" s="193">
        <f t="shared" si="210"/>
        <v>0</v>
      </c>
      <c r="AF322" s="102">
        <f t="shared" si="210"/>
        <v>0</v>
      </c>
      <c r="AG322" s="203">
        <f t="shared" si="210"/>
        <v>0</v>
      </c>
      <c r="AH322" s="121">
        <f t="shared" si="210"/>
        <v>0</v>
      </c>
      <c r="AI322" s="193">
        <f t="shared" si="210"/>
        <v>2923894</v>
      </c>
      <c r="AJ322" s="102">
        <f t="shared" si="210"/>
        <v>3158510</v>
      </c>
      <c r="AK322" s="203">
        <f t="shared" si="210"/>
        <v>3584545</v>
      </c>
    </row>
    <row r="323" spans="1:37" ht="15" customHeight="1" x14ac:dyDescent="0.2">
      <c r="A323" s="254">
        <f>[6]Settings!U322</f>
        <v>0</v>
      </c>
      <c r="B323" s="243">
        <f>[6]Settings!V322</f>
        <v>0</v>
      </c>
      <c r="C323" s="244">
        <f>[6]Settings!W322</f>
        <v>0</v>
      </c>
      <c r="D323" s="6">
        <f>Current!$AI323</f>
        <v>0</v>
      </c>
      <c r="E323" s="7">
        <f>Current!$AJ323</f>
        <v>0</v>
      </c>
      <c r="F323" s="8">
        <f>Current!$AK323</f>
        <v>0</v>
      </c>
      <c r="G323" s="6">
        <f>'Infrastructure 2 of 2'!$AI323</f>
        <v>0</v>
      </c>
      <c r="H323" s="7">
        <f>'Infrastructure 2 of 2'!$AJ323</f>
        <v>0</v>
      </c>
      <c r="I323" s="8">
        <f>'Infrastructure 2 of 2'!$AK323</f>
        <v>0</v>
      </c>
      <c r="J323" s="6">
        <f>'Allocations in Kind'!$AI323</f>
        <v>0</v>
      </c>
      <c r="K323" s="7">
        <f>'Allocations in Kind'!$AJ323</f>
        <v>0</v>
      </c>
      <c r="L323" s="8">
        <f>'Allocations in Kind'!$AK323</f>
        <v>0</v>
      </c>
      <c r="M323" s="6">
        <f>'ES Breakdown'!D323+'ES Breakdown'!G323+'ES Breakdown'!J323</f>
        <v>0</v>
      </c>
      <c r="N323" s="7">
        <f>'ES Breakdown'!E323+'ES Breakdown'!H323+'ES Breakdown'!K323</f>
        <v>0</v>
      </c>
      <c r="O323" s="8">
        <f>'ES Breakdown'!F323+'ES Breakdown'!I323+'ES Breakdown'!L323</f>
        <v>0</v>
      </c>
      <c r="P323" s="6"/>
      <c r="Q323" s="7"/>
      <c r="R323" s="8"/>
      <c r="S323" s="6"/>
      <c r="T323" s="7"/>
      <c r="U323" s="8"/>
      <c r="V323" s="6"/>
      <c r="W323" s="7"/>
      <c r="X323" s="8"/>
      <c r="Y323" s="6"/>
      <c r="Z323" s="7"/>
      <c r="AA323" s="8"/>
      <c r="AB323" s="6"/>
      <c r="AC323" s="7"/>
      <c r="AD323" s="8"/>
      <c r="AE323" s="6"/>
      <c r="AF323" s="7"/>
      <c r="AG323" s="8"/>
      <c r="AI323" s="147">
        <f t="shared" ref="AI323:AK331" si="211">D323+G323+J323+M323+P323+S323+V323+Y323+AB323+AE323</f>
        <v>0</v>
      </c>
      <c r="AJ323" s="80">
        <f t="shared" si="211"/>
        <v>0</v>
      </c>
      <c r="AK323" s="134">
        <f t="shared" si="211"/>
        <v>0</v>
      </c>
    </row>
    <row r="324" spans="1:37" ht="15" customHeight="1" x14ac:dyDescent="0.2">
      <c r="A324" s="257" t="str">
        <f>[6]Settings!U323</f>
        <v>NORTH WEST</v>
      </c>
      <c r="B324" s="19"/>
      <c r="C324" s="229"/>
      <c r="D324" s="1">
        <f>Current!$AI324</f>
        <v>0</v>
      </c>
      <c r="E324" s="2">
        <f>Current!$AJ324</f>
        <v>0</v>
      </c>
      <c r="F324" s="3">
        <f>Current!$AK324</f>
        <v>0</v>
      </c>
      <c r="G324" s="1">
        <f>'Infrastructure 2 of 2'!$AI324</f>
        <v>0</v>
      </c>
      <c r="H324" s="2">
        <f>'Infrastructure 2 of 2'!$AJ324</f>
        <v>0</v>
      </c>
      <c r="I324" s="3">
        <f>'Infrastructure 2 of 2'!$AK324</f>
        <v>0</v>
      </c>
      <c r="J324" s="1">
        <f>'Allocations in Kind'!$AI324</f>
        <v>0</v>
      </c>
      <c r="K324" s="2">
        <f>'Allocations in Kind'!$AJ324</f>
        <v>0</v>
      </c>
      <c r="L324" s="3">
        <f>'Allocations in Kind'!$AK324</f>
        <v>0</v>
      </c>
      <c r="M324" s="1">
        <f>'ES Breakdown'!D324+'ES Breakdown'!G324+'ES Breakdown'!J324</f>
        <v>0</v>
      </c>
      <c r="N324" s="2">
        <f>'ES Breakdown'!E324+'ES Breakdown'!H324+'ES Breakdown'!K324</f>
        <v>0</v>
      </c>
      <c r="O324" s="3">
        <f>'ES Breakdown'!F324+'ES Breakdown'!I324+'ES Breakdown'!L324</f>
        <v>0</v>
      </c>
      <c r="P324" s="1"/>
      <c r="Q324" s="2"/>
      <c r="R324" s="3"/>
      <c r="S324" s="1"/>
      <c r="T324" s="2"/>
      <c r="U324" s="3"/>
      <c r="V324" s="1"/>
      <c r="W324" s="2"/>
      <c r="X324" s="3"/>
      <c r="Y324" s="1"/>
      <c r="Z324" s="2"/>
      <c r="AA324" s="3"/>
      <c r="AB324" s="1"/>
      <c r="AC324" s="2"/>
      <c r="AD324" s="3"/>
      <c r="AE324" s="1"/>
      <c r="AF324" s="2"/>
      <c r="AG324" s="3"/>
      <c r="AI324" s="147">
        <f t="shared" si="211"/>
        <v>0</v>
      </c>
      <c r="AJ324" s="80">
        <f t="shared" si="211"/>
        <v>0</v>
      </c>
      <c r="AK324" s="134">
        <f t="shared" si="211"/>
        <v>0</v>
      </c>
    </row>
    <row r="325" spans="1:37" ht="15" customHeight="1" x14ac:dyDescent="0.2">
      <c r="A325" s="254">
        <f>[6]Settings!U324</f>
        <v>0</v>
      </c>
      <c r="B325" s="243">
        <f>[6]Settings!V324</f>
        <v>0</v>
      </c>
      <c r="C325" s="244">
        <f>[6]Settings!W324</f>
        <v>0</v>
      </c>
      <c r="D325" s="1">
        <f>Current!$AI325</f>
        <v>0</v>
      </c>
      <c r="E325" s="2">
        <f>Current!$AJ325</f>
        <v>0</v>
      </c>
      <c r="F325" s="3">
        <f>Current!$AK325</f>
        <v>0</v>
      </c>
      <c r="G325" s="1">
        <f>'Infrastructure 2 of 2'!$AI325</f>
        <v>0</v>
      </c>
      <c r="H325" s="2">
        <f>'Infrastructure 2 of 2'!$AJ325</f>
        <v>0</v>
      </c>
      <c r="I325" s="3">
        <f>'Infrastructure 2 of 2'!$AK325</f>
        <v>0</v>
      </c>
      <c r="J325" s="1">
        <f>'Allocations in Kind'!$AI325</f>
        <v>0</v>
      </c>
      <c r="K325" s="2">
        <f>'Allocations in Kind'!$AJ325</f>
        <v>0</v>
      </c>
      <c r="L325" s="3">
        <f>'Allocations in Kind'!$AK325</f>
        <v>0</v>
      </c>
      <c r="M325" s="1">
        <f>'ES Breakdown'!D325+'ES Breakdown'!G325+'ES Breakdown'!J325</f>
        <v>0</v>
      </c>
      <c r="N325" s="2">
        <f>'ES Breakdown'!E325+'ES Breakdown'!H325+'ES Breakdown'!K325</f>
        <v>0</v>
      </c>
      <c r="O325" s="3">
        <f>'ES Breakdown'!F325+'ES Breakdown'!I325+'ES Breakdown'!L325</f>
        <v>0</v>
      </c>
      <c r="P325" s="1"/>
      <c r="Q325" s="2"/>
      <c r="R325" s="3"/>
      <c r="S325" s="1"/>
      <c r="T325" s="2"/>
      <c r="U325" s="3"/>
      <c r="V325" s="1"/>
      <c r="W325" s="2"/>
      <c r="X325" s="3"/>
      <c r="Y325" s="1"/>
      <c r="Z325" s="2"/>
      <c r="AA325" s="3"/>
      <c r="AB325" s="1"/>
      <c r="AC325" s="2"/>
      <c r="AD325" s="3"/>
      <c r="AE325" s="1"/>
      <c r="AF325" s="2"/>
      <c r="AG325" s="3"/>
      <c r="AI325" s="147">
        <f t="shared" si="211"/>
        <v>0</v>
      </c>
      <c r="AJ325" s="80">
        <f t="shared" si="211"/>
        <v>0</v>
      </c>
      <c r="AK325" s="134">
        <f t="shared" si="211"/>
        <v>0</v>
      </c>
    </row>
    <row r="326" spans="1:37" ht="15" customHeight="1" x14ac:dyDescent="0.2">
      <c r="A326" s="20" t="str">
        <f>[6]Settings!U325</f>
        <v>B</v>
      </c>
      <c r="B326" s="19" t="str">
        <f>[6]Settings!V325</f>
        <v>NW371</v>
      </c>
      <c r="C326" s="229" t="str">
        <f>[6]Settings!W325</f>
        <v xml:space="preserve"> Moretele</v>
      </c>
      <c r="D326" s="147">
        <f>Current!$AI326</f>
        <v>3689</v>
      </c>
      <c r="E326" s="80">
        <f>Current!$AJ326</f>
        <v>2400</v>
      </c>
      <c r="F326" s="134">
        <f>Current!$AK326</f>
        <v>2660</v>
      </c>
      <c r="G326" s="147">
        <f>'Infrastructure 2 of 2'!$AI326</f>
        <v>193845</v>
      </c>
      <c r="H326" s="80">
        <f>'Infrastructure 2 of 2'!$AJ326</f>
        <v>197778</v>
      </c>
      <c r="I326" s="134">
        <f>'Infrastructure 2 of 2'!$AK326</f>
        <v>217546</v>
      </c>
      <c r="J326" s="147">
        <f>'Allocations in Kind'!$AI326</f>
        <v>53376</v>
      </c>
      <c r="K326" s="80">
        <f>'Allocations in Kind'!$AJ326</f>
        <v>88831</v>
      </c>
      <c r="L326" s="134">
        <f>'Allocations in Kind'!$AK326</f>
        <v>102452</v>
      </c>
      <c r="M326" s="147">
        <f>'ES Breakdown'!D326+'ES Breakdown'!G326+'ES Breakdown'!J326</f>
        <v>284500</v>
      </c>
      <c r="N326" s="80">
        <f>'ES Breakdown'!E326+'ES Breakdown'!H326+'ES Breakdown'!K326</f>
        <v>305804</v>
      </c>
      <c r="O326" s="134">
        <f>'ES Breakdown'!F326+'ES Breakdown'!I326+'ES Breakdown'!L326</f>
        <v>322408</v>
      </c>
      <c r="P326" s="147"/>
      <c r="Q326" s="80"/>
      <c r="R326" s="134"/>
      <c r="S326" s="147"/>
      <c r="T326" s="80"/>
      <c r="U326" s="134"/>
      <c r="V326" s="147"/>
      <c r="W326" s="80"/>
      <c r="X326" s="134"/>
      <c r="Y326" s="147"/>
      <c r="Z326" s="80"/>
      <c r="AA326" s="134"/>
      <c r="AB326" s="147"/>
      <c r="AC326" s="80"/>
      <c r="AD326" s="134"/>
      <c r="AE326" s="147"/>
      <c r="AF326" s="80"/>
      <c r="AG326" s="134"/>
      <c r="AI326" s="147">
        <f t="shared" si="211"/>
        <v>535410</v>
      </c>
      <c r="AJ326" s="80">
        <f t="shared" si="211"/>
        <v>594813</v>
      </c>
      <c r="AK326" s="134">
        <f t="shared" si="211"/>
        <v>645066</v>
      </c>
    </row>
    <row r="327" spans="1:37" ht="15" customHeight="1" x14ac:dyDescent="0.2">
      <c r="A327" s="20" t="str">
        <f>[6]Settings!U326</f>
        <v>B</v>
      </c>
      <c r="B327" s="19" t="str">
        <f>[6]Settings!V326</f>
        <v>NW372</v>
      </c>
      <c r="C327" s="229" t="str">
        <f>[6]Settings!W326</f>
        <v xml:space="preserve"> Madibeng</v>
      </c>
      <c r="D327" s="147">
        <f>Current!$AI327</f>
        <v>4291</v>
      </c>
      <c r="E327" s="80">
        <f>Current!$AJ327</f>
        <v>1955</v>
      </c>
      <c r="F327" s="134">
        <f>Current!$AK327</f>
        <v>2215</v>
      </c>
      <c r="G327" s="147">
        <f>'Infrastructure 2 of 2'!$AI327</f>
        <v>301005</v>
      </c>
      <c r="H327" s="80">
        <f>'Infrastructure 2 of 2'!$AJ327</f>
        <v>326486</v>
      </c>
      <c r="I327" s="134">
        <f>'Infrastructure 2 of 2'!$AK327</f>
        <v>357935</v>
      </c>
      <c r="J327" s="147">
        <f>'Allocations in Kind'!$AI327</f>
        <v>196729</v>
      </c>
      <c r="K327" s="80">
        <f>'Allocations in Kind'!$AJ327</f>
        <v>245207</v>
      </c>
      <c r="L327" s="134">
        <f>'Allocations in Kind'!$AK327</f>
        <v>285000</v>
      </c>
      <c r="M327" s="147">
        <f>'ES Breakdown'!D327+'ES Breakdown'!G327+'ES Breakdown'!J327</f>
        <v>567442</v>
      </c>
      <c r="N327" s="80">
        <f>'ES Breakdown'!E327+'ES Breakdown'!H327+'ES Breakdown'!K327</f>
        <v>625845</v>
      </c>
      <c r="O327" s="134">
        <f>'ES Breakdown'!F327+'ES Breakdown'!I327+'ES Breakdown'!L327</f>
        <v>681745</v>
      </c>
      <c r="P327" s="147"/>
      <c r="Q327" s="80"/>
      <c r="R327" s="134"/>
      <c r="S327" s="147"/>
      <c r="T327" s="80"/>
      <c r="U327" s="134"/>
      <c r="V327" s="147"/>
      <c r="W327" s="80"/>
      <c r="X327" s="134"/>
      <c r="Y327" s="147"/>
      <c r="Z327" s="80"/>
      <c r="AA327" s="134"/>
      <c r="AB327" s="147"/>
      <c r="AC327" s="80"/>
      <c r="AD327" s="134"/>
      <c r="AE327" s="147"/>
      <c r="AF327" s="80"/>
      <c r="AG327" s="134"/>
      <c r="AI327" s="147">
        <f t="shared" si="211"/>
        <v>1069467</v>
      </c>
      <c r="AJ327" s="80">
        <f t="shared" si="211"/>
        <v>1199493</v>
      </c>
      <c r="AK327" s="134">
        <f t="shared" si="211"/>
        <v>1326895</v>
      </c>
    </row>
    <row r="328" spans="1:37" ht="15" customHeight="1" x14ac:dyDescent="0.2">
      <c r="A328" s="20" t="str">
        <f>[6]Settings!U327</f>
        <v>B</v>
      </c>
      <c r="B328" s="19" t="str">
        <f>[6]Settings!V327</f>
        <v>NW373</v>
      </c>
      <c r="C328" s="229" t="str">
        <f>[6]Settings!W327</f>
        <v xml:space="preserve"> Rustenburg</v>
      </c>
      <c r="D328" s="147">
        <f>Current!$AI328</f>
        <v>5949</v>
      </c>
      <c r="E328" s="80">
        <f>Current!$AJ328</f>
        <v>1700</v>
      </c>
      <c r="F328" s="134">
        <f>Current!$AK328</f>
        <v>1700</v>
      </c>
      <c r="G328" s="147">
        <f>'Infrastructure 2 of 2'!$AI328</f>
        <v>628591.86525266385</v>
      </c>
      <c r="H328" s="80">
        <f>'Infrastructure 2 of 2'!$AJ328</f>
        <v>486340.24513181217</v>
      </c>
      <c r="I328" s="134">
        <f>'Infrastructure 2 of 2'!$AK328</f>
        <v>563944.51833863929</v>
      </c>
      <c r="J328" s="147">
        <f>'Allocations in Kind'!$AI328</f>
        <v>21029</v>
      </c>
      <c r="K328" s="80">
        <f>'Allocations in Kind'!$AJ328</f>
        <v>81381</v>
      </c>
      <c r="L328" s="134">
        <f>'Allocations in Kind'!$AK328</f>
        <v>83033</v>
      </c>
      <c r="M328" s="147">
        <f>'ES Breakdown'!D328+'ES Breakdown'!G328+'ES Breakdown'!J328</f>
        <v>526072</v>
      </c>
      <c r="N328" s="80">
        <f>'ES Breakdown'!E328+'ES Breakdown'!H328+'ES Breakdown'!K328</f>
        <v>607549</v>
      </c>
      <c r="O328" s="134">
        <f>'ES Breakdown'!F328+'ES Breakdown'!I328+'ES Breakdown'!L328</f>
        <v>680253</v>
      </c>
      <c r="P328" s="147"/>
      <c r="Q328" s="80"/>
      <c r="R328" s="134"/>
      <c r="S328" s="147"/>
      <c r="T328" s="80"/>
      <c r="U328" s="134"/>
      <c r="V328" s="147"/>
      <c r="W328" s="80"/>
      <c r="X328" s="134"/>
      <c r="Y328" s="147"/>
      <c r="Z328" s="80"/>
      <c r="AA328" s="134"/>
      <c r="AB328" s="147"/>
      <c r="AC328" s="80"/>
      <c r="AD328" s="134"/>
      <c r="AE328" s="147"/>
      <c r="AF328" s="80"/>
      <c r="AG328" s="134"/>
      <c r="AI328" s="147">
        <f t="shared" si="211"/>
        <v>1181641.8652526638</v>
      </c>
      <c r="AJ328" s="80">
        <f t="shared" si="211"/>
        <v>1176970.2451318121</v>
      </c>
      <c r="AK328" s="134">
        <f t="shared" si="211"/>
        <v>1328930.5183386393</v>
      </c>
    </row>
    <row r="329" spans="1:37" ht="15" customHeight="1" x14ac:dyDescent="0.2">
      <c r="A329" s="20" t="str">
        <f>[6]Settings!U328</f>
        <v>B</v>
      </c>
      <c r="B329" s="19" t="str">
        <f>[6]Settings!V328</f>
        <v>NW374</v>
      </c>
      <c r="C329" s="229" t="str">
        <f>[6]Settings!W328</f>
        <v xml:space="preserve"> Kgetlengrivier</v>
      </c>
      <c r="D329" s="147">
        <f>Current!$AI329</f>
        <v>3707</v>
      </c>
      <c r="E329" s="80">
        <f>Current!$AJ329</f>
        <v>2600</v>
      </c>
      <c r="F329" s="134">
        <f>Current!$AK329</f>
        <v>2860</v>
      </c>
      <c r="G329" s="147">
        <f>'Infrastructure 2 of 2'!$AI329</f>
        <v>46239</v>
      </c>
      <c r="H329" s="80">
        <f>'Infrastructure 2 of 2'!$AJ329</f>
        <v>52556</v>
      </c>
      <c r="I329" s="134">
        <f>'Infrastructure 2 of 2'!$AK329</f>
        <v>68946</v>
      </c>
      <c r="J329" s="147">
        <f>'Allocations in Kind'!$AI329</f>
        <v>40247</v>
      </c>
      <c r="K329" s="80">
        <f>'Allocations in Kind'!$AJ329</f>
        <v>30143</v>
      </c>
      <c r="L329" s="134">
        <f>'Allocations in Kind'!$AK329</f>
        <v>1151</v>
      </c>
      <c r="M329" s="147">
        <f>'ES Breakdown'!D329+'ES Breakdown'!G329+'ES Breakdown'!J329</f>
        <v>70879</v>
      </c>
      <c r="N329" s="80">
        <f>'ES Breakdown'!E329+'ES Breakdown'!H329+'ES Breakdown'!K329</f>
        <v>81401</v>
      </c>
      <c r="O329" s="134">
        <f>'ES Breakdown'!F329+'ES Breakdown'!I329+'ES Breakdown'!L329</f>
        <v>88722</v>
      </c>
      <c r="P329" s="147"/>
      <c r="Q329" s="80"/>
      <c r="R329" s="134"/>
      <c r="S329" s="147"/>
      <c r="T329" s="80"/>
      <c r="U329" s="134"/>
      <c r="V329" s="147"/>
      <c r="W329" s="80"/>
      <c r="X329" s="134"/>
      <c r="Y329" s="147"/>
      <c r="Z329" s="80"/>
      <c r="AA329" s="134"/>
      <c r="AB329" s="147"/>
      <c r="AC329" s="80"/>
      <c r="AD329" s="134"/>
      <c r="AE329" s="147"/>
      <c r="AF329" s="80"/>
      <c r="AG329" s="134"/>
      <c r="AI329" s="147">
        <f t="shared" si="211"/>
        <v>161072</v>
      </c>
      <c r="AJ329" s="80">
        <f t="shared" si="211"/>
        <v>166700</v>
      </c>
      <c r="AK329" s="134">
        <f t="shared" si="211"/>
        <v>161679</v>
      </c>
    </row>
    <row r="330" spans="1:37" ht="15" customHeight="1" x14ac:dyDescent="0.2">
      <c r="A330" s="20" t="str">
        <f>[6]Settings!U329</f>
        <v>B</v>
      </c>
      <c r="B330" s="19" t="str">
        <f>[6]Settings!V329</f>
        <v>NW375</v>
      </c>
      <c r="C330" s="229" t="str">
        <f>[6]Settings!W329</f>
        <v xml:space="preserve"> Moses Kotane</v>
      </c>
      <c r="D330" s="147">
        <f>Current!$AI330</f>
        <v>2700</v>
      </c>
      <c r="E330" s="80">
        <f>Current!$AJ330</f>
        <v>1700</v>
      </c>
      <c r="F330" s="134">
        <f>Current!$AK330</f>
        <v>1700</v>
      </c>
      <c r="G330" s="147">
        <f>'Infrastructure 2 of 2'!$AI330</f>
        <v>207415</v>
      </c>
      <c r="H330" s="80">
        <f>'Infrastructure 2 of 2'!$AJ330</f>
        <v>211553</v>
      </c>
      <c r="I330" s="134">
        <f>'Infrastructure 2 of 2'!$AK330</f>
        <v>231197</v>
      </c>
      <c r="J330" s="147">
        <f>'Allocations in Kind'!$AI330</f>
        <v>38606</v>
      </c>
      <c r="K330" s="80">
        <f>'Allocations in Kind'!$AJ330</f>
        <v>15670</v>
      </c>
      <c r="L330" s="134">
        <f>'Allocations in Kind'!$AK330</f>
        <v>15063</v>
      </c>
      <c r="M330" s="147">
        <f>'ES Breakdown'!D330+'ES Breakdown'!G330+'ES Breakdown'!J330</f>
        <v>357438</v>
      </c>
      <c r="N330" s="80">
        <f>'ES Breakdown'!E330+'ES Breakdown'!H330+'ES Breakdown'!K330</f>
        <v>385729</v>
      </c>
      <c r="O330" s="134">
        <f>'ES Breakdown'!F330+'ES Breakdown'!I330+'ES Breakdown'!L330</f>
        <v>408142</v>
      </c>
      <c r="P330" s="147"/>
      <c r="Q330" s="80"/>
      <c r="R330" s="134"/>
      <c r="S330" s="147"/>
      <c r="T330" s="80"/>
      <c r="U330" s="134"/>
      <c r="V330" s="147"/>
      <c r="W330" s="80"/>
      <c r="X330" s="134"/>
      <c r="Y330" s="147"/>
      <c r="Z330" s="80"/>
      <c r="AA330" s="134"/>
      <c r="AB330" s="147"/>
      <c r="AC330" s="80"/>
      <c r="AD330" s="134"/>
      <c r="AE330" s="147"/>
      <c r="AF330" s="80"/>
      <c r="AG330" s="134"/>
      <c r="AI330" s="147">
        <f t="shared" si="211"/>
        <v>606159</v>
      </c>
      <c r="AJ330" s="80">
        <f t="shared" si="211"/>
        <v>614652</v>
      </c>
      <c r="AK330" s="134">
        <f t="shared" si="211"/>
        <v>656102</v>
      </c>
    </row>
    <row r="331" spans="1:37" ht="15" customHeight="1" x14ac:dyDescent="0.2">
      <c r="A331" s="20" t="str">
        <f>[6]Settings!U330</f>
        <v>C</v>
      </c>
      <c r="B331" s="19" t="str">
        <f>[6]Settings!V330</f>
        <v>DC37</v>
      </c>
      <c r="C331" s="229" t="str">
        <f>[6]Settings!W330</f>
        <v xml:space="preserve"> Bojanala Platinum District Municipality</v>
      </c>
      <c r="D331" s="147">
        <f>Current!$AI331</f>
        <v>2997</v>
      </c>
      <c r="E331" s="80">
        <f>Current!$AJ331</f>
        <v>1000</v>
      </c>
      <c r="F331" s="134">
        <f>Current!$AK331</f>
        <v>1000</v>
      </c>
      <c r="G331" s="147">
        <f>'Infrastructure 2 of 2'!$AI331</f>
        <v>2359</v>
      </c>
      <c r="H331" s="80">
        <f>'Infrastructure 2 of 2'!$AJ331</f>
        <v>2459</v>
      </c>
      <c r="I331" s="134">
        <f>'Infrastructure 2 of 2'!$AK331</f>
        <v>2599</v>
      </c>
      <c r="J331" s="147">
        <f>'Allocations in Kind'!$AI331</f>
        <v>1637</v>
      </c>
      <c r="K331" s="80">
        <f>'Allocations in Kind'!$AJ331</f>
        <v>0</v>
      </c>
      <c r="L331" s="134">
        <f>'Allocations in Kind'!$AK331</f>
        <v>0</v>
      </c>
      <c r="M331" s="147">
        <f>'ES Breakdown'!D331+'ES Breakdown'!G331+'ES Breakdown'!J331</f>
        <v>313057</v>
      </c>
      <c r="N331" s="80">
        <f>'ES Breakdown'!E331+'ES Breakdown'!H331+'ES Breakdown'!K331</f>
        <v>321870</v>
      </c>
      <c r="O331" s="134">
        <f>'ES Breakdown'!F331+'ES Breakdown'!I331+'ES Breakdown'!L331</f>
        <v>333726</v>
      </c>
      <c r="P331" s="147"/>
      <c r="Q331" s="80"/>
      <c r="R331" s="134"/>
      <c r="S331" s="147"/>
      <c r="T331" s="80"/>
      <c r="U331" s="134"/>
      <c r="V331" s="147"/>
      <c r="W331" s="80"/>
      <c r="X331" s="134"/>
      <c r="Y331" s="147"/>
      <c r="Z331" s="80"/>
      <c r="AA331" s="134"/>
      <c r="AB331" s="147"/>
      <c r="AC331" s="80"/>
      <c r="AD331" s="134"/>
      <c r="AE331" s="147"/>
      <c r="AF331" s="80"/>
      <c r="AG331" s="134"/>
      <c r="AI331" s="147">
        <f t="shared" si="211"/>
        <v>320050</v>
      </c>
      <c r="AJ331" s="80">
        <f t="shared" si="211"/>
        <v>325329</v>
      </c>
      <c r="AK331" s="134">
        <f t="shared" si="211"/>
        <v>337325</v>
      </c>
    </row>
    <row r="332" spans="1:37" s="66" customFormat="1" ht="15" customHeight="1" x14ac:dyDescent="0.2">
      <c r="A332" s="22" t="str">
        <f>[6]Settings!U331</f>
        <v>Total: Bojanala Platinum Municipalities</v>
      </c>
      <c r="B332" s="23"/>
      <c r="C332" s="24"/>
      <c r="D332" s="193">
        <f>SUM(D326:D331)</f>
        <v>23333</v>
      </c>
      <c r="E332" s="102">
        <f t="shared" ref="E332:F332" si="212">SUM(E326:E331)</f>
        <v>11355</v>
      </c>
      <c r="F332" s="203">
        <f t="shared" si="212"/>
        <v>12135</v>
      </c>
      <c r="G332" s="193">
        <f>SUM(G326:G331)</f>
        <v>1379454.8652526638</v>
      </c>
      <c r="H332" s="102">
        <f t="shared" ref="H332:I332" si="213">SUM(H326:H331)</f>
        <v>1277172.2451318121</v>
      </c>
      <c r="I332" s="203">
        <f t="shared" si="213"/>
        <v>1442167.5183386393</v>
      </c>
      <c r="J332" s="193">
        <f>SUM(J326:J331)</f>
        <v>351624</v>
      </c>
      <c r="K332" s="102">
        <f t="shared" ref="K332:L332" si="214">SUM(K326:K331)</f>
        <v>461232</v>
      </c>
      <c r="L332" s="203">
        <f t="shared" si="214"/>
        <v>486699</v>
      </c>
      <c r="M332" s="193">
        <f>SUM(M326:M331)</f>
        <v>2119388</v>
      </c>
      <c r="N332" s="102">
        <f t="shared" ref="N332:AK332" si="215">SUM(N326:N331)</f>
        <v>2328198</v>
      </c>
      <c r="O332" s="203">
        <f t="shared" si="215"/>
        <v>2514996</v>
      </c>
      <c r="P332" s="203">
        <f t="shared" si="215"/>
        <v>0</v>
      </c>
      <c r="Q332" s="102">
        <f t="shared" si="215"/>
        <v>0</v>
      </c>
      <c r="R332" s="203">
        <f t="shared" si="215"/>
        <v>0</v>
      </c>
      <c r="S332" s="193">
        <f t="shared" si="215"/>
        <v>0</v>
      </c>
      <c r="T332" s="102">
        <f t="shared" si="215"/>
        <v>0</v>
      </c>
      <c r="U332" s="203">
        <f t="shared" si="215"/>
        <v>0</v>
      </c>
      <c r="V332" s="193">
        <f t="shared" si="215"/>
        <v>0</v>
      </c>
      <c r="W332" s="102">
        <f t="shared" si="215"/>
        <v>0</v>
      </c>
      <c r="X332" s="203">
        <f t="shared" si="215"/>
        <v>0</v>
      </c>
      <c r="Y332" s="193">
        <f t="shared" si="215"/>
        <v>0</v>
      </c>
      <c r="Z332" s="102">
        <f t="shared" si="215"/>
        <v>0</v>
      </c>
      <c r="AA332" s="203">
        <f t="shared" si="215"/>
        <v>0</v>
      </c>
      <c r="AB332" s="193">
        <f t="shared" si="215"/>
        <v>0</v>
      </c>
      <c r="AC332" s="102">
        <f t="shared" si="215"/>
        <v>0</v>
      </c>
      <c r="AD332" s="203">
        <f t="shared" si="215"/>
        <v>0</v>
      </c>
      <c r="AE332" s="193">
        <f t="shared" si="215"/>
        <v>0</v>
      </c>
      <c r="AF332" s="102">
        <f t="shared" si="215"/>
        <v>0</v>
      </c>
      <c r="AG332" s="203">
        <f t="shared" si="215"/>
        <v>0</v>
      </c>
      <c r="AH332" s="121">
        <f t="shared" si="215"/>
        <v>0</v>
      </c>
      <c r="AI332" s="193">
        <f t="shared" si="215"/>
        <v>3873799.8652526638</v>
      </c>
      <c r="AJ332" s="102">
        <f t="shared" si="215"/>
        <v>4077957.2451318121</v>
      </c>
      <c r="AK332" s="203">
        <f t="shared" si="215"/>
        <v>4455997.5183386393</v>
      </c>
    </row>
    <row r="333" spans="1:37" ht="15" customHeight="1" x14ac:dyDescent="0.2">
      <c r="A333" s="254">
        <f>[6]Settings!U332</f>
        <v>0</v>
      </c>
      <c r="B333" s="243">
        <f>[6]Settings!V332</f>
        <v>0</v>
      </c>
      <c r="C333" s="244">
        <f>[6]Settings!W332</f>
        <v>0</v>
      </c>
      <c r="D333" s="1">
        <f>Current!$AI333</f>
        <v>0</v>
      </c>
      <c r="E333" s="2">
        <f>Current!$AJ333</f>
        <v>0</v>
      </c>
      <c r="F333" s="3">
        <f>Current!$AK333</f>
        <v>0</v>
      </c>
      <c r="G333" s="1">
        <f>'Infrastructure 2 of 2'!$AI333</f>
        <v>0</v>
      </c>
      <c r="H333" s="2">
        <f>'Infrastructure 2 of 2'!$AJ333</f>
        <v>0</v>
      </c>
      <c r="I333" s="3">
        <f>'Infrastructure 2 of 2'!$AK333</f>
        <v>0</v>
      </c>
      <c r="J333" s="1">
        <f>'Allocations in Kind'!$AI333</f>
        <v>0</v>
      </c>
      <c r="K333" s="2">
        <f>'Allocations in Kind'!$AJ333</f>
        <v>0</v>
      </c>
      <c r="L333" s="3">
        <f>'Allocations in Kind'!$AK333</f>
        <v>0</v>
      </c>
      <c r="M333" s="1">
        <f>'ES Breakdown'!D333+'ES Breakdown'!G333+'ES Breakdown'!J333</f>
        <v>0</v>
      </c>
      <c r="N333" s="2">
        <f>'ES Breakdown'!E333+'ES Breakdown'!H333+'ES Breakdown'!K333</f>
        <v>0</v>
      </c>
      <c r="O333" s="3">
        <f>'ES Breakdown'!F333+'ES Breakdown'!I333+'ES Breakdown'!L333</f>
        <v>0</v>
      </c>
      <c r="P333" s="1"/>
      <c r="Q333" s="2"/>
      <c r="R333" s="3"/>
      <c r="S333" s="1"/>
      <c r="T333" s="2"/>
      <c r="U333" s="3"/>
      <c r="V333" s="1"/>
      <c r="W333" s="2"/>
      <c r="X333" s="3"/>
      <c r="Y333" s="1"/>
      <c r="Z333" s="2"/>
      <c r="AA333" s="3"/>
      <c r="AB333" s="1"/>
      <c r="AC333" s="2"/>
      <c r="AD333" s="3"/>
      <c r="AE333" s="1"/>
      <c r="AF333" s="2"/>
      <c r="AG333" s="3"/>
      <c r="AI333" s="147">
        <f t="shared" ref="AI333:AK339" si="216">D333+G333+J333+M333+P333+S333+V333+Y333+AB333+AE333</f>
        <v>0</v>
      </c>
      <c r="AJ333" s="80">
        <f t="shared" si="216"/>
        <v>0</v>
      </c>
      <c r="AK333" s="134">
        <f t="shared" si="216"/>
        <v>0</v>
      </c>
    </row>
    <row r="334" spans="1:37" ht="15" customHeight="1" x14ac:dyDescent="0.2">
      <c r="A334" s="20" t="str">
        <f>[6]Settings!U333</f>
        <v>B</v>
      </c>
      <c r="B334" s="19" t="str">
        <f>[6]Settings!V333</f>
        <v>NW381</v>
      </c>
      <c r="C334" s="229" t="str">
        <f>[6]Settings!W333</f>
        <v xml:space="preserve"> Ratlou</v>
      </c>
      <c r="D334" s="147">
        <f>Current!$AI334</f>
        <v>3897</v>
      </c>
      <c r="E334" s="80">
        <f>Current!$AJ334</f>
        <v>1900</v>
      </c>
      <c r="F334" s="134">
        <f>Current!$AK334</f>
        <v>1900</v>
      </c>
      <c r="G334" s="147">
        <f>'Infrastructure 2 of 2'!$AI334</f>
        <v>29859</v>
      </c>
      <c r="H334" s="80">
        <f>'Infrastructure 2 of 2'!$AJ334</f>
        <v>31400</v>
      </c>
      <c r="I334" s="134">
        <f>'Infrastructure 2 of 2'!$AK334</f>
        <v>33026</v>
      </c>
      <c r="J334" s="147">
        <f>'Allocations in Kind'!$AI334</f>
        <v>11580</v>
      </c>
      <c r="K334" s="80">
        <f>'Allocations in Kind'!$AJ334</f>
        <v>14645</v>
      </c>
      <c r="L334" s="134">
        <f>'Allocations in Kind'!$AK334</f>
        <v>15494</v>
      </c>
      <c r="M334" s="147">
        <f>'ES Breakdown'!D334+'ES Breakdown'!G334+'ES Breakdown'!J334</f>
        <v>102876</v>
      </c>
      <c r="N334" s="80">
        <f>'ES Breakdown'!E334+'ES Breakdown'!H334+'ES Breakdown'!K334</f>
        <v>110675</v>
      </c>
      <c r="O334" s="134">
        <f>'ES Breakdown'!F334+'ES Breakdown'!I334+'ES Breakdown'!L334</f>
        <v>115357</v>
      </c>
      <c r="P334" s="147"/>
      <c r="Q334" s="80"/>
      <c r="R334" s="134"/>
      <c r="S334" s="147"/>
      <c r="T334" s="80"/>
      <c r="U334" s="134"/>
      <c r="V334" s="147"/>
      <c r="W334" s="80"/>
      <c r="X334" s="134"/>
      <c r="Y334" s="147"/>
      <c r="Z334" s="80"/>
      <c r="AA334" s="134"/>
      <c r="AB334" s="147"/>
      <c r="AC334" s="80"/>
      <c r="AD334" s="134"/>
      <c r="AE334" s="147"/>
      <c r="AF334" s="80"/>
      <c r="AG334" s="134"/>
      <c r="AI334" s="147">
        <f t="shared" si="216"/>
        <v>148212</v>
      </c>
      <c r="AJ334" s="80">
        <f t="shared" si="216"/>
        <v>158620</v>
      </c>
      <c r="AK334" s="134">
        <f t="shared" si="216"/>
        <v>165777</v>
      </c>
    </row>
    <row r="335" spans="1:37" ht="15" customHeight="1" x14ac:dyDescent="0.2">
      <c r="A335" s="20" t="str">
        <f>[6]Settings!U334</f>
        <v>B</v>
      </c>
      <c r="B335" s="19" t="str">
        <f>[6]Settings!V334</f>
        <v>NW382</v>
      </c>
      <c r="C335" s="229" t="str">
        <f>[6]Settings!W334</f>
        <v xml:space="preserve"> Tswaing</v>
      </c>
      <c r="D335" s="147">
        <f>Current!$AI335</f>
        <v>3527</v>
      </c>
      <c r="E335" s="80">
        <f>Current!$AJ335</f>
        <v>2600</v>
      </c>
      <c r="F335" s="134">
        <f>Current!$AK335</f>
        <v>2860</v>
      </c>
      <c r="G335" s="147">
        <f>'Infrastructure 2 of 2'!$AI335</f>
        <v>29730</v>
      </c>
      <c r="H335" s="80">
        <f>'Infrastructure 2 of 2'!$AJ335</f>
        <v>34263</v>
      </c>
      <c r="I335" s="134">
        <f>'Infrastructure 2 of 2'!$AK335</f>
        <v>35881</v>
      </c>
      <c r="J335" s="147">
        <f>'Allocations in Kind'!$AI335</f>
        <v>9644</v>
      </c>
      <c r="K335" s="80">
        <f>'Allocations in Kind'!$AJ335</f>
        <v>5825</v>
      </c>
      <c r="L335" s="134">
        <f>'Allocations in Kind'!$AK335</f>
        <v>6163</v>
      </c>
      <c r="M335" s="147">
        <f>'ES Breakdown'!D335+'ES Breakdown'!G335+'ES Breakdown'!J335</f>
        <v>92403</v>
      </c>
      <c r="N335" s="80">
        <f>'ES Breakdown'!E335+'ES Breakdown'!H335+'ES Breakdown'!K335</f>
        <v>101649</v>
      </c>
      <c r="O335" s="134">
        <f>'ES Breakdown'!F335+'ES Breakdown'!I335+'ES Breakdown'!L335</f>
        <v>107070</v>
      </c>
      <c r="P335" s="147"/>
      <c r="Q335" s="80"/>
      <c r="R335" s="134"/>
      <c r="S335" s="147"/>
      <c r="T335" s="80"/>
      <c r="U335" s="134"/>
      <c r="V335" s="147"/>
      <c r="W335" s="80"/>
      <c r="X335" s="134"/>
      <c r="Y335" s="147"/>
      <c r="Z335" s="80"/>
      <c r="AA335" s="134"/>
      <c r="AB335" s="147"/>
      <c r="AC335" s="80"/>
      <c r="AD335" s="134"/>
      <c r="AE335" s="147"/>
      <c r="AF335" s="80"/>
      <c r="AG335" s="134"/>
      <c r="AI335" s="147">
        <f t="shared" si="216"/>
        <v>135304</v>
      </c>
      <c r="AJ335" s="80">
        <f t="shared" si="216"/>
        <v>144337</v>
      </c>
      <c r="AK335" s="134">
        <f t="shared" si="216"/>
        <v>151974</v>
      </c>
    </row>
    <row r="336" spans="1:37" ht="15" customHeight="1" x14ac:dyDescent="0.2">
      <c r="A336" s="20" t="str">
        <f>[6]Settings!U335</f>
        <v>B</v>
      </c>
      <c r="B336" s="19" t="str">
        <f>[6]Settings!V335</f>
        <v>NW383</v>
      </c>
      <c r="C336" s="229" t="str">
        <f>[6]Settings!W335</f>
        <v xml:space="preserve"> Mafikeng</v>
      </c>
      <c r="D336" s="147">
        <f>Current!$AI336</f>
        <v>14589</v>
      </c>
      <c r="E336" s="80">
        <f>Current!$AJ336</f>
        <v>7400</v>
      </c>
      <c r="F336" s="134">
        <f>Current!$AK336</f>
        <v>11660</v>
      </c>
      <c r="G336" s="147">
        <f>'Infrastructure 2 of 2'!$AI336</f>
        <v>62288</v>
      </c>
      <c r="H336" s="80">
        <f>'Infrastructure 2 of 2'!$AJ336</f>
        <v>70840</v>
      </c>
      <c r="I336" s="134">
        <f>'Infrastructure 2 of 2'!$AK336</f>
        <v>79587</v>
      </c>
      <c r="J336" s="147">
        <f>'Allocations in Kind'!$AI336</f>
        <v>30598</v>
      </c>
      <c r="K336" s="80">
        <f>'Allocations in Kind'!$AJ336</f>
        <v>15683</v>
      </c>
      <c r="L336" s="134">
        <f>'Allocations in Kind'!$AK336</f>
        <v>16593</v>
      </c>
      <c r="M336" s="147">
        <f>'ES Breakdown'!D336+'ES Breakdown'!G336+'ES Breakdown'!J336</f>
        <v>198796</v>
      </c>
      <c r="N336" s="80">
        <f>'ES Breakdown'!E336+'ES Breakdown'!H336+'ES Breakdown'!K336</f>
        <v>224700</v>
      </c>
      <c r="O336" s="134">
        <f>'ES Breakdown'!F336+'ES Breakdown'!I336+'ES Breakdown'!L336</f>
        <v>238967</v>
      </c>
      <c r="P336" s="147"/>
      <c r="Q336" s="80"/>
      <c r="R336" s="134"/>
      <c r="S336" s="147"/>
      <c r="T336" s="80"/>
      <c r="U336" s="134"/>
      <c r="V336" s="147"/>
      <c r="W336" s="80"/>
      <c r="X336" s="134"/>
      <c r="Y336" s="147"/>
      <c r="Z336" s="80"/>
      <c r="AA336" s="134"/>
      <c r="AB336" s="147"/>
      <c r="AC336" s="80"/>
      <c r="AD336" s="134"/>
      <c r="AE336" s="147"/>
      <c r="AF336" s="80"/>
      <c r="AG336" s="134"/>
      <c r="AI336" s="147">
        <f t="shared" si="216"/>
        <v>306271</v>
      </c>
      <c r="AJ336" s="80">
        <f t="shared" si="216"/>
        <v>318623</v>
      </c>
      <c r="AK336" s="134">
        <f t="shared" si="216"/>
        <v>346807</v>
      </c>
    </row>
    <row r="337" spans="1:37" ht="15" customHeight="1" x14ac:dyDescent="0.2">
      <c r="A337" s="20" t="str">
        <f>[6]Settings!U336</f>
        <v>B</v>
      </c>
      <c r="B337" s="19" t="str">
        <f>[6]Settings!V336</f>
        <v>NW384</v>
      </c>
      <c r="C337" s="229" t="str">
        <f>[6]Settings!W336</f>
        <v xml:space="preserve"> Ditsobotla</v>
      </c>
      <c r="D337" s="147">
        <f>Current!$AI337</f>
        <v>3353</v>
      </c>
      <c r="E337" s="80">
        <f>Current!$AJ337</f>
        <v>2400</v>
      </c>
      <c r="F337" s="134">
        <f>Current!$AK337</f>
        <v>2660</v>
      </c>
      <c r="G337" s="147">
        <f>'Infrastructure 2 of 2'!$AI337</f>
        <v>55133</v>
      </c>
      <c r="H337" s="80">
        <f>'Infrastructure 2 of 2'!$AJ337</f>
        <v>46125</v>
      </c>
      <c r="I337" s="134">
        <f>'Infrastructure 2 of 2'!$AK337</f>
        <v>44227</v>
      </c>
      <c r="J337" s="147">
        <f>'Allocations in Kind'!$AI337</f>
        <v>5963</v>
      </c>
      <c r="K337" s="80">
        <f>'Allocations in Kind'!$AJ337</f>
        <v>8479</v>
      </c>
      <c r="L337" s="134">
        <f>'Allocations in Kind'!$AK337</f>
        <v>7454</v>
      </c>
      <c r="M337" s="147">
        <f>'ES Breakdown'!D337+'ES Breakdown'!G337+'ES Breakdown'!J337</f>
        <v>98339</v>
      </c>
      <c r="N337" s="80">
        <f>'ES Breakdown'!E337+'ES Breakdown'!H337+'ES Breakdown'!K337</f>
        <v>111601</v>
      </c>
      <c r="O337" s="134">
        <f>'ES Breakdown'!F337+'ES Breakdown'!I337+'ES Breakdown'!L337</f>
        <v>118756</v>
      </c>
      <c r="P337" s="147"/>
      <c r="Q337" s="80"/>
      <c r="R337" s="134"/>
      <c r="S337" s="147"/>
      <c r="T337" s="80"/>
      <c r="U337" s="134"/>
      <c r="V337" s="147"/>
      <c r="W337" s="80"/>
      <c r="X337" s="134"/>
      <c r="Y337" s="147"/>
      <c r="Z337" s="80"/>
      <c r="AA337" s="134"/>
      <c r="AB337" s="147"/>
      <c r="AC337" s="80"/>
      <c r="AD337" s="134"/>
      <c r="AE337" s="147"/>
      <c r="AF337" s="80"/>
      <c r="AG337" s="134"/>
      <c r="AI337" s="147">
        <f t="shared" si="216"/>
        <v>162788</v>
      </c>
      <c r="AJ337" s="80">
        <f t="shared" si="216"/>
        <v>168605</v>
      </c>
      <c r="AK337" s="134">
        <f t="shared" si="216"/>
        <v>173097</v>
      </c>
    </row>
    <row r="338" spans="1:37" ht="15" customHeight="1" x14ac:dyDescent="0.2">
      <c r="A338" s="20" t="str">
        <f>[6]Settings!U337</f>
        <v>B</v>
      </c>
      <c r="B338" s="19" t="str">
        <f>[6]Settings!V337</f>
        <v>NW385</v>
      </c>
      <c r="C338" s="229" t="str">
        <f>[6]Settings!W337</f>
        <v xml:space="preserve"> Ramotshere Moiloa</v>
      </c>
      <c r="D338" s="147">
        <f>Current!$AI338</f>
        <v>3236</v>
      </c>
      <c r="E338" s="80">
        <f>Current!$AJ338</f>
        <v>2400</v>
      </c>
      <c r="F338" s="134">
        <f>Current!$AK338</f>
        <v>2400</v>
      </c>
      <c r="G338" s="147">
        <f>'Infrastructure 2 of 2'!$AI338</f>
        <v>60033</v>
      </c>
      <c r="H338" s="80">
        <f>'Infrastructure 2 of 2'!$AJ338</f>
        <v>44790</v>
      </c>
      <c r="I338" s="134">
        <f>'Infrastructure 2 of 2'!$AK338</f>
        <v>43933</v>
      </c>
      <c r="J338" s="147">
        <f>'Allocations in Kind'!$AI338</f>
        <v>15168</v>
      </c>
      <c r="K338" s="80">
        <f>'Allocations in Kind'!$AJ338</f>
        <v>8513</v>
      </c>
      <c r="L338" s="134">
        <f>'Allocations in Kind'!$AK338</f>
        <v>10007</v>
      </c>
      <c r="M338" s="147">
        <f>'ES Breakdown'!D338+'ES Breakdown'!G338+'ES Breakdown'!J338</f>
        <v>137639</v>
      </c>
      <c r="N338" s="80">
        <f>'ES Breakdown'!E338+'ES Breakdown'!H338+'ES Breakdown'!K338</f>
        <v>151772</v>
      </c>
      <c r="O338" s="134">
        <f>'ES Breakdown'!F338+'ES Breakdown'!I338+'ES Breakdown'!L338</f>
        <v>159888</v>
      </c>
      <c r="P338" s="147"/>
      <c r="Q338" s="80"/>
      <c r="R338" s="134"/>
      <c r="S338" s="147"/>
      <c r="T338" s="80"/>
      <c r="U338" s="134"/>
      <c r="V338" s="147"/>
      <c r="W338" s="80"/>
      <c r="X338" s="134"/>
      <c r="Y338" s="147"/>
      <c r="Z338" s="80"/>
      <c r="AA338" s="134"/>
      <c r="AB338" s="147"/>
      <c r="AC338" s="80"/>
      <c r="AD338" s="134"/>
      <c r="AE338" s="147"/>
      <c r="AF338" s="80"/>
      <c r="AG338" s="134"/>
      <c r="AI338" s="147">
        <f t="shared" si="216"/>
        <v>216076</v>
      </c>
      <c r="AJ338" s="80">
        <f t="shared" si="216"/>
        <v>207475</v>
      </c>
      <c r="AK338" s="134">
        <f t="shared" si="216"/>
        <v>216228</v>
      </c>
    </row>
    <row r="339" spans="1:37" ht="15" customHeight="1" x14ac:dyDescent="0.2">
      <c r="A339" s="20" t="str">
        <f>[6]Settings!U338</f>
        <v>C</v>
      </c>
      <c r="B339" s="19" t="str">
        <f>[6]Settings!V338</f>
        <v>DC38</v>
      </c>
      <c r="C339" s="229" t="str">
        <f>[6]Settings!W338</f>
        <v xml:space="preserve"> Ngaka Modiri Molema District Municipality</v>
      </c>
      <c r="D339" s="147">
        <f>Current!$AI339</f>
        <v>3094</v>
      </c>
      <c r="E339" s="80">
        <f>Current!$AJ339</f>
        <v>2050</v>
      </c>
      <c r="F339" s="134">
        <f>Current!$AK339</f>
        <v>2310</v>
      </c>
      <c r="G339" s="147">
        <f>'Infrastructure 2 of 2'!$AI339</f>
        <v>307575</v>
      </c>
      <c r="H339" s="80">
        <f>'Infrastructure 2 of 2'!$AJ339</f>
        <v>326297</v>
      </c>
      <c r="I339" s="134">
        <f>'Infrastructure 2 of 2'!$AK339</f>
        <v>346077</v>
      </c>
      <c r="J339" s="147">
        <f>'Allocations in Kind'!$AI339</f>
        <v>189637</v>
      </c>
      <c r="K339" s="80">
        <f>'Allocations in Kind'!$AJ339</f>
        <v>324586</v>
      </c>
      <c r="L339" s="134">
        <f>'Allocations in Kind'!$AK339</f>
        <v>340233</v>
      </c>
      <c r="M339" s="147">
        <f>'ES Breakdown'!D339+'ES Breakdown'!G339+'ES Breakdown'!J339</f>
        <v>616267</v>
      </c>
      <c r="N339" s="80">
        <f>'ES Breakdown'!E339+'ES Breakdown'!H339+'ES Breakdown'!K339</f>
        <v>698707</v>
      </c>
      <c r="O339" s="134">
        <f>'ES Breakdown'!F339+'ES Breakdown'!I339+'ES Breakdown'!L339</f>
        <v>766482</v>
      </c>
      <c r="P339" s="147"/>
      <c r="Q339" s="80"/>
      <c r="R339" s="134"/>
      <c r="S339" s="147"/>
      <c r="T339" s="80"/>
      <c r="U339" s="134"/>
      <c r="V339" s="147"/>
      <c r="W339" s="80"/>
      <c r="X339" s="134"/>
      <c r="Y339" s="147"/>
      <c r="Z339" s="80"/>
      <c r="AA339" s="134"/>
      <c r="AB339" s="147"/>
      <c r="AC339" s="80"/>
      <c r="AD339" s="134"/>
      <c r="AE339" s="147"/>
      <c r="AF339" s="80"/>
      <c r="AG339" s="134"/>
      <c r="AI339" s="147">
        <f t="shared" si="216"/>
        <v>1116573</v>
      </c>
      <c r="AJ339" s="80">
        <f t="shared" si="216"/>
        <v>1351640</v>
      </c>
      <c r="AK339" s="134">
        <f t="shared" si="216"/>
        <v>1455102</v>
      </c>
    </row>
    <row r="340" spans="1:37" s="66" customFormat="1" ht="15" customHeight="1" x14ac:dyDescent="0.2">
      <c r="A340" s="22" t="str">
        <f>[6]Settings!U339</f>
        <v>Total: Ngaka Modiri Molema Municipalities</v>
      </c>
      <c r="B340" s="23"/>
      <c r="C340" s="24"/>
      <c r="D340" s="193">
        <f>SUM(D334:D339)</f>
        <v>31696</v>
      </c>
      <c r="E340" s="102">
        <f t="shared" ref="E340:F340" si="217">SUM(E334:E339)</f>
        <v>18750</v>
      </c>
      <c r="F340" s="203">
        <f t="shared" si="217"/>
        <v>23790</v>
      </c>
      <c r="G340" s="193">
        <f>SUM(G334:G339)</f>
        <v>544618</v>
      </c>
      <c r="H340" s="102">
        <f t="shared" ref="H340:I340" si="218">SUM(H334:H339)</f>
        <v>553715</v>
      </c>
      <c r="I340" s="203">
        <f t="shared" si="218"/>
        <v>582731</v>
      </c>
      <c r="J340" s="193">
        <f>SUM(J334:J339)</f>
        <v>262590</v>
      </c>
      <c r="K340" s="102">
        <f t="shared" ref="K340:L340" si="219">SUM(K334:K339)</f>
        <v>377731</v>
      </c>
      <c r="L340" s="203">
        <f t="shared" si="219"/>
        <v>395944</v>
      </c>
      <c r="M340" s="193">
        <f>SUM(M334:M339)</f>
        <v>1246320</v>
      </c>
      <c r="N340" s="102">
        <f t="shared" ref="N340:AK340" si="220">SUM(N334:N339)</f>
        <v>1399104</v>
      </c>
      <c r="O340" s="203">
        <f t="shared" si="220"/>
        <v>1506520</v>
      </c>
      <c r="P340" s="203">
        <f t="shared" si="220"/>
        <v>0</v>
      </c>
      <c r="Q340" s="102">
        <f t="shared" si="220"/>
        <v>0</v>
      </c>
      <c r="R340" s="203">
        <f t="shared" si="220"/>
        <v>0</v>
      </c>
      <c r="S340" s="193">
        <f t="shared" si="220"/>
        <v>0</v>
      </c>
      <c r="T340" s="102">
        <f t="shared" si="220"/>
        <v>0</v>
      </c>
      <c r="U340" s="203">
        <f t="shared" si="220"/>
        <v>0</v>
      </c>
      <c r="V340" s="193">
        <f t="shared" si="220"/>
        <v>0</v>
      </c>
      <c r="W340" s="102">
        <f t="shared" si="220"/>
        <v>0</v>
      </c>
      <c r="X340" s="203">
        <f t="shared" si="220"/>
        <v>0</v>
      </c>
      <c r="Y340" s="193">
        <f t="shared" si="220"/>
        <v>0</v>
      </c>
      <c r="Z340" s="102">
        <f t="shared" si="220"/>
        <v>0</v>
      </c>
      <c r="AA340" s="203">
        <f t="shared" si="220"/>
        <v>0</v>
      </c>
      <c r="AB340" s="193">
        <f t="shared" si="220"/>
        <v>0</v>
      </c>
      <c r="AC340" s="102">
        <f t="shared" si="220"/>
        <v>0</v>
      </c>
      <c r="AD340" s="203">
        <f t="shared" si="220"/>
        <v>0</v>
      </c>
      <c r="AE340" s="193">
        <f t="shared" si="220"/>
        <v>0</v>
      </c>
      <c r="AF340" s="102">
        <f t="shared" si="220"/>
        <v>0</v>
      </c>
      <c r="AG340" s="203">
        <f t="shared" si="220"/>
        <v>0</v>
      </c>
      <c r="AH340" s="121">
        <f t="shared" si="220"/>
        <v>0</v>
      </c>
      <c r="AI340" s="193">
        <f t="shared" si="220"/>
        <v>2085224</v>
      </c>
      <c r="AJ340" s="102">
        <f t="shared" si="220"/>
        <v>2349300</v>
      </c>
      <c r="AK340" s="203">
        <f t="shared" si="220"/>
        <v>2508985</v>
      </c>
    </row>
    <row r="341" spans="1:37" ht="15" customHeight="1" x14ac:dyDescent="0.2">
      <c r="A341" s="254">
        <f>[6]Settings!U340</f>
        <v>0</v>
      </c>
      <c r="B341" s="243">
        <f>[6]Settings!V340</f>
        <v>0</v>
      </c>
      <c r="C341" s="244">
        <f>[6]Settings!W340</f>
        <v>0</v>
      </c>
      <c r="D341" s="1">
        <f>Current!$AI341</f>
        <v>0</v>
      </c>
      <c r="E341" s="2">
        <f>Current!$AJ341</f>
        <v>0</v>
      </c>
      <c r="F341" s="3">
        <f>Current!$AK341</f>
        <v>0</v>
      </c>
      <c r="G341" s="1">
        <f>'Infrastructure 2 of 2'!$AI341</f>
        <v>0</v>
      </c>
      <c r="H341" s="2">
        <f>'Infrastructure 2 of 2'!$AJ341</f>
        <v>0</v>
      </c>
      <c r="I341" s="3">
        <f>'Infrastructure 2 of 2'!$AK341</f>
        <v>0</v>
      </c>
      <c r="J341" s="1">
        <f>'Allocations in Kind'!$AI341</f>
        <v>0</v>
      </c>
      <c r="K341" s="2">
        <f>'Allocations in Kind'!$AJ341</f>
        <v>0</v>
      </c>
      <c r="L341" s="3">
        <f>'Allocations in Kind'!$AK341</f>
        <v>0</v>
      </c>
      <c r="M341" s="1">
        <f>'ES Breakdown'!D341+'ES Breakdown'!G341+'ES Breakdown'!J341</f>
        <v>0</v>
      </c>
      <c r="N341" s="2">
        <f>'ES Breakdown'!E341+'ES Breakdown'!H341+'ES Breakdown'!K341</f>
        <v>0</v>
      </c>
      <c r="O341" s="3">
        <f>'ES Breakdown'!F341+'ES Breakdown'!I341+'ES Breakdown'!L341</f>
        <v>0</v>
      </c>
      <c r="P341" s="1"/>
      <c r="Q341" s="2"/>
      <c r="R341" s="3"/>
      <c r="S341" s="1"/>
      <c r="T341" s="2"/>
      <c r="U341" s="3"/>
      <c r="V341" s="1"/>
      <c r="W341" s="2"/>
      <c r="X341" s="3"/>
      <c r="Y341" s="1"/>
      <c r="Z341" s="2"/>
      <c r="AA341" s="3"/>
      <c r="AB341" s="1"/>
      <c r="AC341" s="2"/>
      <c r="AD341" s="3"/>
      <c r="AE341" s="1"/>
      <c r="AF341" s="2"/>
      <c r="AG341" s="3"/>
      <c r="AI341" s="147">
        <f t="shared" ref="AI341:AK347" si="221">D341+G341+J341+M341+P341+S341+V341+Y341+AB341+AE341</f>
        <v>0</v>
      </c>
      <c r="AJ341" s="80">
        <f t="shared" si="221"/>
        <v>0</v>
      </c>
      <c r="AK341" s="134">
        <f t="shared" si="221"/>
        <v>0</v>
      </c>
    </row>
    <row r="342" spans="1:37" ht="15" customHeight="1" x14ac:dyDescent="0.2">
      <c r="A342" s="20" t="str">
        <f>[6]Settings!U341</f>
        <v>B</v>
      </c>
      <c r="B342" s="19" t="str">
        <f>[6]Settings!V341</f>
        <v>NW392</v>
      </c>
      <c r="C342" s="229" t="str">
        <f>[6]Settings!W341</f>
        <v xml:space="preserve"> Naledi</v>
      </c>
      <c r="D342" s="147">
        <f>Current!$AI342</f>
        <v>6924</v>
      </c>
      <c r="E342" s="80">
        <f>Current!$AJ342</f>
        <v>6955</v>
      </c>
      <c r="F342" s="134">
        <f>Current!$AK342</f>
        <v>7215</v>
      </c>
      <c r="G342" s="147">
        <f>'Infrastructure 2 of 2'!$AI342</f>
        <v>35205</v>
      </c>
      <c r="H342" s="80">
        <f>'Infrastructure 2 of 2'!$AJ342</f>
        <v>27961</v>
      </c>
      <c r="I342" s="134">
        <f>'Infrastructure 2 of 2'!$AK342</f>
        <v>31956</v>
      </c>
      <c r="J342" s="147">
        <f>'Allocations in Kind'!$AI342</f>
        <v>5855</v>
      </c>
      <c r="K342" s="80">
        <f>'Allocations in Kind'!$AJ342</f>
        <v>3839</v>
      </c>
      <c r="L342" s="134">
        <f>'Allocations in Kind'!$AK342</f>
        <v>2545</v>
      </c>
      <c r="M342" s="147">
        <f>'ES Breakdown'!D342+'ES Breakdown'!G342+'ES Breakdown'!J342</f>
        <v>43507</v>
      </c>
      <c r="N342" s="80">
        <f>'ES Breakdown'!E342+'ES Breakdown'!H342+'ES Breakdown'!K342</f>
        <v>47075</v>
      </c>
      <c r="O342" s="134">
        <f>'ES Breakdown'!F342+'ES Breakdown'!I342+'ES Breakdown'!L342</f>
        <v>49602</v>
      </c>
      <c r="P342" s="147"/>
      <c r="Q342" s="80"/>
      <c r="R342" s="134"/>
      <c r="S342" s="147"/>
      <c r="T342" s="80"/>
      <c r="U342" s="134"/>
      <c r="V342" s="147"/>
      <c r="W342" s="80"/>
      <c r="X342" s="134"/>
      <c r="Y342" s="147"/>
      <c r="Z342" s="80"/>
      <c r="AA342" s="134"/>
      <c r="AB342" s="147"/>
      <c r="AC342" s="80"/>
      <c r="AD342" s="134"/>
      <c r="AE342" s="147"/>
      <c r="AF342" s="80"/>
      <c r="AG342" s="134"/>
      <c r="AI342" s="147">
        <f t="shared" si="221"/>
        <v>91491</v>
      </c>
      <c r="AJ342" s="80">
        <f t="shared" si="221"/>
        <v>85830</v>
      </c>
      <c r="AK342" s="134">
        <f t="shared" si="221"/>
        <v>91318</v>
      </c>
    </row>
    <row r="343" spans="1:37" ht="15" customHeight="1" x14ac:dyDescent="0.2">
      <c r="A343" s="20" t="str">
        <f>[6]Settings!U342</f>
        <v>B</v>
      </c>
      <c r="B343" s="19" t="str">
        <f>[6]Settings!V342</f>
        <v>NW393</v>
      </c>
      <c r="C343" s="229" t="str">
        <f>[6]Settings!W342</f>
        <v xml:space="preserve"> Mamusa</v>
      </c>
      <c r="D343" s="147">
        <f>Current!$AI343</f>
        <v>3590</v>
      </c>
      <c r="E343" s="80">
        <f>Current!$AJ343</f>
        <v>2600</v>
      </c>
      <c r="F343" s="134">
        <f>Current!$AK343</f>
        <v>2860</v>
      </c>
      <c r="G343" s="147">
        <f>'Infrastructure 2 of 2'!$AI343</f>
        <v>15897</v>
      </c>
      <c r="H343" s="80">
        <f>'Infrastructure 2 of 2'!$AJ343</f>
        <v>16572</v>
      </c>
      <c r="I343" s="134">
        <f>'Infrastructure 2 of 2'!$AK343</f>
        <v>17285</v>
      </c>
      <c r="J343" s="147">
        <f>'Allocations in Kind'!$AI343</f>
        <v>26642</v>
      </c>
      <c r="K343" s="80">
        <f>'Allocations in Kind'!$AJ343</f>
        <v>23213</v>
      </c>
      <c r="L343" s="134">
        <f>'Allocations in Kind'!$AK343</f>
        <v>24559</v>
      </c>
      <c r="M343" s="147">
        <f>'ES Breakdown'!D343+'ES Breakdown'!G343+'ES Breakdown'!J343</f>
        <v>47502</v>
      </c>
      <c r="N343" s="80">
        <f>'ES Breakdown'!E343+'ES Breakdown'!H343+'ES Breakdown'!K343</f>
        <v>50036</v>
      </c>
      <c r="O343" s="134">
        <f>'ES Breakdown'!F343+'ES Breakdown'!I343+'ES Breakdown'!L343</f>
        <v>51877</v>
      </c>
      <c r="P343" s="147"/>
      <c r="Q343" s="80"/>
      <c r="R343" s="134"/>
      <c r="S343" s="147"/>
      <c r="T343" s="80"/>
      <c r="U343" s="134"/>
      <c r="V343" s="147"/>
      <c r="W343" s="80"/>
      <c r="X343" s="134"/>
      <c r="Y343" s="147"/>
      <c r="Z343" s="80"/>
      <c r="AA343" s="134"/>
      <c r="AB343" s="147"/>
      <c r="AC343" s="80"/>
      <c r="AD343" s="134"/>
      <c r="AE343" s="147"/>
      <c r="AF343" s="80"/>
      <c r="AG343" s="134"/>
      <c r="AI343" s="147">
        <f t="shared" si="221"/>
        <v>93631</v>
      </c>
      <c r="AJ343" s="80">
        <f t="shared" si="221"/>
        <v>92421</v>
      </c>
      <c r="AK343" s="134">
        <f t="shared" si="221"/>
        <v>96581</v>
      </c>
    </row>
    <row r="344" spans="1:37" ht="15" customHeight="1" x14ac:dyDescent="0.2">
      <c r="A344" s="20" t="str">
        <f>[6]Settings!U343</f>
        <v>B</v>
      </c>
      <c r="B344" s="19" t="str">
        <f>[6]Settings!V343</f>
        <v>NW394</v>
      </c>
      <c r="C344" s="229" t="str">
        <f>[6]Settings!W343</f>
        <v xml:space="preserve"> Greater Taung</v>
      </c>
      <c r="D344" s="147">
        <f>Current!$AI344</f>
        <v>3654</v>
      </c>
      <c r="E344" s="80">
        <f>Current!$AJ344</f>
        <v>2600</v>
      </c>
      <c r="F344" s="134">
        <f>Current!$AK344</f>
        <v>2860</v>
      </c>
      <c r="G344" s="147">
        <f>'Infrastructure 2 of 2'!$AI344</f>
        <v>63406</v>
      </c>
      <c r="H344" s="80">
        <f>'Infrastructure 2 of 2'!$AJ344</f>
        <v>59096</v>
      </c>
      <c r="I344" s="134">
        <f>'Infrastructure 2 of 2'!$AK344</f>
        <v>78936</v>
      </c>
      <c r="J344" s="147">
        <f>'Allocations in Kind'!$AI344</f>
        <v>14458</v>
      </c>
      <c r="K344" s="80">
        <f>'Allocations in Kind'!$AJ344</f>
        <v>15347</v>
      </c>
      <c r="L344" s="134">
        <f>'Allocations in Kind'!$AK344</f>
        <v>17661</v>
      </c>
      <c r="M344" s="147">
        <f>'ES Breakdown'!D344+'ES Breakdown'!G344+'ES Breakdown'!J344</f>
        <v>170353</v>
      </c>
      <c r="N344" s="80">
        <f>'ES Breakdown'!E344+'ES Breakdown'!H344+'ES Breakdown'!K344</f>
        <v>175330</v>
      </c>
      <c r="O344" s="134">
        <f>'ES Breakdown'!F344+'ES Breakdown'!I344+'ES Breakdown'!L344</f>
        <v>178014</v>
      </c>
      <c r="P344" s="147"/>
      <c r="Q344" s="80"/>
      <c r="R344" s="134"/>
      <c r="S344" s="147"/>
      <c r="T344" s="80"/>
      <c r="U344" s="134"/>
      <c r="V344" s="147"/>
      <c r="W344" s="80"/>
      <c r="X344" s="134"/>
      <c r="Y344" s="147"/>
      <c r="Z344" s="80"/>
      <c r="AA344" s="134"/>
      <c r="AB344" s="147"/>
      <c r="AC344" s="80"/>
      <c r="AD344" s="134"/>
      <c r="AE344" s="147"/>
      <c r="AF344" s="80"/>
      <c r="AG344" s="134"/>
      <c r="AI344" s="147">
        <f t="shared" si="221"/>
        <v>251871</v>
      </c>
      <c r="AJ344" s="80">
        <f t="shared" si="221"/>
        <v>252373</v>
      </c>
      <c r="AK344" s="134">
        <f t="shared" si="221"/>
        <v>277471</v>
      </c>
    </row>
    <row r="345" spans="1:37" ht="15" customHeight="1" x14ac:dyDescent="0.2">
      <c r="A345" s="20" t="str">
        <f>[6]Settings!U344</f>
        <v>B</v>
      </c>
      <c r="B345" s="19" t="str">
        <f>[6]Settings!V344</f>
        <v>NW396</v>
      </c>
      <c r="C345" s="229" t="str">
        <f>[6]Settings!W344</f>
        <v xml:space="preserve"> Lekwa-Teemane</v>
      </c>
      <c r="D345" s="147">
        <f>Current!$AI345</f>
        <v>3333</v>
      </c>
      <c r="E345" s="80">
        <f>Current!$AJ345</f>
        <v>2400</v>
      </c>
      <c r="F345" s="134">
        <f>Current!$AK345</f>
        <v>2660</v>
      </c>
      <c r="G345" s="147">
        <f>'Infrastructure 2 of 2'!$AI345</f>
        <v>23977</v>
      </c>
      <c r="H345" s="80">
        <f>'Infrastructure 2 of 2'!$AJ345</f>
        <v>23595</v>
      </c>
      <c r="I345" s="134">
        <f>'Infrastructure 2 of 2'!$AK345</f>
        <v>28248</v>
      </c>
      <c r="J345" s="147">
        <f>'Allocations in Kind'!$AI345</f>
        <v>147</v>
      </c>
      <c r="K345" s="80">
        <f>'Allocations in Kind'!$AJ345</f>
        <v>107</v>
      </c>
      <c r="L345" s="134">
        <f>'Allocations in Kind'!$AK345</f>
        <v>1113</v>
      </c>
      <c r="M345" s="147">
        <f>'ES Breakdown'!D345+'ES Breakdown'!G345+'ES Breakdown'!J345</f>
        <v>41695</v>
      </c>
      <c r="N345" s="80">
        <f>'ES Breakdown'!E345+'ES Breakdown'!H345+'ES Breakdown'!K345</f>
        <v>44556</v>
      </c>
      <c r="O345" s="134">
        <f>'ES Breakdown'!F345+'ES Breakdown'!I345+'ES Breakdown'!L345</f>
        <v>46677</v>
      </c>
      <c r="P345" s="147"/>
      <c r="Q345" s="80"/>
      <c r="R345" s="134"/>
      <c r="S345" s="147"/>
      <c r="T345" s="80"/>
      <c r="U345" s="134"/>
      <c r="V345" s="147"/>
      <c r="W345" s="80"/>
      <c r="X345" s="134"/>
      <c r="Y345" s="147"/>
      <c r="Z345" s="80"/>
      <c r="AA345" s="134"/>
      <c r="AB345" s="147"/>
      <c r="AC345" s="80"/>
      <c r="AD345" s="134"/>
      <c r="AE345" s="147"/>
      <c r="AF345" s="80"/>
      <c r="AG345" s="134"/>
      <c r="AI345" s="147">
        <f t="shared" si="221"/>
        <v>69152</v>
      </c>
      <c r="AJ345" s="80">
        <f t="shared" si="221"/>
        <v>70658</v>
      </c>
      <c r="AK345" s="134">
        <f t="shared" si="221"/>
        <v>78698</v>
      </c>
    </row>
    <row r="346" spans="1:37" ht="15" customHeight="1" x14ac:dyDescent="0.2">
      <c r="A346" s="20" t="str">
        <f>[6]Settings!U345</f>
        <v>B</v>
      </c>
      <c r="B346" s="19" t="str">
        <f>[6]Settings!V345</f>
        <v>NW397</v>
      </c>
      <c r="C346" s="229" t="str">
        <f>[6]Settings!W345</f>
        <v>Kagisano-Molopo</v>
      </c>
      <c r="D346" s="147">
        <f>Current!$AI346</f>
        <v>6301</v>
      </c>
      <c r="E346" s="80">
        <f>Current!$AJ346</f>
        <v>3305</v>
      </c>
      <c r="F346" s="134">
        <f>Current!$AK346</f>
        <v>3348</v>
      </c>
      <c r="G346" s="147">
        <f>'Infrastructure 2 of 2'!$AI346</f>
        <v>30539</v>
      </c>
      <c r="H346" s="80">
        <f>'Infrastructure 2 of 2'!$AJ346</f>
        <v>38122</v>
      </c>
      <c r="I346" s="134">
        <f>'Infrastructure 2 of 2'!$AK346</f>
        <v>45793</v>
      </c>
      <c r="J346" s="147">
        <f>'Allocations in Kind'!$AI346</f>
        <v>28995</v>
      </c>
      <c r="K346" s="80">
        <f>'Allocations in Kind'!$AJ346</f>
        <v>33639</v>
      </c>
      <c r="L346" s="134">
        <f>'Allocations in Kind'!$AK346</f>
        <v>34574</v>
      </c>
      <c r="M346" s="147">
        <f>'ES Breakdown'!D346+'ES Breakdown'!G346+'ES Breakdown'!J346</f>
        <v>103799</v>
      </c>
      <c r="N346" s="80">
        <f>'ES Breakdown'!E346+'ES Breakdown'!H346+'ES Breakdown'!K346</f>
        <v>108496</v>
      </c>
      <c r="O346" s="134">
        <f>'ES Breakdown'!F346+'ES Breakdown'!I346+'ES Breakdown'!L346</f>
        <v>111421</v>
      </c>
      <c r="P346" s="147"/>
      <c r="Q346" s="80"/>
      <c r="R346" s="134"/>
      <c r="S346" s="147"/>
      <c r="T346" s="80"/>
      <c r="U346" s="134"/>
      <c r="V346" s="147"/>
      <c r="W346" s="80"/>
      <c r="X346" s="134"/>
      <c r="Y346" s="147"/>
      <c r="Z346" s="80"/>
      <c r="AA346" s="134"/>
      <c r="AB346" s="147"/>
      <c r="AC346" s="80"/>
      <c r="AD346" s="134"/>
      <c r="AE346" s="147"/>
      <c r="AF346" s="80"/>
      <c r="AG346" s="134"/>
      <c r="AI346" s="147">
        <f t="shared" si="221"/>
        <v>169634</v>
      </c>
      <c r="AJ346" s="80">
        <f t="shared" si="221"/>
        <v>183562</v>
      </c>
      <c r="AK346" s="134">
        <f t="shared" si="221"/>
        <v>195136</v>
      </c>
    </row>
    <row r="347" spans="1:37" ht="15" customHeight="1" x14ac:dyDescent="0.2">
      <c r="A347" s="20" t="str">
        <f>[6]Settings!U346</f>
        <v>C</v>
      </c>
      <c r="B347" s="19" t="str">
        <f>[6]Settings!V346</f>
        <v>DC39</v>
      </c>
      <c r="C347" s="229" t="str">
        <f>[6]Settings!W346</f>
        <v>Dr Ruth Segomotsi Mompati District Municipality</v>
      </c>
      <c r="D347" s="147">
        <f>Current!$AI347</f>
        <v>6092</v>
      </c>
      <c r="E347" s="80">
        <f>Current!$AJ347</f>
        <v>1505</v>
      </c>
      <c r="F347" s="134">
        <f>Current!$AK347</f>
        <v>1765</v>
      </c>
      <c r="G347" s="147">
        <f>'Infrastructure 2 of 2'!$AI347</f>
        <v>403328</v>
      </c>
      <c r="H347" s="80">
        <f>'Infrastructure 2 of 2'!$AJ347</f>
        <v>420452</v>
      </c>
      <c r="I347" s="134">
        <f>'Infrastructure 2 of 2'!$AK347</f>
        <v>395932</v>
      </c>
      <c r="J347" s="147">
        <f>'Allocations in Kind'!$AI347</f>
        <v>1637</v>
      </c>
      <c r="K347" s="80">
        <f>'Allocations in Kind'!$AJ347</f>
        <v>0</v>
      </c>
      <c r="L347" s="134">
        <f>'Allocations in Kind'!$AK347</f>
        <v>0</v>
      </c>
      <c r="M347" s="147">
        <f>'ES Breakdown'!D347+'ES Breakdown'!G347+'ES Breakdown'!J347</f>
        <v>308448</v>
      </c>
      <c r="N347" s="80">
        <f>'ES Breakdown'!E347+'ES Breakdown'!H347+'ES Breakdown'!K347</f>
        <v>338013</v>
      </c>
      <c r="O347" s="134">
        <f>'ES Breakdown'!F347+'ES Breakdown'!I347+'ES Breakdown'!L347</f>
        <v>361371</v>
      </c>
      <c r="P347" s="147"/>
      <c r="Q347" s="80"/>
      <c r="R347" s="134"/>
      <c r="S347" s="147"/>
      <c r="T347" s="80"/>
      <c r="U347" s="134"/>
      <c r="V347" s="147"/>
      <c r="W347" s="80"/>
      <c r="X347" s="134"/>
      <c r="Y347" s="147"/>
      <c r="Z347" s="80"/>
      <c r="AA347" s="134"/>
      <c r="AB347" s="147"/>
      <c r="AC347" s="80"/>
      <c r="AD347" s="134"/>
      <c r="AE347" s="147"/>
      <c r="AF347" s="80"/>
      <c r="AG347" s="134"/>
      <c r="AI347" s="147">
        <f t="shared" si="221"/>
        <v>719505</v>
      </c>
      <c r="AJ347" s="80">
        <f t="shared" si="221"/>
        <v>759970</v>
      </c>
      <c r="AK347" s="134">
        <f t="shared" si="221"/>
        <v>759068</v>
      </c>
    </row>
    <row r="348" spans="1:37" s="66" customFormat="1" ht="15" customHeight="1" x14ac:dyDescent="0.2">
      <c r="A348" s="22" t="str">
        <f>[6]Settings!U347</f>
        <v>Total: Dr Ruth Segomotsi Mompati Municipalities</v>
      </c>
      <c r="B348" s="23"/>
      <c r="C348" s="24"/>
      <c r="D348" s="193">
        <f>SUM(D342:D347)</f>
        <v>29894</v>
      </c>
      <c r="E348" s="102">
        <f t="shared" ref="E348:F348" si="222">SUM(E342:E347)</f>
        <v>19365</v>
      </c>
      <c r="F348" s="203">
        <f t="shared" si="222"/>
        <v>20708</v>
      </c>
      <c r="G348" s="193">
        <f>SUM(G342:G347)</f>
        <v>572352</v>
      </c>
      <c r="H348" s="102">
        <f t="shared" ref="H348:I348" si="223">SUM(H342:H347)</f>
        <v>585798</v>
      </c>
      <c r="I348" s="203">
        <f t="shared" si="223"/>
        <v>598150</v>
      </c>
      <c r="J348" s="193">
        <f>SUM(J342:J347)</f>
        <v>77734</v>
      </c>
      <c r="K348" s="102">
        <f t="shared" ref="K348:L348" si="224">SUM(K342:K347)</f>
        <v>76145</v>
      </c>
      <c r="L348" s="203">
        <f t="shared" si="224"/>
        <v>80452</v>
      </c>
      <c r="M348" s="193">
        <f>SUM(M342:M347)</f>
        <v>715304</v>
      </c>
      <c r="N348" s="102">
        <f t="shared" ref="N348:AK348" si="225">SUM(N342:N347)</f>
        <v>763506</v>
      </c>
      <c r="O348" s="203">
        <f t="shared" si="225"/>
        <v>798962</v>
      </c>
      <c r="P348" s="203">
        <f t="shared" si="225"/>
        <v>0</v>
      </c>
      <c r="Q348" s="102">
        <f t="shared" si="225"/>
        <v>0</v>
      </c>
      <c r="R348" s="203">
        <f t="shared" si="225"/>
        <v>0</v>
      </c>
      <c r="S348" s="193">
        <f t="shared" si="225"/>
        <v>0</v>
      </c>
      <c r="T348" s="102">
        <f t="shared" si="225"/>
        <v>0</v>
      </c>
      <c r="U348" s="203">
        <f t="shared" si="225"/>
        <v>0</v>
      </c>
      <c r="V348" s="193">
        <f t="shared" si="225"/>
        <v>0</v>
      </c>
      <c r="W348" s="102">
        <f t="shared" si="225"/>
        <v>0</v>
      </c>
      <c r="X348" s="203">
        <f t="shared" si="225"/>
        <v>0</v>
      </c>
      <c r="Y348" s="193">
        <f t="shared" si="225"/>
        <v>0</v>
      </c>
      <c r="Z348" s="102">
        <f t="shared" si="225"/>
        <v>0</v>
      </c>
      <c r="AA348" s="203">
        <f t="shared" si="225"/>
        <v>0</v>
      </c>
      <c r="AB348" s="193">
        <f t="shared" si="225"/>
        <v>0</v>
      </c>
      <c r="AC348" s="102">
        <f t="shared" si="225"/>
        <v>0</v>
      </c>
      <c r="AD348" s="203">
        <f t="shared" si="225"/>
        <v>0</v>
      </c>
      <c r="AE348" s="193">
        <f t="shared" si="225"/>
        <v>0</v>
      </c>
      <c r="AF348" s="102">
        <f t="shared" si="225"/>
        <v>0</v>
      </c>
      <c r="AG348" s="203">
        <f t="shared" si="225"/>
        <v>0</v>
      </c>
      <c r="AH348" s="121">
        <f t="shared" si="225"/>
        <v>0</v>
      </c>
      <c r="AI348" s="193">
        <f t="shared" si="225"/>
        <v>1395284</v>
      </c>
      <c r="AJ348" s="102">
        <f t="shared" si="225"/>
        <v>1444814</v>
      </c>
      <c r="AK348" s="203">
        <f t="shared" si="225"/>
        <v>1498272</v>
      </c>
    </row>
    <row r="349" spans="1:37" ht="15" customHeight="1" x14ac:dyDescent="0.2">
      <c r="A349" s="254">
        <f>[6]Settings!U348</f>
        <v>0</v>
      </c>
      <c r="B349" s="243">
        <f>[6]Settings!V348</f>
        <v>0</v>
      </c>
      <c r="C349" s="244">
        <f>[6]Settings!W348</f>
        <v>0</v>
      </c>
      <c r="D349" s="1">
        <f>Current!$AI349</f>
        <v>0</v>
      </c>
      <c r="E349" s="2">
        <f>Current!$AJ349</f>
        <v>0</v>
      </c>
      <c r="F349" s="3">
        <f>Current!$AK349</f>
        <v>0</v>
      </c>
      <c r="G349" s="1">
        <f>'Infrastructure 2 of 2'!$AI349</f>
        <v>0</v>
      </c>
      <c r="H349" s="2">
        <f>'Infrastructure 2 of 2'!$AJ349</f>
        <v>0</v>
      </c>
      <c r="I349" s="3">
        <f>'Infrastructure 2 of 2'!$AK349</f>
        <v>0</v>
      </c>
      <c r="J349" s="1">
        <f>'Allocations in Kind'!$AI349</f>
        <v>0</v>
      </c>
      <c r="K349" s="2">
        <f>'Allocations in Kind'!$AJ349</f>
        <v>0</v>
      </c>
      <c r="L349" s="3">
        <f>'Allocations in Kind'!$AK349</f>
        <v>0</v>
      </c>
      <c r="M349" s="1">
        <f>'ES Breakdown'!D349+'ES Breakdown'!G349+'ES Breakdown'!J349</f>
        <v>0</v>
      </c>
      <c r="N349" s="2">
        <f>'ES Breakdown'!E349+'ES Breakdown'!H349+'ES Breakdown'!K349</f>
        <v>0</v>
      </c>
      <c r="O349" s="3">
        <f>'ES Breakdown'!F349+'ES Breakdown'!I349+'ES Breakdown'!L349</f>
        <v>0</v>
      </c>
      <c r="P349" s="1"/>
      <c r="Q349" s="2"/>
      <c r="R349" s="3"/>
      <c r="S349" s="1"/>
      <c r="T349" s="2"/>
      <c r="U349" s="3"/>
      <c r="V349" s="1"/>
      <c r="W349" s="2"/>
      <c r="X349" s="3"/>
      <c r="Y349" s="1"/>
      <c r="Z349" s="2"/>
      <c r="AA349" s="3"/>
      <c r="AB349" s="1"/>
      <c r="AC349" s="2"/>
      <c r="AD349" s="3"/>
      <c r="AE349" s="1"/>
      <c r="AF349" s="2"/>
      <c r="AG349" s="3"/>
      <c r="AI349" s="147">
        <f t="shared" ref="AI349:AK353" si="226">D349+G349+J349+M349+P349+S349+V349+Y349+AB349+AE349</f>
        <v>0</v>
      </c>
      <c r="AJ349" s="80">
        <f t="shared" si="226"/>
        <v>0</v>
      </c>
      <c r="AK349" s="134">
        <f t="shared" si="226"/>
        <v>0</v>
      </c>
    </row>
    <row r="350" spans="1:37" ht="15" customHeight="1" x14ac:dyDescent="0.2">
      <c r="A350" s="20" t="str">
        <f>[6]Settings!U349</f>
        <v>B</v>
      </c>
      <c r="B350" s="19" t="s">
        <v>1302</v>
      </c>
      <c r="C350" s="229" t="str">
        <f>[6]Settings!W349</f>
        <v xml:space="preserve"> City of Matlosana</v>
      </c>
      <c r="D350" s="147">
        <f>Current!$AI350</f>
        <v>4391</v>
      </c>
      <c r="E350" s="80">
        <f>Current!$AJ350</f>
        <v>2400</v>
      </c>
      <c r="F350" s="134">
        <f>Current!$AK350</f>
        <v>2660</v>
      </c>
      <c r="G350" s="147">
        <f>'Infrastructure 2 of 2'!$AI350</f>
        <v>178041</v>
      </c>
      <c r="H350" s="80">
        <f>'Infrastructure 2 of 2'!$AJ350</f>
        <v>139251</v>
      </c>
      <c r="I350" s="134">
        <f>'Infrastructure 2 of 2'!$AK350</f>
        <v>144749</v>
      </c>
      <c r="J350" s="147">
        <f>'Allocations in Kind'!$AI350</f>
        <v>1159</v>
      </c>
      <c r="K350" s="80">
        <f>'Allocations in Kind'!$AJ350</f>
        <v>4487</v>
      </c>
      <c r="L350" s="134">
        <f>'Allocations in Kind'!$AK350</f>
        <v>5678</v>
      </c>
      <c r="M350" s="147">
        <f>'ES Breakdown'!D350+'ES Breakdown'!G350+'ES Breakdown'!J350</f>
        <v>354377</v>
      </c>
      <c r="N350" s="80">
        <f>'ES Breakdown'!E350+'ES Breakdown'!H350+'ES Breakdown'!K350</f>
        <v>393806</v>
      </c>
      <c r="O350" s="134">
        <f>'ES Breakdown'!F350+'ES Breakdown'!I350+'ES Breakdown'!L350</f>
        <v>427110</v>
      </c>
      <c r="P350" s="147"/>
      <c r="Q350" s="80"/>
      <c r="R350" s="134"/>
      <c r="S350" s="147"/>
      <c r="T350" s="80"/>
      <c r="U350" s="134"/>
      <c r="V350" s="147"/>
      <c r="W350" s="80"/>
      <c r="X350" s="134"/>
      <c r="Y350" s="147"/>
      <c r="Z350" s="80"/>
      <c r="AA350" s="134"/>
      <c r="AB350" s="147"/>
      <c r="AC350" s="80"/>
      <c r="AD350" s="134"/>
      <c r="AE350" s="147"/>
      <c r="AF350" s="80"/>
      <c r="AG350" s="134"/>
      <c r="AI350" s="147">
        <f t="shared" si="226"/>
        <v>537968</v>
      </c>
      <c r="AJ350" s="80">
        <f t="shared" si="226"/>
        <v>539944</v>
      </c>
      <c r="AK350" s="134">
        <f t="shared" si="226"/>
        <v>580197</v>
      </c>
    </row>
    <row r="351" spans="1:37" ht="15" customHeight="1" x14ac:dyDescent="0.2">
      <c r="A351" s="20" t="str">
        <f>[6]Settings!U350</f>
        <v>B</v>
      </c>
      <c r="B351" s="19" t="s">
        <v>170</v>
      </c>
      <c r="C351" s="229" t="str">
        <f>[6]Settings!W350</f>
        <v xml:space="preserve"> Maquassi Hills</v>
      </c>
      <c r="D351" s="147">
        <f>Current!$AI351</f>
        <v>3145</v>
      </c>
      <c r="E351" s="80">
        <f>Current!$AJ351</f>
        <v>2400</v>
      </c>
      <c r="F351" s="134">
        <f>Current!$AK351</f>
        <v>2660</v>
      </c>
      <c r="G351" s="147">
        <f>'Infrastructure 2 of 2'!$AI351</f>
        <v>47646</v>
      </c>
      <c r="H351" s="80">
        <f>'Infrastructure 2 of 2'!$AJ351</f>
        <v>30112</v>
      </c>
      <c r="I351" s="134">
        <f>'Infrastructure 2 of 2'!$AK351</f>
        <v>37559</v>
      </c>
      <c r="J351" s="147">
        <f>'Allocations in Kind'!$AI351</f>
        <v>25530</v>
      </c>
      <c r="K351" s="80">
        <f>'Allocations in Kind'!$AJ351</f>
        <v>3270</v>
      </c>
      <c r="L351" s="134">
        <f>'Allocations in Kind'!$AK351</f>
        <v>4459</v>
      </c>
      <c r="M351" s="147">
        <f>'ES Breakdown'!D351+'ES Breakdown'!G351+'ES Breakdown'!J351</f>
        <v>102111</v>
      </c>
      <c r="N351" s="80">
        <f>'ES Breakdown'!E351+'ES Breakdown'!H351+'ES Breakdown'!K351</f>
        <v>115250</v>
      </c>
      <c r="O351" s="134">
        <f>'ES Breakdown'!F351+'ES Breakdown'!I351+'ES Breakdown'!L351</f>
        <v>123571</v>
      </c>
      <c r="P351" s="147"/>
      <c r="Q351" s="80"/>
      <c r="R351" s="134"/>
      <c r="S351" s="147"/>
      <c r="T351" s="80"/>
      <c r="U351" s="134"/>
      <c r="V351" s="147"/>
      <c r="W351" s="80"/>
      <c r="X351" s="134"/>
      <c r="Y351" s="147"/>
      <c r="Z351" s="80"/>
      <c r="AA351" s="134"/>
      <c r="AB351" s="147"/>
      <c r="AC351" s="80"/>
      <c r="AD351" s="134"/>
      <c r="AE351" s="147"/>
      <c r="AF351" s="80"/>
      <c r="AG351" s="134"/>
      <c r="AI351" s="147">
        <f t="shared" si="226"/>
        <v>178432</v>
      </c>
      <c r="AJ351" s="80">
        <f t="shared" si="226"/>
        <v>151032</v>
      </c>
      <c r="AK351" s="134">
        <f t="shared" si="226"/>
        <v>168249</v>
      </c>
    </row>
    <row r="352" spans="1:37" ht="15" customHeight="1" x14ac:dyDescent="0.2">
      <c r="A352" s="20" t="str">
        <f>[6]Settings!U351</f>
        <v>b</v>
      </c>
      <c r="B352" s="19" t="s">
        <v>521</v>
      </c>
      <c r="C352" s="229" t="str">
        <f>[6]Settings!W351</f>
        <v xml:space="preserve"> Ventersdorp/Tlokwe</v>
      </c>
      <c r="D352" s="147">
        <f>Current!$AI352</f>
        <v>20479</v>
      </c>
      <c r="E352" s="80">
        <f>Current!$AJ352</f>
        <v>9301</v>
      </c>
      <c r="F352" s="134">
        <f>Current!$AK352</f>
        <v>9561</v>
      </c>
      <c r="G352" s="147">
        <f>'Infrastructure 2 of 2'!$AI352</f>
        <v>104850</v>
      </c>
      <c r="H352" s="80">
        <f>'Infrastructure 2 of 2'!$AJ352</f>
        <v>81746</v>
      </c>
      <c r="I352" s="134">
        <f>'Infrastructure 2 of 2'!$AK352</f>
        <v>85858</v>
      </c>
      <c r="J352" s="147">
        <f>'Allocations in Kind'!$AI352</f>
        <v>7651</v>
      </c>
      <c r="K352" s="80">
        <f>'Allocations in Kind'!$AJ352</f>
        <v>40310</v>
      </c>
      <c r="L352" s="134">
        <f>'Allocations in Kind'!$AK352</f>
        <v>328</v>
      </c>
      <c r="M352" s="147">
        <f>'ES Breakdown'!D352+'ES Breakdown'!G352+'ES Breakdown'!J352</f>
        <v>209740</v>
      </c>
      <c r="N352" s="80">
        <f>'ES Breakdown'!E352+'ES Breakdown'!H352+'ES Breakdown'!K352</f>
        <v>234327</v>
      </c>
      <c r="O352" s="134">
        <f>'ES Breakdown'!F352+'ES Breakdown'!I352+'ES Breakdown'!L352</f>
        <v>257001</v>
      </c>
      <c r="P352" s="147"/>
      <c r="Q352" s="80"/>
      <c r="R352" s="134"/>
      <c r="S352" s="147"/>
      <c r="T352" s="80"/>
      <c r="U352" s="134"/>
      <c r="V352" s="147"/>
      <c r="W352" s="80"/>
      <c r="X352" s="134"/>
      <c r="Y352" s="147"/>
      <c r="Z352" s="80"/>
      <c r="AA352" s="134"/>
      <c r="AB352" s="147"/>
      <c r="AC352" s="80"/>
      <c r="AD352" s="134"/>
      <c r="AE352" s="147"/>
      <c r="AF352" s="80"/>
      <c r="AG352" s="134"/>
      <c r="AI352" s="147">
        <f t="shared" si="226"/>
        <v>342720</v>
      </c>
      <c r="AJ352" s="80">
        <f t="shared" si="226"/>
        <v>365684</v>
      </c>
      <c r="AK352" s="134">
        <f t="shared" si="226"/>
        <v>352748</v>
      </c>
    </row>
    <row r="353" spans="1:37" ht="15" customHeight="1" x14ac:dyDescent="0.2">
      <c r="A353" s="20" t="str">
        <f>[6]Settings!U352</f>
        <v>C</v>
      </c>
      <c r="B353" s="19" t="s">
        <v>1303</v>
      </c>
      <c r="C353" s="229" t="str">
        <f>[6]Settings!W352</f>
        <v xml:space="preserve"> Dr Kenneth Kaunda District Municipality</v>
      </c>
      <c r="D353" s="147">
        <f>Current!$AI353</f>
        <v>2542</v>
      </c>
      <c r="E353" s="80">
        <f>Current!$AJ353</f>
        <v>1000</v>
      </c>
      <c r="F353" s="134">
        <f>Current!$AK353</f>
        <v>1000</v>
      </c>
      <c r="G353" s="147">
        <f>'Infrastructure 2 of 2'!$AI353</f>
        <v>2455</v>
      </c>
      <c r="H353" s="80">
        <f>'Infrastructure 2 of 2'!$AJ353</f>
        <v>2653</v>
      </c>
      <c r="I353" s="134">
        <f>'Infrastructure 2 of 2'!$AK353</f>
        <v>2708</v>
      </c>
      <c r="J353" s="147">
        <f>'Allocations in Kind'!$AI353</f>
        <v>0</v>
      </c>
      <c r="K353" s="80">
        <f>'Allocations in Kind'!$AJ353</f>
        <v>3124</v>
      </c>
      <c r="L353" s="134">
        <f>'Allocations in Kind'!$AK353</f>
        <v>0</v>
      </c>
      <c r="M353" s="147">
        <f>'ES Breakdown'!D353+'ES Breakdown'!G353+'ES Breakdown'!J353</f>
        <v>173676</v>
      </c>
      <c r="N353" s="80">
        <f>'ES Breakdown'!E353+'ES Breakdown'!H353+'ES Breakdown'!K353</f>
        <v>179905</v>
      </c>
      <c r="O353" s="134">
        <f>'ES Breakdown'!F353+'ES Breakdown'!I353+'ES Breakdown'!L353</f>
        <v>185575</v>
      </c>
      <c r="P353" s="147"/>
      <c r="Q353" s="80"/>
      <c r="R353" s="134"/>
      <c r="S353" s="147"/>
      <c r="T353" s="80"/>
      <c r="U353" s="134"/>
      <c r="V353" s="147"/>
      <c r="W353" s="80"/>
      <c r="X353" s="134"/>
      <c r="Y353" s="147"/>
      <c r="Z353" s="80"/>
      <c r="AA353" s="134"/>
      <c r="AB353" s="147"/>
      <c r="AC353" s="80"/>
      <c r="AD353" s="134"/>
      <c r="AE353" s="147"/>
      <c r="AF353" s="80"/>
      <c r="AG353" s="134"/>
      <c r="AI353" s="147">
        <f t="shared" si="226"/>
        <v>178673</v>
      </c>
      <c r="AJ353" s="80">
        <f t="shared" si="226"/>
        <v>186682</v>
      </c>
      <c r="AK353" s="134">
        <f t="shared" si="226"/>
        <v>189283</v>
      </c>
    </row>
    <row r="354" spans="1:37" s="66" customFormat="1" ht="15" customHeight="1" x14ac:dyDescent="0.2">
      <c r="A354" s="22" t="str">
        <f>[6]Settings!U353</f>
        <v>Total: Dr Kenneth Kaunda Municipalities</v>
      </c>
      <c r="B354" s="23"/>
      <c r="C354" s="24"/>
      <c r="D354" s="193">
        <f>SUM(D350:D353)</f>
        <v>30557</v>
      </c>
      <c r="E354" s="102">
        <f t="shared" ref="E354:F354" si="227">SUM(E350:E353)</f>
        <v>15101</v>
      </c>
      <c r="F354" s="203">
        <f t="shared" si="227"/>
        <v>15881</v>
      </c>
      <c r="G354" s="193">
        <f>SUM(G350:G353)</f>
        <v>332992</v>
      </c>
      <c r="H354" s="102">
        <f t="shared" ref="H354:I354" si="228">SUM(H350:H353)</f>
        <v>253762</v>
      </c>
      <c r="I354" s="203">
        <f t="shared" si="228"/>
        <v>270874</v>
      </c>
      <c r="J354" s="193">
        <f>SUM(J350:J353)</f>
        <v>34340</v>
      </c>
      <c r="K354" s="102">
        <f t="shared" ref="K354:L354" si="229">SUM(K350:K353)</f>
        <v>51191</v>
      </c>
      <c r="L354" s="203">
        <f t="shared" si="229"/>
        <v>10465</v>
      </c>
      <c r="M354" s="193">
        <f>SUM(M350:M353)</f>
        <v>839904</v>
      </c>
      <c r="N354" s="102">
        <f t="shared" ref="N354:AK354" si="230">SUM(N350:N353)</f>
        <v>923288</v>
      </c>
      <c r="O354" s="203">
        <f t="shared" si="230"/>
        <v>993257</v>
      </c>
      <c r="P354" s="203">
        <f t="shared" si="230"/>
        <v>0</v>
      </c>
      <c r="Q354" s="102">
        <f t="shared" si="230"/>
        <v>0</v>
      </c>
      <c r="R354" s="203">
        <f t="shared" si="230"/>
        <v>0</v>
      </c>
      <c r="S354" s="193">
        <f t="shared" si="230"/>
        <v>0</v>
      </c>
      <c r="T354" s="102">
        <f t="shared" si="230"/>
        <v>0</v>
      </c>
      <c r="U354" s="203">
        <f t="shared" si="230"/>
        <v>0</v>
      </c>
      <c r="V354" s="193">
        <f t="shared" si="230"/>
        <v>0</v>
      </c>
      <c r="W354" s="102">
        <f t="shared" si="230"/>
        <v>0</v>
      </c>
      <c r="X354" s="203">
        <f t="shared" si="230"/>
        <v>0</v>
      </c>
      <c r="Y354" s="193">
        <f t="shared" si="230"/>
        <v>0</v>
      </c>
      <c r="Z354" s="102">
        <f t="shared" si="230"/>
        <v>0</v>
      </c>
      <c r="AA354" s="203">
        <f t="shared" si="230"/>
        <v>0</v>
      </c>
      <c r="AB354" s="193">
        <f t="shared" si="230"/>
        <v>0</v>
      </c>
      <c r="AC354" s="102">
        <f t="shared" si="230"/>
        <v>0</v>
      </c>
      <c r="AD354" s="203">
        <f t="shared" si="230"/>
        <v>0</v>
      </c>
      <c r="AE354" s="193">
        <f t="shared" si="230"/>
        <v>0</v>
      </c>
      <c r="AF354" s="102">
        <f t="shared" si="230"/>
        <v>0</v>
      </c>
      <c r="AG354" s="203">
        <f t="shared" si="230"/>
        <v>0</v>
      </c>
      <c r="AH354" s="121">
        <f t="shared" si="230"/>
        <v>0</v>
      </c>
      <c r="AI354" s="193">
        <f t="shared" si="230"/>
        <v>1237793</v>
      </c>
      <c r="AJ354" s="102">
        <f t="shared" si="230"/>
        <v>1243342</v>
      </c>
      <c r="AK354" s="203">
        <f t="shared" si="230"/>
        <v>1290477</v>
      </c>
    </row>
    <row r="355" spans="1:37" ht="15" customHeight="1" x14ac:dyDescent="0.2">
      <c r="A355" s="254">
        <f>[6]Settings!U354</f>
        <v>0</v>
      </c>
      <c r="B355" s="243">
        <f>[6]Settings!V354</f>
        <v>0</v>
      </c>
      <c r="C355" s="244">
        <f>[6]Settings!W354</f>
        <v>0</v>
      </c>
      <c r="D355" s="1">
        <f>Current!$AI355</f>
        <v>0</v>
      </c>
      <c r="E355" s="2">
        <f>Current!$AJ355</f>
        <v>0</v>
      </c>
      <c r="F355" s="3">
        <f>Current!$AK355</f>
        <v>0</v>
      </c>
      <c r="G355" s="1">
        <f>'Infrastructure 2 of 2'!$AI355</f>
        <v>0</v>
      </c>
      <c r="H355" s="2">
        <f>'Infrastructure 2 of 2'!$AJ355</f>
        <v>0</v>
      </c>
      <c r="I355" s="3">
        <f>'Infrastructure 2 of 2'!$AK355</f>
        <v>0</v>
      </c>
      <c r="J355" s="1">
        <f>'Allocations in Kind'!$AI355</f>
        <v>0</v>
      </c>
      <c r="K355" s="2">
        <f>'Allocations in Kind'!$AJ355</f>
        <v>0</v>
      </c>
      <c r="L355" s="3">
        <f>'Allocations in Kind'!$AK355</f>
        <v>0</v>
      </c>
      <c r="M355" s="1">
        <f>'ES Breakdown'!D355+'ES Breakdown'!G355+'ES Breakdown'!J355</f>
        <v>0</v>
      </c>
      <c r="N355" s="2">
        <f>'ES Breakdown'!E355+'ES Breakdown'!H355+'ES Breakdown'!K355</f>
        <v>0</v>
      </c>
      <c r="O355" s="3">
        <f>'ES Breakdown'!F355+'ES Breakdown'!I355+'ES Breakdown'!L355</f>
        <v>0</v>
      </c>
      <c r="P355" s="1"/>
      <c r="Q355" s="2"/>
      <c r="R355" s="3"/>
      <c r="S355" s="1"/>
      <c r="T355" s="2"/>
      <c r="U355" s="3"/>
      <c r="V355" s="1"/>
      <c r="W355" s="2"/>
      <c r="X355" s="3"/>
      <c r="Y355" s="1"/>
      <c r="Z355" s="2"/>
      <c r="AA355" s="3"/>
      <c r="AB355" s="1"/>
      <c r="AC355" s="2"/>
      <c r="AD355" s="3"/>
      <c r="AE355" s="1"/>
      <c r="AF355" s="2"/>
      <c r="AG355" s="3"/>
      <c r="AI355" s="147">
        <f t="shared" ref="AI355:AK356" si="231">D355+G355+J355+M355+P355+S355+V355+Y355+AB355+AE355</f>
        <v>0</v>
      </c>
      <c r="AJ355" s="80">
        <f t="shared" si="231"/>
        <v>0</v>
      </c>
      <c r="AK355" s="134">
        <f t="shared" si="231"/>
        <v>0</v>
      </c>
    </row>
    <row r="356" spans="1:37" ht="15" customHeight="1" x14ac:dyDescent="0.2">
      <c r="A356" s="254">
        <f>[6]Settings!U355</f>
        <v>0</v>
      </c>
      <c r="B356" s="243">
        <f>[6]Settings!V355</f>
        <v>0</v>
      </c>
      <c r="C356" s="244">
        <f>[6]Settings!W355</f>
        <v>0</v>
      </c>
      <c r="D356" s="1">
        <f>Current!$AI356</f>
        <v>0</v>
      </c>
      <c r="E356" s="2">
        <f>Current!$AJ356</f>
        <v>0</v>
      </c>
      <c r="F356" s="3">
        <f>Current!$AK356</f>
        <v>0</v>
      </c>
      <c r="G356" s="1">
        <f>'Infrastructure 2 of 2'!$AI356</f>
        <v>0</v>
      </c>
      <c r="H356" s="2">
        <f>'Infrastructure 2 of 2'!$AJ356</f>
        <v>0</v>
      </c>
      <c r="I356" s="3">
        <f>'Infrastructure 2 of 2'!$AK356</f>
        <v>0</v>
      </c>
      <c r="J356" s="1">
        <f>'Allocations in Kind'!$AI356</f>
        <v>0</v>
      </c>
      <c r="K356" s="2">
        <f>'Allocations in Kind'!$AJ356</f>
        <v>0</v>
      </c>
      <c r="L356" s="3">
        <f>'Allocations in Kind'!$AK356</f>
        <v>0</v>
      </c>
      <c r="M356" s="1">
        <f>'ES Breakdown'!D356+'ES Breakdown'!G356+'ES Breakdown'!J356</f>
        <v>0</v>
      </c>
      <c r="N356" s="2">
        <f>'ES Breakdown'!E356+'ES Breakdown'!H356+'ES Breakdown'!K356</f>
        <v>0</v>
      </c>
      <c r="O356" s="3">
        <f>'ES Breakdown'!F356+'ES Breakdown'!I356+'ES Breakdown'!L356</f>
        <v>0</v>
      </c>
      <c r="P356" s="1"/>
      <c r="Q356" s="2"/>
      <c r="R356" s="3"/>
      <c r="S356" s="1"/>
      <c r="T356" s="2"/>
      <c r="U356" s="3"/>
      <c r="V356" s="1"/>
      <c r="W356" s="2"/>
      <c r="X356" s="3"/>
      <c r="Y356" s="1"/>
      <c r="Z356" s="2"/>
      <c r="AA356" s="3"/>
      <c r="AB356" s="1"/>
      <c r="AC356" s="2"/>
      <c r="AD356" s="3"/>
      <c r="AE356" s="1"/>
      <c r="AF356" s="2"/>
      <c r="AG356" s="3"/>
      <c r="AI356" s="147">
        <f t="shared" si="231"/>
        <v>0</v>
      </c>
      <c r="AJ356" s="80">
        <f t="shared" si="231"/>
        <v>0</v>
      </c>
      <c r="AK356" s="134">
        <f t="shared" si="231"/>
        <v>0</v>
      </c>
    </row>
    <row r="357" spans="1:37" s="66" customFormat="1" ht="15" customHeight="1" x14ac:dyDescent="0.2">
      <c r="A357" s="22" t="str">
        <f>[6]Settings!U356</f>
        <v>Total: North West Municipalities</v>
      </c>
      <c r="B357" s="23"/>
      <c r="C357" s="24"/>
      <c r="D357" s="193">
        <f>SUM(D332,D340,D348,D354)</f>
        <v>115480</v>
      </c>
      <c r="E357" s="102">
        <f t="shared" ref="E357:F357" si="232">SUM(E332,E340,E348,E354)</f>
        <v>64571</v>
      </c>
      <c r="F357" s="203">
        <f t="shared" si="232"/>
        <v>72514</v>
      </c>
      <c r="G357" s="193">
        <f>SUM(G332,G340,G348,G354)</f>
        <v>2829416.8652526638</v>
      </c>
      <c r="H357" s="102">
        <f t="shared" ref="H357:I357" si="233">SUM(H332,H340,H348,H354)</f>
        <v>2670447.2451318121</v>
      </c>
      <c r="I357" s="203">
        <f t="shared" si="233"/>
        <v>2893922.5183386393</v>
      </c>
      <c r="J357" s="193">
        <f>SUM(J332,J340,J348,J354)</f>
        <v>726288</v>
      </c>
      <c r="K357" s="102">
        <f t="shared" ref="K357:L357" si="234">SUM(K332,K340,K348,K354)</f>
        <v>966299</v>
      </c>
      <c r="L357" s="203">
        <f t="shared" si="234"/>
        <v>973560</v>
      </c>
      <c r="M357" s="193">
        <f>M332+M340+M348+M354</f>
        <v>4920916</v>
      </c>
      <c r="N357" s="102">
        <f t="shared" ref="N357:AK357" si="235">N332+N340+N348+N354</f>
        <v>5414096</v>
      </c>
      <c r="O357" s="203">
        <f t="shared" si="235"/>
        <v>5813735</v>
      </c>
      <c r="P357" s="203">
        <f t="shared" si="235"/>
        <v>0</v>
      </c>
      <c r="Q357" s="102">
        <f t="shared" si="235"/>
        <v>0</v>
      </c>
      <c r="R357" s="203">
        <f t="shared" si="235"/>
        <v>0</v>
      </c>
      <c r="S357" s="193">
        <f t="shared" si="235"/>
        <v>0</v>
      </c>
      <c r="T357" s="102">
        <f t="shared" si="235"/>
        <v>0</v>
      </c>
      <c r="U357" s="203">
        <f t="shared" si="235"/>
        <v>0</v>
      </c>
      <c r="V357" s="193">
        <f t="shared" si="235"/>
        <v>0</v>
      </c>
      <c r="W357" s="102">
        <f t="shared" si="235"/>
        <v>0</v>
      </c>
      <c r="X357" s="203">
        <f t="shared" si="235"/>
        <v>0</v>
      </c>
      <c r="Y357" s="193">
        <f t="shared" si="235"/>
        <v>0</v>
      </c>
      <c r="Z357" s="102">
        <f t="shared" si="235"/>
        <v>0</v>
      </c>
      <c r="AA357" s="203">
        <f t="shared" si="235"/>
        <v>0</v>
      </c>
      <c r="AB357" s="193">
        <f t="shared" si="235"/>
        <v>0</v>
      </c>
      <c r="AC357" s="102">
        <f t="shared" si="235"/>
        <v>0</v>
      </c>
      <c r="AD357" s="203">
        <f t="shared" si="235"/>
        <v>0</v>
      </c>
      <c r="AE357" s="193">
        <f t="shared" si="235"/>
        <v>0</v>
      </c>
      <c r="AF357" s="102">
        <f t="shared" si="235"/>
        <v>0</v>
      </c>
      <c r="AG357" s="203">
        <f t="shared" si="235"/>
        <v>0</v>
      </c>
      <c r="AH357" s="121">
        <f t="shared" si="235"/>
        <v>0</v>
      </c>
      <c r="AI357" s="193">
        <f t="shared" si="235"/>
        <v>8592100.8652526643</v>
      </c>
      <c r="AJ357" s="102">
        <f t="shared" si="235"/>
        <v>9115413.245131813</v>
      </c>
      <c r="AK357" s="203">
        <f t="shared" si="235"/>
        <v>9753731.5183386393</v>
      </c>
    </row>
    <row r="358" spans="1:37" ht="15" customHeight="1" x14ac:dyDescent="0.2">
      <c r="A358" s="254">
        <f>[6]Settings!U357</f>
        <v>0</v>
      </c>
      <c r="B358" s="243">
        <f>[6]Settings!V357</f>
        <v>0</v>
      </c>
      <c r="C358" s="244">
        <f>[6]Settings!W357</f>
        <v>0</v>
      </c>
      <c r="D358" s="1">
        <f>Current!$AI358</f>
        <v>0</v>
      </c>
      <c r="E358" s="2">
        <f>Current!$AJ358</f>
        <v>0</v>
      </c>
      <c r="F358" s="3">
        <f>Current!$AK358</f>
        <v>0</v>
      </c>
      <c r="G358" s="1">
        <f>'Infrastructure 2 of 2'!$AI358</f>
        <v>0</v>
      </c>
      <c r="H358" s="2">
        <f>'Infrastructure 2 of 2'!$AJ358</f>
        <v>0</v>
      </c>
      <c r="I358" s="3">
        <f>'Infrastructure 2 of 2'!$AK358</f>
        <v>0</v>
      </c>
      <c r="J358" s="197">
        <f>'Allocations in Kind'!$AI358</f>
        <v>0</v>
      </c>
      <c r="K358" s="27">
        <f>'Allocations in Kind'!$AJ358</f>
        <v>0</v>
      </c>
      <c r="L358" s="207">
        <f>'Allocations in Kind'!$AK358</f>
        <v>0</v>
      </c>
      <c r="M358" s="147">
        <f>'ES Breakdown'!D358+'ES Breakdown'!G358+'ES Breakdown'!J358</f>
        <v>0</v>
      </c>
      <c r="N358" s="80">
        <f>'ES Breakdown'!E358+'ES Breakdown'!H358+'ES Breakdown'!K358</f>
        <v>0</v>
      </c>
      <c r="O358" s="134">
        <f>'ES Breakdown'!F358+'ES Breakdown'!I358+'ES Breakdown'!L358</f>
        <v>0</v>
      </c>
      <c r="P358" s="197"/>
      <c r="Q358" s="27"/>
      <c r="R358" s="207"/>
      <c r="S358" s="197"/>
      <c r="T358" s="27"/>
      <c r="U358" s="207"/>
      <c r="V358" s="197"/>
      <c r="W358" s="27"/>
      <c r="X358" s="207"/>
      <c r="Y358" s="197"/>
      <c r="Z358" s="27"/>
      <c r="AA358" s="207"/>
      <c r="AB358" s="197"/>
      <c r="AC358" s="27"/>
      <c r="AD358" s="207"/>
      <c r="AE358" s="197"/>
      <c r="AF358" s="27"/>
      <c r="AG358" s="207"/>
      <c r="AI358" s="147">
        <f t="shared" ref="AI358:AK368" si="236">D358+G358+J358+M358+P358+S358+V358+Y358+AB358+AE358</f>
        <v>0</v>
      </c>
      <c r="AJ358" s="80">
        <f t="shared" si="236"/>
        <v>0</v>
      </c>
      <c r="AK358" s="134">
        <f t="shared" si="236"/>
        <v>0</v>
      </c>
    </row>
    <row r="359" spans="1:37" ht="15" customHeight="1" x14ac:dyDescent="0.2">
      <c r="A359" s="257" t="str">
        <f>[6]Settings!U358</f>
        <v>WESTERN CAPE</v>
      </c>
      <c r="B359" s="19"/>
      <c r="C359" s="229"/>
      <c r="D359" s="1">
        <f>Current!$AI359</f>
        <v>0</v>
      </c>
      <c r="E359" s="2">
        <f>Current!$AJ359</f>
        <v>0</v>
      </c>
      <c r="F359" s="3">
        <f>Current!$AK359</f>
        <v>0</v>
      </c>
      <c r="G359" s="1">
        <f>'Infrastructure 2 of 2'!$AI359</f>
        <v>0</v>
      </c>
      <c r="H359" s="2">
        <f>'Infrastructure 2 of 2'!$AJ359</f>
        <v>0</v>
      </c>
      <c r="I359" s="3">
        <f>'Infrastructure 2 of 2'!$AK359</f>
        <v>0</v>
      </c>
      <c r="J359" s="198">
        <f>'Allocations in Kind'!$AI359</f>
        <v>0</v>
      </c>
      <c r="K359" s="28">
        <f>'Allocations in Kind'!$AJ359</f>
        <v>0</v>
      </c>
      <c r="L359" s="208">
        <f>'Allocations in Kind'!$AK359</f>
        <v>0</v>
      </c>
      <c r="M359" s="147">
        <f>'ES Breakdown'!D359+'ES Breakdown'!G359+'ES Breakdown'!J359</f>
        <v>0</v>
      </c>
      <c r="N359" s="80">
        <f>'ES Breakdown'!E359+'ES Breakdown'!H359+'ES Breakdown'!K359</f>
        <v>0</v>
      </c>
      <c r="O359" s="134">
        <f>'ES Breakdown'!F359+'ES Breakdown'!I359+'ES Breakdown'!L359</f>
        <v>0</v>
      </c>
      <c r="P359" s="198"/>
      <c r="Q359" s="28"/>
      <c r="R359" s="208"/>
      <c r="S359" s="198"/>
      <c r="T359" s="28"/>
      <c r="U359" s="208"/>
      <c r="V359" s="198"/>
      <c r="W359" s="28"/>
      <c r="X359" s="208"/>
      <c r="Y359" s="198"/>
      <c r="Z359" s="28"/>
      <c r="AA359" s="208"/>
      <c r="AB359" s="198"/>
      <c r="AC359" s="28"/>
      <c r="AD359" s="208"/>
      <c r="AE359" s="198"/>
      <c r="AF359" s="28"/>
      <c r="AG359" s="208"/>
      <c r="AI359" s="147">
        <f t="shared" si="236"/>
        <v>0</v>
      </c>
      <c r="AJ359" s="80">
        <f t="shared" si="236"/>
        <v>0</v>
      </c>
      <c r="AK359" s="134">
        <f t="shared" si="236"/>
        <v>0</v>
      </c>
    </row>
    <row r="360" spans="1:37" ht="15" customHeight="1" x14ac:dyDescent="0.2">
      <c r="A360" s="254">
        <f>[6]Settings!U359</f>
        <v>0</v>
      </c>
      <c r="B360" s="243">
        <f>[6]Settings!V359</f>
        <v>0</v>
      </c>
      <c r="C360" s="244">
        <f>[6]Settings!W359</f>
        <v>0</v>
      </c>
      <c r="D360" s="1">
        <f>Current!$AI360</f>
        <v>0</v>
      </c>
      <c r="E360" s="2">
        <f>Current!$AJ360</f>
        <v>0</v>
      </c>
      <c r="F360" s="3">
        <f>Current!$AK360</f>
        <v>0</v>
      </c>
      <c r="G360" s="1">
        <f>'Infrastructure 2 of 2'!$AI360</f>
        <v>0</v>
      </c>
      <c r="H360" s="2">
        <f>'Infrastructure 2 of 2'!$AJ360</f>
        <v>0</v>
      </c>
      <c r="I360" s="3">
        <f>'Infrastructure 2 of 2'!$AK360</f>
        <v>0</v>
      </c>
      <c r="J360" s="199">
        <f>'Allocations in Kind'!$AI360</f>
        <v>0</v>
      </c>
      <c r="K360" s="29">
        <f>'Allocations in Kind'!$AJ360</f>
        <v>0</v>
      </c>
      <c r="L360" s="209">
        <f>'Allocations in Kind'!$AK360</f>
        <v>0</v>
      </c>
      <c r="M360" s="147">
        <f>'ES Breakdown'!D360+'ES Breakdown'!G360+'ES Breakdown'!J360</f>
        <v>0</v>
      </c>
      <c r="N360" s="80">
        <f>'ES Breakdown'!E360+'ES Breakdown'!H360+'ES Breakdown'!K360</f>
        <v>0</v>
      </c>
      <c r="O360" s="134">
        <f>'ES Breakdown'!F360+'ES Breakdown'!I360+'ES Breakdown'!L360</f>
        <v>0</v>
      </c>
      <c r="P360" s="199"/>
      <c r="Q360" s="29"/>
      <c r="R360" s="209"/>
      <c r="S360" s="199"/>
      <c r="T360" s="29"/>
      <c r="U360" s="209"/>
      <c r="V360" s="199"/>
      <c r="W360" s="29"/>
      <c r="X360" s="209"/>
      <c r="Y360" s="199"/>
      <c r="Z360" s="29"/>
      <c r="AA360" s="209"/>
      <c r="AB360" s="199"/>
      <c r="AC360" s="29"/>
      <c r="AD360" s="209"/>
      <c r="AE360" s="199"/>
      <c r="AF360" s="29"/>
      <c r="AG360" s="209"/>
      <c r="AI360" s="147">
        <f t="shared" si="236"/>
        <v>0</v>
      </c>
      <c r="AJ360" s="80">
        <f t="shared" si="236"/>
        <v>0</v>
      </c>
      <c r="AK360" s="134">
        <f t="shared" si="236"/>
        <v>0</v>
      </c>
    </row>
    <row r="361" spans="1:37" ht="15" customHeight="1" x14ac:dyDescent="0.2">
      <c r="A361" s="255" t="str">
        <f>[6]Settings!U360</f>
        <v>A</v>
      </c>
      <c r="B361" s="21" t="str">
        <f>[6]Settings!V360</f>
        <v>CPT</v>
      </c>
      <c r="C361" s="65" t="str">
        <f>[6]Settings!W360</f>
        <v>City of Cape Town</v>
      </c>
      <c r="D361" s="148">
        <f>Current!$AI361</f>
        <v>35626</v>
      </c>
      <c r="E361" s="81">
        <f>Current!$AJ361</f>
        <v>32633</v>
      </c>
      <c r="F361" s="149">
        <f>Current!$AK361</f>
        <v>23265</v>
      </c>
      <c r="G361" s="148">
        <f>'Infrastructure 2 of 2'!$AI361</f>
        <v>2562681.6966255349</v>
      </c>
      <c r="H361" s="81">
        <f>'Infrastructure 2 of 2'!$AJ361</f>
        <v>2469313.8216832047</v>
      </c>
      <c r="I361" s="149">
        <f>'Infrastructure 2 of 2'!$AK361</f>
        <v>2649741.5077493829</v>
      </c>
      <c r="J361" s="148">
        <f>'Allocations in Kind'!$AI361</f>
        <v>60311</v>
      </c>
      <c r="K361" s="81">
        <f>'Allocations in Kind'!$AJ361</f>
        <v>38846</v>
      </c>
      <c r="L361" s="149">
        <f>'Allocations in Kind'!$AK361</f>
        <v>45898</v>
      </c>
      <c r="M361" s="148">
        <f>'ES Breakdown'!D361+'ES Breakdown'!G361+'ES Breakdown'!J361</f>
        <v>2292908</v>
      </c>
      <c r="N361" s="81">
        <f>'ES Breakdown'!E361+'ES Breakdown'!H361+'ES Breakdown'!K361</f>
        <v>2582306</v>
      </c>
      <c r="O361" s="149">
        <f>'ES Breakdown'!F361+'ES Breakdown'!I361+'ES Breakdown'!L361</f>
        <v>2835569</v>
      </c>
      <c r="P361" s="148"/>
      <c r="Q361" s="81"/>
      <c r="R361" s="149"/>
      <c r="S361" s="148"/>
      <c r="T361" s="81"/>
      <c r="U361" s="149"/>
      <c r="V361" s="148"/>
      <c r="W361" s="81"/>
      <c r="X361" s="149"/>
      <c r="Y361" s="148"/>
      <c r="Z361" s="81"/>
      <c r="AA361" s="149"/>
      <c r="AB361" s="148"/>
      <c r="AC361" s="81"/>
      <c r="AD361" s="149"/>
      <c r="AE361" s="148"/>
      <c r="AF361" s="81"/>
      <c r="AG361" s="149"/>
      <c r="AI361" s="148">
        <f t="shared" si="236"/>
        <v>4951526.6966255344</v>
      </c>
      <c r="AJ361" s="81">
        <f t="shared" si="236"/>
        <v>5123098.8216832047</v>
      </c>
      <c r="AK361" s="149">
        <f t="shared" si="236"/>
        <v>5554473.5077493824</v>
      </c>
    </row>
    <row r="362" spans="1:37" ht="15" customHeight="1" x14ac:dyDescent="0.2">
      <c r="A362" s="254">
        <f>[6]Settings!U361</f>
        <v>0</v>
      </c>
      <c r="B362" s="243">
        <f>[6]Settings!V361</f>
        <v>0</v>
      </c>
      <c r="C362" s="244">
        <f>[6]Settings!W361</f>
        <v>0</v>
      </c>
      <c r="D362" s="1">
        <f>Current!$AI362</f>
        <v>0</v>
      </c>
      <c r="E362" s="2">
        <f>Current!$AJ362</f>
        <v>0</v>
      </c>
      <c r="F362" s="3">
        <f>Current!$AK362</f>
        <v>0</v>
      </c>
      <c r="G362" s="1">
        <f>'Infrastructure 2 of 2'!$AI362</f>
        <v>0</v>
      </c>
      <c r="H362" s="2">
        <f>'Infrastructure 2 of 2'!$AJ362</f>
        <v>0</v>
      </c>
      <c r="I362" s="3">
        <f>'Infrastructure 2 of 2'!$AK362</f>
        <v>0</v>
      </c>
      <c r="J362" s="1">
        <f>'Allocations in Kind'!$AI362</f>
        <v>0</v>
      </c>
      <c r="K362" s="2">
        <f>'Allocations in Kind'!$AJ362</f>
        <v>0</v>
      </c>
      <c r="L362" s="3">
        <f>'Allocations in Kind'!$AK362</f>
        <v>0</v>
      </c>
      <c r="M362" s="1">
        <f>'ES Breakdown'!D362+'ES Breakdown'!G362+'ES Breakdown'!J362</f>
        <v>0</v>
      </c>
      <c r="N362" s="2">
        <f>'ES Breakdown'!E362+'ES Breakdown'!H362+'ES Breakdown'!K362</f>
        <v>0</v>
      </c>
      <c r="O362" s="3">
        <f>'ES Breakdown'!F362+'ES Breakdown'!I362+'ES Breakdown'!L362</f>
        <v>0</v>
      </c>
      <c r="P362" s="1"/>
      <c r="Q362" s="2"/>
      <c r="R362" s="3"/>
      <c r="S362" s="1"/>
      <c r="T362" s="2"/>
      <c r="U362" s="3"/>
      <c r="V362" s="1"/>
      <c r="W362" s="2"/>
      <c r="X362" s="3"/>
      <c r="Y362" s="1"/>
      <c r="Z362" s="2"/>
      <c r="AA362" s="3"/>
      <c r="AB362" s="1"/>
      <c r="AC362" s="2"/>
      <c r="AD362" s="3"/>
      <c r="AE362" s="1"/>
      <c r="AF362" s="2"/>
      <c r="AG362" s="3"/>
      <c r="AI362" s="147">
        <f t="shared" si="236"/>
        <v>0</v>
      </c>
      <c r="AJ362" s="80">
        <f t="shared" si="236"/>
        <v>0</v>
      </c>
      <c r="AK362" s="134">
        <f t="shared" si="236"/>
        <v>0</v>
      </c>
    </row>
    <row r="363" spans="1:37" ht="15" customHeight="1" x14ac:dyDescent="0.2">
      <c r="A363" s="20" t="str">
        <f>[6]Settings!U362</f>
        <v>B</v>
      </c>
      <c r="B363" s="19" t="s">
        <v>174</v>
      </c>
      <c r="C363" s="229" t="str">
        <f>[6]Settings!W362</f>
        <v xml:space="preserve"> Matzikama</v>
      </c>
      <c r="D363" s="147">
        <f>Current!$AI363</f>
        <v>2956</v>
      </c>
      <c r="E363" s="80">
        <f>Current!$AJ363</f>
        <v>1550</v>
      </c>
      <c r="F363" s="134">
        <f>Current!$AK363</f>
        <v>1550</v>
      </c>
      <c r="G363" s="147">
        <f>'Infrastructure 2 of 2'!$AI363</f>
        <v>34614</v>
      </c>
      <c r="H363" s="80">
        <f>'Infrastructure 2 of 2'!$AJ363</f>
        <v>35144</v>
      </c>
      <c r="I363" s="134">
        <f>'Infrastructure 2 of 2'!$AK363</f>
        <v>41731</v>
      </c>
      <c r="J363" s="147">
        <f>'Allocations in Kind'!$AI363</f>
        <v>0</v>
      </c>
      <c r="K363" s="80">
        <f>'Allocations in Kind'!$AJ363</f>
        <v>9066</v>
      </c>
      <c r="L363" s="134">
        <f>'Allocations in Kind'!$AK363</f>
        <v>20069</v>
      </c>
      <c r="M363" s="147">
        <f>'ES Breakdown'!D363+'ES Breakdown'!G363+'ES Breakdown'!J363</f>
        <v>47561</v>
      </c>
      <c r="N363" s="80">
        <f>'ES Breakdown'!E363+'ES Breakdown'!H363+'ES Breakdown'!K363</f>
        <v>52454</v>
      </c>
      <c r="O363" s="134">
        <f>'ES Breakdown'!F363+'ES Breakdown'!I363+'ES Breakdown'!L363</f>
        <v>56696</v>
      </c>
      <c r="P363" s="147"/>
      <c r="Q363" s="80"/>
      <c r="R363" s="134"/>
      <c r="S363" s="147"/>
      <c r="T363" s="80"/>
      <c r="U363" s="134"/>
      <c r="V363" s="147"/>
      <c r="W363" s="80"/>
      <c r="X363" s="134"/>
      <c r="Y363" s="147"/>
      <c r="Z363" s="80"/>
      <c r="AA363" s="134"/>
      <c r="AB363" s="147"/>
      <c r="AC363" s="80"/>
      <c r="AD363" s="134"/>
      <c r="AE363" s="147"/>
      <c r="AF363" s="80"/>
      <c r="AG363" s="134"/>
      <c r="AI363" s="147">
        <f t="shared" si="236"/>
        <v>85131</v>
      </c>
      <c r="AJ363" s="80">
        <f t="shared" si="236"/>
        <v>98214</v>
      </c>
      <c r="AK363" s="134">
        <f t="shared" si="236"/>
        <v>120046</v>
      </c>
    </row>
    <row r="364" spans="1:37" ht="15" customHeight="1" x14ac:dyDescent="0.2">
      <c r="A364" s="20" t="str">
        <f>[6]Settings!U363</f>
        <v>B</v>
      </c>
      <c r="B364" s="19" t="s">
        <v>175</v>
      </c>
      <c r="C364" s="229" t="str">
        <f>[6]Settings!W363</f>
        <v xml:space="preserve"> Cederberg</v>
      </c>
      <c r="D364" s="147">
        <f>Current!$AI364</f>
        <v>3357</v>
      </c>
      <c r="E364" s="80">
        <f>Current!$AJ364</f>
        <v>1805</v>
      </c>
      <c r="F364" s="134">
        <f>Current!$AK364</f>
        <v>2065</v>
      </c>
      <c r="G364" s="147">
        <f>'Infrastructure 2 of 2'!$AI364</f>
        <v>34480</v>
      </c>
      <c r="H364" s="80">
        <f>'Infrastructure 2 of 2'!$AJ364</f>
        <v>29541</v>
      </c>
      <c r="I364" s="134">
        <f>'Infrastructure 2 of 2'!$AK364</f>
        <v>37252</v>
      </c>
      <c r="J364" s="147">
        <f>'Allocations in Kind'!$AI364</f>
        <v>10695</v>
      </c>
      <c r="K364" s="80">
        <f>'Allocations in Kind'!$AJ364</f>
        <v>25888</v>
      </c>
      <c r="L364" s="134">
        <f>'Allocations in Kind'!$AK364</f>
        <v>18389</v>
      </c>
      <c r="M364" s="147">
        <f>'ES Breakdown'!D364+'ES Breakdown'!G364+'ES Breakdown'!J364</f>
        <v>40873</v>
      </c>
      <c r="N364" s="80">
        <f>'ES Breakdown'!E364+'ES Breakdown'!H364+'ES Breakdown'!K364</f>
        <v>45113</v>
      </c>
      <c r="O364" s="134">
        <f>'ES Breakdown'!F364+'ES Breakdown'!I364+'ES Breakdown'!L364</f>
        <v>48716</v>
      </c>
      <c r="P364" s="147"/>
      <c r="Q364" s="80"/>
      <c r="R364" s="134"/>
      <c r="S364" s="147"/>
      <c r="T364" s="80"/>
      <c r="U364" s="134"/>
      <c r="V364" s="147"/>
      <c r="W364" s="80"/>
      <c r="X364" s="134"/>
      <c r="Y364" s="147"/>
      <c r="Z364" s="80"/>
      <c r="AA364" s="134"/>
      <c r="AB364" s="147"/>
      <c r="AC364" s="80"/>
      <c r="AD364" s="134"/>
      <c r="AE364" s="147"/>
      <c r="AF364" s="80"/>
      <c r="AG364" s="134"/>
      <c r="AI364" s="147">
        <f t="shared" si="236"/>
        <v>89405</v>
      </c>
      <c r="AJ364" s="80">
        <f t="shared" si="236"/>
        <v>102347</v>
      </c>
      <c r="AK364" s="134">
        <f t="shared" si="236"/>
        <v>106422</v>
      </c>
    </row>
    <row r="365" spans="1:37" ht="15" customHeight="1" x14ac:dyDescent="0.2">
      <c r="A365" s="20" t="str">
        <f>[6]Settings!U364</f>
        <v>B</v>
      </c>
      <c r="B365" s="19" t="s">
        <v>1304</v>
      </c>
      <c r="C365" s="229" t="str">
        <f>[6]Settings!W364</f>
        <v xml:space="preserve"> Bergrivier</v>
      </c>
      <c r="D365" s="147">
        <f>Current!$AI365</f>
        <v>3151</v>
      </c>
      <c r="E365" s="80">
        <f>Current!$AJ365</f>
        <v>1550</v>
      </c>
      <c r="F365" s="134">
        <f>Current!$AK365</f>
        <v>1550</v>
      </c>
      <c r="G365" s="147">
        <f>'Infrastructure 2 of 2'!$AI365</f>
        <v>14727</v>
      </c>
      <c r="H365" s="80">
        <f>'Infrastructure 2 of 2'!$AJ365</f>
        <v>18330</v>
      </c>
      <c r="I365" s="134">
        <f>'Infrastructure 2 of 2'!$AK365</f>
        <v>20967</v>
      </c>
      <c r="J365" s="147">
        <f>'Allocations in Kind'!$AI365</f>
        <v>0</v>
      </c>
      <c r="K365" s="80">
        <f>'Allocations in Kind'!$AJ365</f>
        <v>851</v>
      </c>
      <c r="L365" s="134">
        <f>'Allocations in Kind'!$AK365</f>
        <v>96</v>
      </c>
      <c r="M365" s="147">
        <f>'ES Breakdown'!D365+'ES Breakdown'!G365+'ES Breakdown'!J365</f>
        <v>37144</v>
      </c>
      <c r="N365" s="80">
        <f>'ES Breakdown'!E365+'ES Breakdown'!H365+'ES Breakdown'!K365</f>
        <v>41503</v>
      </c>
      <c r="O365" s="134">
        <f>'ES Breakdown'!F365+'ES Breakdown'!I365+'ES Breakdown'!L365</f>
        <v>45359</v>
      </c>
      <c r="P365" s="147"/>
      <c r="Q365" s="80"/>
      <c r="R365" s="134"/>
      <c r="S365" s="147"/>
      <c r="T365" s="80"/>
      <c r="U365" s="134"/>
      <c r="V365" s="147"/>
      <c r="W365" s="80"/>
      <c r="X365" s="134"/>
      <c r="Y365" s="147"/>
      <c r="Z365" s="80"/>
      <c r="AA365" s="134"/>
      <c r="AB365" s="147"/>
      <c r="AC365" s="80"/>
      <c r="AD365" s="134"/>
      <c r="AE365" s="147"/>
      <c r="AF365" s="80"/>
      <c r="AG365" s="134"/>
      <c r="AI365" s="147">
        <f t="shared" si="236"/>
        <v>55022</v>
      </c>
      <c r="AJ365" s="80">
        <f t="shared" si="236"/>
        <v>62234</v>
      </c>
      <c r="AK365" s="134">
        <f t="shared" si="236"/>
        <v>67972</v>
      </c>
    </row>
    <row r="366" spans="1:37" ht="15" customHeight="1" x14ac:dyDescent="0.2">
      <c r="A366" s="20" t="str">
        <f>[6]Settings!U365</f>
        <v>B</v>
      </c>
      <c r="B366" s="19" t="s">
        <v>1305</v>
      </c>
      <c r="C366" s="229" t="str">
        <f>[6]Settings!W365</f>
        <v xml:space="preserve"> Saldanha Bay</v>
      </c>
      <c r="D366" s="147">
        <f>Current!$AI366</f>
        <v>3050</v>
      </c>
      <c r="E366" s="80">
        <f>Current!$AJ366</f>
        <v>1550</v>
      </c>
      <c r="F366" s="134">
        <f>Current!$AK366</f>
        <v>1550</v>
      </c>
      <c r="G366" s="147">
        <f>'Infrastructure 2 of 2'!$AI366</f>
        <v>22687</v>
      </c>
      <c r="H366" s="80">
        <f>'Infrastructure 2 of 2'!$AJ366</f>
        <v>23597</v>
      </c>
      <c r="I366" s="134">
        <f>'Infrastructure 2 of 2'!$AK366</f>
        <v>26558</v>
      </c>
      <c r="J366" s="147">
        <f>'Allocations in Kind'!$AI366</f>
        <v>4691</v>
      </c>
      <c r="K366" s="80">
        <f>'Allocations in Kind'!$AJ366</f>
        <v>66</v>
      </c>
      <c r="L366" s="134">
        <f>'Allocations in Kind'!$AK366</f>
        <v>1069</v>
      </c>
      <c r="M366" s="147">
        <f>'ES Breakdown'!D366+'ES Breakdown'!G366+'ES Breakdown'!J366</f>
        <v>71511</v>
      </c>
      <c r="N366" s="80">
        <f>'ES Breakdown'!E366+'ES Breakdown'!H366+'ES Breakdown'!K366</f>
        <v>80637</v>
      </c>
      <c r="O366" s="134">
        <f>'ES Breakdown'!F366+'ES Breakdown'!I366+'ES Breakdown'!L366</f>
        <v>88800</v>
      </c>
      <c r="P366" s="147"/>
      <c r="Q366" s="80"/>
      <c r="R366" s="134"/>
      <c r="S366" s="147"/>
      <c r="T366" s="80"/>
      <c r="U366" s="134"/>
      <c r="V366" s="147"/>
      <c r="W366" s="80"/>
      <c r="X366" s="134"/>
      <c r="Y366" s="147"/>
      <c r="Z366" s="80"/>
      <c r="AA366" s="134"/>
      <c r="AB366" s="147"/>
      <c r="AC366" s="80"/>
      <c r="AD366" s="134"/>
      <c r="AE366" s="147"/>
      <c r="AF366" s="80"/>
      <c r="AG366" s="134"/>
      <c r="AI366" s="147">
        <f t="shared" si="236"/>
        <v>101939</v>
      </c>
      <c r="AJ366" s="80">
        <f t="shared" si="236"/>
        <v>105850</v>
      </c>
      <c r="AK366" s="134">
        <f t="shared" si="236"/>
        <v>117977</v>
      </c>
    </row>
    <row r="367" spans="1:37" ht="15" customHeight="1" x14ac:dyDescent="0.2">
      <c r="A367" s="20" t="str">
        <f>[6]Settings!U366</f>
        <v>B</v>
      </c>
      <c r="B367" s="19" t="s">
        <v>1306</v>
      </c>
      <c r="C367" s="229" t="str">
        <f>[6]Settings!W366</f>
        <v xml:space="preserve"> Swartland</v>
      </c>
      <c r="D367" s="147">
        <f>Current!$AI367</f>
        <v>2954</v>
      </c>
      <c r="E367" s="80">
        <f>Current!$AJ367</f>
        <v>1550</v>
      </c>
      <c r="F367" s="134">
        <f>Current!$AK367</f>
        <v>1550</v>
      </c>
      <c r="G367" s="147">
        <f>'Infrastructure 2 of 2'!$AI367</f>
        <v>24608</v>
      </c>
      <c r="H367" s="80">
        <f>'Infrastructure 2 of 2'!$AJ367</f>
        <v>22637</v>
      </c>
      <c r="I367" s="134">
        <f>'Infrastructure 2 of 2'!$AK367</f>
        <v>23724</v>
      </c>
      <c r="J367" s="147">
        <f>'Allocations in Kind'!$AI367</f>
        <v>1116</v>
      </c>
      <c r="K367" s="80">
        <f>'Allocations in Kind'!$AJ367</f>
        <v>810</v>
      </c>
      <c r="L367" s="134">
        <f>'Allocations in Kind'!$AK367</f>
        <v>857</v>
      </c>
      <c r="M367" s="147">
        <f>'ES Breakdown'!D367+'ES Breakdown'!G367+'ES Breakdown'!J367</f>
        <v>70560</v>
      </c>
      <c r="N367" s="80">
        <f>'ES Breakdown'!E367+'ES Breakdown'!H367+'ES Breakdown'!K367</f>
        <v>82301</v>
      </c>
      <c r="O367" s="134">
        <f>'ES Breakdown'!F367+'ES Breakdown'!I367+'ES Breakdown'!L367</f>
        <v>92184</v>
      </c>
      <c r="P367" s="147"/>
      <c r="Q367" s="80"/>
      <c r="R367" s="134"/>
      <c r="S367" s="147"/>
      <c r="T367" s="80"/>
      <c r="U367" s="134"/>
      <c r="V367" s="147"/>
      <c r="W367" s="80"/>
      <c r="X367" s="134"/>
      <c r="Y367" s="147"/>
      <c r="Z367" s="80"/>
      <c r="AA367" s="134"/>
      <c r="AB367" s="147"/>
      <c r="AC367" s="80"/>
      <c r="AD367" s="134"/>
      <c r="AE367" s="147"/>
      <c r="AF367" s="80"/>
      <c r="AG367" s="134"/>
      <c r="AI367" s="147">
        <f t="shared" si="236"/>
        <v>99238</v>
      </c>
      <c r="AJ367" s="80">
        <f t="shared" si="236"/>
        <v>107298</v>
      </c>
      <c r="AK367" s="134">
        <f t="shared" si="236"/>
        <v>118315</v>
      </c>
    </row>
    <row r="368" spans="1:37" ht="15" customHeight="1" x14ac:dyDescent="0.2">
      <c r="A368" s="20" t="str">
        <f>[6]Settings!U367</f>
        <v>C</v>
      </c>
      <c r="B368" s="19" t="s">
        <v>176</v>
      </c>
      <c r="C368" s="229" t="str">
        <f>[6]Settings!W367</f>
        <v xml:space="preserve"> West Coast District Municipality</v>
      </c>
      <c r="D368" s="147">
        <f>Current!$AI368</f>
        <v>2350</v>
      </c>
      <c r="E368" s="80">
        <f>Current!$AJ368</f>
        <v>1000</v>
      </c>
      <c r="F368" s="134">
        <f>Current!$AK368</f>
        <v>1000</v>
      </c>
      <c r="G368" s="147">
        <f>'Infrastructure 2 of 2'!$AI368</f>
        <v>2553</v>
      </c>
      <c r="H368" s="80">
        <f>'Infrastructure 2 of 2'!$AJ368</f>
        <v>2715</v>
      </c>
      <c r="I368" s="134">
        <f>'Infrastructure 2 of 2'!$AK368</f>
        <v>2869</v>
      </c>
      <c r="J368" s="147">
        <f>'Allocations in Kind'!$AI368</f>
        <v>0</v>
      </c>
      <c r="K368" s="80">
        <f>'Allocations in Kind'!$AJ368</f>
        <v>3124</v>
      </c>
      <c r="L368" s="134">
        <f>'Allocations in Kind'!$AK368</f>
        <v>5000</v>
      </c>
      <c r="M368" s="147">
        <f>'ES Breakdown'!D368+'ES Breakdown'!G368+'ES Breakdown'!J368</f>
        <v>84972</v>
      </c>
      <c r="N368" s="80">
        <f>'ES Breakdown'!E368+'ES Breakdown'!H368+'ES Breakdown'!K368</f>
        <v>88303</v>
      </c>
      <c r="O368" s="134">
        <f>'ES Breakdown'!F368+'ES Breakdown'!I368+'ES Breakdown'!L368</f>
        <v>91217</v>
      </c>
      <c r="P368" s="147"/>
      <c r="Q368" s="80"/>
      <c r="R368" s="134"/>
      <c r="S368" s="147"/>
      <c r="T368" s="80"/>
      <c r="U368" s="134"/>
      <c r="V368" s="147"/>
      <c r="W368" s="80"/>
      <c r="X368" s="134"/>
      <c r="Y368" s="147"/>
      <c r="Z368" s="80"/>
      <c r="AA368" s="134"/>
      <c r="AB368" s="147"/>
      <c r="AC368" s="80"/>
      <c r="AD368" s="134"/>
      <c r="AE368" s="147"/>
      <c r="AF368" s="80"/>
      <c r="AG368" s="134"/>
      <c r="AI368" s="147">
        <f t="shared" si="236"/>
        <v>89875</v>
      </c>
      <c r="AJ368" s="80">
        <f t="shared" si="236"/>
        <v>95142</v>
      </c>
      <c r="AK368" s="134">
        <f t="shared" si="236"/>
        <v>100086</v>
      </c>
    </row>
    <row r="369" spans="1:37" s="66" customFormat="1" ht="15" customHeight="1" x14ac:dyDescent="0.2">
      <c r="A369" s="22" t="str">
        <f>[6]Settings!U368</f>
        <v>Total: West Coast Municipalities</v>
      </c>
      <c r="B369" s="23"/>
      <c r="C369" s="24"/>
      <c r="D369" s="193">
        <f>SUM(D363:D368)</f>
        <v>17818</v>
      </c>
      <c r="E369" s="102">
        <f t="shared" ref="E369:F369" si="237">SUM(E363:E368)</f>
        <v>9005</v>
      </c>
      <c r="F369" s="203">
        <f t="shared" si="237"/>
        <v>9265</v>
      </c>
      <c r="G369" s="193">
        <f>SUM(G363:G368)</f>
        <v>133669</v>
      </c>
      <c r="H369" s="102">
        <f t="shared" ref="H369:I369" si="238">SUM(H363:H368)</f>
        <v>131964</v>
      </c>
      <c r="I369" s="203">
        <f t="shared" si="238"/>
        <v>153101</v>
      </c>
      <c r="J369" s="193">
        <f>SUM(J363:J368)</f>
        <v>16502</v>
      </c>
      <c r="K369" s="102">
        <f t="shared" ref="K369:L369" si="239">SUM(K363:K368)</f>
        <v>39805</v>
      </c>
      <c r="L369" s="203">
        <f t="shared" si="239"/>
        <v>45480</v>
      </c>
      <c r="M369" s="193">
        <f>SUM(M363:M368)</f>
        <v>352621</v>
      </c>
      <c r="N369" s="102">
        <f t="shared" ref="N369:AK369" si="240">SUM(N363:N368)</f>
        <v>390311</v>
      </c>
      <c r="O369" s="203">
        <f t="shared" si="240"/>
        <v>422972</v>
      </c>
      <c r="P369" s="203">
        <f t="shared" si="240"/>
        <v>0</v>
      </c>
      <c r="Q369" s="102">
        <f t="shared" si="240"/>
        <v>0</v>
      </c>
      <c r="R369" s="203">
        <f t="shared" si="240"/>
        <v>0</v>
      </c>
      <c r="S369" s="193">
        <f t="shared" si="240"/>
        <v>0</v>
      </c>
      <c r="T369" s="102">
        <f t="shared" si="240"/>
        <v>0</v>
      </c>
      <c r="U369" s="203">
        <f t="shared" si="240"/>
        <v>0</v>
      </c>
      <c r="V369" s="193">
        <f t="shared" si="240"/>
        <v>0</v>
      </c>
      <c r="W369" s="102">
        <f t="shared" si="240"/>
        <v>0</v>
      </c>
      <c r="X369" s="203">
        <f t="shared" si="240"/>
        <v>0</v>
      </c>
      <c r="Y369" s="193">
        <f t="shared" si="240"/>
        <v>0</v>
      </c>
      <c r="Z369" s="102">
        <f t="shared" si="240"/>
        <v>0</v>
      </c>
      <c r="AA369" s="203">
        <f t="shared" si="240"/>
        <v>0</v>
      </c>
      <c r="AB369" s="193">
        <f t="shared" si="240"/>
        <v>0</v>
      </c>
      <c r="AC369" s="102">
        <f t="shared" si="240"/>
        <v>0</v>
      </c>
      <c r="AD369" s="203">
        <f t="shared" si="240"/>
        <v>0</v>
      </c>
      <c r="AE369" s="193">
        <f t="shared" si="240"/>
        <v>0</v>
      </c>
      <c r="AF369" s="102">
        <f t="shared" si="240"/>
        <v>0</v>
      </c>
      <c r="AG369" s="203">
        <f t="shared" si="240"/>
        <v>0</v>
      </c>
      <c r="AH369" s="121">
        <f t="shared" si="240"/>
        <v>0</v>
      </c>
      <c r="AI369" s="193">
        <f t="shared" si="240"/>
        <v>520610</v>
      </c>
      <c r="AJ369" s="102">
        <f t="shared" si="240"/>
        <v>571085</v>
      </c>
      <c r="AK369" s="203">
        <f t="shared" si="240"/>
        <v>630818</v>
      </c>
    </row>
    <row r="370" spans="1:37" ht="15" customHeight="1" x14ac:dyDescent="0.2">
      <c r="A370" s="254">
        <f>[6]Settings!U369</f>
        <v>0</v>
      </c>
      <c r="B370" s="243">
        <f>[6]Settings!V369</f>
        <v>0</v>
      </c>
      <c r="C370" s="244">
        <f>[6]Settings!W369</f>
        <v>0</v>
      </c>
      <c r="D370" s="1">
        <f>Current!$AI370</f>
        <v>0</v>
      </c>
      <c r="E370" s="2">
        <f>Current!$AJ370</f>
        <v>0</v>
      </c>
      <c r="F370" s="3">
        <f>Current!$AK370</f>
        <v>0</v>
      </c>
      <c r="G370" s="1">
        <f>'Infrastructure 2 of 2'!$AI370</f>
        <v>0</v>
      </c>
      <c r="H370" s="2">
        <f>'Infrastructure 2 of 2'!$AJ370</f>
        <v>0</v>
      </c>
      <c r="I370" s="3">
        <f>'Infrastructure 2 of 2'!$AK370</f>
        <v>0</v>
      </c>
      <c r="J370" s="1">
        <f>'Allocations in Kind'!$AI370</f>
        <v>0</v>
      </c>
      <c r="K370" s="2">
        <f>'Allocations in Kind'!$AJ370</f>
        <v>0</v>
      </c>
      <c r="L370" s="3">
        <f>'Allocations in Kind'!$AK370</f>
        <v>0</v>
      </c>
      <c r="M370" s="1">
        <f>'ES Breakdown'!D370+'ES Breakdown'!G370+'ES Breakdown'!J370</f>
        <v>0</v>
      </c>
      <c r="N370" s="2">
        <f>'ES Breakdown'!E370+'ES Breakdown'!H370+'ES Breakdown'!K370</f>
        <v>0</v>
      </c>
      <c r="O370" s="3">
        <f>'ES Breakdown'!F370+'ES Breakdown'!I370+'ES Breakdown'!L370</f>
        <v>0</v>
      </c>
      <c r="P370" s="1"/>
      <c r="Q370" s="2"/>
      <c r="R370" s="3"/>
      <c r="S370" s="1"/>
      <c r="T370" s="2"/>
      <c r="U370" s="3"/>
      <c r="V370" s="1"/>
      <c r="W370" s="2"/>
      <c r="X370" s="3"/>
      <c r="Y370" s="1"/>
      <c r="Z370" s="2"/>
      <c r="AA370" s="3"/>
      <c r="AB370" s="1"/>
      <c r="AC370" s="2"/>
      <c r="AD370" s="3"/>
      <c r="AE370" s="1"/>
      <c r="AF370" s="2"/>
      <c r="AG370" s="3"/>
      <c r="AI370" s="147">
        <f t="shared" ref="AI370:AK376" si="241">D370+G370+J370+M370+P370+S370+V370+Y370+AB370+AE370</f>
        <v>0</v>
      </c>
      <c r="AJ370" s="80">
        <f t="shared" si="241"/>
        <v>0</v>
      </c>
      <c r="AK370" s="134">
        <f t="shared" si="241"/>
        <v>0</v>
      </c>
    </row>
    <row r="371" spans="1:37" ht="15" customHeight="1" x14ac:dyDescent="0.2">
      <c r="A371" s="20" t="str">
        <f>[6]Settings!U370</f>
        <v>B</v>
      </c>
      <c r="B371" s="19" t="s">
        <v>178</v>
      </c>
      <c r="C371" s="229" t="str">
        <f>[6]Settings!W370</f>
        <v xml:space="preserve"> Witzenberg</v>
      </c>
      <c r="D371" s="147">
        <f>Current!$AI371</f>
        <v>3035</v>
      </c>
      <c r="E371" s="80">
        <f>Current!$AJ371</f>
        <v>1550</v>
      </c>
      <c r="F371" s="134">
        <f>Current!$AK371</f>
        <v>1550</v>
      </c>
      <c r="G371" s="147">
        <f>'Infrastructure 2 of 2'!$AI371</f>
        <v>36111</v>
      </c>
      <c r="H371" s="80">
        <f>'Infrastructure 2 of 2'!$AJ371</f>
        <v>39838</v>
      </c>
      <c r="I371" s="134">
        <f>'Infrastructure 2 of 2'!$AK371</f>
        <v>51999</v>
      </c>
      <c r="J371" s="147">
        <f>'Allocations in Kind'!$AI371</f>
        <v>0</v>
      </c>
      <c r="K371" s="80">
        <f>'Allocations in Kind'!$AJ371</f>
        <v>123</v>
      </c>
      <c r="L371" s="134">
        <f>'Allocations in Kind'!$AK371</f>
        <v>130</v>
      </c>
      <c r="M371" s="147">
        <f>'ES Breakdown'!D371+'ES Breakdown'!G371+'ES Breakdown'!J371</f>
        <v>70412</v>
      </c>
      <c r="N371" s="80">
        <f>'ES Breakdown'!E371+'ES Breakdown'!H371+'ES Breakdown'!K371</f>
        <v>84872</v>
      </c>
      <c r="O371" s="134">
        <f>'ES Breakdown'!F371+'ES Breakdown'!I371+'ES Breakdown'!L371</f>
        <v>93510</v>
      </c>
      <c r="P371" s="147"/>
      <c r="Q371" s="80"/>
      <c r="R371" s="134"/>
      <c r="S371" s="147"/>
      <c r="T371" s="80"/>
      <c r="U371" s="134"/>
      <c r="V371" s="147"/>
      <c r="W371" s="80"/>
      <c r="X371" s="134"/>
      <c r="Y371" s="147"/>
      <c r="Z371" s="80"/>
      <c r="AA371" s="134"/>
      <c r="AB371" s="147"/>
      <c r="AC371" s="80"/>
      <c r="AD371" s="134"/>
      <c r="AE371" s="147"/>
      <c r="AF371" s="80"/>
      <c r="AG371" s="134"/>
      <c r="AI371" s="147">
        <f t="shared" si="241"/>
        <v>109558</v>
      </c>
      <c r="AJ371" s="80">
        <f t="shared" si="241"/>
        <v>126383</v>
      </c>
      <c r="AK371" s="134">
        <f t="shared" si="241"/>
        <v>147189</v>
      </c>
    </row>
    <row r="372" spans="1:37" ht="15" customHeight="1" x14ac:dyDescent="0.2">
      <c r="A372" s="20" t="str">
        <f>[6]Settings!U371</f>
        <v>B</v>
      </c>
      <c r="B372" s="19" t="s">
        <v>179</v>
      </c>
      <c r="C372" s="229" t="str">
        <f>[6]Settings!W371</f>
        <v xml:space="preserve"> Drakenstein</v>
      </c>
      <c r="D372" s="147">
        <f>Current!$AI372</f>
        <v>4006</v>
      </c>
      <c r="E372" s="80">
        <f>Current!$AJ372</f>
        <v>1550</v>
      </c>
      <c r="F372" s="134">
        <f>Current!$AK372</f>
        <v>1550</v>
      </c>
      <c r="G372" s="147">
        <f>'Infrastructure 2 of 2'!$AI372</f>
        <v>39709</v>
      </c>
      <c r="H372" s="80">
        <f>'Infrastructure 2 of 2'!$AJ372</f>
        <v>41612</v>
      </c>
      <c r="I372" s="134">
        <f>'Infrastructure 2 of 2'!$AK372</f>
        <v>43621</v>
      </c>
      <c r="J372" s="147">
        <f>'Allocations in Kind'!$AI372</f>
        <v>1365</v>
      </c>
      <c r="K372" s="80">
        <f>'Allocations in Kind'!$AJ372</f>
        <v>1433</v>
      </c>
      <c r="L372" s="134">
        <f>'Allocations in Kind'!$AK372</f>
        <v>0</v>
      </c>
      <c r="M372" s="147">
        <f>'ES Breakdown'!D372+'ES Breakdown'!G372+'ES Breakdown'!J372</f>
        <v>120821</v>
      </c>
      <c r="N372" s="80">
        <f>'ES Breakdown'!E372+'ES Breakdown'!H372+'ES Breakdown'!K372</f>
        <v>137935</v>
      </c>
      <c r="O372" s="134">
        <f>'ES Breakdown'!F372+'ES Breakdown'!I372+'ES Breakdown'!L372</f>
        <v>151671</v>
      </c>
      <c r="P372" s="147"/>
      <c r="Q372" s="80"/>
      <c r="R372" s="134"/>
      <c r="S372" s="147"/>
      <c r="T372" s="80"/>
      <c r="U372" s="134"/>
      <c r="V372" s="147"/>
      <c r="W372" s="80"/>
      <c r="X372" s="134"/>
      <c r="Y372" s="147"/>
      <c r="Z372" s="80"/>
      <c r="AA372" s="134"/>
      <c r="AB372" s="147"/>
      <c r="AC372" s="80"/>
      <c r="AD372" s="134"/>
      <c r="AE372" s="147"/>
      <c r="AF372" s="80"/>
      <c r="AG372" s="134"/>
      <c r="AI372" s="147">
        <f t="shared" si="241"/>
        <v>165901</v>
      </c>
      <c r="AJ372" s="80">
        <f t="shared" si="241"/>
        <v>182530</v>
      </c>
      <c r="AK372" s="134">
        <f t="shared" si="241"/>
        <v>196842</v>
      </c>
    </row>
    <row r="373" spans="1:37" ht="15" customHeight="1" x14ac:dyDescent="0.2">
      <c r="A373" s="20" t="str">
        <f>[6]Settings!U372</f>
        <v>B</v>
      </c>
      <c r="B373" s="19" t="s">
        <v>180</v>
      </c>
      <c r="C373" s="229" t="str">
        <f>[6]Settings!W372</f>
        <v xml:space="preserve"> Stellenbosch</v>
      </c>
      <c r="D373" s="147">
        <f>Current!$AI373</f>
        <v>13606</v>
      </c>
      <c r="E373" s="80">
        <f>Current!$AJ373</f>
        <v>11550</v>
      </c>
      <c r="F373" s="134">
        <f>Current!$AK373</f>
        <v>13550</v>
      </c>
      <c r="G373" s="147">
        <f>'Infrastructure 2 of 2'!$AI373</f>
        <v>40358</v>
      </c>
      <c r="H373" s="80">
        <f>'Infrastructure 2 of 2'!$AJ373</f>
        <v>42302</v>
      </c>
      <c r="I373" s="134">
        <f>'Infrastructure 2 of 2'!$AK373</f>
        <v>47353</v>
      </c>
      <c r="J373" s="147">
        <f>'Allocations in Kind'!$AI373</f>
        <v>0</v>
      </c>
      <c r="K373" s="80">
        <f>'Allocations in Kind'!$AJ373</f>
        <v>0</v>
      </c>
      <c r="L373" s="134">
        <f>'Allocations in Kind'!$AK373</f>
        <v>1000</v>
      </c>
      <c r="M373" s="147">
        <f>'ES Breakdown'!D373+'ES Breakdown'!G373+'ES Breakdown'!J373</f>
        <v>110631</v>
      </c>
      <c r="N373" s="80">
        <f>'ES Breakdown'!E373+'ES Breakdown'!H373+'ES Breakdown'!K373</f>
        <v>124544</v>
      </c>
      <c r="O373" s="134">
        <f>'ES Breakdown'!F373+'ES Breakdown'!I373+'ES Breakdown'!L373</f>
        <v>137145</v>
      </c>
      <c r="P373" s="147"/>
      <c r="Q373" s="80"/>
      <c r="R373" s="134"/>
      <c r="S373" s="147"/>
      <c r="T373" s="80"/>
      <c r="U373" s="134"/>
      <c r="V373" s="147"/>
      <c r="W373" s="80"/>
      <c r="X373" s="134"/>
      <c r="Y373" s="147"/>
      <c r="Z373" s="80"/>
      <c r="AA373" s="134"/>
      <c r="AB373" s="147"/>
      <c r="AC373" s="80"/>
      <c r="AD373" s="134"/>
      <c r="AE373" s="147"/>
      <c r="AF373" s="80"/>
      <c r="AG373" s="134"/>
      <c r="AI373" s="147">
        <f t="shared" si="241"/>
        <v>164595</v>
      </c>
      <c r="AJ373" s="80">
        <f t="shared" si="241"/>
        <v>178396</v>
      </c>
      <c r="AK373" s="134">
        <f t="shared" si="241"/>
        <v>199048</v>
      </c>
    </row>
    <row r="374" spans="1:37" ht="15" customHeight="1" x14ac:dyDescent="0.2">
      <c r="A374" s="20" t="str">
        <f>[6]Settings!U373</f>
        <v>B</v>
      </c>
      <c r="B374" s="19" t="s">
        <v>1307</v>
      </c>
      <c r="C374" s="229" t="str">
        <f>[6]Settings!W373</f>
        <v xml:space="preserve"> Breede Valley</v>
      </c>
      <c r="D374" s="147">
        <f>Current!$AI374</f>
        <v>3643</v>
      </c>
      <c r="E374" s="80">
        <f>Current!$AJ374</f>
        <v>1550</v>
      </c>
      <c r="F374" s="134">
        <f>Current!$AK374</f>
        <v>1550</v>
      </c>
      <c r="G374" s="147">
        <f>'Infrastructure 2 of 2'!$AI374</f>
        <v>43007</v>
      </c>
      <c r="H374" s="80">
        <f>'Infrastructure 2 of 2'!$AJ374</f>
        <v>38867</v>
      </c>
      <c r="I374" s="134">
        <f>'Infrastructure 2 of 2'!$AK374</f>
        <v>41830</v>
      </c>
      <c r="J374" s="147">
        <f>'Allocations in Kind'!$AI374</f>
        <v>12663</v>
      </c>
      <c r="K374" s="80">
        <f>'Allocations in Kind'!$AJ374</f>
        <v>23131</v>
      </c>
      <c r="L374" s="134">
        <f>'Allocations in Kind'!$AK374</f>
        <v>13669</v>
      </c>
      <c r="M374" s="147">
        <f>'ES Breakdown'!D374+'ES Breakdown'!G374+'ES Breakdown'!J374</f>
        <v>98097</v>
      </c>
      <c r="N374" s="80">
        <f>'ES Breakdown'!E374+'ES Breakdown'!H374+'ES Breakdown'!K374</f>
        <v>109299</v>
      </c>
      <c r="O374" s="134">
        <f>'ES Breakdown'!F374+'ES Breakdown'!I374+'ES Breakdown'!L374</f>
        <v>118836</v>
      </c>
      <c r="P374" s="147"/>
      <c r="Q374" s="80"/>
      <c r="R374" s="134"/>
      <c r="S374" s="147"/>
      <c r="T374" s="80"/>
      <c r="U374" s="134"/>
      <c r="V374" s="147"/>
      <c r="W374" s="80"/>
      <c r="X374" s="134"/>
      <c r="Y374" s="147"/>
      <c r="Z374" s="80"/>
      <c r="AA374" s="134"/>
      <c r="AB374" s="147"/>
      <c r="AC374" s="80"/>
      <c r="AD374" s="134"/>
      <c r="AE374" s="147"/>
      <c r="AF374" s="80"/>
      <c r="AG374" s="134"/>
      <c r="AI374" s="147">
        <f t="shared" si="241"/>
        <v>157410</v>
      </c>
      <c r="AJ374" s="80">
        <f t="shared" si="241"/>
        <v>172847</v>
      </c>
      <c r="AK374" s="134">
        <f t="shared" si="241"/>
        <v>175885</v>
      </c>
    </row>
    <row r="375" spans="1:37" ht="15" customHeight="1" x14ac:dyDescent="0.2">
      <c r="A375" s="20" t="str">
        <f>[6]Settings!U374</f>
        <v>B</v>
      </c>
      <c r="B375" s="19" t="s">
        <v>1308</v>
      </c>
      <c r="C375" s="229" t="str">
        <f>[6]Settings!W374</f>
        <v xml:space="preserve"> Langeberg</v>
      </c>
      <c r="D375" s="147">
        <f>Current!$AI375</f>
        <v>3416</v>
      </c>
      <c r="E375" s="80">
        <f>Current!$AJ375</f>
        <v>1550</v>
      </c>
      <c r="F375" s="134">
        <f>Current!$AK375</f>
        <v>1550</v>
      </c>
      <c r="G375" s="147">
        <f>'Infrastructure 2 of 2'!$AI375</f>
        <v>38302</v>
      </c>
      <c r="H375" s="80">
        <f>'Infrastructure 2 of 2'!$AJ375</f>
        <v>24375</v>
      </c>
      <c r="I375" s="134">
        <f>'Infrastructure 2 of 2'!$AK375</f>
        <v>24507</v>
      </c>
      <c r="J375" s="147">
        <f>'Allocations in Kind'!$AI375</f>
        <v>0</v>
      </c>
      <c r="K375" s="80">
        <f>'Allocations in Kind'!$AJ375</f>
        <v>25</v>
      </c>
      <c r="L375" s="134">
        <f>'Allocations in Kind'!$AK375</f>
        <v>1026</v>
      </c>
      <c r="M375" s="147">
        <f>'ES Breakdown'!D375+'ES Breakdown'!G375+'ES Breakdown'!J375</f>
        <v>65384</v>
      </c>
      <c r="N375" s="80">
        <f>'ES Breakdown'!E375+'ES Breakdown'!H375+'ES Breakdown'!K375</f>
        <v>73248</v>
      </c>
      <c r="O375" s="134">
        <f>'ES Breakdown'!F375+'ES Breakdown'!I375+'ES Breakdown'!L375</f>
        <v>79403</v>
      </c>
      <c r="P375" s="147"/>
      <c r="Q375" s="80"/>
      <c r="R375" s="134"/>
      <c r="S375" s="147"/>
      <c r="T375" s="80"/>
      <c r="U375" s="134"/>
      <c r="V375" s="147"/>
      <c r="W375" s="80"/>
      <c r="X375" s="134"/>
      <c r="Y375" s="147"/>
      <c r="Z375" s="80"/>
      <c r="AA375" s="134"/>
      <c r="AB375" s="147"/>
      <c r="AC375" s="80"/>
      <c r="AD375" s="134"/>
      <c r="AE375" s="147"/>
      <c r="AF375" s="80"/>
      <c r="AG375" s="134"/>
      <c r="AI375" s="147">
        <f t="shared" si="241"/>
        <v>107102</v>
      </c>
      <c r="AJ375" s="80">
        <f t="shared" si="241"/>
        <v>99198</v>
      </c>
      <c r="AK375" s="134">
        <f t="shared" si="241"/>
        <v>106486</v>
      </c>
    </row>
    <row r="376" spans="1:37" ht="15" customHeight="1" x14ac:dyDescent="0.2">
      <c r="A376" s="20" t="str">
        <f>[6]Settings!U375</f>
        <v>C</v>
      </c>
      <c r="B376" s="19" t="s">
        <v>181</v>
      </c>
      <c r="C376" s="229" t="str">
        <f>[6]Settings!W375</f>
        <v xml:space="preserve"> Cape Winelands District Municipality</v>
      </c>
      <c r="D376" s="147">
        <f>Current!$AI376</f>
        <v>2250</v>
      </c>
      <c r="E376" s="80">
        <f>Current!$AJ376</f>
        <v>1000</v>
      </c>
      <c r="F376" s="134">
        <f>Current!$AK376</f>
        <v>1000</v>
      </c>
      <c r="G376" s="147">
        <f>'Infrastructure 2 of 2'!$AI376</f>
        <v>2683</v>
      </c>
      <c r="H376" s="80">
        <f>'Infrastructure 2 of 2'!$AJ376</f>
        <v>2931</v>
      </c>
      <c r="I376" s="134">
        <f>'Infrastructure 2 of 2'!$AK376</f>
        <v>3097</v>
      </c>
      <c r="J376" s="147">
        <f>'Allocations in Kind'!$AI376</f>
        <v>0</v>
      </c>
      <c r="K376" s="80">
        <f>'Allocations in Kind'!$AJ376</f>
        <v>3124</v>
      </c>
      <c r="L376" s="134">
        <f>'Allocations in Kind'!$AK376</f>
        <v>0</v>
      </c>
      <c r="M376" s="147">
        <f>'ES Breakdown'!D376+'ES Breakdown'!G376+'ES Breakdown'!J376</f>
        <v>222739</v>
      </c>
      <c r="N376" s="80">
        <f>'ES Breakdown'!E376+'ES Breakdown'!H376+'ES Breakdown'!K376</f>
        <v>225200</v>
      </c>
      <c r="O376" s="134">
        <f>'ES Breakdown'!F376+'ES Breakdown'!I376+'ES Breakdown'!L376</f>
        <v>231860</v>
      </c>
      <c r="P376" s="147"/>
      <c r="Q376" s="80"/>
      <c r="R376" s="134"/>
      <c r="S376" s="147"/>
      <c r="T376" s="80"/>
      <c r="U376" s="134"/>
      <c r="V376" s="147"/>
      <c r="W376" s="80"/>
      <c r="X376" s="134"/>
      <c r="Y376" s="147"/>
      <c r="Z376" s="80"/>
      <c r="AA376" s="134"/>
      <c r="AB376" s="147"/>
      <c r="AC376" s="80"/>
      <c r="AD376" s="134"/>
      <c r="AE376" s="147"/>
      <c r="AF376" s="80"/>
      <c r="AG376" s="134"/>
      <c r="AI376" s="147">
        <f t="shared" si="241"/>
        <v>227672</v>
      </c>
      <c r="AJ376" s="80">
        <f t="shared" si="241"/>
        <v>232255</v>
      </c>
      <c r="AK376" s="134">
        <f t="shared" si="241"/>
        <v>235957</v>
      </c>
    </row>
    <row r="377" spans="1:37" s="66" customFormat="1" ht="15" customHeight="1" x14ac:dyDescent="0.2">
      <c r="A377" s="22" t="str">
        <f>[6]Settings!U376</f>
        <v>Total: Cape Winelands Municipalities</v>
      </c>
      <c r="B377" s="23"/>
      <c r="C377" s="24"/>
      <c r="D377" s="193">
        <f>SUM(D371:D376)</f>
        <v>29956</v>
      </c>
      <c r="E377" s="102">
        <f t="shared" ref="E377:F377" si="242">SUM(E371:E376)</f>
        <v>18750</v>
      </c>
      <c r="F377" s="203">
        <f t="shared" si="242"/>
        <v>20750</v>
      </c>
      <c r="G377" s="193">
        <f>SUM(G371:G376)</f>
        <v>200170</v>
      </c>
      <c r="H377" s="102">
        <f t="shared" ref="H377:I377" si="243">SUM(H371:H376)</f>
        <v>189925</v>
      </c>
      <c r="I377" s="203">
        <f t="shared" si="243"/>
        <v>212407</v>
      </c>
      <c r="J377" s="193">
        <f>SUM(J371:J376)</f>
        <v>14028</v>
      </c>
      <c r="K377" s="102">
        <f t="shared" ref="K377:L377" si="244">SUM(K371:K376)</f>
        <v>27836</v>
      </c>
      <c r="L377" s="203">
        <f t="shared" si="244"/>
        <v>15825</v>
      </c>
      <c r="M377" s="193">
        <f>SUM(M371:M376)</f>
        <v>688084</v>
      </c>
      <c r="N377" s="102">
        <f t="shared" ref="N377:AK377" si="245">SUM(N371:N376)</f>
        <v>755098</v>
      </c>
      <c r="O377" s="203">
        <f t="shared" si="245"/>
        <v>812425</v>
      </c>
      <c r="P377" s="203">
        <f t="shared" si="245"/>
        <v>0</v>
      </c>
      <c r="Q377" s="102">
        <f t="shared" si="245"/>
        <v>0</v>
      </c>
      <c r="R377" s="203">
        <f t="shared" si="245"/>
        <v>0</v>
      </c>
      <c r="S377" s="193">
        <f t="shared" si="245"/>
        <v>0</v>
      </c>
      <c r="T377" s="102">
        <f t="shared" si="245"/>
        <v>0</v>
      </c>
      <c r="U377" s="203">
        <f t="shared" si="245"/>
        <v>0</v>
      </c>
      <c r="V377" s="193">
        <f t="shared" si="245"/>
        <v>0</v>
      </c>
      <c r="W377" s="102">
        <f t="shared" si="245"/>
        <v>0</v>
      </c>
      <c r="X377" s="203">
        <f t="shared" si="245"/>
        <v>0</v>
      </c>
      <c r="Y377" s="193">
        <f t="shared" si="245"/>
        <v>0</v>
      </c>
      <c r="Z377" s="102">
        <f t="shared" si="245"/>
        <v>0</v>
      </c>
      <c r="AA377" s="203">
        <f t="shared" si="245"/>
        <v>0</v>
      </c>
      <c r="AB377" s="193">
        <f t="shared" si="245"/>
        <v>0</v>
      </c>
      <c r="AC377" s="102">
        <f t="shared" si="245"/>
        <v>0</v>
      </c>
      <c r="AD377" s="203">
        <f t="shared" si="245"/>
        <v>0</v>
      </c>
      <c r="AE377" s="193">
        <f t="shared" si="245"/>
        <v>0</v>
      </c>
      <c r="AF377" s="102">
        <f t="shared" si="245"/>
        <v>0</v>
      </c>
      <c r="AG377" s="203">
        <f t="shared" si="245"/>
        <v>0</v>
      </c>
      <c r="AH377" s="121">
        <f t="shared" si="245"/>
        <v>0</v>
      </c>
      <c r="AI377" s="193">
        <f t="shared" si="245"/>
        <v>932238</v>
      </c>
      <c r="AJ377" s="102">
        <f t="shared" si="245"/>
        <v>991609</v>
      </c>
      <c r="AK377" s="203">
        <f t="shared" si="245"/>
        <v>1061407</v>
      </c>
    </row>
    <row r="378" spans="1:37" ht="15" customHeight="1" x14ac:dyDescent="0.2">
      <c r="A378" s="254">
        <f>[6]Settings!U377</f>
        <v>0</v>
      </c>
      <c r="B378" s="243">
        <f>[6]Settings!V377</f>
        <v>0</v>
      </c>
      <c r="C378" s="244">
        <f>[6]Settings!W377</f>
        <v>0</v>
      </c>
      <c r="D378" s="1">
        <f>Current!$AI378</f>
        <v>0</v>
      </c>
      <c r="E378" s="2">
        <f>Current!$AJ378</f>
        <v>0</v>
      </c>
      <c r="F378" s="3">
        <f>Current!$AK378</f>
        <v>0</v>
      </c>
      <c r="G378" s="1">
        <f>'Infrastructure 2 of 2'!$AI378</f>
        <v>0</v>
      </c>
      <c r="H378" s="2">
        <f>'Infrastructure 2 of 2'!$AJ378</f>
        <v>0</v>
      </c>
      <c r="I378" s="3">
        <f>'Infrastructure 2 of 2'!$AK378</f>
        <v>0</v>
      </c>
      <c r="J378" s="1">
        <f>'Allocations in Kind'!$AI378</f>
        <v>0</v>
      </c>
      <c r="K378" s="2">
        <f>'Allocations in Kind'!$AJ378</f>
        <v>0</v>
      </c>
      <c r="L378" s="3">
        <f>'Allocations in Kind'!$AK378</f>
        <v>0</v>
      </c>
      <c r="M378" s="1">
        <f>'ES Breakdown'!D378+'ES Breakdown'!G378+'ES Breakdown'!J378</f>
        <v>0</v>
      </c>
      <c r="N378" s="2">
        <f>'ES Breakdown'!E378+'ES Breakdown'!H378+'ES Breakdown'!K378</f>
        <v>0</v>
      </c>
      <c r="O378" s="3">
        <f>'ES Breakdown'!F378+'ES Breakdown'!I378+'ES Breakdown'!L378</f>
        <v>0</v>
      </c>
      <c r="P378" s="1"/>
      <c r="Q378" s="2"/>
      <c r="R378" s="3"/>
      <c r="S378" s="1"/>
      <c r="T378" s="2"/>
      <c r="U378" s="3"/>
      <c r="V378" s="1"/>
      <c r="W378" s="2"/>
      <c r="X378" s="3"/>
      <c r="Y378" s="1"/>
      <c r="Z378" s="2"/>
      <c r="AA378" s="3"/>
      <c r="AB378" s="1"/>
      <c r="AC378" s="2"/>
      <c r="AD378" s="3"/>
      <c r="AE378" s="1"/>
      <c r="AF378" s="2"/>
      <c r="AG378" s="3"/>
      <c r="AI378" s="147">
        <f t="shared" ref="AI378:AK383" si="246">D378+G378+J378+M378+P378+S378+V378+Y378+AB378+AE378</f>
        <v>0</v>
      </c>
      <c r="AJ378" s="80">
        <f t="shared" si="246"/>
        <v>0</v>
      </c>
      <c r="AK378" s="134">
        <f t="shared" si="246"/>
        <v>0</v>
      </c>
    </row>
    <row r="379" spans="1:37" ht="15" customHeight="1" x14ac:dyDescent="0.2">
      <c r="A379" s="20" t="str">
        <f>[6]Settings!U378</f>
        <v>B</v>
      </c>
      <c r="B379" s="19" t="s">
        <v>183</v>
      </c>
      <c r="C379" s="229" t="str">
        <f>[6]Settings!W378</f>
        <v xml:space="preserve"> Theewaterskloof</v>
      </c>
      <c r="D379" s="147">
        <f>Current!$AI379</f>
        <v>3321</v>
      </c>
      <c r="E379" s="80">
        <f>Current!$AJ379</f>
        <v>1700</v>
      </c>
      <c r="F379" s="134">
        <f>Current!$AK379</f>
        <v>1700</v>
      </c>
      <c r="G379" s="147">
        <f>'Infrastructure 2 of 2'!$AI379</f>
        <v>29833</v>
      </c>
      <c r="H379" s="80">
        <f>'Infrastructure 2 of 2'!$AJ379</f>
        <v>35186</v>
      </c>
      <c r="I379" s="134">
        <f>'Infrastructure 2 of 2'!$AK379</f>
        <v>40615</v>
      </c>
      <c r="J379" s="147">
        <f>'Allocations in Kind'!$AI379</f>
        <v>2926</v>
      </c>
      <c r="K379" s="80">
        <f>'Allocations in Kind'!$AJ379</f>
        <v>4905</v>
      </c>
      <c r="L379" s="134">
        <f>'Allocations in Kind'!$AK379</f>
        <v>6191</v>
      </c>
      <c r="M379" s="147">
        <f>'ES Breakdown'!D379+'ES Breakdown'!G379+'ES Breakdown'!J379</f>
        <v>77911</v>
      </c>
      <c r="N379" s="80">
        <f>'ES Breakdown'!E379+'ES Breakdown'!H379+'ES Breakdown'!K379</f>
        <v>87508</v>
      </c>
      <c r="O379" s="134">
        <f>'ES Breakdown'!F379+'ES Breakdown'!I379+'ES Breakdown'!L379</f>
        <v>95078</v>
      </c>
      <c r="P379" s="147"/>
      <c r="Q379" s="80"/>
      <c r="R379" s="134"/>
      <c r="S379" s="147"/>
      <c r="T379" s="80"/>
      <c r="U379" s="134"/>
      <c r="V379" s="147"/>
      <c r="W379" s="80"/>
      <c r="X379" s="134"/>
      <c r="Y379" s="147"/>
      <c r="Z379" s="80"/>
      <c r="AA379" s="134"/>
      <c r="AB379" s="147"/>
      <c r="AC379" s="80"/>
      <c r="AD379" s="134"/>
      <c r="AE379" s="147"/>
      <c r="AF379" s="80"/>
      <c r="AG379" s="134"/>
      <c r="AI379" s="147">
        <f t="shared" si="246"/>
        <v>113991</v>
      </c>
      <c r="AJ379" s="80">
        <f t="shared" si="246"/>
        <v>129299</v>
      </c>
      <c r="AK379" s="134">
        <f t="shared" si="246"/>
        <v>143584</v>
      </c>
    </row>
    <row r="380" spans="1:37" ht="15" customHeight="1" x14ac:dyDescent="0.2">
      <c r="A380" s="20" t="str">
        <f>[6]Settings!U379</f>
        <v>B</v>
      </c>
      <c r="B380" s="19" t="s">
        <v>1309</v>
      </c>
      <c r="C380" s="229" t="str">
        <f>[6]Settings!W379</f>
        <v xml:space="preserve"> Overstrand</v>
      </c>
      <c r="D380" s="147">
        <f>Current!$AI380</f>
        <v>3850</v>
      </c>
      <c r="E380" s="80">
        <f>Current!$AJ380</f>
        <v>1550</v>
      </c>
      <c r="F380" s="134">
        <f>Current!$AK380</f>
        <v>1550</v>
      </c>
      <c r="G380" s="147">
        <f>'Infrastructure 2 of 2'!$AI380</f>
        <v>26330</v>
      </c>
      <c r="H380" s="80">
        <f>'Infrastructure 2 of 2'!$AJ380</f>
        <v>27404</v>
      </c>
      <c r="I380" s="134">
        <f>'Infrastructure 2 of 2'!$AK380</f>
        <v>35538</v>
      </c>
      <c r="J380" s="147">
        <f>'Allocations in Kind'!$AI380</f>
        <v>0</v>
      </c>
      <c r="K380" s="80">
        <f>'Allocations in Kind'!$AJ380</f>
        <v>0</v>
      </c>
      <c r="L380" s="134">
        <f>'Allocations in Kind'!$AK380</f>
        <v>0</v>
      </c>
      <c r="M380" s="147">
        <f>'ES Breakdown'!D380+'ES Breakdown'!G380+'ES Breakdown'!J380</f>
        <v>84223</v>
      </c>
      <c r="N380" s="80">
        <f>'ES Breakdown'!E380+'ES Breakdown'!H380+'ES Breakdown'!K380</f>
        <v>96165</v>
      </c>
      <c r="O380" s="134">
        <f>'ES Breakdown'!F380+'ES Breakdown'!I380+'ES Breakdown'!L380</f>
        <v>105986</v>
      </c>
      <c r="P380" s="147"/>
      <c r="Q380" s="80"/>
      <c r="R380" s="134"/>
      <c r="S380" s="147"/>
      <c r="T380" s="80"/>
      <c r="U380" s="134"/>
      <c r="V380" s="147"/>
      <c r="W380" s="80"/>
      <c r="X380" s="134"/>
      <c r="Y380" s="147"/>
      <c r="Z380" s="80"/>
      <c r="AA380" s="134"/>
      <c r="AB380" s="147"/>
      <c r="AC380" s="80"/>
      <c r="AD380" s="134"/>
      <c r="AE380" s="147"/>
      <c r="AF380" s="80"/>
      <c r="AG380" s="134"/>
      <c r="AI380" s="147">
        <f t="shared" si="246"/>
        <v>114403</v>
      </c>
      <c r="AJ380" s="80">
        <f t="shared" si="246"/>
        <v>125119</v>
      </c>
      <c r="AK380" s="134">
        <f t="shared" si="246"/>
        <v>143074</v>
      </c>
    </row>
    <row r="381" spans="1:37" ht="15" customHeight="1" x14ac:dyDescent="0.2">
      <c r="A381" s="20" t="str">
        <f>[6]Settings!U380</f>
        <v>B</v>
      </c>
      <c r="B381" s="19" t="s">
        <v>1310</v>
      </c>
      <c r="C381" s="229" t="str">
        <f>[6]Settings!W380</f>
        <v xml:space="preserve"> Cape Agulhas</v>
      </c>
      <c r="D381" s="147">
        <f>Current!$AI381</f>
        <v>2681</v>
      </c>
      <c r="E381" s="80">
        <f>Current!$AJ381</f>
        <v>1550</v>
      </c>
      <c r="F381" s="134">
        <f>Current!$AK381</f>
        <v>1550</v>
      </c>
      <c r="G381" s="147">
        <f>'Infrastructure 2 of 2'!$AI381</f>
        <v>12118</v>
      </c>
      <c r="H381" s="80">
        <f>'Infrastructure 2 of 2'!$AJ381</f>
        <v>13497</v>
      </c>
      <c r="I381" s="134">
        <f>'Infrastructure 2 of 2'!$AK381</f>
        <v>18897</v>
      </c>
      <c r="J381" s="147">
        <f>'Allocations in Kind'!$AI381</f>
        <v>0</v>
      </c>
      <c r="K381" s="80">
        <f>'Allocations in Kind'!$AJ381</f>
        <v>285</v>
      </c>
      <c r="L381" s="134">
        <f>'Allocations in Kind'!$AK381</f>
        <v>1000</v>
      </c>
      <c r="M381" s="147">
        <f>'ES Breakdown'!D381+'ES Breakdown'!G381+'ES Breakdown'!J381</f>
        <v>25190</v>
      </c>
      <c r="N381" s="80">
        <f>'ES Breakdown'!E381+'ES Breakdown'!H381+'ES Breakdown'!K381</f>
        <v>27645</v>
      </c>
      <c r="O381" s="134">
        <f>'ES Breakdown'!F381+'ES Breakdown'!I381+'ES Breakdown'!L381</f>
        <v>29808</v>
      </c>
      <c r="P381" s="147"/>
      <c r="Q381" s="80"/>
      <c r="R381" s="134"/>
      <c r="S381" s="147"/>
      <c r="T381" s="80"/>
      <c r="U381" s="134"/>
      <c r="V381" s="147"/>
      <c r="W381" s="80"/>
      <c r="X381" s="134"/>
      <c r="Y381" s="147"/>
      <c r="Z381" s="80"/>
      <c r="AA381" s="134"/>
      <c r="AB381" s="147"/>
      <c r="AC381" s="80"/>
      <c r="AD381" s="134"/>
      <c r="AE381" s="147"/>
      <c r="AF381" s="80"/>
      <c r="AG381" s="134"/>
      <c r="AI381" s="147">
        <f t="shared" si="246"/>
        <v>39989</v>
      </c>
      <c r="AJ381" s="80">
        <f t="shared" si="246"/>
        <v>42977</v>
      </c>
      <c r="AK381" s="134">
        <f t="shared" si="246"/>
        <v>51255</v>
      </c>
    </row>
    <row r="382" spans="1:37" ht="15" customHeight="1" x14ac:dyDescent="0.2">
      <c r="A382" s="20" t="str">
        <f>[6]Settings!U381</f>
        <v>B</v>
      </c>
      <c r="B382" s="19" t="s">
        <v>1311</v>
      </c>
      <c r="C382" s="229" t="str">
        <f>[6]Settings!W381</f>
        <v xml:space="preserve"> Swellendam</v>
      </c>
      <c r="D382" s="147">
        <f>Current!$AI382</f>
        <v>2991</v>
      </c>
      <c r="E382" s="80">
        <f>Current!$AJ382</f>
        <v>1955</v>
      </c>
      <c r="F382" s="134">
        <f>Current!$AK382</f>
        <v>1955</v>
      </c>
      <c r="G382" s="147">
        <f>'Infrastructure 2 of 2'!$AI382</f>
        <v>14067</v>
      </c>
      <c r="H382" s="80">
        <f>'Infrastructure 2 of 2'!$AJ382</f>
        <v>14506</v>
      </c>
      <c r="I382" s="134">
        <f>'Infrastructure 2 of 2'!$AK382</f>
        <v>19968</v>
      </c>
      <c r="J382" s="147">
        <f>'Allocations in Kind'!$AI382</f>
        <v>0</v>
      </c>
      <c r="K382" s="80">
        <f>'Allocations in Kind'!$AJ382</f>
        <v>785</v>
      </c>
      <c r="L382" s="134">
        <f>'Allocations in Kind'!$AK382</f>
        <v>27</v>
      </c>
      <c r="M382" s="147">
        <f>'ES Breakdown'!D382+'ES Breakdown'!G382+'ES Breakdown'!J382</f>
        <v>26201</v>
      </c>
      <c r="N382" s="80">
        <f>'ES Breakdown'!E382+'ES Breakdown'!H382+'ES Breakdown'!K382</f>
        <v>29045</v>
      </c>
      <c r="O382" s="134">
        <f>'ES Breakdown'!F382+'ES Breakdown'!I382+'ES Breakdown'!L382</f>
        <v>31507</v>
      </c>
      <c r="P382" s="147"/>
      <c r="Q382" s="80"/>
      <c r="R382" s="134"/>
      <c r="S382" s="147"/>
      <c r="T382" s="80"/>
      <c r="U382" s="134"/>
      <c r="V382" s="147"/>
      <c r="W382" s="80"/>
      <c r="X382" s="134"/>
      <c r="Y382" s="147"/>
      <c r="Z382" s="80"/>
      <c r="AA382" s="134"/>
      <c r="AB382" s="147"/>
      <c r="AC382" s="80"/>
      <c r="AD382" s="134"/>
      <c r="AE382" s="147"/>
      <c r="AF382" s="80"/>
      <c r="AG382" s="134"/>
      <c r="AI382" s="147">
        <f t="shared" si="246"/>
        <v>43259</v>
      </c>
      <c r="AJ382" s="80">
        <f t="shared" si="246"/>
        <v>46291</v>
      </c>
      <c r="AK382" s="134">
        <f t="shared" si="246"/>
        <v>53457</v>
      </c>
    </row>
    <row r="383" spans="1:37" ht="15" customHeight="1" x14ac:dyDescent="0.2">
      <c r="A383" s="20" t="str">
        <f>[6]Settings!U382</f>
        <v>C</v>
      </c>
      <c r="B383" s="19" t="s">
        <v>184</v>
      </c>
      <c r="C383" s="229" t="str">
        <f>[6]Settings!W382</f>
        <v xml:space="preserve"> Overberg District Municipality</v>
      </c>
      <c r="D383" s="147">
        <f>Current!$AI383</f>
        <v>2392</v>
      </c>
      <c r="E383" s="80">
        <f>Current!$AJ383</f>
        <v>1000</v>
      </c>
      <c r="F383" s="134">
        <f>Current!$AK383</f>
        <v>1000</v>
      </c>
      <c r="G383" s="147">
        <f>'Infrastructure 2 of 2'!$AI383</f>
        <v>2643</v>
      </c>
      <c r="H383" s="80">
        <f>'Infrastructure 2 of 2'!$AJ383</f>
        <v>2716</v>
      </c>
      <c r="I383" s="134">
        <f>'Infrastructure 2 of 2'!$AK383</f>
        <v>2868</v>
      </c>
      <c r="J383" s="147">
        <f>'Allocations in Kind'!$AI383</f>
        <v>0</v>
      </c>
      <c r="K383" s="80">
        <f>'Allocations in Kind'!$AJ383</f>
        <v>3124</v>
      </c>
      <c r="L383" s="134">
        <f>'Allocations in Kind'!$AK383</f>
        <v>0</v>
      </c>
      <c r="M383" s="147">
        <f>'ES Breakdown'!D383+'ES Breakdown'!G383+'ES Breakdown'!J383</f>
        <v>57286</v>
      </c>
      <c r="N383" s="80">
        <f>'ES Breakdown'!E383+'ES Breakdown'!H383+'ES Breakdown'!K383</f>
        <v>67781</v>
      </c>
      <c r="O383" s="134">
        <f>'ES Breakdown'!F383+'ES Breakdown'!I383+'ES Breakdown'!L383</f>
        <v>70043</v>
      </c>
      <c r="P383" s="147"/>
      <c r="Q383" s="80"/>
      <c r="R383" s="134"/>
      <c r="S383" s="147"/>
      <c r="T383" s="80"/>
      <c r="U383" s="134"/>
      <c r="V383" s="147"/>
      <c r="W383" s="80"/>
      <c r="X383" s="134"/>
      <c r="Y383" s="147"/>
      <c r="Z383" s="80"/>
      <c r="AA383" s="134"/>
      <c r="AB383" s="147"/>
      <c r="AC383" s="80"/>
      <c r="AD383" s="134"/>
      <c r="AE383" s="147"/>
      <c r="AF383" s="80"/>
      <c r="AG383" s="134"/>
      <c r="AI383" s="147">
        <f t="shared" si="246"/>
        <v>62321</v>
      </c>
      <c r="AJ383" s="80">
        <f t="shared" si="246"/>
        <v>74621</v>
      </c>
      <c r="AK383" s="134">
        <f t="shared" si="246"/>
        <v>73911</v>
      </c>
    </row>
    <row r="384" spans="1:37" s="66" customFormat="1" ht="15" customHeight="1" x14ac:dyDescent="0.2">
      <c r="A384" s="22" t="str">
        <f>[6]Settings!U383</f>
        <v>Total: Overberg Municipalities</v>
      </c>
      <c r="B384" s="23"/>
      <c r="C384" s="24"/>
      <c r="D384" s="193">
        <f>SUM(D379:D383)</f>
        <v>15235</v>
      </c>
      <c r="E384" s="102">
        <f t="shared" ref="E384:F384" si="247">SUM(E379:E383)</f>
        <v>7755</v>
      </c>
      <c r="F384" s="203">
        <f t="shared" si="247"/>
        <v>7755</v>
      </c>
      <c r="G384" s="193">
        <f>SUM(G379:G383)</f>
        <v>84991</v>
      </c>
      <c r="H384" s="102">
        <f t="shared" ref="H384:I384" si="248">SUM(H379:H383)</f>
        <v>93309</v>
      </c>
      <c r="I384" s="203">
        <f t="shared" si="248"/>
        <v>117886</v>
      </c>
      <c r="J384" s="193">
        <f>SUM(J379:J383)</f>
        <v>2926</v>
      </c>
      <c r="K384" s="102">
        <f t="shared" ref="K384:L384" si="249">SUM(K379:K383)</f>
        <v>9099</v>
      </c>
      <c r="L384" s="203">
        <f t="shared" si="249"/>
        <v>7218</v>
      </c>
      <c r="M384" s="193">
        <f>SUM(M379:M383)</f>
        <v>270811</v>
      </c>
      <c r="N384" s="102">
        <f t="shared" ref="N384:AK384" si="250">SUM(N379:N383)</f>
        <v>308144</v>
      </c>
      <c r="O384" s="203">
        <f t="shared" si="250"/>
        <v>332422</v>
      </c>
      <c r="P384" s="203">
        <f t="shared" si="250"/>
        <v>0</v>
      </c>
      <c r="Q384" s="102">
        <f t="shared" si="250"/>
        <v>0</v>
      </c>
      <c r="R384" s="203">
        <f t="shared" si="250"/>
        <v>0</v>
      </c>
      <c r="S384" s="193">
        <f t="shared" si="250"/>
        <v>0</v>
      </c>
      <c r="T384" s="102">
        <f t="shared" si="250"/>
        <v>0</v>
      </c>
      <c r="U384" s="203">
        <f t="shared" si="250"/>
        <v>0</v>
      </c>
      <c r="V384" s="193">
        <f t="shared" si="250"/>
        <v>0</v>
      </c>
      <c r="W384" s="102">
        <f t="shared" si="250"/>
        <v>0</v>
      </c>
      <c r="X384" s="203">
        <f t="shared" si="250"/>
        <v>0</v>
      </c>
      <c r="Y384" s="193">
        <f t="shared" si="250"/>
        <v>0</v>
      </c>
      <c r="Z384" s="102">
        <f t="shared" si="250"/>
        <v>0</v>
      </c>
      <c r="AA384" s="203">
        <f t="shared" si="250"/>
        <v>0</v>
      </c>
      <c r="AB384" s="193">
        <f t="shared" si="250"/>
        <v>0</v>
      </c>
      <c r="AC384" s="102">
        <f t="shared" si="250"/>
        <v>0</v>
      </c>
      <c r="AD384" s="203">
        <f t="shared" si="250"/>
        <v>0</v>
      </c>
      <c r="AE384" s="193">
        <f t="shared" si="250"/>
        <v>0</v>
      </c>
      <c r="AF384" s="102">
        <f t="shared" si="250"/>
        <v>0</v>
      </c>
      <c r="AG384" s="203">
        <f t="shared" si="250"/>
        <v>0</v>
      </c>
      <c r="AH384" s="121">
        <f t="shared" si="250"/>
        <v>0</v>
      </c>
      <c r="AI384" s="193">
        <f t="shared" si="250"/>
        <v>373963</v>
      </c>
      <c r="AJ384" s="102">
        <f t="shared" si="250"/>
        <v>418307</v>
      </c>
      <c r="AK384" s="203">
        <f t="shared" si="250"/>
        <v>465281</v>
      </c>
    </row>
    <row r="385" spans="1:37" ht="15" customHeight="1" x14ac:dyDescent="0.2">
      <c r="A385" s="254">
        <f>[6]Settings!U384</f>
        <v>0</v>
      </c>
      <c r="B385" s="243">
        <f>[6]Settings!V384</f>
        <v>0</v>
      </c>
      <c r="C385" s="244">
        <f>[6]Settings!W384</f>
        <v>0</v>
      </c>
      <c r="D385" s="1">
        <f>Current!$AI385</f>
        <v>0</v>
      </c>
      <c r="E385" s="2">
        <f>Current!$AJ385</f>
        <v>0</v>
      </c>
      <c r="F385" s="3">
        <f>Current!$AK385</f>
        <v>0</v>
      </c>
      <c r="G385" s="1">
        <f>'Infrastructure 2 of 2'!$AI385</f>
        <v>0</v>
      </c>
      <c r="H385" s="2">
        <f>'Infrastructure 2 of 2'!$AJ385</f>
        <v>0</v>
      </c>
      <c r="I385" s="3">
        <f>'Infrastructure 2 of 2'!$AK385</f>
        <v>0</v>
      </c>
      <c r="J385" s="1">
        <f>'Allocations in Kind'!$AI385</f>
        <v>0</v>
      </c>
      <c r="K385" s="2">
        <f>'Allocations in Kind'!$AJ385</f>
        <v>0</v>
      </c>
      <c r="L385" s="3">
        <f>'Allocations in Kind'!$AK385</f>
        <v>0</v>
      </c>
      <c r="M385" s="1">
        <f>'ES Breakdown'!D385+'ES Breakdown'!G385+'ES Breakdown'!J385</f>
        <v>0</v>
      </c>
      <c r="N385" s="2">
        <f>'ES Breakdown'!E385+'ES Breakdown'!H385+'ES Breakdown'!K385</f>
        <v>0</v>
      </c>
      <c r="O385" s="3">
        <f>'ES Breakdown'!F385+'ES Breakdown'!I385+'ES Breakdown'!L385</f>
        <v>0</v>
      </c>
      <c r="P385" s="1"/>
      <c r="Q385" s="2"/>
      <c r="R385" s="3"/>
      <c r="S385" s="1"/>
      <c r="T385" s="2"/>
      <c r="U385" s="3"/>
      <c r="V385" s="1"/>
      <c r="W385" s="2"/>
      <c r="X385" s="3"/>
      <c r="Y385" s="1"/>
      <c r="Z385" s="2"/>
      <c r="AA385" s="3"/>
      <c r="AB385" s="1"/>
      <c r="AC385" s="2"/>
      <c r="AD385" s="3"/>
      <c r="AE385" s="1"/>
      <c r="AF385" s="2"/>
      <c r="AG385" s="3"/>
      <c r="AI385" s="147">
        <f t="shared" ref="AI385:AK393" si="251">D385+G385+J385+M385+P385+S385+V385+Y385+AB385+AE385</f>
        <v>0</v>
      </c>
      <c r="AJ385" s="80">
        <f t="shared" si="251"/>
        <v>0</v>
      </c>
      <c r="AK385" s="134">
        <f t="shared" si="251"/>
        <v>0</v>
      </c>
    </row>
    <row r="386" spans="1:37" ht="15" customHeight="1" x14ac:dyDescent="0.2">
      <c r="A386" s="20" t="str">
        <f>[6]Settings!U385</f>
        <v>B</v>
      </c>
      <c r="B386" s="19" t="s">
        <v>186</v>
      </c>
      <c r="C386" s="229" t="str">
        <f>[6]Settings!W385</f>
        <v xml:space="preserve"> Kannaland</v>
      </c>
      <c r="D386" s="147">
        <f>Current!$AI386</f>
        <v>3145</v>
      </c>
      <c r="E386" s="80">
        <f>Current!$AJ386</f>
        <v>2400</v>
      </c>
      <c r="F386" s="134">
        <f>Current!$AK386</f>
        <v>2400</v>
      </c>
      <c r="G386" s="147">
        <f>'Infrastructure 2 of 2'!$AI386</f>
        <v>18370</v>
      </c>
      <c r="H386" s="80">
        <f>'Infrastructure 2 of 2'!$AJ386</f>
        <v>23703</v>
      </c>
      <c r="I386" s="134">
        <f>'Infrastructure 2 of 2'!$AK386</f>
        <v>29851</v>
      </c>
      <c r="J386" s="147">
        <f>'Allocations in Kind'!$AI386</f>
        <v>12949</v>
      </c>
      <c r="K386" s="80">
        <f>'Allocations in Kind'!$AJ386</f>
        <v>60000</v>
      </c>
      <c r="L386" s="134">
        <f>'Allocations in Kind'!$AK386</f>
        <v>77000</v>
      </c>
      <c r="M386" s="147">
        <f>'ES Breakdown'!D386+'ES Breakdown'!G386+'ES Breakdown'!J386</f>
        <v>24023</v>
      </c>
      <c r="N386" s="80">
        <f>'ES Breakdown'!E386+'ES Breakdown'!H386+'ES Breakdown'!K386</f>
        <v>25909</v>
      </c>
      <c r="O386" s="134">
        <f>'ES Breakdown'!F386+'ES Breakdown'!I386+'ES Breakdown'!L386</f>
        <v>27321</v>
      </c>
      <c r="P386" s="147"/>
      <c r="Q386" s="80"/>
      <c r="R386" s="134"/>
      <c r="S386" s="147"/>
      <c r="T386" s="80"/>
      <c r="U386" s="134"/>
      <c r="V386" s="147"/>
      <c r="W386" s="80"/>
      <c r="X386" s="134"/>
      <c r="Y386" s="147"/>
      <c r="Z386" s="80"/>
      <c r="AA386" s="134"/>
      <c r="AB386" s="147"/>
      <c r="AC386" s="80"/>
      <c r="AD386" s="134"/>
      <c r="AE386" s="147"/>
      <c r="AF386" s="80"/>
      <c r="AG386" s="134"/>
      <c r="AI386" s="147">
        <f t="shared" si="251"/>
        <v>58487</v>
      </c>
      <c r="AJ386" s="80">
        <f t="shared" si="251"/>
        <v>112012</v>
      </c>
      <c r="AK386" s="134">
        <f t="shared" si="251"/>
        <v>136572</v>
      </c>
    </row>
    <row r="387" spans="1:37" ht="15" customHeight="1" x14ac:dyDescent="0.2">
      <c r="A387" s="20" t="str">
        <f>[6]Settings!U386</f>
        <v>B</v>
      </c>
      <c r="B387" s="19" t="s">
        <v>1312</v>
      </c>
      <c r="C387" s="229" t="str">
        <f>[6]Settings!W386</f>
        <v xml:space="preserve"> Hessequa</v>
      </c>
      <c r="D387" s="147">
        <f>Current!$AI387</f>
        <v>2583</v>
      </c>
      <c r="E387" s="80">
        <f>Current!$AJ387</f>
        <v>1550</v>
      </c>
      <c r="F387" s="134">
        <f>Current!$AK387</f>
        <v>1550</v>
      </c>
      <c r="G387" s="147">
        <f>'Infrastructure 2 of 2'!$AI387</f>
        <v>14813</v>
      </c>
      <c r="H387" s="80">
        <f>'Infrastructure 2 of 2'!$AJ387</f>
        <v>16360</v>
      </c>
      <c r="I387" s="134">
        <f>'Infrastructure 2 of 2'!$AK387</f>
        <v>17936</v>
      </c>
      <c r="J387" s="147">
        <f>'Allocations in Kind'!$AI387</f>
        <v>0</v>
      </c>
      <c r="K387" s="80">
        <f>'Allocations in Kind'!$AJ387</f>
        <v>123</v>
      </c>
      <c r="L387" s="134">
        <f>'Allocations in Kind'!$AK387</f>
        <v>130</v>
      </c>
      <c r="M387" s="147">
        <f>'ES Breakdown'!D387+'ES Breakdown'!G387+'ES Breakdown'!J387</f>
        <v>37497</v>
      </c>
      <c r="N387" s="80">
        <f>'ES Breakdown'!E387+'ES Breakdown'!H387+'ES Breakdown'!K387</f>
        <v>40959</v>
      </c>
      <c r="O387" s="134">
        <f>'ES Breakdown'!F387+'ES Breakdown'!I387+'ES Breakdown'!L387</f>
        <v>44087</v>
      </c>
      <c r="P387" s="147"/>
      <c r="Q387" s="80"/>
      <c r="R387" s="134"/>
      <c r="S387" s="147"/>
      <c r="T387" s="80"/>
      <c r="U387" s="134"/>
      <c r="V387" s="147"/>
      <c r="W387" s="80"/>
      <c r="X387" s="134"/>
      <c r="Y387" s="147"/>
      <c r="Z387" s="80"/>
      <c r="AA387" s="134"/>
      <c r="AB387" s="147"/>
      <c r="AC387" s="80"/>
      <c r="AD387" s="134"/>
      <c r="AE387" s="147"/>
      <c r="AF387" s="80"/>
      <c r="AG387" s="134"/>
      <c r="AI387" s="147">
        <f t="shared" si="251"/>
        <v>54893</v>
      </c>
      <c r="AJ387" s="80">
        <f t="shared" si="251"/>
        <v>58992</v>
      </c>
      <c r="AK387" s="134">
        <f t="shared" si="251"/>
        <v>63703</v>
      </c>
    </row>
    <row r="388" spans="1:37" ht="15" customHeight="1" x14ac:dyDescent="0.2">
      <c r="A388" s="20" t="str">
        <f>[6]Settings!U387</f>
        <v>B</v>
      </c>
      <c r="B388" s="19" t="s">
        <v>1313</v>
      </c>
      <c r="C388" s="229" t="str">
        <f>[6]Settings!W387</f>
        <v xml:space="preserve"> Mossel Bay</v>
      </c>
      <c r="D388" s="147">
        <f>Current!$AI388</f>
        <v>3841</v>
      </c>
      <c r="E388" s="80">
        <f>Current!$AJ388</f>
        <v>1550</v>
      </c>
      <c r="F388" s="134">
        <f>Current!$AK388</f>
        <v>1550</v>
      </c>
      <c r="G388" s="147">
        <f>'Infrastructure 2 of 2'!$AI388</f>
        <v>32464</v>
      </c>
      <c r="H388" s="80">
        <f>'Infrastructure 2 of 2'!$AJ388</f>
        <v>32671</v>
      </c>
      <c r="I388" s="134">
        <f>'Infrastructure 2 of 2'!$AK388</f>
        <v>50891</v>
      </c>
      <c r="J388" s="147">
        <f>'Allocations in Kind'!$AI388</f>
        <v>0</v>
      </c>
      <c r="K388" s="80">
        <f>'Allocations in Kind'!$AJ388</f>
        <v>1585</v>
      </c>
      <c r="L388" s="134">
        <f>'Allocations in Kind'!$AK388</f>
        <v>1677</v>
      </c>
      <c r="M388" s="147">
        <f>'ES Breakdown'!D388+'ES Breakdown'!G388+'ES Breakdown'!J388</f>
        <v>78472</v>
      </c>
      <c r="N388" s="80">
        <f>'ES Breakdown'!E388+'ES Breakdown'!H388+'ES Breakdown'!K388</f>
        <v>85985</v>
      </c>
      <c r="O388" s="134">
        <f>'ES Breakdown'!F388+'ES Breakdown'!I388+'ES Breakdown'!L388</f>
        <v>92943</v>
      </c>
      <c r="P388" s="147"/>
      <c r="Q388" s="80"/>
      <c r="R388" s="134"/>
      <c r="S388" s="147"/>
      <c r="T388" s="80"/>
      <c r="U388" s="134"/>
      <c r="V388" s="147"/>
      <c r="W388" s="80"/>
      <c r="X388" s="134"/>
      <c r="Y388" s="147"/>
      <c r="Z388" s="80"/>
      <c r="AA388" s="134"/>
      <c r="AB388" s="147"/>
      <c r="AC388" s="80"/>
      <c r="AD388" s="134"/>
      <c r="AE388" s="147"/>
      <c r="AF388" s="80"/>
      <c r="AG388" s="134"/>
      <c r="AI388" s="147">
        <f t="shared" si="251"/>
        <v>114777</v>
      </c>
      <c r="AJ388" s="80">
        <f t="shared" si="251"/>
        <v>121791</v>
      </c>
      <c r="AK388" s="134">
        <f t="shared" si="251"/>
        <v>147061</v>
      </c>
    </row>
    <row r="389" spans="1:37" ht="15" customHeight="1" x14ac:dyDescent="0.2">
      <c r="A389" s="20" t="str">
        <f>[6]Settings!U388</f>
        <v>B</v>
      </c>
      <c r="B389" s="19" t="s">
        <v>1314</v>
      </c>
      <c r="C389" s="229" t="str">
        <f>[6]Settings!W388</f>
        <v xml:space="preserve"> George</v>
      </c>
      <c r="D389" s="147">
        <f>Current!$AI389</f>
        <v>16651</v>
      </c>
      <c r="E389" s="80">
        <f>Current!$AJ389</f>
        <v>16050</v>
      </c>
      <c r="F389" s="134">
        <f>Current!$AK389</f>
        <v>16302</v>
      </c>
      <c r="G389" s="147">
        <f>'Infrastructure 2 of 2'!$AI389</f>
        <v>269174.14608657185</v>
      </c>
      <c r="H389" s="80">
        <f>'Infrastructure 2 of 2'!$AJ389</f>
        <v>102085.31226244516</v>
      </c>
      <c r="I389" s="134">
        <f>'Infrastructure 2 of 2'!$AK389</f>
        <v>88988.239014952444</v>
      </c>
      <c r="J389" s="147">
        <f>'Allocations in Kind'!$AI389</f>
        <v>2622</v>
      </c>
      <c r="K389" s="80">
        <f>'Allocations in Kind'!$AJ389</f>
        <v>98</v>
      </c>
      <c r="L389" s="134">
        <f>'Allocations in Kind'!$AK389</f>
        <v>1104</v>
      </c>
      <c r="M389" s="147">
        <f>'ES Breakdown'!D389+'ES Breakdown'!G389+'ES Breakdown'!J389</f>
        <v>122613</v>
      </c>
      <c r="N389" s="80">
        <f>'ES Breakdown'!E389+'ES Breakdown'!H389+'ES Breakdown'!K389</f>
        <v>137809</v>
      </c>
      <c r="O389" s="134">
        <f>'ES Breakdown'!F389+'ES Breakdown'!I389+'ES Breakdown'!L389</f>
        <v>151044</v>
      </c>
      <c r="P389" s="147"/>
      <c r="Q389" s="80"/>
      <c r="R389" s="134"/>
      <c r="S389" s="147"/>
      <c r="T389" s="80"/>
      <c r="U389" s="134"/>
      <c r="V389" s="147"/>
      <c r="W389" s="80"/>
      <c r="X389" s="134"/>
      <c r="Y389" s="147"/>
      <c r="Z389" s="80"/>
      <c r="AA389" s="134"/>
      <c r="AB389" s="147"/>
      <c r="AC389" s="80"/>
      <c r="AD389" s="134"/>
      <c r="AE389" s="147"/>
      <c r="AF389" s="80"/>
      <c r="AG389" s="134"/>
      <c r="AI389" s="147">
        <f t="shared" si="251"/>
        <v>411060.14608657185</v>
      </c>
      <c r="AJ389" s="80">
        <f t="shared" si="251"/>
        <v>256042.31226244516</v>
      </c>
      <c r="AK389" s="134">
        <f t="shared" si="251"/>
        <v>257438.23901495244</v>
      </c>
    </row>
    <row r="390" spans="1:37" ht="15" customHeight="1" x14ac:dyDescent="0.2">
      <c r="A390" s="20" t="str">
        <f>[6]Settings!U389</f>
        <v>B</v>
      </c>
      <c r="B390" s="19" t="s">
        <v>187</v>
      </c>
      <c r="C390" s="229" t="str">
        <f>[6]Settings!W389</f>
        <v xml:space="preserve"> Oudtshoorn</v>
      </c>
      <c r="D390" s="147">
        <f>Current!$AI390</f>
        <v>4461</v>
      </c>
      <c r="E390" s="80">
        <f>Current!$AJ390</f>
        <v>1805</v>
      </c>
      <c r="F390" s="134">
        <f>Current!$AK390</f>
        <v>2065</v>
      </c>
      <c r="G390" s="147">
        <f>'Infrastructure 2 of 2'!$AI390</f>
        <v>35062</v>
      </c>
      <c r="H390" s="80">
        <f>'Infrastructure 2 of 2'!$AJ390</f>
        <v>32120</v>
      </c>
      <c r="I390" s="134">
        <f>'Infrastructure 2 of 2'!$AK390</f>
        <v>37236</v>
      </c>
      <c r="J390" s="147">
        <f>'Allocations in Kind'!$AI390</f>
        <v>0</v>
      </c>
      <c r="K390" s="80">
        <f>'Allocations in Kind'!$AJ390</f>
        <v>21083</v>
      </c>
      <c r="L390" s="134">
        <f>'Allocations in Kind'!$AK390</f>
        <v>40342</v>
      </c>
      <c r="M390" s="147">
        <f>'ES Breakdown'!D390+'ES Breakdown'!G390+'ES Breakdown'!J390</f>
        <v>62683</v>
      </c>
      <c r="N390" s="80">
        <f>'ES Breakdown'!E390+'ES Breakdown'!H390+'ES Breakdown'!K390</f>
        <v>67877</v>
      </c>
      <c r="O390" s="134">
        <f>'ES Breakdown'!F390+'ES Breakdown'!I390+'ES Breakdown'!L390</f>
        <v>72405</v>
      </c>
      <c r="P390" s="147"/>
      <c r="Q390" s="80"/>
      <c r="R390" s="134"/>
      <c r="S390" s="147"/>
      <c r="T390" s="80"/>
      <c r="U390" s="134"/>
      <c r="V390" s="147"/>
      <c r="W390" s="80"/>
      <c r="X390" s="134"/>
      <c r="Y390" s="147"/>
      <c r="Z390" s="80"/>
      <c r="AA390" s="134"/>
      <c r="AB390" s="147"/>
      <c r="AC390" s="80"/>
      <c r="AD390" s="134"/>
      <c r="AE390" s="147"/>
      <c r="AF390" s="80"/>
      <c r="AG390" s="134"/>
      <c r="AI390" s="147">
        <f t="shared" si="251"/>
        <v>102206</v>
      </c>
      <c r="AJ390" s="80">
        <f t="shared" si="251"/>
        <v>122885</v>
      </c>
      <c r="AK390" s="134">
        <f t="shared" si="251"/>
        <v>152048</v>
      </c>
    </row>
    <row r="391" spans="1:37" ht="15" customHeight="1" x14ac:dyDescent="0.2">
      <c r="A391" s="20" t="str">
        <f>[6]Settings!U390</f>
        <v>B</v>
      </c>
      <c r="B391" s="19" t="s">
        <v>1315</v>
      </c>
      <c r="C391" s="229" t="str">
        <f>[6]Settings!W390</f>
        <v xml:space="preserve"> Bitou</v>
      </c>
      <c r="D391" s="147">
        <f>Current!$AI391</f>
        <v>3782</v>
      </c>
      <c r="E391" s="80">
        <f>Current!$AJ391</f>
        <v>1550</v>
      </c>
      <c r="F391" s="134">
        <f>Current!$AK391</f>
        <v>1550</v>
      </c>
      <c r="G391" s="147">
        <f>'Infrastructure 2 of 2'!$AI391</f>
        <v>43458</v>
      </c>
      <c r="H391" s="80">
        <f>'Infrastructure 2 of 2'!$AJ391</f>
        <v>29417</v>
      </c>
      <c r="I391" s="134">
        <f>'Infrastructure 2 of 2'!$AK391</f>
        <v>37428</v>
      </c>
      <c r="J391" s="147">
        <f>'Allocations in Kind'!$AI391</f>
        <v>0</v>
      </c>
      <c r="K391" s="80">
        <f>'Allocations in Kind'!$AJ391</f>
        <v>124</v>
      </c>
      <c r="L391" s="134">
        <f>'Allocations in Kind'!$AK391</f>
        <v>0</v>
      </c>
      <c r="M391" s="147">
        <f>'ES Breakdown'!D391+'ES Breakdown'!G391+'ES Breakdown'!J391</f>
        <v>74039</v>
      </c>
      <c r="N391" s="80">
        <f>'ES Breakdown'!E391+'ES Breakdown'!H391+'ES Breakdown'!K391</f>
        <v>82976</v>
      </c>
      <c r="O391" s="134">
        <f>'ES Breakdown'!F391+'ES Breakdown'!I391+'ES Breakdown'!L391</f>
        <v>91226</v>
      </c>
      <c r="P391" s="147"/>
      <c r="Q391" s="80"/>
      <c r="R391" s="134"/>
      <c r="S391" s="147"/>
      <c r="T391" s="80"/>
      <c r="U391" s="134"/>
      <c r="V391" s="147"/>
      <c r="W391" s="80"/>
      <c r="X391" s="134"/>
      <c r="Y391" s="147"/>
      <c r="Z391" s="80"/>
      <c r="AA391" s="134"/>
      <c r="AB391" s="147"/>
      <c r="AC391" s="80"/>
      <c r="AD391" s="134"/>
      <c r="AE391" s="147"/>
      <c r="AF391" s="80"/>
      <c r="AG391" s="134"/>
      <c r="AI391" s="147">
        <f t="shared" si="251"/>
        <v>121279</v>
      </c>
      <c r="AJ391" s="80">
        <f t="shared" si="251"/>
        <v>114067</v>
      </c>
      <c r="AK391" s="134">
        <f t="shared" si="251"/>
        <v>130204</v>
      </c>
    </row>
    <row r="392" spans="1:37" ht="15" customHeight="1" x14ac:dyDescent="0.2">
      <c r="A392" s="20" t="str">
        <f>[6]Settings!U391</f>
        <v>B</v>
      </c>
      <c r="B392" s="19" t="s">
        <v>1316</v>
      </c>
      <c r="C392" s="229" t="str">
        <f>[6]Settings!W391</f>
        <v xml:space="preserve"> Knysna</v>
      </c>
      <c r="D392" s="147">
        <f>Current!$AI392</f>
        <v>2965</v>
      </c>
      <c r="E392" s="80">
        <f>Current!$AJ392</f>
        <v>1550</v>
      </c>
      <c r="F392" s="134">
        <f>Current!$AK392</f>
        <v>1550</v>
      </c>
      <c r="G392" s="147">
        <f>'Infrastructure 2 of 2'!$AI392</f>
        <v>38408</v>
      </c>
      <c r="H392" s="80">
        <f>'Infrastructure 2 of 2'!$AJ392</f>
        <v>40673</v>
      </c>
      <c r="I392" s="134">
        <f>'Infrastructure 2 of 2'!$AK392</f>
        <v>41008</v>
      </c>
      <c r="J392" s="147">
        <f>'Allocations in Kind'!$AI392</f>
        <v>0</v>
      </c>
      <c r="K392" s="80">
        <f>'Allocations in Kind'!$AJ392</f>
        <v>0</v>
      </c>
      <c r="L392" s="134">
        <f>'Allocations in Kind'!$AK392</f>
        <v>1000</v>
      </c>
      <c r="M392" s="147">
        <f>'ES Breakdown'!D392+'ES Breakdown'!G392+'ES Breakdown'!J392</f>
        <v>70833</v>
      </c>
      <c r="N392" s="80">
        <f>'ES Breakdown'!E392+'ES Breakdown'!H392+'ES Breakdown'!K392</f>
        <v>78409</v>
      </c>
      <c r="O392" s="134">
        <f>'ES Breakdown'!F392+'ES Breakdown'!I392+'ES Breakdown'!L392</f>
        <v>85140</v>
      </c>
      <c r="P392" s="147"/>
      <c r="Q392" s="80"/>
      <c r="R392" s="134"/>
      <c r="S392" s="147"/>
      <c r="T392" s="80"/>
      <c r="U392" s="134"/>
      <c r="V392" s="147"/>
      <c r="W392" s="80"/>
      <c r="X392" s="134"/>
      <c r="Y392" s="147"/>
      <c r="Z392" s="80"/>
      <c r="AA392" s="134"/>
      <c r="AB392" s="147"/>
      <c r="AC392" s="80"/>
      <c r="AD392" s="134"/>
      <c r="AE392" s="147"/>
      <c r="AF392" s="80"/>
      <c r="AG392" s="134"/>
      <c r="AI392" s="147">
        <f t="shared" si="251"/>
        <v>112206</v>
      </c>
      <c r="AJ392" s="80">
        <f t="shared" si="251"/>
        <v>120632</v>
      </c>
      <c r="AK392" s="134">
        <f t="shared" si="251"/>
        <v>128698</v>
      </c>
    </row>
    <row r="393" spans="1:37" ht="15" customHeight="1" x14ac:dyDescent="0.2">
      <c r="A393" s="20" t="str">
        <f>[6]Settings!U392</f>
        <v>C</v>
      </c>
      <c r="B393" s="19" t="s">
        <v>188</v>
      </c>
      <c r="C393" s="229" t="str">
        <f>[6]Settings!W392</f>
        <v xml:space="preserve"> Eden District Municipality</v>
      </c>
      <c r="D393" s="147">
        <f>Current!$AI393</f>
        <v>2530</v>
      </c>
      <c r="E393" s="80">
        <f>Current!$AJ393</f>
        <v>1000</v>
      </c>
      <c r="F393" s="134">
        <f>Current!$AK393</f>
        <v>1000</v>
      </c>
      <c r="G393" s="147">
        <f>'Infrastructure 2 of 2'!$AI393</f>
        <v>2420</v>
      </c>
      <c r="H393" s="80">
        <f>'Infrastructure 2 of 2'!$AJ393</f>
        <v>2663</v>
      </c>
      <c r="I393" s="134">
        <f>'Infrastructure 2 of 2'!$AK393</f>
        <v>2814</v>
      </c>
      <c r="J393" s="147">
        <f>'Allocations in Kind'!$AI393</f>
        <v>0</v>
      </c>
      <c r="K393" s="80">
        <f>'Allocations in Kind'!$AJ393</f>
        <v>3124</v>
      </c>
      <c r="L393" s="134">
        <f>'Allocations in Kind'!$AK393</f>
        <v>0</v>
      </c>
      <c r="M393" s="147">
        <f>'ES Breakdown'!D393+'ES Breakdown'!G393+'ES Breakdown'!J393</f>
        <v>146055</v>
      </c>
      <c r="N393" s="80">
        <f>'ES Breakdown'!E393+'ES Breakdown'!H393+'ES Breakdown'!K393</f>
        <v>151130</v>
      </c>
      <c r="O393" s="134">
        <f>'ES Breakdown'!F393+'ES Breakdown'!I393+'ES Breakdown'!L393</f>
        <v>155816</v>
      </c>
      <c r="P393" s="147"/>
      <c r="Q393" s="80"/>
      <c r="R393" s="134"/>
      <c r="S393" s="147"/>
      <c r="T393" s="80"/>
      <c r="U393" s="134"/>
      <c r="V393" s="147"/>
      <c r="W393" s="80"/>
      <c r="X393" s="134"/>
      <c r="Y393" s="147"/>
      <c r="Z393" s="80"/>
      <c r="AA393" s="134"/>
      <c r="AB393" s="147"/>
      <c r="AC393" s="80"/>
      <c r="AD393" s="134"/>
      <c r="AE393" s="147"/>
      <c r="AF393" s="80"/>
      <c r="AG393" s="134"/>
      <c r="AI393" s="147">
        <f t="shared" si="251"/>
        <v>151005</v>
      </c>
      <c r="AJ393" s="80">
        <f t="shared" si="251"/>
        <v>157917</v>
      </c>
      <c r="AK393" s="134">
        <f t="shared" si="251"/>
        <v>159630</v>
      </c>
    </row>
    <row r="394" spans="1:37" s="66" customFormat="1" ht="15" customHeight="1" x14ac:dyDescent="0.2">
      <c r="A394" s="22" t="str">
        <f>[6]Settings!U393</f>
        <v>Total: Eden Municipalities</v>
      </c>
      <c r="B394" s="23"/>
      <c r="C394" s="24"/>
      <c r="D394" s="193">
        <f>SUM(D386:D393)</f>
        <v>39958</v>
      </c>
      <c r="E394" s="102">
        <f t="shared" ref="E394:F394" si="252">SUM(E386:E393)</f>
        <v>27455</v>
      </c>
      <c r="F394" s="203">
        <f t="shared" si="252"/>
        <v>27967</v>
      </c>
      <c r="G394" s="193">
        <f>SUM(G386:G393)</f>
        <v>454169.14608657185</v>
      </c>
      <c r="H394" s="102">
        <f t="shared" ref="H394:I394" si="253">SUM(H386:H393)</f>
        <v>279692.31226244516</v>
      </c>
      <c r="I394" s="203">
        <f t="shared" si="253"/>
        <v>306152.23901495244</v>
      </c>
      <c r="J394" s="193">
        <f>SUM(J386:J393)</f>
        <v>15571</v>
      </c>
      <c r="K394" s="102">
        <f t="shared" ref="K394:L394" si="254">SUM(K386:K393)</f>
        <v>86137</v>
      </c>
      <c r="L394" s="203">
        <f t="shared" si="254"/>
        <v>121253</v>
      </c>
      <c r="M394" s="193">
        <f>SUM(M386:M393)</f>
        <v>616215</v>
      </c>
      <c r="N394" s="102">
        <f t="shared" ref="N394:AK394" si="255">SUM(N386:N393)</f>
        <v>671054</v>
      </c>
      <c r="O394" s="203">
        <f t="shared" si="255"/>
        <v>719982</v>
      </c>
      <c r="P394" s="203">
        <f t="shared" si="255"/>
        <v>0</v>
      </c>
      <c r="Q394" s="102">
        <f t="shared" si="255"/>
        <v>0</v>
      </c>
      <c r="R394" s="203">
        <f t="shared" si="255"/>
        <v>0</v>
      </c>
      <c r="S394" s="193">
        <f t="shared" si="255"/>
        <v>0</v>
      </c>
      <c r="T394" s="102">
        <f t="shared" si="255"/>
        <v>0</v>
      </c>
      <c r="U394" s="203">
        <f t="shared" si="255"/>
        <v>0</v>
      </c>
      <c r="V394" s="193">
        <f t="shared" si="255"/>
        <v>0</v>
      </c>
      <c r="W394" s="102">
        <f t="shared" si="255"/>
        <v>0</v>
      </c>
      <c r="X394" s="203">
        <f t="shared" si="255"/>
        <v>0</v>
      </c>
      <c r="Y394" s="193">
        <f t="shared" si="255"/>
        <v>0</v>
      </c>
      <c r="Z394" s="102">
        <f t="shared" si="255"/>
        <v>0</v>
      </c>
      <c r="AA394" s="203">
        <f t="shared" si="255"/>
        <v>0</v>
      </c>
      <c r="AB394" s="193">
        <f t="shared" si="255"/>
        <v>0</v>
      </c>
      <c r="AC394" s="102">
        <f t="shared" si="255"/>
        <v>0</v>
      </c>
      <c r="AD394" s="203">
        <f t="shared" si="255"/>
        <v>0</v>
      </c>
      <c r="AE394" s="193">
        <f t="shared" si="255"/>
        <v>0</v>
      </c>
      <c r="AF394" s="102">
        <f t="shared" si="255"/>
        <v>0</v>
      </c>
      <c r="AG394" s="203">
        <f t="shared" si="255"/>
        <v>0</v>
      </c>
      <c r="AH394" s="121">
        <f t="shared" si="255"/>
        <v>0</v>
      </c>
      <c r="AI394" s="193">
        <f t="shared" si="255"/>
        <v>1125913.1460865717</v>
      </c>
      <c r="AJ394" s="102">
        <f t="shared" si="255"/>
        <v>1064338.3122624452</v>
      </c>
      <c r="AK394" s="203">
        <f t="shared" si="255"/>
        <v>1175354.2390149524</v>
      </c>
    </row>
    <row r="395" spans="1:37" ht="15" customHeight="1" x14ac:dyDescent="0.2">
      <c r="A395" s="254">
        <f>[6]Settings!U394</f>
        <v>0</v>
      </c>
      <c r="B395" s="243">
        <f>[6]Settings!V394</f>
        <v>0</v>
      </c>
      <c r="C395" s="244">
        <f>[6]Settings!W394</f>
        <v>0</v>
      </c>
      <c r="D395" s="1">
        <f>Current!$AI395</f>
        <v>0</v>
      </c>
      <c r="E395" s="2">
        <f>Current!$AJ395</f>
        <v>0</v>
      </c>
      <c r="F395" s="3">
        <f>Current!$AK395</f>
        <v>0</v>
      </c>
      <c r="G395" s="1">
        <f>'Infrastructure 2 of 2'!$AI395</f>
        <v>0</v>
      </c>
      <c r="H395" s="2">
        <f>'Infrastructure 2 of 2'!$AJ395</f>
        <v>0</v>
      </c>
      <c r="I395" s="3">
        <f>'Infrastructure 2 of 2'!$AK395</f>
        <v>0</v>
      </c>
      <c r="J395" s="1">
        <f>'Allocations in Kind'!$AI395</f>
        <v>0</v>
      </c>
      <c r="K395" s="2">
        <f>'Allocations in Kind'!$AJ395</f>
        <v>0</v>
      </c>
      <c r="L395" s="3">
        <f>'Allocations in Kind'!$AK395</f>
        <v>0</v>
      </c>
      <c r="M395" s="1">
        <f>'ES Breakdown'!D395+'ES Breakdown'!G395+'ES Breakdown'!J395</f>
        <v>0</v>
      </c>
      <c r="N395" s="2">
        <f>'ES Breakdown'!E395+'ES Breakdown'!H395+'ES Breakdown'!K395</f>
        <v>0</v>
      </c>
      <c r="O395" s="3">
        <f>'ES Breakdown'!F395+'ES Breakdown'!I395+'ES Breakdown'!L395</f>
        <v>0</v>
      </c>
      <c r="P395" s="1"/>
      <c r="Q395" s="2"/>
      <c r="R395" s="3"/>
      <c r="S395" s="1"/>
      <c r="T395" s="2"/>
      <c r="U395" s="3"/>
      <c r="V395" s="1"/>
      <c r="W395" s="2"/>
      <c r="X395" s="3"/>
      <c r="Y395" s="1"/>
      <c r="Z395" s="2"/>
      <c r="AA395" s="3"/>
      <c r="AB395" s="1"/>
      <c r="AC395" s="2"/>
      <c r="AD395" s="3"/>
      <c r="AE395" s="1"/>
      <c r="AF395" s="2"/>
      <c r="AG395" s="3"/>
      <c r="AI395" s="147">
        <f t="shared" ref="AI395:AK399" si="256">D395+G395+J395+M395+P395+S395+V395+Y395+AB395+AE395</f>
        <v>0</v>
      </c>
      <c r="AJ395" s="80">
        <f t="shared" si="256"/>
        <v>0</v>
      </c>
      <c r="AK395" s="134">
        <f t="shared" si="256"/>
        <v>0</v>
      </c>
    </row>
    <row r="396" spans="1:37" ht="15" customHeight="1" x14ac:dyDescent="0.2">
      <c r="A396" s="20" t="str">
        <f>[6]Settings!U395</f>
        <v>B</v>
      </c>
      <c r="B396" s="19" t="s">
        <v>1317</v>
      </c>
      <c r="C396" s="229" t="str">
        <f>[6]Settings!W395</f>
        <v xml:space="preserve"> Laingsburg</v>
      </c>
      <c r="D396" s="147">
        <f>Current!$AI396</f>
        <v>2831</v>
      </c>
      <c r="E396" s="80">
        <f>Current!$AJ396</f>
        <v>1800</v>
      </c>
      <c r="F396" s="134">
        <f>Current!$AK396</f>
        <v>1800</v>
      </c>
      <c r="G396" s="147">
        <f>'Infrastructure 2 of 2'!$AI396</f>
        <v>8654</v>
      </c>
      <c r="H396" s="80">
        <f>'Infrastructure 2 of 2'!$AJ396</f>
        <v>10757</v>
      </c>
      <c r="I396" s="134">
        <f>'Infrastructure 2 of 2'!$AK396</f>
        <v>13856</v>
      </c>
      <c r="J396" s="147">
        <f>'Allocations in Kind'!$AI396</f>
        <v>38</v>
      </c>
      <c r="K396" s="80">
        <f>'Allocations in Kind'!$AJ396</f>
        <v>785</v>
      </c>
      <c r="L396" s="134">
        <f>'Allocations in Kind'!$AK396</f>
        <v>25</v>
      </c>
      <c r="M396" s="147">
        <f>'ES Breakdown'!D396+'ES Breakdown'!G396+'ES Breakdown'!J396</f>
        <v>13572</v>
      </c>
      <c r="N396" s="80">
        <f>'ES Breakdown'!E396+'ES Breakdown'!H396+'ES Breakdown'!K396</f>
        <v>14948</v>
      </c>
      <c r="O396" s="134">
        <f>'ES Breakdown'!F396+'ES Breakdown'!I396+'ES Breakdown'!L396</f>
        <v>15908</v>
      </c>
      <c r="P396" s="147"/>
      <c r="Q396" s="80"/>
      <c r="R396" s="134"/>
      <c r="S396" s="147"/>
      <c r="T396" s="80"/>
      <c r="U396" s="134"/>
      <c r="V396" s="147"/>
      <c r="W396" s="80"/>
      <c r="X396" s="134"/>
      <c r="Y396" s="147"/>
      <c r="Z396" s="80"/>
      <c r="AA396" s="134"/>
      <c r="AB396" s="147"/>
      <c r="AC396" s="80"/>
      <c r="AD396" s="134"/>
      <c r="AE396" s="147"/>
      <c r="AF396" s="80"/>
      <c r="AG396" s="134"/>
      <c r="AI396" s="147">
        <f t="shared" si="256"/>
        <v>25095</v>
      </c>
      <c r="AJ396" s="80">
        <f t="shared" si="256"/>
        <v>28290</v>
      </c>
      <c r="AK396" s="134">
        <f t="shared" si="256"/>
        <v>31589</v>
      </c>
    </row>
    <row r="397" spans="1:37" ht="15" customHeight="1" x14ac:dyDescent="0.2">
      <c r="A397" s="20" t="str">
        <f>[6]Settings!U396</f>
        <v>B</v>
      </c>
      <c r="B397" s="19" t="s">
        <v>1318</v>
      </c>
      <c r="C397" s="229" t="str">
        <f>[6]Settings!W396</f>
        <v xml:space="preserve"> Prince Albert</v>
      </c>
      <c r="D397" s="147">
        <f>Current!$AI397</f>
        <v>2700</v>
      </c>
      <c r="E397" s="80">
        <f>Current!$AJ397</f>
        <v>1700</v>
      </c>
      <c r="F397" s="134">
        <f>Current!$AK397</f>
        <v>1700</v>
      </c>
      <c r="G397" s="147">
        <f>'Infrastructure 2 of 2'!$AI397</f>
        <v>8609</v>
      </c>
      <c r="H397" s="80">
        <f>'Infrastructure 2 of 2'!$AJ397</f>
        <v>11771</v>
      </c>
      <c r="I397" s="134">
        <f>'Infrastructure 2 of 2'!$AK397</f>
        <v>15942</v>
      </c>
      <c r="J397" s="147">
        <f>'Allocations in Kind'!$AI397</f>
        <v>0</v>
      </c>
      <c r="K397" s="80">
        <f>'Allocations in Kind'!$AJ397</f>
        <v>25</v>
      </c>
      <c r="L397" s="134">
        <f>'Allocations in Kind'!$AK397</f>
        <v>1026</v>
      </c>
      <c r="M397" s="147">
        <f>'ES Breakdown'!D397+'ES Breakdown'!G397+'ES Breakdown'!J397</f>
        <v>17652</v>
      </c>
      <c r="N397" s="80">
        <f>'ES Breakdown'!E397+'ES Breakdown'!H397+'ES Breakdown'!K397</f>
        <v>19274</v>
      </c>
      <c r="O397" s="134">
        <f>'ES Breakdown'!F397+'ES Breakdown'!I397+'ES Breakdown'!L397</f>
        <v>20588</v>
      </c>
      <c r="P397" s="147"/>
      <c r="Q397" s="80"/>
      <c r="R397" s="134"/>
      <c r="S397" s="147"/>
      <c r="T397" s="80"/>
      <c r="U397" s="134"/>
      <c r="V397" s="147"/>
      <c r="W397" s="80"/>
      <c r="X397" s="134"/>
      <c r="Y397" s="147"/>
      <c r="Z397" s="80"/>
      <c r="AA397" s="134"/>
      <c r="AB397" s="147"/>
      <c r="AC397" s="80"/>
      <c r="AD397" s="134"/>
      <c r="AE397" s="147"/>
      <c r="AF397" s="80"/>
      <c r="AG397" s="134"/>
      <c r="AI397" s="147">
        <f t="shared" si="256"/>
        <v>28961</v>
      </c>
      <c r="AJ397" s="80">
        <f t="shared" si="256"/>
        <v>32770</v>
      </c>
      <c r="AK397" s="134">
        <f t="shared" si="256"/>
        <v>39256</v>
      </c>
    </row>
    <row r="398" spans="1:37" ht="15" customHeight="1" x14ac:dyDescent="0.2">
      <c r="A398" s="20" t="str">
        <f>[6]Settings!U397</f>
        <v>B</v>
      </c>
      <c r="B398" s="19" t="s">
        <v>190</v>
      </c>
      <c r="C398" s="229" t="str">
        <f>[6]Settings!W397</f>
        <v xml:space="preserve"> Beaufort West</v>
      </c>
      <c r="D398" s="147">
        <f>Current!$AI398</f>
        <v>9359</v>
      </c>
      <c r="E398" s="80">
        <f>Current!$AJ398</f>
        <v>6724</v>
      </c>
      <c r="F398" s="134">
        <f>Current!$AK398</f>
        <v>6765</v>
      </c>
      <c r="G398" s="147">
        <f>'Infrastructure 2 of 2'!$AI398</f>
        <v>14140</v>
      </c>
      <c r="H398" s="80">
        <f>'Infrastructure 2 of 2'!$AJ398</f>
        <v>14707</v>
      </c>
      <c r="I398" s="134">
        <f>'Infrastructure 2 of 2'!$AK398</f>
        <v>30305</v>
      </c>
      <c r="J398" s="147">
        <f>'Allocations in Kind'!$AI398</f>
        <v>0</v>
      </c>
      <c r="K398" s="80">
        <f>'Allocations in Kind'!$AJ398</f>
        <v>6062</v>
      </c>
      <c r="L398" s="134">
        <f>'Allocations in Kind'!$AK398</f>
        <v>15320</v>
      </c>
      <c r="M398" s="147">
        <f>'ES Breakdown'!D398+'ES Breakdown'!G398+'ES Breakdown'!J398</f>
        <v>51060</v>
      </c>
      <c r="N398" s="80">
        <f>'ES Breakdown'!E398+'ES Breakdown'!H398+'ES Breakdown'!K398</f>
        <v>56567</v>
      </c>
      <c r="O398" s="134">
        <f>'ES Breakdown'!F398+'ES Breakdown'!I398+'ES Breakdown'!L398</f>
        <v>60766</v>
      </c>
      <c r="P398" s="147"/>
      <c r="Q398" s="80"/>
      <c r="R398" s="134"/>
      <c r="S398" s="147"/>
      <c r="T398" s="80"/>
      <c r="U398" s="134"/>
      <c r="V398" s="147"/>
      <c r="W398" s="80"/>
      <c r="X398" s="134"/>
      <c r="Y398" s="147"/>
      <c r="Z398" s="80"/>
      <c r="AA398" s="134"/>
      <c r="AB398" s="147"/>
      <c r="AC398" s="80"/>
      <c r="AD398" s="134"/>
      <c r="AE398" s="147"/>
      <c r="AF398" s="80"/>
      <c r="AG398" s="134"/>
      <c r="AI398" s="147">
        <f t="shared" si="256"/>
        <v>74559</v>
      </c>
      <c r="AJ398" s="80">
        <f t="shared" si="256"/>
        <v>84060</v>
      </c>
      <c r="AK398" s="134">
        <f t="shared" si="256"/>
        <v>113156</v>
      </c>
    </row>
    <row r="399" spans="1:37" ht="15" customHeight="1" x14ac:dyDescent="0.2">
      <c r="A399" s="20" t="str">
        <f>[6]Settings!U398</f>
        <v>C</v>
      </c>
      <c r="B399" s="19" t="s">
        <v>191</v>
      </c>
      <c r="C399" s="229" t="str">
        <f>[6]Settings!W398</f>
        <v xml:space="preserve"> Central Karoo District Municipality</v>
      </c>
      <c r="D399" s="147">
        <f>Current!$AI399</f>
        <v>2345</v>
      </c>
      <c r="E399" s="80">
        <f>Current!$AJ399</f>
        <v>1000</v>
      </c>
      <c r="F399" s="134">
        <f>Current!$AK399</f>
        <v>1000</v>
      </c>
      <c r="G399" s="147">
        <f>'Infrastructure 2 of 2'!$AI399</f>
        <v>1917</v>
      </c>
      <c r="H399" s="80">
        <f>'Infrastructure 2 of 2'!$AJ399</f>
        <v>2117</v>
      </c>
      <c r="I399" s="134">
        <f>'Infrastructure 2 of 2'!$AK399</f>
        <v>2232</v>
      </c>
      <c r="J399" s="147">
        <f>'Allocations in Kind'!$AI399</f>
        <v>0</v>
      </c>
      <c r="K399" s="80">
        <f>'Allocations in Kind'!$AJ399</f>
        <v>3124</v>
      </c>
      <c r="L399" s="134">
        <f>'Allocations in Kind'!$AK399</f>
        <v>0</v>
      </c>
      <c r="M399" s="147">
        <f>'ES Breakdown'!D399+'ES Breakdown'!G399+'ES Breakdown'!J399</f>
        <v>22599</v>
      </c>
      <c r="N399" s="80">
        <f>'ES Breakdown'!E399+'ES Breakdown'!H399+'ES Breakdown'!K399</f>
        <v>28426</v>
      </c>
      <c r="O399" s="134">
        <f>'ES Breakdown'!F399+'ES Breakdown'!I399+'ES Breakdown'!L399</f>
        <v>29394</v>
      </c>
      <c r="P399" s="147"/>
      <c r="Q399" s="80"/>
      <c r="R399" s="134"/>
      <c r="S399" s="147"/>
      <c r="T399" s="80"/>
      <c r="U399" s="134"/>
      <c r="V399" s="147"/>
      <c r="W399" s="80"/>
      <c r="X399" s="134"/>
      <c r="Y399" s="147"/>
      <c r="Z399" s="80"/>
      <c r="AA399" s="134"/>
      <c r="AB399" s="147"/>
      <c r="AC399" s="80"/>
      <c r="AD399" s="134"/>
      <c r="AE399" s="147"/>
      <c r="AF399" s="80"/>
      <c r="AG399" s="134"/>
      <c r="AI399" s="147">
        <f t="shared" si="256"/>
        <v>26861</v>
      </c>
      <c r="AJ399" s="80">
        <f t="shared" si="256"/>
        <v>34667</v>
      </c>
      <c r="AK399" s="134">
        <f t="shared" si="256"/>
        <v>32626</v>
      </c>
    </row>
    <row r="400" spans="1:37" s="66" customFormat="1" ht="15" customHeight="1" x14ac:dyDescent="0.2">
      <c r="A400" s="22" t="str">
        <f>[6]Settings!U399</f>
        <v>Total: Central Karoo  Municipalities</v>
      </c>
      <c r="B400" s="23"/>
      <c r="C400" s="24"/>
      <c r="D400" s="193">
        <f>SUM(D396:D399)</f>
        <v>17235</v>
      </c>
      <c r="E400" s="102">
        <f t="shared" ref="E400:F400" si="257">SUM(E396:E399)</f>
        <v>11224</v>
      </c>
      <c r="F400" s="203">
        <f t="shared" si="257"/>
        <v>11265</v>
      </c>
      <c r="G400" s="193">
        <f>SUM(G396:G399)</f>
        <v>33320</v>
      </c>
      <c r="H400" s="102">
        <f t="shared" ref="H400:I400" si="258">SUM(H396:H399)</f>
        <v>39352</v>
      </c>
      <c r="I400" s="203">
        <f t="shared" si="258"/>
        <v>62335</v>
      </c>
      <c r="J400" s="193">
        <f>SUM(J396:J399)</f>
        <v>38</v>
      </c>
      <c r="K400" s="102">
        <f t="shared" ref="K400:L400" si="259">SUM(K396:K399)</f>
        <v>9996</v>
      </c>
      <c r="L400" s="203">
        <f t="shared" si="259"/>
        <v>16371</v>
      </c>
      <c r="M400" s="193">
        <f>SUM(M396:M399)</f>
        <v>104883</v>
      </c>
      <c r="N400" s="102">
        <f t="shared" ref="N400:AK400" si="260">SUM(N396:N399)</f>
        <v>119215</v>
      </c>
      <c r="O400" s="203">
        <f t="shared" si="260"/>
        <v>126656</v>
      </c>
      <c r="P400" s="203">
        <f t="shared" si="260"/>
        <v>0</v>
      </c>
      <c r="Q400" s="102">
        <f t="shared" si="260"/>
        <v>0</v>
      </c>
      <c r="R400" s="203">
        <f t="shared" si="260"/>
        <v>0</v>
      </c>
      <c r="S400" s="193">
        <f t="shared" si="260"/>
        <v>0</v>
      </c>
      <c r="T400" s="102">
        <f t="shared" si="260"/>
        <v>0</v>
      </c>
      <c r="U400" s="203">
        <f t="shared" si="260"/>
        <v>0</v>
      </c>
      <c r="V400" s="193">
        <f t="shared" si="260"/>
        <v>0</v>
      </c>
      <c r="W400" s="102">
        <f t="shared" si="260"/>
        <v>0</v>
      </c>
      <c r="X400" s="203">
        <f t="shared" si="260"/>
        <v>0</v>
      </c>
      <c r="Y400" s="193">
        <f t="shared" si="260"/>
        <v>0</v>
      </c>
      <c r="Z400" s="102">
        <f t="shared" si="260"/>
        <v>0</v>
      </c>
      <c r="AA400" s="203">
        <f t="shared" si="260"/>
        <v>0</v>
      </c>
      <c r="AB400" s="193">
        <f t="shared" si="260"/>
        <v>0</v>
      </c>
      <c r="AC400" s="102">
        <f t="shared" si="260"/>
        <v>0</v>
      </c>
      <c r="AD400" s="203">
        <f t="shared" si="260"/>
        <v>0</v>
      </c>
      <c r="AE400" s="193">
        <f t="shared" si="260"/>
        <v>0</v>
      </c>
      <c r="AF400" s="102">
        <f t="shared" si="260"/>
        <v>0</v>
      </c>
      <c r="AG400" s="203">
        <f t="shared" si="260"/>
        <v>0</v>
      </c>
      <c r="AH400" s="121">
        <f t="shared" si="260"/>
        <v>0</v>
      </c>
      <c r="AI400" s="193">
        <f t="shared" si="260"/>
        <v>155476</v>
      </c>
      <c r="AJ400" s="102">
        <f t="shared" si="260"/>
        <v>179787</v>
      </c>
      <c r="AK400" s="203">
        <f t="shared" si="260"/>
        <v>216627</v>
      </c>
    </row>
    <row r="401" spans="1:37" ht="15" customHeight="1" x14ac:dyDescent="0.2">
      <c r="A401" s="254">
        <f>[6]Settings!U400</f>
        <v>0</v>
      </c>
      <c r="B401" s="243">
        <f>[6]Settings!V400</f>
        <v>0</v>
      </c>
      <c r="C401" s="244">
        <f>[6]Settings!W400</f>
        <v>0</v>
      </c>
      <c r="D401" s="1">
        <f>Current!$AI401</f>
        <v>0</v>
      </c>
      <c r="E401" s="2">
        <f>Current!$AJ401</f>
        <v>0</v>
      </c>
      <c r="F401" s="3">
        <f>Current!$AK401</f>
        <v>0</v>
      </c>
      <c r="G401" s="1">
        <f>'Infrastructure 2 of 2'!$AI401</f>
        <v>0</v>
      </c>
      <c r="H401" s="2">
        <f>'Infrastructure 2 of 2'!$AJ401</f>
        <v>0</v>
      </c>
      <c r="I401" s="3">
        <f>'Infrastructure 2 of 2'!$AK401</f>
        <v>0</v>
      </c>
      <c r="J401" s="1">
        <f>'Allocations in Kind'!$AI401</f>
        <v>0</v>
      </c>
      <c r="K401" s="2">
        <f>'Allocations in Kind'!$AJ401</f>
        <v>0</v>
      </c>
      <c r="L401" s="3">
        <f>'Allocations in Kind'!$AK401</f>
        <v>0</v>
      </c>
      <c r="M401" s="1">
        <f>'ES Breakdown'!D401+'ES Breakdown'!G401+'ES Breakdown'!J401</f>
        <v>0</v>
      </c>
      <c r="N401" s="2">
        <f>'ES Breakdown'!E401+'ES Breakdown'!H401+'ES Breakdown'!K401</f>
        <v>0</v>
      </c>
      <c r="O401" s="3">
        <f>'ES Breakdown'!F401+'ES Breakdown'!I401+'ES Breakdown'!L401</f>
        <v>0</v>
      </c>
      <c r="P401" s="1"/>
      <c r="Q401" s="2"/>
      <c r="R401" s="3"/>
      <c r="S401" s="1"/>
      <c r="T401" s="2"/>
      <c r="U401" s="3"/>
      <c r="V401" s="1"/>
      <c r="W401" s="2"/>
      <c r="X401" s="3"/>
      <c r="Y401" s="1"/>
      <c r="Z401" s="2"/>
      <c r="AA401" s="3"/>
      <c r="AB401" s="1"/>
      <c r="AC401" s="2"/>
      <c r="AD401" s="3"/>
      <c r="AE401" s="1"/>
      <c r="AF401" s="2"/>
      <c r="AG401" s="3"/>
      <c r="AI401" s="147">
        <f t="shared" ref="AI401:AK402" si="261">D401+G401+J401+M401+P401+S401+V401+Y401+AB401+AE401</f>
        <v>0</v>
      </c>
      <c r="AJ401" s="80">
        <f t="shared" si="261"/>
        <v>0</v>
      </c>
      <c r="AK401" s="134">
        <f t="shared" si="261"/>
        <v>0</v>
      </c>
    </row>
    <row r="402" spans="1:37" ht="15" customHeight="1" x14ac:dyDescent="0.2">
      <c r="A402" s="254">
        <f>[6]Settings!U401</f>
        <v>0</v>
      </c>
      <c r="B402" s="243">
        <f>[6]Settings!V401</f>
        <v>0</v>
      </c>
      <c r="C402" s="244">
        <f>[6]Settings!W401</f>
        <v>0</v>
      </c>
      <c r="D402" s="1">
        <f>Current!$AI402</f>
        <v>0</v>
      </c>
      <c r="E402" s="2">
        <f>Current!$AJ402</f>
        <v>0</v>
      </c>
      <c r="F402" s="3">
        <f>Current!$AK402</f>
        <v>0</v>
      </c>
      <c r="G402" s="1">
        <f>'Infrastructure 2 of 2'!$AI402</f>
        <v>0</v>
      </c>
      <c r="H402" s="2">
        <f>'Infrastructure 2 of 2'!$AJ402</f>
        <v>0</v>
      </c>
      <c r="I402" s="3">
        <f>'Infrastructure 2 of 2'!$AK402</f>
        <v>0</v>
      </c>
      <c r="J402" s="1">
        <f>'Allocations in Kind'!$AI402</f>
        <v>0</v>
      </c>
      <c r="K402" s="2">
        <f>'Allocations in Kind'!$AJ402</f>
        <v>0</v>
      </c>
      <c r="L402" s="3">
        <f>'Allocations in Kind'!$AK402</f>
        <v>0</v>
      </c>
      <c r="M402" s="1">
        <f>'ES Breakdown'!D402+'ES Breakdown'!G402+'ES Breakdown'!J402</f>
        <v>0</v>
      </c>
      <c r="N402" s="2">
        <f>'ES Breakdown'!E402+'ES Breakdown'!H402+'ES Breakdown'!K402</f>
        <v>0</v>
      </c>
      <c r="O402" s="3">
        <f>'ES Breakdown'!F402+'ES Breakdown'!I402+'ES Breakdown'!L402</f>
        <v>0</v>
      </c>
      <c r="P402" s="1"/>
      <c r="Q402" s="2"/>
      <c r="R402" s="3"/>
      <c r="S402" s="1"/>
      <c r="T402" s="2"/>
      <c r="U402" s="3"/>
      <c r="V402" s="1"/>
      <c r="W402" s="2"/>
      <c r="X402" s="3"/>
      <c r="Y402" s="1"/>
      <c r="Z402" s="2"/>
      <c r="AA402" s="3"/>
      <c r="AB402" s="1"/>
      <c r="AC402" s="2"/>
      <c r="AD402" s="3"/>
      <c r="AE402" s="1"/>
      <c r="AF402" s="2"/>
      <c r="AG402" s="3"/>
      <c r="AI402" s="147">
        <f t="shared" si="261"/>
        <v>0</v>
      </c>
      <c r="AJ402" s="80">
        <f t="shared" si="261"/>
        <v>0</v>
      </c>
      <c r="AK402" s="134">
        <f t="shared" si="261"/>
        <v>0</v>
      </c>
    </row>
    <row r="403" spans="1:37" s="66" customFormat="1" ht="15" customHeight="1" x14ac:dyDescent="0.2">
      <c r="A403" s="22" t="str">
        <f>[6]Settings!U402</f>
        <v>Total: Western Cape Municipalities</v>
      </c>
      <c r="B403" s="23"/>
      <c r="C403" s="24"/>
      <c r="D403" s="193">
        <f>SUM(D361,D369,D377,D384,D394,D400)</f>
        <v>155828</v>
      </c>
      <c r="E403" s="102">
        <f t="shared" ref="E403:F403" si="262">SUM(E361,E369,E377,E384,E394,E400)</f>
        <v>106822</v>
      </c>
      <c r="F403" s="203">
        <f t="shared" si="262"/>
        <v>100267</v>
      </c>
      <c r="G403" s="193">
        <f>SUM(G361,G369,G377,G384,G394,G400)</f>
        <v>3469000.8427121066</v>
      </c>
      <c r="H403" s="102">
        <f t="shared" ref="H403:I403" si="263">SUM(H361,H369,H377,H384,H394,H400)</f>
        <v>3203556.13394565</v>
      </c>
      <c r="I403" s="203">
        <f t="shared" si="263"/>
        <v>3501622.7467643353</v>
      </c>
      <c r="J403" s="193">
        <f>SUM(J361,J369,J377,J384,J394,J400)</f>
        <v>109376</v>
      </c>
      <c r="K403" s="102">
        <f t="shared" ref="K403:L403" si="264">SUM(K361,K369,K377,K384,K394,K400)</f>
        <v>211719</v>
      </c>
      <c r="L403" s="203">
        <f t="shared" si="264"/>
        <v>252045</v>
      </c>
      <c r="M403" s="193">
        <f>M361+M369+M377+M384+M394+M400</f>
        <v>4325522</v>
      </c>
      <c r="N403" s="102">
        <f t="shared" ref="N403:AK403" si="265">N361+N369+N377+N384+N394+N400</f>
        <v>4826128</v>
      </c>
      <c r="O403" s="203">
        <f t="shared" si="265"/>
        <v>5250026</v>
      </c>
      <c r="P403" s="203">
        <f t="shared" si="265"/>
        <v>0</v>
      </c>
      <c r="Q403" s="102">
        <f t="shared" si="265"/>
        <v>0</v>
      </c>
      <c r="R403" s="203">
        <f t="shared" si="265"/>
        <v>0</v>
      </c>
      <c r="S403" s="193">
        <f t="shared" si="265"/>
        <v>0</v>
      </c>
      <c r="T403" s="102">
        <f t="shared" si="265"/>
        <v>0</v>
      </c>
      <c r="U403" s="203">
        <f t="shared" si="265"/>
        <v>0</v>
      </c>
      <c r="V403" s="193">
        <f t="shared" si="265"/>
        <v>0</v>
      </c>
      <c r="W403" s="102">
        <f t="shared" si="265"/>
        <v>0</v>
      </c>
      <c r="X403" s="203">
        <f t="shared" si="265"/>
        <v>0</v>
      </c>
      <c r="Y403" s="193">
        <f t="shared" si="265"/>
        <v>0</v>
      </c>
      <c r="Z403" s="102">
        <f t="shared" si="265"/>
        <v>0</v>
      </c>
      <c r="AA403" s="203">
        <f t="shared" si="265"/>
        <v>0</v>
      </c>
      <c r="AB403" s="193">
        <f t="shared" si="265"/>
        <v>0</v>
      </c>
      <c r="AC403" s="102">
        <f t="shared" si="265"/>
        <v>0</v>
      </c>
      <c r="AD403" s="203">
        <f t="shared" si="265"/>
        <v>0</v>
      </c>
      <c r="AE403" s="193">
        <f t="shared" si="265"/>
        <v>0</v>
      </c>
      <c r="AF403" s="102">
        <f t="shared" si="265"/>
        <v>0</v>
      </c>
      <c r="AG403" s="203">
        <f t="shared" si="265"/>
        <v>0</v>
      </c>
      <c r="AH403" s="121">
        <f t="shared" si="265"/>
        <v>0</v>
      </c>
      <c r="AI403" s="193">
        <f t="shared" si="265"/>
        <v>8059726.8427121062</v>
      </c>
      <c r="AJ403" s="102">
        <f t="shared" si="265"/>
        <v>8348225.1339456495</v>
      </c>
      <c r="AK403" s="203">
        <f t="shared" si="265"/>
        <v>9103960.7467643358</v>
      </c>
    </row>
    <row r="404" spans="1:37" ht="15" customHeight="1" x14ac:dyDescent="0.2">
      <c r="A404" s="254">
        <f>[6]Settings!U403</f>
        <v>0</v>
      </c>
      <c r="B404" s="243">
        <f>[6]Settings!V403</f>
        <v>0</v>
      </c>
      <c r="C404" s="244">
        <f>[6]Settings!W403</f>
        <v>0</v>
      </c>
      <c r="D404" s="200">
        <f>Current!$AI404</f>
        <v>0</v>
      </c>
      <c r="E404" s="5">
        <f>Current!$AJ404</f>
        <v>0</v>
      </c>
      <c r="F404" s="210">
        <f>Current!$AK404</f>
        <v>0</v>
      </c>
      <c r="G404" s="200">
        <f>'Infrastructure 2 of 2'!$AI404</f>
        <v>0</v>
      </c>
      <c r="H404" s="5">
        <f>'Infrastructure 2 of 2'!$AJ404</f>
        <v>0</v>
      </c>
      <c r="I404" s="210">
        <f>'Infrastructure 2 of 2'!$AK404</f>
        <v>0</v>
      </c>
      <c r="J404" s="200">
        <f>'Allocations in Kind'!$AI404</f>
        <v>0</v>
      </c>
      <c r="K404" s="5">
        <f>'Allocations in Kind'!$AJ404</f>
        <v>0</v>
      </c>
      <c r="L404" s="210">
        <f>'Allocations in Kind'!$AK404</f>
        <v>0</v>
      </c>
      <c r="M404" s="200"/>
      <c r="N404" s="5"/>
      <c r="O404" s="210"/>
      <c r="P404" s="200"/>
      <c r="Q404" s="5"/>
      <c r="R404" s="210"/>
      <c r="S404" s="200"/>
      <c r="T404" s="5"/>
      <c r="U404" s="210"/>
      <c r="V404" s="200"/>
      <c r="W404" s="5"/>
      <c r="X404" s="210"/>
      <c r="Y404" s="200"/>
      <c r="Z404" s="5"/>
      <c r="AA404" s="210"/>
      <c r="AB404" s="200"/>
      <c r="AC404" s="5"/>
      <c r="AD404" s="210"/>
      <c r="AE404" s="200"/>
      <c r="AF404" s="5"/>
      <c r="AG404" s="210"/>
      <c r="AI404" s="147">
        <f t="shared" ref="AI404:AK406" si="266">D404+G404+J404+M404+P404+S404+V404+Y404+AB404+AE404</f>
        <v>0</v>
      </c>
      <c r="AJ404" s="80">
        <f t="shared" si="266"/>
        <v>0</v>
      </c>
      <c r="AK404" s="134">
        <f t="shared" si="266"/>
        <v>0</v>
      </c>
    </row>
    <row r="405" spans="1:37" s="66" customFormat="1" ht="15" customHeight="1" x14ac:dyDescent="0.2">
      <c r="A405" s="18" t="str">
        <f>[6]Settings!U404</f>
        <v xml:space="preserve">Unallocated </v>
      </c>
      <c r="B405" s="19"/>
      <c r="C405" s="229"/>
      <c r="D405" s="119">
        <f>Current!$AI405</f>
        <v>300281</v>
      </c>
      <c r="E405" s="120">
        <f>Current!$AJ405</f>
        <v>1099942</v>
      </c>
      <c r="F405" s="121">
        <f>Current!$AK405</f>
        <v>1116453</v>
      </c>
      <c r="G405" s="119">
        <f>'Infrastructure 2 of 2'!$AI405</f>
        <v>0</v>
      </c>
      <c r="H405" s="120">
        <f>'Infrastructure 2 of 2'!$AJ405</f>
        <v>1616533.7820000001</v>
      </c>
      <c r="I405" s="121">
        <f>'Infrastructure 2 of 2'!$AK405</f>
        <v>1692449.5937920001</v>
      </c>
      <c r="J405" s="119">
        <f>'Allocations in Kind'!$AI405</f>
        <v>0</v>
      </c>
      <c r="K405" s="120">
        <f>'Allocations in Kind'!$AJ405</f>
        <v>0</v>
      </c>
      <c r="L405" s="121">
        <f>'Allocations in Kind'!$AK405</f>
        <v>67562</v>
      </c>
      <c r="M405" s="119">
        <f>'ES Breakdown'!D405+'ES Breakdown'!G405+'ES Breakdown'!J405</f>
        <v>0</v>
      </c>
      <c r="N405" s="120">
        <f>'ES Breakdown'!E405+'ES Breakdown'!H405+'ES Breakdown'!K405</f>
        <v>0</v>
      </c>
      <c r="O405" s="121">
        <f>'ES Breakdown'!F405+'ES Breakdown'!I405+'ES Breakdown'!L405</f>
        <v>0</v>
      </c>
      <c r="P405" s="119"/>
      <c r="Q405" s="120"/>
      <c r="R405" s="121"/>
      <c r="S405" s="119"/>
      <c r="T405" s="120"/>
      <c r="U405" s="121"/>
      <c r="V405" s="119"/>
      <c r="W405" s="120"/>
      <c r="X405" s="121"/>
      <c r="Y405" s="119"/>
      <c r="Z405" s="120"/>
      <c r="AA405" s="121"/>
      <c r="AB405" s="119"/>
      <c r="AC405" s="120"/>
      <c r="AD405" s="121"/>
      <c r="AE405" s="119"/>
      <c r="AF405" s="120"/>
      <c r="AG405" s="121"/>
      <c r="AH405" s="151"/>
      <c r="AI405" s="220">
        <f t="shared" si="266"/>
        <v>300281</v>
      </c>
      <c r="AJ405" s="327">
        <f t="shared" si="266"/>
        <v>2716475.7820000001</v>
      </c>
      <c r="AK405" s="328">
        <f t="shared" si="266"/>
        <v>2876464.5937919999</v>
      </c>
    </row>
    <row r="406" spans="1:37" ht="15" customHeight="1" x14ac:dyDescent="0.2">
      <c r="A406" s="254">
        <f>[6]Settings!U405</f>
        <v>0</v>
      </c>
      <c r="B406" s="243">
        <f>[6]Settings!V405</f>
        <v>0</v>
      </c>
      <c r="C406" s="244">
        <f>[6]Settings!W405</f>
        <v>0</v>
      </c>
      <c r="D406" s="200">
        <f>Current!$AI406</f>
        <v>0</v>
      </c>
      <c r="E406" s="5">
        <f>Current!$AJ406</f>
        <v>0</v>
      </c>
      <c r="F406" s="210">
        <f>Current!$AK406</f>
        <v>0</v>
      </c>
      <c r="G406" s="200"/>
      <c r="H406" s="5"/>
      <c r="I406" s="210"/>
      <c r="J406" s="200"/>
      <c r="K406" s="5"/>
      <c r="L406" s="210"/>
      <c r="M406" s="200"/>
      <c r="N406" s="5"/>
      <c r="O406" s="210"/>
      <c r="P406" s="200"/>
      <c r="Q406" s="5"/>
      <c r="R406" s="210"/>
      <c r="S406" s="200"/>
      <c r="T406" s="228"/>
      <c r="U406" s="210"/>
      <c r="V406" s="200"/>
      <c r="W406" s="228"/>
      <c r="X406" s="210"/>
      <c r="Y406" s="200"/>
      <c r="Z406" s="228"/>
      <c r="AA406" s="210"/>
      <c r="AB406" s="200"/>
      <c r="AC406" s="228"/>
      <c r="AD406" s="210"/>
      <c r="AE406" s="200"/>
      <c r="AF406" s="228"/>
      <c r="AG406" s="210"/>
      <c r="AI406" s="147">
        <f t="shared" si="266"/>
        <v>0</v>
      </c>
      <c r="AJ406" s="80">
        <f t="shared" si="266"/>
        <v>0</v>
      </c>
      <c r="AK406" s="134">
        <f t="shared" si="266"/>
        <v>0</v>
      </c>
    </row>
    <row r="407" spans="1:37" s="66" customFormat="1" ht="15" customHeight="1" x14ac:dyDescent="0.2">
      <c r="A407" s="22" t="str">
        <f>[6]Settings!U406</f>
        <v>National Total</v>
      </c>
      <c r="B407" s="23"/>
      <c r="C407" s="24"/>
      <c r="D407" s="193">
        <f>D65+D102+D123+D203+D245+D276+D322+D357+D403+D405</f>
        <v>1949600</v>
      </c>
      <c r="E407" s="102">
        <f t="shared" ref="E407:AK407" si="267">E65+E102+E123+E203+E245+E276+E322+E357+E403+E405</f>
        <v>1995027</v>
      </c>
      <c r="F407" s="203">
        <f t="shared" si="267"/>
        <v>2061663</v>
      </c>
      <c r="G407" s="193">
        <f t="shared" si="267"/>
        <v>41777388.200000003</v>
      </c>
      <c r="H407" s="102">
        <f t="shared" si="267"/>
        <v>44274485.909999996</v>
      </c>
      <c r="I407" s="203">
        <f t="shared" si="267"/>
        <v>47774803.968959995</v>
      </c>
      <c r="J407" s="193">
        <f t="shared" si="267"/>
        <v>7337808</v>
      </c>
      <c r="K407" s="102">
        <f t="shared" si="267"/>
        <v>7595597</v>
      </c>
      <c r="L407" s="203">
        <f t="shared" si="267"/>
        <v>8014540</v>
      </c>
      <c r="M407" s="193">
        <f t="shared" si="267"/>
        <v>57012141</v>
      </c>
      <c r="N407" s="102">
        <f t="shared" si="267"/>
        <v>62731845</v>
      </c>
      <c r="O407" s="203">
        <f t="shared" si="267"/>
        <v>67473465</v>
      </c>
      <c r="P407" s="203">
        <f t="shared" si="267"/>
        <v>0</v>
      </c>
      <c r="Q407" s="102">
        <f t="shared" si="267"/>
        <v>0</v>
      </c>
      <c r="R407" s="203">
        <f t="shared" si="267"/>
        <v>0</v>
      </c>
      <c r="S407" s="193">
        <f t="shared" si="267"/>
        <v>0</v>
      </c>
      <c r="T407" s="102">
        <f t="shared" si="267"/>
        <v>0</v>
      </c>
      <c r="U407" s="203">
        <f t="shared" si="267"/>
        <v>0</v>
      </c>
      <c r="V407" s="193">
        <f t="shared" si="267"/>
        <v>0</v>
      </c>
      <c r="W407" s="102">
        <f t="shared" si="267"/>
        <v>0</v>
      </c>
      <c r="X407" s="203">
        <f t="shared" si="267"/>
        <v>0</v>
      </c>
      <c r="Y407" s="193">
        <f t="shared" si="267"/>
        <v>0</v>
      </c>
      <c r="Z407" s="102">
        <f t="shared" si="267"/>
        <v>0</v>
      </c>
      <c r="AA407" s="203">
        <f t="shared" si="267"/>
        <v>0</v>
      </c>
      <c r="AB407" s="193">
        <f t="shared" si="267"/>
        <v>0</v>
      </c>
      <c r="AC407" s="102">
        <f t="shared" si="267"/>
        <v>0</v>
      </c>
      <c r="AD407" s="203">
        <f t="shared" si="267"/>
        <v>0</v>
      </c>
      <c r="AE407" s="193">
        <f t="shared" si="267"/>
        <v>0</v>
      </c>
      <c r="AF407" s="102">
        <f t="shared" si="267"/>
        <v>0</v>
      </c>
      <c r="AG407" s="203">
        <f t="shared" si="267"/>
        <v>0</v>
      </c>
      <c r="AH407" s="121">
        <f t="shared" si="267"/>
        <v>0</v>
      </c>
      <c r="AI407" s="193">
        <f t="shared" si="267"/>
        <v>108076937.2</v>
      </c>
      <c r="AJ407" s="102">
        <f t="shared" si="267"/>
        <v>116596954.91</v>
      </c>
      <c r="AK407" s="203">
        <f t="shared" si="267"/>
        <v>125324471.96896</v>
      </c>
    </row>
    <row r="408" spans="1:37" s="66" customFormat="1" ht="15" customHeight="1" x14ac:dyDescent="0.2">
      <c r="A408" s="840" t="s">
        <v>1254</v>
      </c>
      <c r="B408" s="840"/>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row>
    <row r="409" spans="1:37" s="66" customFormat="1" ht="15" customHeight="1" x14ac:dyDescent="0.2">
      <c r="A409" s="840"/>
      <c r="B409" s="840"/>
      <c r="C409" s="840"/>
      <c r="D409" s="840"/>
      <c r="E409" s="840"/>
      <c r="F409" s="840"/>
      <c r="G409" s="840"/>
      <c r="H409" s="840"/>
      <c r="I409" s="840"/>
      <c r="J409" s="840"/>
      <c r="K409" s="840"/>
      <c r="L409" s="840"/>
      <c r="M409" s="840"/>
      <c r="N409" s="840"/>
      <c r="O409" s="840"/>
      <c r="P409" s="840"/>
      <c r="Q409" s="840"/>
      <c r="R409" s="840"/>
      <c r="S409" s="840"/>
      <c r="T409" s="840"/>
      <c r="U409" s="840"/>
      <c r="V409" s="840"/>
      <c r="W409" s="840"/>
      <c r="X409" s="840"/>
      <c r="Y409" s="840"/>
      <c r="Z409" s="840"/>
      <c r="AA409" s="840"/>
      <c r="AB409" s="840"/>
      <c r="AC409" s="840"/>
      <c r="AD409" s="840"/>
      <c r="AE409" s="840"/>
      <c r="AF409" s="840"/>
      <c r="AG409" s="840"/>
      <c r="AH409" s="840"/>
      <c r="AI409" s="840"/>
      <c r="AJ409" s="840"/>
      <c r="AK409" s="840"/>
    </row>
    <row r="410" spans="1:37" s="39" customFormat="1" ht="15" customHeight="1" x14ac:dyDescent="0.2">
      <c r="A410" s="214"/>
      <c r="B410" s="10"/>
      <c r="C410" s="10"/>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58"/>
      <c r="AI410" s="33"/>
      <c r="AJ410" s="33"/>
      <c r="AK410" s="33"/>
    </row>
    <row r="411" spans="1:37" s="39" customFormat="1" ht="15" customHeight="1" x14ac:dyDescent="0.2">
      <c r="A411" s="34"/>
      <c r="B411" s="10"/>
      <c r="C411" s="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58"/>
      <c r="AI411" s="211"/>
      <c r="AJ411" s="211"/>
      <c r="AK411" s="211"/>
    </row>
    <row r="412" spans="1:37" s="39" customFormat="1" ht="15" customHeight="1" x14ac:dyDescent="0.25">
      <c r="A412" s="35"/>
      <c r="B412" s="36"/>
      <c r="C412" s="37"/>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row>
    <row r="413" spans="1:37" s="39" customFormat="1" ht="15" customHeight="1" x14ac:dyDescent="0.2">
      <c r="A413" s="34"/>
      <c r="B413" s="10"/>
      <c r="C413" s="11"/>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58"/>
      <c r="AI413" s="212"/>
      <c r="AJ413" s="212"/>
      <c r="AK413" s="212"/>
    </row>
    <row r="414" spans="1:37" s="39" customFormat="1" ht="15" customHeight="1" x14ac:dyDescent="0.2">
      <c r="A414" s="34"/>
      <c r="B414" s="10"/>
      <c r="C414" s="11"/>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58"/>
      <c r="AI414" s="212"/>
      <c r="AJ414" s="212"/>
      <c r="AK414" s="212"/>
    </row>
    <row r="415" spans="1:37" s="39" customFormat="1" ht="15" customHeight="1" x14ac:dyDescent="0.2">
      <c r="C415" s="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58"/>
      <c r="AI415" s="211"/>
      <c r="AJ415" s="211"/>
      <c r="AK415" s="211"/>
    </row>
    <row r="416" spans="1:37" s="39" customFormat="1" ht="15" customHeight="1" x14ac:dyDescent="0.2">
      <c r="AH416" s="58"/>
    </row>
    <row r="417" spans="1:37" s="39" customFormat="1" ht="15" customHeight="1" x14ac:dyDescent="0.2">
      <c r="AH417" s="58"/>
    </row>
    <row r="418" spans="1:37" s="39" customFormat="1" ht="15" customHeight="1" x14ac:dyDescent="0.2">
      <c r="M418" s="213"/>
      <c r="N418" s="213"/>
      <c r="O418" s="213"/>
      <c r="AH418" s="58"/>
      <c r="AI418" s="213"/>
      <c r="AJ418" s="213"/>
      <c r="AK418" s="213"/>
    </row>
    <row r="419" spans="1:37" s="39" customFormat="1" ht="15" customHeight="1" x14ac:dyDescent="0.2">
      <c r="M419" s="213"/>
      <c r="N419" s="213"/>
      <c r="O419" s="213"/>
      <c r="AH419" s="58"/>
      <c r="AI419" s="213"/>
      <c r="AJ419" s="213"/>
      <c r="AK419" s="213"/>
    </row>
    <row r="420" spans="1:37" s="39" customFormat="1" ht="15" customHeight="1" x14ac:dyDescent="0.2">
      <c r="AH420" s="58"/>
    </row>
    <row r="421" spans="1:37" s="39" customFormat="1" ht="15" customHeight="1" x14ac:dyDescent="0.2">
      <c r="G421" s="218"/>
      <c r="AH421" s="58"/>
      <c r="AI421" s="218"/>
    </row>
    <row r="422" spans="1:37" ht="15" customHeight="1" x14ac:dyDescent="0.2"/>
    <row r="423" spans="1:37" ht="15" customHeight="1" x14ac:dyDescent="0.2"/>
    <row r="424" spans="1:37" ht="15" customHeight="1" x14ac:dyDescent="0.2"/>
    <row r="425" spans="1:37" ht="15" customHeight="1" x14ac:dyDescent="0.2"/>
    <row r="426" spans="1:37" s="39" customFormat="1" ht="15" customHeight="1" x14ac:dyDescent="0.2">
      <c r="A426" s="16"/>
      <c r="B426" s="16"/>
      <c r="C426" s="16"/>
      <c r="D426" s="16"/>
      <c r="E426" s="16"/>
      <c r="F426" s="16"/>
      <c r="G426" s="16"/>
      <c r="H426" s="16"/>
      <c r="K426" s="16"/>
      <c r="L426" s="16"/>
      <c r="M426" s="16"/>
      <c r="N426" s="16"/>
      <c r="Q426" s="16"/>
      <c r="R426" s="16"/>
      <c r="T426" s="16"/>
      <c r="U426" s="16"/>
      <c r="W426" s="16"/>
      <c r="X426" s="16"/>
      <c r="Z426" s="16"/>
      <c r="AA426" s="16"/>
      <c r="AC426" s="16"/>
      <c r="AD426" s="16"/>
      <c r="AF426" s="16"/>
      <c r="AG426" s="16"/>
      <c r="AH426" s="58"/>
      <c r="AI426" s="16"/>
      <c r="AJ426" s="16"/>
      <c r="AK426" s="16"/>
    </row>
    <row r="427" spans="1:37" s="40" customFormat="1" ht="15" customHeight="1" x14ac:dyDescent="0.25">
      <c r="A427" s="16"/>
      <c r="B427" s="16"/>
      <c r="C427" s="16"/>
      <c r="D427" s="16"/>
      <c r="E427" s="16"/>
      <c r="F427" s="16"/>
      <c r="G427" s="16"/>
      <c r="H427" s="16"/>
      <c r="I427" s="39"/>
      <c r="J427" s="39"/>
      <c r="K427" s="16"/>
      <c r="L427" s="16"/>
      <c r="M427" s="16"/>
      <c r="N427" s="16"/>
      <c r="O427" s="39"/>
      <c r="P427" s="39"/>
      <c r="Q427" s="16"/>
      <c r="R427" s="16"/>
      <c r="S427" s="39"/>
      <c r="T427" s="16"/>
      <c r="U427" s="16"/>
      <c r="V427" s="39"/>
      <c r="W427" s="16"/>
      <c r="X427" s="16"/>
      <c r="Y427" s="39"/>
      <c r="Z427" s="16"/>
      <c r="AA427" s="16"/>
      <c r="AB427" s="39"/>
      <c r="AC427" s="16"/>
      <c r="AD427" s="16"/>
      <c r="AE427" s="39"/>
      <c r="AF427" s="16"/>
      <c r="AG427" s="16"/>
      <c r="AH427" s="58"/>
      <c r="AI427" s="16"/>
      <c r="AJ427" s="16"/>
      <c r="AK427" s="16"/>
    </row>
    <row r="428" spans="1:37" s="39" customFormat="1" ht="15" customHeight="1" x14ac:dyDescent="0.2">
      <c r="A428" s="16"/>
      <c r="B428" s="16"/>
      <c r="C428" s="16"/>
      <c r="D428" s="16"/>
      <c r="E428" s="16"/>
      <c r="F428" s="16"/>
      <c r="G428" s="16"/>
      <c r="H428" s="16"/>
      <c r="K428" s="16"/>
      <c r="L428" s="16"/>
      <c r="M428" s="16"/>
      <c r="N428" s="16"/>
      <c r="Q428" s="16"/>
      <c r="R428" s="16"/>
      <c r="T428" s="16"/>
      <c r="U428" s="16"/>
      <c r="W428" s="16"/>
      <c r="X428" s="16"/>
      <c r="Z428" s="16"/>
      <c r="AA428" s="16"/>
      <c r="AC428" s="16"/>
      <c r="AD428" s="16"/>
      <c r="AF428" s="16"/>
      <c r="AG428" s="16"/>
      <c r="AH428" s="58"/>
      <c r="AI428" s="16"/>
      <c r="AJ428" s="16"/>
      <c r="AK428" s="16"/>
    </row>
    <row r="429" spans="1:37" s="39" customFormat="1" ht="15" customHeight="1" x14ac:dyDescent="0.2">
      <c r="A429" s="16"/>
      <c r="B429" s="16"/>
      <c r="C429" s="16"/>
      <c r="D429" s="16"/>
      <c r="E429" s="16"/>
      <c r="F429" s="16"/>
      <c r="G429" s="16"/>
      <c r="H429" s="16"/>
      <c r="K429" s="16"/>
      <c r="L429" s="16"/>
      <c r="M429" s="16"/>
      <c r="N429" s="16"/>
      <c r="Q429" s="16"/>
      <c r="R429" s="16"/>
      <c r="T429" s="16"/>
      <c r="U429" s="16"/>
      <c r="W429" s="16"/>
      <c r="X429" s="16"/>
      <c r="Z429" s="16"/>
      <c r="AA429" s="16"/>
      <c r="AC429" s="16"/>
      <c r="AD429" s="16"/>
      <c r="AF429" s="16"/>
      <c r="AG429" s="16"/>
      <c r="AH429" s="58"/>
      <c r="AI429" s="16"/>
      <c r="AJ429" s="16"/>
      <c r="AK429" s="16"/>
    </row>
    <row r="430" spans="1:37" ht="15" customHeight="1" x14ac:dyDescent="0.2"/>
    <row r="431" spans="1:37" ht="15" customHeight="1" x14ac:dyDescent="0.2"/>
    <row r="432" spans="1:37"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sheetData>
  <mergeCells count="47">
    <mergeCell ref="A408:AK409"/>
    <mergeCell ref="AE7:AE8"/>
    <mergeCell ref="AF7:AF8"/>
    <mergeCell ref="AG7:AG8"/>
    <mergeCell ref="AI7:AI8"/>
    <mergeCell ref="AJ7:AJ8"/>
    <mergeCell ref="AK7:AK8"/>
    <mergeCell ref="Y7:Y8"/>
    <mergeCell ref="Z7:Z8"/>
    <mergeCell ref="AA7:AA8"/>
    <mergeCell ref="AB7:AB8"/>
    <mergeCell ref="AC7:AC8"/>
    <mergeCell ref="AD7:AD8"/>
    <mergeCell ref="S7:S8"/>
    <mergeCell ref="T7:T8"/>
    <mergeCell ref="U7:U8"/>
    <mergeCell ref="AE5:AG5"/>
    <mergeCell ref="G7:G8"/>
    <mergeCell ref="H7:H8"/>
    <mergeCell ref="I7:I8"/>
    <mergeCell ref="J7:J8"/>
    <mergeCell ref="K7:K8"/>
    <mergeCell ref="V7:V8"/>
    <mergeCell ref="W7:W8"/>
    <mergeCell ref="X7:X8"/>
    <mergeCell ref="M7:M8"/>
    <mergeCell ref="N7:N8"/>
    <mergeCell ref="O7:O8"/>
    <mergeCell ref="P7:P8"/>
    <mergeCell ref="Q7:Q8"/>
    <mergeCell ref="R7:R8"/>
    <mergeCell ref="AI5:AK5"/>
    <mergeCell ref="A7:B8"/>
    <mergeCell ref="C7:C8"/>
    <mergeCell ref="D7:D8"/>
    <mergeCell ref="E7:E8"/>
    <mergeCell ref="F7:F8"/>
    <mergeCell ref="D5:F5"/>
    <mergeCell ref="G5:I5"/>
    <mergeCell ref="J5:L5"/>
    <mergeCell ref="M5:O5"/>
    <mergeCell ref="P5:R5"/>
    <mergeCell ref="S5:U5"/>
    <mergeCell ref="L7:L8"/>
    <mergeCell ref="V5:X5"/>
    <mergeCell ref="Y5:AA5"/>
    <mergeCell ref="AB5:AD5"/>
  </mergeCells>
  <conditionalFormatting sqref="D411:R411">
    <cfRule type="cellIs" dxfId="14" priority="7" operator="lessThan">
      <formula>0</formula>
    </cfRule>
  </conditionalFormatting>
  <conditionalFormatting sqref="AI411:AK411">
    <cfRule type="cellIs" dxfId="13" priority="6" operator="lessThan">
      <formula>0</formula>
    </cfRule>
  </conditionalFormatting>
  <conditionalFormatting sqref="Y411:AA411">
    <cfRule type="cellIs" dxfId="12" priority="5" operator="lessThan">
      <formula>0</formula>
    </cfRule>
  </conditionalFormatting>
  <conditionalFormatting sqref="AB411:AD411">
    <cfRule type="cellIs" dxfId="11" priority="4" operator="lessThan">
      <formula>0</formula>
    </cfRule>
  </conditionalFormatting>
  <conditionalFormatting sqref="AE411:AG411">
    <cfRule type="cellIs" dxfId="10" priority="3" operator="lessThan">
      <formula>0</formula>
    </cfRule>
  </conditionalFormatting>
  <conditionalFormatting sqref="S411:U411">
    <cfRule type="cellIs" dxfId="9" priority="2" operator="lessThan">
      <formula>0</formula>
    </cfRule>
  </conditionalFormatting>
  <conditionalFormatting sqref="V411:X411">
    <cfRule type="cellIs" dxfId="8"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E48:F54 E56:F61 E63:F64 E76:F82 E84:F91 E93:F98 E100:F101 E103:F113 E121:F122 E135:F143 G94:I98 E151:F156 AI127:AK127 E158:F162 E164:F170 E187:F192 E201:F202 E204:F212 E214:F219 E243:F244 E246:F256 E258:F265 E274:F275 E277:F286 E288:F297 E307:F312 E314:F318 E320:F321 E323:F331 E333:F339 E341:F347 E355:F356 E358:F368 E370:F376 E378:F383 E385:F393 E395:F399 E401:F402 E404:F406 G396:I399 J15:L16 G49:I54 G57:I61 G386:I393 G308:I312 G334:I339 G342:I347 G371:I376 G379:I383 J96:L96 G85:I91 H40:I40 H25:H30 G77:I82 G110:I113 G136:I143 G152:I156 G159:I162 G165:I170 G188:I192 G207:I212 G215:I219 G249:I256 G259:I265 G280:I286 G289:I297 G315:I318 G326:I331 G363:I368 M12:O13 M69:O69 M106:O108 M127:O127 M361:N361 I13:L14 J79:L79 J88:L88 G268:I272 E267:F272 G300:I305 E299:F305 G350:I353 E349:F353 G222:I226 E221:F226 E12:F22 G15:I22 I25:I31 G25:G31 E24:F31 G34:I39 E33:F40 G43:I46 E42:F46 G71:I74 E66:F74 G116:I119 E115:F119 E124:F133 G129:I133 G146:I149 E145:F149 G173:I177 E172:F177 E179:F185 G180:I185 G195:I199 E194:F199 G229:I234 E228:F234 G237:I241 E236:F241 AI69:AK69 AI106:AK108 AI12:AK22 E403:AK403 E32:AK32 E23:AK23 E62:AK62 E47:AK47 E55:AK55 E41:AK41 E65:AK65 E75:AK75 E83:AK83 E92:AK92 E114:AK114 E102:AK102 E120:AK120 E123:AK123 E144:AK144 E150:AK150 E171:AK171 E178:AK178 E186:AK186 E193:AK193 E200:AK200 E203:AK203 E220:AK220 E227:AK227 E235:AK235 E242:AK242 E245:AK245 E257:AK257 E266:AK266 E273:AK273 E276:AK276 E287:AK287 E298:AK298 E306:AK306 E313:AK313 E319:AK319 E322:AK322 E332:AK332 E348:AK348 E340:AK340 E354:AK354 E357:AK357 E369:AK369 E377:AK377 E384:AK384 E394:AK394 E213:AK213 E99:AK99 E157:AK157 E163:AK163 E400:AK400 E134:AK134 P96:AG96 P13:AG16 P88:AG88 P79:AG79 D12:D407 E407:AK407">
      <formula1>0</formula1>
      <formula2>3000000</formula2>
    </dataValidation>
  </dataValidations>
  <printOptions horizontalCentered="1"/>
  <pageMargins left="0.39370078740157483" right="0.39370078740157483" top="0.39370078740157483" bottom="0" header="0.51181102362204722" footer="0.51181102362204722"/>
  <pageSetup paperSize="9" scale="55" orientation="portrait" r:id="rId1"/>
  <headerFooter alignWithMargins="0"/>
  <rowBreaks count="5" manualBreakCount="5">
    <brk id="65" max="36" man="1"/>
    <brk id="123" max="36" man="1"/>
    <brk id="203" max="36" man="1"/>
    <brk id="276" max="36" man="1"/>
    <brk id="357" max="3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autoPageBreaks="0"/>
  </sheetPr>
  <dimension ref="C1:F187"/>
  <sheetViews>
    <sheetView showGridLines="0" tabSelected="1" zoomScaleNormal="100" zoomScaleSheetLayoutView="100" workbookViewId="0">
      <selection activeCell="D10" sqref="D10"/>
    </sheetView>
  </sheetViews>
  <sheetFormatPr defaultColWidth="9.28515625" defaultRowHeight="12.75" x14ac:dyDescent="0.2"/>
  <cols>
    <col min="1" max="1" width="9.28515625" style="630"/>
    <col min="2" max="2" width="1.7109375" style="630" customWidth="1"/>
    <col min="3" max="3" width="33.7109375" style="630" customWidth="1"/>
    <col min="4" max="6" width="14.7109375" style="630" customWidth="1"/>
    <col min="7" max="7" width="1.7109375" style="630" customWidth="1"/>
    <col min="8" max="16384" width="9.28515625" style="630"/>
  </cols>
  <sheetData>
    <row r="1" spans="3:6" s="621" customFormat="1" ht="15" customHeight="1" x14ac:dyDescent="0.25">
      <c r="C1" s="620" t="s">
        <v>1259</v>
      </c>
      <c r="D1" s="620"/>
      <c r="E1" s="620"/>
      <c r="F1" s="620"/>
    </row>
    <row r="2" spans="3:6" s="621" customFormat="1" ht="15" customHeight="1" x14ac:dyDescent="0.25"/>
    <row r="3" spans="3:6" s="621" customFormat="1" ht="30" customHeight="1" x14ac:dyDescent="0.25">
      <c r="C3" s="784" t="s">
        <v>1260</v>
      </c>
      <c r="D3" s="784"/>
      <c r="E3" s="784"/>
      <c r="F3" s="784"/>
    </row>
    <row r="4" spans="3:6" s="621" customFormat="1" ht="15" customHeight="1" x14ac:dyDescent="0.25">
      <c r="C4" s="621" t="s">
        <v>1261</v>
      </c>
    </row>
    <row r="5" spans="3:6" s="625" customFormat="1" ht="18" customHeight="1" x14ac:dyDescent="0.2">
      <c r="C5" s="785" t="s">
        <v>1262</v>
      </c>
      <c r="D5" s="622" t="s">
        <v>1263</v>
      </c>
      <c r="E5" s="623" t="s">
        <v>1264</v>
      </c>
      <c r="F5" s="624"/>
    </row>
    <row r="6" spans="3:6" s="625" customFormat="1" ht="18" customHeight="1" x14ac:dyDescent="0.2">
      <c r="C6" s="786"/>
      <c r="D6" s="785" t="str">
        <f>LEFT([5]Settings!$AB$2,4)+1 &amp; "/" &amp; RIGHT([5]Settings!$AB$2,2)+1</f>
        <v>2017/18</v>
      </c>
      <c r="E6" s="626" t="s">
        <v>1265</v>
      </c>
      <c r="F6" s="626"/>
    </row>
    <row r="7" spans="3:6" s="625" customFormat="1" ht="18" customHeight="1" x14ac:dyDescent="0.2">
      <c r="C7" s="787"/>
      <c r="D7" s="787"/>
      <c r="E7" s="627" t="str">
        <f>LEFT([5]Settings!$AB$2,4)+2 &amp; "/" &amp; RIGHT([5]Settings!$AB$2,2)+2</f>
        <v>2018/19</v>
      </c>
      <c r="F7" s="627" t="str">
        <f>LEFT([5]Settings!$AB$2,4)+3 &amp; "/" &amp; RIGHT([5]Settings!$AB$2,2)+3</f>
        <v>2019/20</v>
      </c>
    </row>
    <row r="8" spans="3:6" ht="15" customHeight="1" x14ac:dyDescent="0.2">
      <c r="C8" s="628"/>
      <c r="D8" s="629" t="s">
        <v>1266</v>
      </c>
      <c r="E8" s="629" t="s">
        <v>1266</v>
      </c>
      <c r="F8" s="629" t="s">
        <v>1266</v>
      </c>
    </row>
    <row r="9" spans="3:6" ht="15" customHeight="1" x14ac:dyDescent="0.2">
      <c r="C9" s="631" t="s">
        <v>1267</v>
      </c>
      <c r="D9" s="632">
        <f>D12-D10-D11</f>
        <v>910872117</v>
      </c>
      <c r="E9" s="632">
        <f>E12-E10-E11</f>
        <v>987928992</v>
      </c>
      <c r="F9" s="632">
        <f>F12-F10-F11</f>
        <v>1076814856</v>
      </c>
    </row>
    <row r="10" spans="3:6" ht="15" customHeight="1" x14ac:dyDescent="0.2">
      <c r="C10" s="631" t="s">
        <v>1268</v>
      </c>
      <c r="D10" s="632">
        <v>441331122</v>
      </c>
      <c r="E10" s="632">
        <v>471522489</v>
      </c>
      <c r="F10" s="632">
        <v>506103653</v>
      </c>
    </row>
    <row r="11" spans="3:6" ht="15" customHeight="1" x14ac:dyDescent="0.2">
      <c r="C11" s="633" t="s">
        <v>1269</v>
      </c>
      <c r="D11" s="632">
        <v>57012141</v>
      </c>
      <c r="E11" s="632">
        <v>62731845</v>
      </c>
      <c r="F11" s="632">
        <v>69273465</v>
      </c>
    </row>
    <row r="12" spans="3:6" ht="15" customHeight="1" x14ac:dyDescent="0.2">
      <c r="C12" s="634" t="s">
        <v>1270</v>
      </c>
      <c r="D12" s="635">
        <v>1409215380</v>
      </c>
      <c r="E12" s="635">
        <v>1522183326</v>
      </c>
      <c r="F12" s="635">
        <v>1652191974</v>
      </c>
    </row>
    <row r="13" spans="3:6" s="637" customFormat="1" ht="12.75" customHeight="1" x14ac:dyDescent="0.2">
      <c r="C13" s="604" t="s">
        <v>1271</v>
      </c>
      <c r="D13" s="636"/>
      <c r="E13" s="636"/>
      <c r="F13" s="636"/>
    </row>
    <row r="14" spans="3:6" s="639" customFormat="1" ht="12.75" customHeight="1" x14ac:dyDescent="0.2">
      <c r="C14" s="638" t="s">
        <v>1272</v>
      </c>
    </row>
    <row r="15" spans="3:6" s="639" customFormat="1" ht="12.75" customHeight="1" x14ac:dyDescent="0.2">
      <c r="C15" s="640" t="s">
        <v>1273</v>
      </c>
    </row>
    <row r="16" spans="3:6" s="639" customFormat="1" ht="12.75" customHeight="1" x14ac:dyDescent="0.2">
      <c r="C16" s="641" t="s">
        <v>1274</v>
      </c>
    </row>
    <row r="17" spans="3:6" s="639" customFormat="1" ht="15" customHeight="1" x14ac:dyDescent="0.2">
      <c r="C17" s="214"/>
    </row>
    <row r="18" spans="3:6" s="639" customFormat="1" ht="15" customHeight="1" x14ac:dyDescent="0.2">
      <c r="C18" s="640"/>
    </row>
    <row r="19" spans="3:6" s="639" customFormat="1" ht="15" customHeight="1" x14ac:dyDescent="0.2">
      <c r="C19" s="641"/>
    </row>
    <row r="20" spans="3:6" s="639" customFormat="1" ht="15" customHeight="1" x14ac:dyDescent="0.2"/>
    <row r="21" spans="3:6" s="639" customFormat="1" ht="15" customHeight="1" x14ac:dyDescent="0.2"/>
    <row r="22" spans="3:6" ht="15" customHeight="1" x14ac:dyDescent="0.2">
      <c r="C22" s="620" t="s">
        <v>1275</v>
      </c>
      <c r="D22" s="620"/>
      <c r="E22" s="620"/>
      <c r="F22" s="620"/>
    </row>
    <row r="23" spans="3:6" ht="15" customHeight="1" x14ac:dyDescent="0.25">
      <c r="C23" s="621"/>
      <c r="D23" s="621"/>
      <c r="E23" s="621"/>
      <c r="F23" s="621"/>
    </row>
    <row r="24" spans="3:6" ht="60" customHeight="1" x14ac:dyDescent="0.2">
      <c r="C24" s="784" t="s">
        <v>1276</v>
      </c>
      <c r="D24" s="784"/>
      <c r="E24" s="784"/>
      <c r="F24" s="784"/>
    </row>
    <row r="25" spans="3:6" ht="15" customHeight="1" x14ac:dyDescent="0.25">
      <c r="C25" s="621"/>
      <c r="D25" s="621"/>
      <c r="E25" s="621"/>
      <c r="F25" s="621"/>
    </row>
    <row r="26" spans="3:6" ht="18" customHeight="1" x14ac:dyDescent="0.2">
      <c r="C26" s="785" t="s">
        <v>710</v>
      </c>
      <c r="D26" s="622" t="s">
        <v>1263</v>
      </c>
      <c r="E26" s="623" t="s">
        <v>1264</v>
      </c>
      <c r="F26" s="624"/>
    </row>
    <row r="27" spans="3:6" ht="18" customHeight="1" x14ac:dyDescent="0.2">
      <c r="C27" s="786"/>
      <c r="D27" s="642" t="str">
        <f>LEFT([5]Settings!$AB$2,4)+1 &amp; "/" &amp; RIGHT([5]Settings!$AB$2,2)+1</f>
        <v>2017/18</v>
      </c>
      <c r="E27" s="626" t="s">
        <v>1265</v>
      </c>
      <c r="F27" s="626"/>
    </row>
    <row r="28" spans="3:6" ht="18" customHeight="1" x14ac:dyDescent="0.2">
      <c r="C28" s="787"/>
      <c r="D28" s="643" t="s">
        <v>1277</v>
      </c>
      <c r="E28" s="627" t="str">
        <f>LEFT([5]Settings!$AB$2,4)+2 &amp; "/" &amp; RIGHT([5]Settings!$AB$2,2)+2</f>
        <v>2018/19</v>
      </c>
      <c r="F28" s="627" t="str">
        <f>LEFT([5]Settings!$AB$2,4)+3 &amp; "/" &amp; RIGHT([5]Settings!$AB$2,2)+3</f>
        <v>2019/20</v>
      </c>
    </row>
    <row r="29" spans="3:6" ht="15" customHeight="1" x14ac:dyDescent="0.2">
      <c r="C29" s="628"/>
      <c r="D29" s="629" t="s">
        <v>1266</v>
      </c>
      <c r="E29" s="629" t="s">
        <v>1266</v>
      </c>
      <c r="F29" s="629" t="s">
        <v>1266</v>
      </c>
    </row>
    <row r="30" spans="3:6" ht="15" customHeight="1" x14ac:dyDescent="0.2">
      <c r="C30" s="631" t="s">
        <v>692</v>
      </c>
      <c r="D30" s="632">
        <v>61847808</v>
      </c>
      <c r="E30" s="632">
        <v>66166631</v>
      </c>
      <c r="F30" s="632">
        <v>70960874</v>
      </c>
    </row>
    <row r="31" spans="3:6" ht="15" customHeight="1" x14ac:dyDescent="0.2">
      <c r="C31" s="631" t="s">
        <v>693</v>
      </c>
      <c r="D31" s="632">
        <v>24521941</v>
      </c>
      <c r="E31" s="632">
        <v>26284534</v>
      </c>
      <c r="F31" s="632">
        <v>28165434</v>
      </c>
    </row>
    <row r="32" spans="3:6" ht="15" customHeight="1" x14ac:dyDescent="0.2">
      <c r="C32" s="631" t="s">
        <v>694</v>
      </c>
      <c r="D32" s="632">
        <v>86642989</v>
      </c>
      <c r="E32" s="632">
        <v>93030417</v>
      </c>
      <c r="F32" s="632">
        <v>100227355</v>
      </c>
    </row>
    <row r="33" spans="3:6" ht="15" customHeight="1" x14ac:dyDescent="0.2">
      <c r="C33" s="631" t="s">
        <v>695</v>
      </c>
      <c r="D33" s="632">
        <v>93756530</v>
      </c>
      <c r="E33" s="632">
        <v>99740600</v>
      </c>
      <c r="F33" s="632">
        <v>106840842</v>
      </c>
    </row>
    <row r="34" spans="3:6" ht="15" customHeight="1" x14ac:dyDescent="0.2">
      <c r="C34" s="631" t="s">
        <v>696</v>
      </c>
      <c r="D34" s="632">
        <v>51960337</v>
      </c>
      <c r="E34" s="632">
        <v>55385632</v>
      </c>
      <c r="F34" s="632">
        <v>59370905</v>
      </c>
    </row>
    <row r="35" spans="3:6" ht="15" customHeight="1" x14ac:dyDescent="0.2">
      <c r="C35" s="631" t="s">
        <v>697</v>
      </c>
      <c r="D35" s="632">
        <v>36081680</v>
      </c>
      <c r="E35" s="632">
        <v>38488633</v>
      </c>
      <c r="F35" s="632">
        <v>41214353</v>
      </c>
    </row>
    <row r="36" spans="3:6" ht="15" customHeight="1" x14ac:dyDescent="0.2">
      <c r="C36" s="631" t="s">
        <v>698</v>
      </c>
      <c r="D36" s="632">
        <v>11719981</v>
      </c>
      <c r="E36" s="632">
        <v>12501131</v>
      </c>
      <c r="F36" s="632">
        <v>13418100</v>
      </c>
    </row>
    <row r="37" spans="3:6" ht="15" customHeight="1" x14ac:dyDescent="0.2">
      <c r="C37" s="631" t="s">
        <v>699</v>
      </c>
      <c r="D37" s="632">
        <v>30329643</v>
      </c>
      <c r="E37" s="632">
        <v>32472636</v>
      </c>
      <c r="F37" s="632">
        <v>34857190</v>
      </c>
    </row>
    <row r="38" spans="3:6" ht="15" customHeight="1" x14ac:dyDescent="0.2">
      <c r="C38" s="631" t="s">
        <v>700</v>
      </c>
      <c r="D38" s="632">
        <v>44470213</v>
      </c>
      <c r="E38" s="632">
        <v>47452275</v>
      </c>
      <c r="F38" s="632">
        <v>51048600</v>
      </c>
    </row>
    <row r="39" spans="3:6" ht="15" hidden="1" customHeight="1" x14ac:dyDescent="0.2">
      <c r="C39" s="631" t="s">
        <v>459</v>
      </c>
      <c r="D39" s="644">
        <f>[5]Unallocated!$E$9</f>
        <v>0</v>
      </c>
      <c r="E39" s="644">
        <f>[5]Unallocated!$F$9</f>
        <v>0</v>
      </c>
      <c r="F39" s="644">
        <f>[5]Unallocated!$G$9</f>
        <v>0</v>
      </c>
    </row>
    <row r="40" spans="3:6" ht="15" customHeight="1" x14ac:dyDescent="0.2">
      <c r="C40" s="645" t="s">
        <v>1270</v>
      </c>
      <c r="D40" s="646">
        <f>SUM(D30:D39)</f>
        <v>441331122</v>
      </c>
      <c r="E40" s="646">
        <f>SUM(E30:E39)</f>
        <v>471522489</v>
      </c>
      <c r="F40" s="646">
        <f>SUM(F30:F39)</f>
        <v>506103653</v>
      </c>
    </row>
    <row r="41" spans="3:6" ht="15" customHeight="1" x14ac:dyDescent="0.2"/>
    <row r="42" spans="3:6" ht="15" customHeight="1" x14ac:dyDescent="0.2"/>
    <row r="43" spans="3:6" ht="15" customHeight="1" x14ac:dyDescent="0.2"/>
    <row r="44" spans="3:6" ht="15" customHeight="1" x14ac:dyDescent="0.2"/>
    <row r="45" spans="3:6" ht="15" customHeight="1" x14ac:dyDescent="0.2"/>
    <row r="46" spans="3:6" ht="15" customHeight="1" x14ac:dyDescent="0.2"/>
    <row r="47" spans="3:6" ht="15" customHeight="1" x14ac:dyDescent="0.2"/>
    <row r="48" spans="3:6"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sheetData>
  <mergeCells count="5">
    <mergeCell ref="C3:F3"/>
    <mergeCell ref="C5:C7"/>
    <mergeCell ref="D6:D7"/>
    <mergeCell ref="C24:F24"/>
    <mergeCell ref="C26:C28"/>
  </mergeCells>
  <printOptions horizontalCentered="1"/>
  <pageMargins left="0" right="0" top="1.1811023622047245" bottom="0.39370078740157483" header="0.51181102362204722" footer="0.51181102362204722"/>
  <pageSetup paperSize="9" scale="9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B1:N7"/>
  <sheetViews>
    <sheetView showGridLines="0" view="pageBreakPreview" zoomScaleNormal="100" zoomScaleSheetLayoutView="100" workbookViewId="0">
      <selection activeCell="D3" sqref="D3"/>
    </sheetView>
  </sheetViews>
  <sheetFormatPr defaultRowHeight="12.75" x14ac:dyDescent="0.2"/>
  <cols>
    <col min="2" max="4" width="10.7109375" customWidth="1"/>
    <col min="5" max="7" width="10.7109375" style="45" customWidth="1"/>
    <col min="8" max="13" width="10.7109375" customWidth="1"/>
    <col min="14" max="16" width="10.85546875" customWidth="1"/>
    <col min="258" max="260" width="10.85546875" customWidth="1"/>
    <col min="261" max="261" width="10.28515625" customWidth="1"/>
    <col min="262" max="272" width="10.85546875" customWidth="1"/>
    <col min="514" max="516" width="10.85546875" customWidth="1"/>
    <col min="517" max="517" width="10.28515625" customWidth="1"/>
    <col min="518" max="528" width="10.85546875" customWidth="1"/>
    <col min="770" max="772" width="10.85546875" customWidth="1"/>
    <col min="773" max="773" width="10.28515625" customWidth="1"/>
    <col min="774" max="784" width="10.85546875" customWidth="1"/>
    <col min="1026" max="1028" width="10.85546875" customWidth="1"/>
    <col min="1029" max="1029" width="10.28515625" customWidth="1"/>
    <col min="1030" max="1040" width="10.85546875" customWidth="1"/>
    <col min="1282" max="1284" width="10.85546875" customWidth="1"/>
    <col min="1285" max="1285" width="10.28515625" customWidth="1"/>
    <col min="1286" max="1296" width="10.85546875" customWidth="1"/>
    <col min="1538" max="1540" width="10.85546875" customWidth="1"/>
    <col min="1541" max="1541" width="10.28515625" customWidth="1"/>
    <col min="1542" max="1552" width="10.85546875" customWidth="1"/>
    <col min="1794" max="1796" width="10.85546875" customWidth="1"/>
    <col min="1797" max="1797" width="10.28515625" customWidth="1"/>
    <col min="1798" max="1808" width="10.85546875" customWidth="1"/>
    <col min="2050" max="2052" width="10.85546875" customWidth="1"/>
    <col min="2053" max="2053" width="10.28515625" customWidth="1"/>
    <col min="2054" max="2064" width="10.85546875" customWidth="1"/>
    <col min="2306" max="2308" width="10.85546875" customWidth="1"/>
    <col min="2309" max="2309" width="10.28515625" customWidth="1"/>
    <col min="2310" max="2320" width="10.85546875" customWidth="1"/>
    <col min="2562" max="2564" width="10.85546875" customWidth="1"/>
    <col min="2565" max="2565" width="10.28515625" customWidth="1"/>
    <col min="2566" max="2576" width="10.85546875" customWidth="1"/>
    <col min="2818" max="2820" width="10.85546875" customWidth="1"/>
    <col min="2821" max="2821" width="10.28515625" customWidth="1"/>
    <col min="2822" max="2832" width="10.85546875" customWidth="1"/>
    <col min="3074" max="3076" width="10.85546875" customWidth="1"/>
    <col min="3077" max="3077" width="10.28515625" customWidth="1"/>
    <col min="3078" max="3088" width="10.85546875" customWidth="1"/>
    <col min="3330" max="3332" width="10.85546875" customWidth="1"/>
    <col min="3333" max="3333" width="10.28515625" customWidth="1"/>
    <col min="3334" max="3344" width="10.85546875" customWidth="1"/>
    <col min="3586" max="3588" width="10.85546875" customWidth="1"/>
    <col min="3589" max="3589" width="10.28515625" customWidth="1"/>
    <col min="3590" max="3600" width="10.85546875" customWidth="1"/>
    <col min="3842" max="3844" width="10.85546875" customWidth="1"/>
    <col min="3845" max="3845" width="10.28515625" customWidth="1"/>
    <col min="3846" max="3856" width="10.85546875" customWidth="1"/>
    <col min="4098" max="4100" width="10.85546875" customWidth="1"/>
    <col min="4101" max="4101" width="10.28515625" customWidth="1"/>
    <col min="4102" max="4112" width="10.85546875" customWidth="1"/>
    <col min="4354" max="4356" width="10.85546875" customWidth="1"/>
    <col min="4357" max="4357" width="10.28515625" customWidth="1"/>
    <col min="4358" max="4368" width="10.85546875" customWidth="1"/>
    <col min="4610" max="4612" width="10.85546875" customWidth="1"/>
    <col min="4613" max="4613" width="10.28515625" customWidth="1"/>
    <col min="4614" max="4624" width="10.85546875" customWidth="1"/>
    <col min="4866" max="4868" width="10.85546875" customWidth="1"/>
    <col min="4869" max="4869" width="10.28515625" customWidth="1"/>
    <col min="4870" max="4880" width="10.85546875" customWidth="1"/>
    <col min="5122" max="5124" width="10.85546875" customWidth="1"/>
    <col min="5125" max="5125" width="10.28515625" customWidth="1"/>
    <col min="5126" max="5136" width="10.85546875" customWidth="1"/>
    <col min="5378" max="5380" width="10.85546875" customWidth="1"/>
    <col min="5381" max="5381" width="10.28515625" customWidth="1"/>
    <col min="5382" max="5392" width="10.85546875" customWidth="1"/>
    <col min="5634" max="5636" width="10.85546875" customWidth="1"/>
    <col min="5637" max="5637" width="10.28515625" customWidth="1"/>
    <col min="5638" max="5648" width="10.85546875" customWidth="1"/>
    <col min="5890" max="5892" width="10.85546875" customWidth="1"/>
    <col min="5893" max="5893" width="10.28515625" customWidth="1"/>
    <col min="5894" max="5904" width="10.85546875" customWidth="1"/>
    <col min="6146" max="6148" width="10.85546875" customWidth="1"/>
    <col min="6149" max="6149" width="10.28515625" customWidth="1"/>
    <col min="6150" max="6160" width="10.85546875" customWidth="1"/>
    <col min="6402" max="6404" width="10.85546875" customWidth="1"/>
    <col min="6405" max="6405" width="10.28515625" customWidth="1"/>
    <col min="6406" max="6416" width="10.85546875" customWidth="1"/>
    <col min="6658" max="6660" width="10.85546875" customWidth="1"/>
    <col min="6661" max="6661" width="10.28515625" customWidth="1"/>
    <col min="6662" max="6672" width="10.85546875" customWidth="1"/>
    <col min="6914" max="6916" width="10.85546875" customWidth="1"/>
    <col min="6917" max="6917" width="10.28515625" customWidth="1"/>
    <col min="6918" max="6928" width="10.85546875" customWidth="1"/>
    <col min="7170" max="7172" width="10.85546875" customWidth="1"/>
    <col min="7173" max="7173" width="10.28515625" customWidth="1"/>
    <col min="7174" max="7184" width="10.85546875" customWidth="1"/>
    <col min="7426" max="7428" width="10.85546875" customWidth="1"/>
    <col min="7429" max="7429" width="10.28515625" customWidth="1"/>
    <col min="7430" max="7440" width="10.85546875" customWidth="1"/>
    <col min="7682" max="7684" width="10.85546875" customWidth="1"/>
    <col min="7685" max="7685" width="10.28515625" customWidth="1"/>
    <col min="7686" max="7696" width="10.85546875" customWidth="1"/>
    <col min="7938" max="7940" width="10.85546875" customWidth="1"/>
    <col min="7941" max="7941" width="10.28515625" customWidth="1"/>
    <col min="7942" max="7952" width="10.85546875" customWidth="1"/>
    <col min="8194" max="8196" width="10.85546875" customWidth="1"/>
    <col min="8197" max="8197" width="10.28515625" customWidth="1"/>
    <col min="8198" max="8208" width="10.85546875" customWidth="1"/>
    <col min="8450" max="8452" width="10.85546875" customWidth="1"/>
    <col min="8453" max="8453" width="10.28515625" customWidth="1"/>
    <col min="8454" max="8464" width="10.85546875" customWidth="1"/>
    <col min="8706" max="8708" width="10.85546875" customWidth="1"/>
    <col min="8709" max="8709" width="10.28515625" customWidth="1"/>
    <col min="8710" max="8720" width="10.85546875" customWidth="1"/>
    <col min="8962" max="8964" width="10.85546875" customWidth="1"/>
    <col min="8965" max="8965" width="10.28515625" customWidth="1"/>
    <col min="8966" max="8976" width="10.85546875" customWidth="1"/>
    <col min="9218" max="9220" width="10.85546875" customWidth="1"/>
    <col min="9221" max="9221" width="10.28515625" customWidth="1"/>
    <col min="9222" max="9232" width="10.85546875" customWidth="1"/>
    <col min="9474" max="9476" width="10.85546875" customWidth="1"/>
    <col min="9477" max="9477" width="10.28515625" customWidth="1"/>
    <col min="9478" max="9488" width="10.85546875" customWidth="1"/>
    <col min="9730" max="9732" width="10.85546875" customWidth="1"/>
    <col min="9733" max="9733" width="10.28515625" customWidth="1"/>
    <col min="9734" max="9744" width="10.85546875" customWidth="1"/>
    <col min="9986" max="9988" width="10.85546875" customWidth="1"/>
    <col min="9989" max="9989" width="10.28515625" customWidth="1"/>
    <col min="9990" max="10000" width="10.85546875" customWidth="1"/>
    <col min="10242" max="10244" width="10.85546875" customWidth="1"/>
    <col min="10245" max="10245" width="10.28515625" customWidth="1"/>
    <col min="10246" max="10256" width="10.85546875" customWidth="1"/>
    <col min="10498" max="10500" width="10.85546875" customWidth="1"/>
    <col min="10501" max="10501" width="10.28515625" customWidth="1"/>
    <col min="10502" max="10512" width="10.85546875" customWidth="1"/>
    <col min="10754" max="10756" width="10.85546875" customWidth="1"/>
    <col min="10757" max="10757" width="10.28515625" customWidth="1"/>
    <col min="10758" max="10768" width="10.85546875" customWidth="1"/>
    <col min="11010" max="11012" width="10.85546875" customWidth="1"/>
    <col min="11013" max="11013" width="10.28515625" customWidth="1"/>
    <col min="11014" max="11024" width="10.85546875" customWidth="1"/>
    <col min="11266" max="11268" width="10.85546875" customWidth="1"/>
    <col min="11269" max="11269" width="10.28515625" customWidth="1"/>
    <col min="11270" max="11280" width="10.85546875" customWidth="1"/>
    <col min="11522" max="11524" width="10.85546875" customWidth="1"/>
    <col min="11525" max="11525" width="10.28515625" customWidth="1"/>
    <col min="11526" max="11536" width="10.85546875" customWidth="1"/>
    <col min="11778" max="11780" width="10.85546875" customWidth="1"/>
    <col min="11781" max="11781" width="10.28515625" customWidth="1"/>
    <col min="11782" max="11792" width="10.85546875" customWidth="1"/>
    <col min="12034" max="12036" width="10.85546875" customWidth="1"/>
    <col min="12037" max="12037" width="10.28515625" customWidth="1"/>
    <col min="12038" max="12048" width="10.85546875" customWidth="1"/>
    <col min="12290" max="12292" width="10.85546875" customWidth="1"/>
    <col min="12293" max="12293" width="10.28515625" customWidth="1"/>
    <col min="12294" max="12304" width="10.85546875" customWidth="1"/>
    <col min="12546" max="12548" width="10.85546875" customWidth="1"/>
    <col min="12549" max="12549" width="10.28515625" customWidth="1"/>
    <col min="12550" max="12560" width="10.85546875" customWidth="1"/>
    <col min="12802" max="12804" width="10.85546875" customWidth="1"/>
    <col min="12805" max="12805" width="10.28515625" customWidth="1"/>
    <col min="12806" max="12816" width="10.85546875" customWidth="1"/>
    <col min="13058" max="13060" width="10.85546875" customWidth="1"/>
    <col min="13061" max="13061" width="10.28515625" customWidth="1"/>
    <col min="13062" max="13072" width="10.85546875" customWidth="1"/>
    <col min="13314" max="13316" width="10.85546875" customWidth="1"/>
    <col min="13317" max="13317" width="10.28515625" customWidth="1"/>
    <col min="13318" max="13328" width="10.85546875" customWidth="1"/>
    <col min="13570" max="13572" width="10.85546875" customWidth="1"/>
    <col min="13573" max="13573" width="10.28515625" customWidth="1"/>
    <col min="13574" max="13584" width="10.85546875" customWidth="1"/>
    <col min="13826" max="13828" width="10.85546875" customWidth="1"/>
    <col min="13829" max="13829" width="10.28515625" customWidth="1"/>
    <col min="13830" max="13840" width="10.85546875" customWidth="1"/>
    <col min="14082" max="14084" width="10.85546875" customWidth="1"/>
    <col min="14085" max="14085" width="10.28515625" customWidth="1"/>
    <col min="14086" max="14096" width="10.85546875" customWidth="1"/>
    <col min="14338" max="14340" width="10.85546875" customWidth="1"/>
    <col min="14341" max="14341" width="10.28515625" customWidth="1"/>
    <col min="14342" max="14352" width="10.85546875" customWidth="1"/>
    <col min="14594" max="14596" width="10.85546875" customWidth="1"/>
    <col min="14597" max="14597" width="10.28515625" customWidth="1"/>
    <col min="14598" max="14608" width="10.85546875" customWidth="1"/>
    <col min="14850" max="14852" width="10.85546875" customWidth="1"/>
    <col min="14853" max="14853" width="10.28515625" customWidth="1"/>
    <col min="14854" max="14864" width="10.85546875" customWidth="1"/>
    <col min="15106" max="15108" width="10.85546875" customWidth="1"/>
    <col min="15109" max="15109" width="10.28515625" customWidth="1"/>
    <col min="15110" max="15120" width="10.85546875" customWidth="1"/>
    <col min="15362" max="15364" width="10.85546875" customWidth="1"/>
    <col min="15365" max="15365" width="10.28515625" customWidth="1"/>
    <col min="15366" max="15376" width="10.85546875" customWidth="1"/>
    <col min="15618" max="15620" width="10.85546875" customWidth="1"/>
    <col min="15621" max="15621" width="10.28515625" customWidth="1"/>
    <col min="15622" max="15632" width="10.85546875" customWidth="1"/>
    <col min="15874" max="15876" width="10.85546875" customWidth="1"/>
    <col min="15877" max="15877" width="10.28515625" customWidth="1"/>
    <col min="15878" max="15888" width="10.85546875" customWidth="1"/>
    <col min="16130" max="16132" width="10.85546875" customWidth="1"/>
    <col min="16133" max="16133" width="10.28515625" customWidth="1"/>
    <col min="16134" max="16144" width="10.85546875" customWidth="1"/>
  </cols>
  <sheetData>
    <row r="1" spans="2:14" ht="15" customHeight="1" x14ac:dyDescent="0.2">
      <c r="B1" s="162" t="s">
        <v>294</v>
      </c>
      <c r="C1" s="173"/>
      <c r="D1" s="173"/>
      <c r="E1" s="174"/>
      <c r="F1" s="174"/>
      <c r="G1" s="174"/>
      <c r="H1" s="173"/>
      <c r="I1" s="173"/>
      <c r="J1" s="173"/>
      <c r="K1" s="173"/>
      <c r="L1" s="173"/>
      <c r="M1" s="437"/>
    </row>
    <row r="2" spans="2:14" ht="15" customHeight="1" x14ac:dyDescent="0.25">
      <c r="B2" s="175"/>
      <c r="C2" s="173"/>
      <c r="D2" s="173"/>
      <c r="E2" s="174"/>
      <c r="F2" s="174"/>
      <c r="G2" s="174"/>
      <c r="H2" s="173"/>
      <c r="I2" s="173"/>
      <c r="J2" s="173"/>
      <c r="K2" s="173"/>
      <c r="L2" s="173"/>
    </row>
    <row r="3" spans="2:14" ht="15" customHeight="1" x14ac:dyDescent="0.2">
      <c r="B3" s="163" t="s">
        <v>295</v>
      </c>
      <c r="C3" s="153"/>
      <c r="D3" s="153"/>
      <c r="E3" s="152"/>
      <c r="F3" s="152"/>
      <c r="G3" s="152"/>
      <c r="H3" s="153"/>
      <c r="I3" s="153"/>
      <c r="J3" s="153"/>
      <c r="K3" s="153"/>
      <c r="L3" s="153"/>
      <c r="M3" s="436"/>
    </row>
    <row r="4" spans="2:14" x14ac:dyDescent="0.2">
      <c r="B4" s="176"/>
      <c r="C4" s="177"/>
      <c r="D4" s="176"/>
      <c r="E4" s="61"/>
      <c r="F4" s="61"/>
      <c r="G4" s="61"/>
      <c r="H4" s="176"/>
      <c r="I4" s="176"/>
      <c r="J4" s="176"/>
      <c r="K4" s="176"/>
      <c r="L4" s="176"/>
    </row>
    <row r="5" spans="2:14" ht="45" customHeight="1" x14ac:dyDescent="0.25">
      <c r="B5" s="841" t="s">
        <v>502</v>
      </c>
      <c r="C5" s="841"/>
      <c r="D5" s="841"/>
      <c r="E5" s="841"/>
      <c r="F5" s="841"/>
      <c r="G5" s="841"/>
      <c r="H5" s="841"/>
      <c r="I5" s="841"/>
      <c r="J5" s="841"/>
      <c r="K5" s="841"/>
      <c r="L5" s="841"/>
      <c r="M5" s="841"/>
    </row>
    <row r="6" spans="2:14" ht="15" customHeight="1" x14ac:dyDescent="0.2">
      <c r="B6" s="162"/>
      <c r="C6" s="162"/>
      <c r="D6" s="162"/>
      <c r="E6" s="162"/>
      <c r="F6" s="162"/>
      <c r="G6" s="162"/>
      <c r="H6" s="162"/>
      <c r="I6" s="162"/>
      <c r="J6" s="162"/>
      <c r="K6" s="162"/>
      <c r="L6" s="162"/>
      <c r="M6" s="162"/>
      <c r="N6" s="58"/>
    </row>
    <row r="7" spans="2:14" ht="15" customHeight="1" x14ac:dyDescent="0.25">
      <c r="B7" s="175" t="s">
        <v>279</v>
      </c>
      <c r="C7" s="175"/>
      <c r="D7" s="175"/>
      <c r="E7" s="175"/>
      <c r="F7" s="175"/>
      <c r="G7" s="175"/>
      <c r="H7" s="175"/>
      <c r="I7" s="175"/>
      <c r="J7" s="175"/>
      <c r="K7" s="175"/>
      <c r="L7" s="175"/>
      <c r="M7" s="175"/>
      <c r="N7" s="58"/>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H506"/>
  <sheetViews>
    <sheetView showGridLines="0" view="pageBreakPreview" zoomScale="67" zoomScaleNormal="70" zoomScaleSheetLayoutView="67" workbookViewId="0">
      <pane xSplit="3" ySplit="8" topLeftCell="D66" activePane="bottomRight" state="frozen"/>
      <selection activeCell="D3" sqref="D3"/>
      <selection pane="topRight" activeCell="D3" sqref="D3"/>
      <selection pane="bottomLeft" activeCell="D3" sqref="D3"/>
      <selection pane="bottomRight" activeCell="B94" sqref="B94:B98"/>
    </sheetView>
  </sheetViews>
  <sheetFormatPr defaultColWidth="9.140625" defaultRowHeight="12.75" x14ac:dyDescent="0.2"/>
  <cols>
    <col min="1" max="1" width="6.7109375" style="16" customWidth="1"/>
    <col min="2" max="2" width="9.7109375" style="16" customWidth="1"/>
    <col min="3" max="3" width="43.7109375" style="16" customWidth="1"/>
    <col min="4" max="8" width="13.7109375" style="16" customWidth="1"/>
    <col min="9" max="10" width="13.7109375" style="39" customWidth="1"/>
    <col min="11" max="12" width="13.7109375" style="16" customWidth="1"/>
    <col min="13" max="14" width="13.7109375" style="16" hidden="1" customWidth="1"/>
    <col min="15" max="16" width="13.7109375" style="39" hidden="1" customWidth="1"/>
    <col min="17" max="18" width="13.7109375" style="16" hidden="1" customWidth="1"/>
    <col min="19" max="19" width="13.7109375" style="39" hidden="1" customWidth="1"/>
    <col min="20" max="21" width="13.7109375" style="16" hidden="1" customWidth="1"/>
    <col min="22" max="22" width="13.7109375" style="39" hidden="1" customWidth="1"/>
    <col min="23" max="24" width="13.7109375" style="16" hidden="1" customWidth="1"/>
    <col min="25" max="25" width="13.7109375" style="39" customWidth="1"/>
    <col min="26" max="27" width="13.7109375" style="16" customWidth="1"/>
    <col min="28" max="28" width="13.7109375" style="39" customWidth="1"/>
    <col min="29" max="30" width="13.7109375" style="16" customWidth="1"/>
    <col min="31" max="31" width="13.7109375" style="39" customWidth="1"/>
    <col min="32" max="33" width="13.7109375" style="16" customWidth="1"/>
    <col min="34" max="34" width="1.7109375" style="58" customWidth="1"/>
    <col min="35" max="16384" width="9.140625" style="16"/>
  </cols>
  <sheetData>
    <row r="1" spans="1:34" s="13" customFormat="1" ht="15" customHeight="1" x14ac:dyDescent="0.25">
      <c r="A1" s="41" t="str">
        <f>'AN-W4 Cover Page'!B1</f>
        <v>ANNEXURE W4</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230"/>
    </row>
    <row r="2" spans="1:34" s="13" customFormat="1" ht="30" customHeight="1" x14ac:dyDescent="0.25">
      <c r="A2" s="165" t="str">
        <f>'AN-W4 Cover Page'!B3</f>
        <v>SPECIFIC PURPOSE ALLOCATIONS TO MUNICIPALITIES
(SCHEDULE 5, PART B AND SCHEDULE 7, PART B): CURRENT GRANTS</v>
      </c>
      <c r="B2" s="165"/>
      <c r="C2" s="165"/>
      <c r="D2" s="165"/>
      <c r="E2" s="165"/>
      <c r="F2" s="165"/>
      <c r="G2" s="165"/>
      <c r="H2" s="165"/>
      <c r="I2" s="165"/>
      <c r="J2" s="165"/>
      <c r="K2" s="165"/>
      <c r="L2" s="165"/>
      <c r="M2" s="165"/>
      <c r="N2" s="165"/>
      <c r="O2" s="165"/>
      <c r="P2" s="165"/>
      <c r="Q2" s="165"/>
      <c r="R2" s="165"/>
      <c r="S2" s="165"/>
      <c r="T2" s="165"/>
      <c r="U2" s="165"/>
      <c r="V2" s="165"/>
      <c r="W2" s="165"/>
      <c r="X2" s="165"/>
      <c r="Y2" s="165"/>
      <c r="Z2" s="165"/>
      <c r="AA2" s="165"/>
      <c r="AB2" s="165"/>
      <c r="AC2" s="165"/>
      <c r="AD2" s="165"/>
      <c r="AE2" s="165"/>
      <c r="AF2" s="165"/>
      <c r="AG2" s="165"/>
      <c r="AH2" s="230"/>
    </row>
    <row r="3" spans="1:34" s="13" customFormat="1" ht="30" customHeight="1" x14ac:dyDescent="0.25">
      <c r="A3" s="842" t="str">
        <f>'AP-W1 Cover Page'!B5</f>
        <v>(EQUITABLE SHARE FORMULA ALLOCATIONS + RSC LEVIES REPLACEMENT + SPECIAL SUPPORT FOR COUNCILLOR REMUNERATION AND WARD COMMITTEES + BREAKDOWN OF EQUITABLE SHARE ALLOCATIONS PER LOCAL MUNICPALITY PER SERVICE FOR DISTRICT MUNICIPLITIES AUTHORISED FOR SERVICES)</v>
      </c>
      <c r="B3" s="842"/>
      <c r="C3" s="842"/>
      <c r="D3" s="842"/>
      <c r="E3" s="842"/>
      <c r="F3" s="842"/>
      <c r="G3" s="842"/>
      <c r="H3" s="842"/>
      <c r="I3" s="842"/>
      <c r="J3" s="842"/>
      <c r="K3" s="842"/>
      <c r="L3" s="842"/>
      <c r="M3" s="842"/>
      <c r="N3" s="842"/>
      <c r="O3" s="842"/>
      <c r="P3" s="842"/>
      <c r="Q3" s="842"/>
      <c r="R3" s="842"/>
      <c r="S3" s="842"/>
      <c r="T3" s="842"/>
      <c r="U3" s="842"/>
      <c r="V3" s="842"/>
      <c r="W3" s="842"/>
      <c r="X3" s="842"/>
      <c r="Y3" s="842"/>
      <c r="Z3" s="842"/>
      <c r="AA3" s="842"/>
      <c r="AB3" s="842"/>
      <c r="AC3" s="842"/>
      <c r="AD3" s="842"/>
      <c r="AE3" s="842"/>
      <c r="AF3" s="842"/>
      <c r="AG3" s="842"/>
      <c r="AH3" s="842"/>
    </row>
    <row r="4" spans="1:34" s="13" customFormat="1" ht="15" customHeight="1" x14ac:dyDescent="0.25">
      <c r="A4" s="231"/>
      <c r="B4" s="231"/>
      <c r="C4" s="231"/>
      <c r="D4" s="613"/>
      <c r="E4" s="613"/>
      <c r="F4" s="613"/>
      <c r="G4" s="613"/>
      <c r="H4" s="613"/>
      <c r="I4" s="613"/>
      <c r="J4" s="613"/>
      <c r="K4" s="613"/>
      <c r="L4" s="613"/>
      <c r="M4" s="613"/>
      <c r="N4" s="613"/>
      <c r="O4" s="613"/>
      <c r="P4" s="613"/>
      <c r="Q4" s="613"/>
      <c r="R4" s="613"/>
      <c r="S4" s="613"/>
      <c r="T4" s="613"/>
      <c r="U4" s="613"/>
      <c r="V4" s="613"/>
      <c r="W4" s="613"/>
      <c r="X4" s="613"/>
      <c r="Y4" s="613"/>
      <c r="Z4" s="613"/>
      <c r="AA4" s="613"/>
      <c r="AB4" s="613"/>
      <c r="AC4" s="613"/>
      <c r="AD4" s="613"/>
      <c r="AE4" s="613"/>
      <c r="AF4" s="613"/>
      <c r="AG4" s="613"/>
      <c r="AH4" s="613"/>
    </row>
    <row r="5" spans="1:34" ht="30" customHeight="1" x14ac:dyDescent="0.2">
      <c r="A5" s="15"/>
      <c r="B5" s="15"/>
      <c r="C5" s="201"/>
      <c r="D5" s="835" t="s">
        <v>740</v>
      </c>
      <c r="E5" s="836" t="s">
        <v>719</v>
      </c>
      <c r="F5" s="837" t="s">
        <v>719</v>
      </c>
      <c r="G5" s="835" t="s">
        <v>297</v>
      </c>
      <c r="H5" s="836"/>
      <c r="I5" s="837"/>
      <c r="J5" s="835" t="s">
        <v>298</v>
      </c>
      <c r="K5" s="836"/>
      <c r="L5" s="837"/>
      <c r="M5" s="835"/>
      <c r="N5" s="836"/>
      <c r="O5" s="837"/>
      <c r="P5" s="836"/>
      <c r="Q5" s="838"/>
      <c r="R5" s="839"/>
      <c r="S5" s="836"/>
      <c r="T5" s="838"/>
      <c r="U5" s="839"/>
      <c r="V5" s="836"/>
      <c r="W5" s="838"/>
      <c r="X5" s="839"/>
      <c r="Y5" s="835" t="s">
        <v>299</v>
      </c>
      <c r="Z5" s="836"/>
      <c r="AA5" s="836"/>
      <c r="AB5" s="836"/>
      <c r="AC5" s="836"/>
      <c r="AD5" s="836"/>
      <c r="AE5" s="836"/>
      <c r="AF5" s="836"/>
      <c r="AG5" s="837"/>
    </row>
    <row r="6" spans="1:34" ht="15" customHeight="1" x14ac:dyDescent="0.2">
      <c r="A6" s="47"/>
      <c r="B6" s="17"/>
      <c r="C6" s="202"/>
      <c r="D6" s="48" t="s">
        <v>277</v>
      </c>
      <c r="E6" s="49"/>
      <c r="F6" s="50"/>
      <c r="G6" s="48" t="s">
        <v>277</v>
      </c>
      <c r="H6" s="49"/>
      <c r="I6" s="50"/>
      <c r="J6" s="48" t="s">
        <v>277</v>
      </c>
      <c r="K6" s="49"/>
      <c r="L6" s="50"/>
      <c r="M6" s="48" t="s">
        <v>277</v>
      </c>
      <c r="N6" s="49"/>
      <c r="O6" s="50"/>
      <c r="P6" s="49" t="s">
        <v>277</v>
      </c>
      <c r="Q6" s="49"/>
      <c r="R6" s="50"/>
      <c r="S6" s="49" t="s">
        <v>277</v>
      </c>
      <c r="T6" s="49"/>
      <c r="U6" s="50"/>
      <c r="V6" s="49" t="s">
        <v>277</v>
      </c>
      <c r="W6" s="49"/>
      <c r="X6" s="50"/>
      <c r="Y6" s="49" t="s">
        <v>277</v>
      </c>
      <c r="Z6" s="49"/>
      <c r="AA6" s="50"/>
      <c r="AB6" s="49" t="s">
        <v>277</v>
      </c>
      <c r="AC6" s="49"/>
      <c r="AD6" s="50"/>
      <c r="AE6" s="49" t="s">
        <v>277</v>
      </c>
      <c r="AF6" s="49"/>
      <c r="AG6" s="50"/>
    </row>
    <row r="7" spans="1:34"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829"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c r="M7" s="829" t="str">
        <f>[6]Settings!$U$2 &amp; CHAR(10) &amp; "(R'000)"</f>
        <v>2017/18
(R'000)</v>
      </c>
      <c r="N7" s="831" t="str">
        <f>LEFT([6]Settings!$U$2,4)+1 &amp; "/" &amp; RIGHT([6]Settings!$U$2,2)+1 &amp; CHAR(10) &amp; "(R'000)"</f>
        <v>2018/19
(R'000)</v>
      </c>
      <c r="O7" s="833" t="str">
        <f>LEFT([6]Settings!$U$2,4)+2 &amp; "/" &amp; RIGHT([6]Settings!$U$2,2)+2 &amp; CHAR(10) &amp; "(R'000)"</f>
        <v>2019/20
(R'000)</v>
      </c>
      <c r="P7" s="829" t="str">
        <f>[6]Settings!$U$2 &amp; CHAR(10) &amp; "(R'000)"</f>
        <v>2017/18
(R'000)</v>
      </c>
      <c r="Q7" s="831" t="str">
        <f>LEFT([6]Settings!$U$2,4)+1 &amp; "/" &amp; RIGHT([6]Settings!$U$2,2)+1 &amp; CHAR(10) &amp; "(R'000)"</f>
        <v>2018/19
(R'000)</v>
      </c>
      <c r="R7" s="833" t="str">
        <f>LEFT([6]Settings!$U$2,4)+2 &amp; "/" &amp; RIGHT([6]Settings!$U$2,2)+2 &amp; CHAR(10) &amp; "(R'000)"</f>
        <v>2019/20
(R'000)</v>
      </c>
      <c r="S7" s="829" t="str">
        <f>[6]Settings!$U$2 &amp; CHAR(10) &amp; "(R'000)"</f>
        <v>2017/18
(R'000)</v>
      </c>
      <c r="T7" s="831" t="str">
        <f>LEFT([6]Settings!$U$2,4)+1 &amp; "/" &amp; RIGHT([6]Settings!$U$2,2)+1 &amp; CHAR(10) &amp; "(R'000)"</f>
        <v>2018/19
(R'000)</v>
      </c>
      <c r="U7" s="833" t="str">
        <f>LEFT([6]Settings!$U$2,4)+2 &amp; "/" &amp; RIGHT([6]Settings!$U$2,2)+2 &amp; CHAR(10) &amp; "(R'000)"</f>
        <v>2019/20
(R'000)</v>
      </c>
      <c r="V7" s="829" t="str">
        <f>[6]Settings!$U$2 &amp; CHAR(10) &amp; "(R'000)"</f>
        <v>2017/18
(R'000)</v>
      </c>
      <c r="W7" s="831" t="str">
        <f>LEFT([6]Settings!$U$2,4)+1 &amp; "/" &amp; RIGHT([6]Settings!$U$2,2)+1 &amp; CHAR(10) &amp; "(R'000)"</f>
        <v>2018/19
(R'000)</v>
      </c>
      <c r="X7" s="833" t="str">
        <f>LEFT([6]Settings!$U$2,4)+2 &amp; "/" &amp; RIGHT([6]Settings!$U$2,2)+2 &amp; CHAR(10) &amp; "(R'000)"</f>
        <v>2019/20
(R'000)</v>
      </c>
      <c r="Y7" s="340" t="s">
        <v>300</v>
      </c>
      <c r="Z7" s="341" t="s">
        <v>301</v>
      </c>
      <c r="AA7" s="342" t="s">
        <v>302</v>
      </c>
      <c r="AB7" s="340" t="s">
        <v>300</v>
      </c>
      <c r="AC7" s="341" t="s">
        <v>301</v>
      </c>
      <c r="AD7" s="342" t="s">
        <v>302</v>
      </c>
      <c r="AE7" s="340" t="s">
        <v>300</v>
      </c>
      <c r="AF7" s="341" t="s">
        <v>301</v>
      </c>
      <c r="AG7" s="342" t="s">
        <v>302</v>
      </c>
    </row>
    <row r="8" spans="1:34" ht="15" customHeight="1" x14ac:dyDescent="0.2">
      <c r="A8" s="805"/>
      <c r="B8" s="821"/>
      <c r="C8" s="821"/>
      <c r="D8" s="830"/>
      <c r="E8" s="832"/>
      <c r="F8" s="834"/>
      <c r="G8" s="830"/>
      <c r="H8" s="832"/>
      <c r="I8" s="834"/>
      <c r="J8" s="830"/>
      <c r="K8" s="832"/>
      <c r="L8" s="834"/>
      <c r="M8" s="830"/>
      <c r="N8" s="832"/>
      <c r="O8" s="834"/>
      <c r="P8" s="830"/>
      <c r="Q8" s="832"/>
      <c r="R8" s="834"/>
      <c r="S8" s="830"/>
      <c r="T8" s="832"/>
      <c r="U8" s="834"/>
      <c r="V8" s="830"/>
      <c r="W8" s="832"/>
      <c r="X8" s="834"/>
      <c r="Y8" s="337" t="str">
        <f>[6]Settings!$U$2 &amp; "(R'000)"</f>
        <v>2017/18(R'000)</v>
      </c>
      <c r="Z8" s="338"/>
      <c r="AA8" s="339"/>
      <c r="AB8" s="337" t="str">
        <f>LEFT([6]Settings!$U$2,4)+1 &amp; "/" &amp; RIGHT([6]Settings!$U$2,2)+1 &amp; " (R'000)"</f>
        <v>2018/19 (R'000)</v>
      </c>
      <c r="AC8" s="338"/>
      <c r="AD8" s="339"/>
      <c r="AE8" s="337" t="str">
        <f>LEFT([6]Settings!$U$2,4)+2 &amp; "/" &amp; RIGHT([6]Settings!$U$2,2)+2 &amp; " (R'000)"</f>
        <v>2019/20 (R'000)</v>
      </c>
      <c r="AF8" s="338"/>
      <c r="AG8" s="339"/>
    </row>
    <row r="9" spans="1:34" ht="15" customHeight="1" x14ac:dyDescent="0.2">
      <c r="A9" s="18"/>
      <c r="B9" s="19"/>
      <c r="C9" s="10"/>
      <c r="D9" s="6">
        <f>'ES and Grants Total'!M9</f>
        <v>0</v>
      </c>
      <c r="E9" s="7">
        <f>'ES and Grants Total'!AJ9</f>
        <v>0</v>
      </c>
      <c r="F9" s="8">
        <f>'ES and Grants Total'!AK9</f>
        <v>0</v>
      </c>
      <c r="G9" s="6"/>
      <c r="H9" s="7"/>
      <c r="I9" s="8"/>
      <c r="J9" s="6"/>
      <c r="K9" s="7"/>
      <c r="L9" s="8"/>
      <c r="M9" s="6"/>
      <c r="N9" s="7"/>
      <c r="O9" s="8"/>
      <c r="P9" s="6"/>
      <c r="Q9" s="7"/>
      <c r="R9" s="8"/>
      <c r="S9" s="6"/>
      <c r="T9" s="7"/>
      <c r="U9" s="8"/>
      <c r="V9" s="6"/>
      <c r="W9" s="7"/>
      <c r="X9" s="8"/>
      <c r="Y9" s="6"/>
      <c r="Z9" s="7"/>
      <c r="AA9" s="8"/>
      <c r="AB9" s="6"/>
      <c r="AC9" s="7"/>
      <c r="AD9" s="8"/>
      <c r="AE9" s="6"/>
      <c r="AF9" s="7"/>
      <c r="AG9" s="8"/>
    </row>
    <row r="10" spans="1:34" ht="15" customHeight="1" x14ac:dyDescent="0.2">
      <c r="A10" s="254" t="str">
        <f>[6]Settings!U9</f>
        <v>EASTERN CAPE</v>
      </c>
      <c r="B10" s="19"/>
      <c r="C10" s="229"/>
      <c r="D10" s="1">
        <f>'ES and Grants Total'!M10</f>
        <v>0</v>
      </c>
      <c r="E10" s="2">
        <f>'ES and Grants Total'!AJ10</f>
        <v>0</v>
      </c>
      <c r="F10" s="3">
        <f>'ES and Grants Total'!AK10</f>
        <v>0</v>
      </c>
      <c r="G10" s="1"/>
      <c r="H10" s="2"/>
      <c r="I10" s="3"/>
      <c r="J10" s="1"/>
      <c r="K10" s="2"/>
      <c r="L10" s="3"/>
      <c r="M10" s="1"/>
      <c r="N10" s="2"/>
      <c r="O10" s="3"/>
      <c r="P10" s="1"/>
      <c r="Q10" s="2"/>
      <c r="R10" s="3"/>
      <c r="S10" s="1"/>
      <c r="T10" s="2"/>
      <c r="U10" s="3"/>
      <c r="V10" s="1"/>
      <c r="W10" s="2"/>
      <c r="X10" s="3"/>
      <c r="Y10" s="1"/>
      <c r="Z10" s="2"/>
      <c r="AA10" s="3"/>
      <c r="AB10" s="1"/>
      <c r="AC10" s="2"/>
      <c r="AD10" s="3"/>
      <c r="AE10" s="1"/>
      <c r="AF10" s="2"/>
      <c r="AG10" s="3"/>
    </row>
    <row r="11" spans="1:34" ht="15" customHeight="1" x14ac:dyDescent="0.2">
      <c r="A11" s="254">
        <f>[6]Settings!U10</f>
        <v>0</v>
      </c>
      <c r="B11" s="243">
        <f>[6]Settings!V10</f>
        <v>0</v>
      </c>
      <c r="C11" s="244">
        <f>[6]Settings!W10</f>
        <v>0</v>
      </c>
      <c r="D11" s="1">
        <f>'ES and Grants Total'!M11</f>
        <v>0</v>
      </c>
      <c r="E11" s="2">
        <f>'ES and Grants Total'!AJ11</f>
        <v>0</v>
      </c>
      <c r="F11" s="3">
        <f>'ES and Grants Total'!AK11</f>
        <v>0</v>
      </c>
      <c r="G11" s="1"/>
      <c r="H11" s="2"/>
      <c r="I11" s="3"/>
      <c r="J11" s="1"/>
      <c r="K11" s="2"/>
      <c r="L11" s="3"/>
      <c r="M11" s="1"/>
      <c r="N11" s="2"/>
      <c r="O11" s="3"/>
      <c r="P11" s="1"/>
      <c r="Q11" s="2"/>
      <c r="R11" s="3"/>
      <c r="S11" s="1"/>
      <c r="T11" s="2"/>
      <c r="U11" s="3"/>
      <c r="V11" s="1"/>
      <c r="W11" s="2"/>
      <c r="X11" s="3"/>
      <c r="Y11" s="1"/>
      <c r="Z11" s="2"/>
      <c r="AA11" s="3"/>
      <c r="AB11" s="1"/>
      <c r="AC11" s="2"/>
      <c r="AD11" s="3"/>
      <c r="AE11" s="1"/>
      <c r="AF11" s="2"/>
      <c r="AG11" s="3"/>
    </row>
    <row r="12" spans="1:34" ht="15" customHeight="1" x14ac:dyDescent="0.2">
      <c r="A12" s="20" t="str">
        <f>[6]Settings!U11</f>
        <v>A</v>
      </c>
      <c r="B12" s="19" t="str">
        <f>[6]Settings!V11</f>
        <v>BUF</v>
      </c>
      <c r="C12" s="229" t="str">
        <f>[6]Settings!W11</f>
        <v xml:space="preserve"> Buffalo City</v>
      </c>
      <c r="D12" s="147">
        <v>705277</v>
      </c>
      <c r="E12" s="80">
        <v>779473</v>
      </c>
      <c r="F12" s="134">
        <v>841980</v>
      </c>
      <c r="G12" s="147">
        <v>0</v>
      </c>
      <c r="H12" s="80">
        <v>0</v>
      </c>
      <c r="I12" s="134">
        <v>0</v>
      </c>
      <c r="J12" s="147">
        <v>0</v>
      </c>
      <c r="K12" s="80">
        <v>0</v>
      </c>
      <c r="L12" s="134">
        <v>0</v>
      </c>
      <c r="M12" s="147"/>
      <c r="N12" s="80"/>
      <c r="O12" s="134"/>
      <c r="P12" s="147"/>
      <c r="Q12" s="80"/>
      <c r="R12" s="134"/>
      <c r="S12" s="147"/>
      <c r="T12" s="80"/>
      <c r="U12" s="134"/>
      <c r="V12" s="147"/>
      <c r="W12" s="80"/>
      <c r="X12" s="134"/>
      <c r="Y12" s="147"/>
      <c r="Z12" s="80"/>
      <c r="AA12" s="134"/>
      <c r="AB12" s="147"/>
      <c r="AC12" s="80"/>
      <c r="AD12" s="134"/>
      <c r="AE12" s="147"/>
      <c r="AF12" s="80"/>
      <c r="AG12" s="134"/>
    </row>
    <row r="13" spans="1:34" ht="15" customHeight="1" x14ac:dyDescent="0.2">
      <c r="A13" s="255" t="str">
        <f>[6]Settings!U12</f>
        <v>A</v>
      </c>
      <c r="B13" s="21" t="str">
        <f>[6]Settings!V12</f>
        <v>NMA</v>
      </c>
      <c r="C13" s="65" t="str">
        <f>[6]Settings!W12</f>
        <v xml:space="preserve"> Nelson Mandela Bay</v>
      </c>
      <c r="D13" s="148">
        <v>844287</v>
      </c>
      <c r="E13" s="81">
        <v>942772</v>
      </c>
      <c r="F13" s="149">
        <v>1028922</v>
      </c>
      <c r="G13" s="148">
        <v>0</v>
      </c>
      <c r="H13" s="81">
        <v>0</v>
      </c>
      <c r="I13" s="149">
        <v>0</v>
      </c>
      <c r="J13" s="148">
        <v>0</v>
      </c>
      <c r="K13" s="81">
        <v>0</v>
      </c>
      <c r="L13" s="149">
        <v>0</v>
      </c>
      <c r="M13" s="148"/>
      <c r="N13" s="81"/>
      <c r="O13" s="149"/>
      <c r="P13" s="148"/>
      <c r="Q13" s="81"/>
      <c r="R13" s="149"/>
      <c r="S13" s="148"/>
      <c r="T13" s="81"/>
      <c r="U13" s="149"/>
      <c r="V13" s="148"/>
      <c r="W13" s="81"/>
      <c r="X13" s="149"/>
      <c r="Y13" s="148"/>
      <c r="Z13" s="81"/>
      <c r="AA13" s="149"/>
      <c r="AB13" s="148"/>
      <c r="AC13" s="81"/>
      <c r="AD13" s="149"/>
      <c r="AE13" s="148"/>
      <c r="AF13" s="81"/>
      <c r="AG13" s="149"/>
    </row>
    <row r="14" spans="1:34" ht="15" customHeight="1" x14ac:dyDescent="0.2">
      <c r="A14" s="254">
        <f>[6]Settings!U13</f>
        <v>0</v>
      </c>
      <c r="B14" s="243">
        <f>[6]Settings!V13</f>
        <v>0</v>
      </c>
      <c r="C14" s="244">
        <f>[6]Settings!W13</f>
        <v>0</v>
      </c>
      <c r="D14" s="43">
        <v>0</v>
      </c>
      <c r="E14" s="44">
        <v>0</v>
      </c>
      <c r="F14" s="150">
        <v>0</v>
      </c>
      <c r="G14" s="43">
        <v>0</v>
      </c>
      <c r="H14" s="44">
        <v>0</v>
      </c>
      <c r="I14" s="134">
        <v>0</v>
      </c>
      <c r="J14" s="147">
        <v>0</v>
      </c>
      <c r="K14" s="80">
        <v>0</v>
      </c>
      <c r="L14" s="134">
        <v>0</v>
      </c>
      <c r="M14" s="43"/>
      <c r="N14" s="44"/>
      <c r="O14" s="150"/>
      <c r="P14" s="147"/>
      <c r="Q14" s="80"/>
      <c r="R14" s="134"/>
      <c r="S14" s="147"/>
      <c r="T14" s="80"/>
      <c r="U14" s="134"/>
      <c r="V14" s="147"/>
      <c r="W14" s="80"/>
      <c r="X14" s="134"/>
      <c r="Y14" s="147"/>
      <c r="Z14" s="80"/>
      <c r="AA14" s="134"/>
      <c r="AB14" s="147"/>
      <c r="AC14" s="80"/>
      <c r="AD14" s="134"/>
      <c r="AE14" s="147"/>
      <c r="AF14" s="80"/>
      <c r="AG14" s="134"/>
    </row>
    <row r="15" spans="1:34" ht="15" customHeight="1" x14ac:dyDescent="0.2">
      <c r="A15" s="20" t="str">
        <f>[6]Settings!U14</f>
        <v>B</v>
      </c>
      <c r="B15" s="19" t="s">
        <v>4</v>
      </c>
      <c r="C15" s="253" t="str">
        <f>[6]Settings!W14</f>
        <v xml:space="preserve"> Dr Beyers Naude</v>
      </c>
      <c r="D15" s="147">
        <v>72163</v>
      </c>
      <c r="E15" s="80">
        <v>77607</v>
      </c>
      <c r="F15" s="134">
        <v>82177</v>
      </c>
      <c r="G15" s="147">
        <v>0</v>
      </c>
      <c r="H15" s="80">
        <v>0</v>
      </c>
      <c r="I15" s="134">
        <v>0</v>
      </c>
      <c r="J15" s="147">
        <v>5331</v>
      </c>
      <c r="K15" s="80">
        <v>5596</v>
      </c>
      <c r="L15" s="134">
        <v>5862</v>
      </c>
      <c r="M15" s="147"/>
      <c r="N15" s="80"/>
      <c r="O15" s="134"/>
      <c r="P15" s="147"/>
      <c r="Q15" s="80"/>
      <c r="R15" s="134"/>
      <c r="S15" s="147"/>
      <c r="T15" s="80"/>
      <c r="U15" s="134"/>
      <c r="V15" s="147"/>
      <c r="W15" s="80"/>
      <c r="X15" s="134"/>
      <c r="Y15" s="147"/>
      <c r="Z15" s="80"/>
      <c r="AA15" s="134"/>
      <c r="AB15" s="147"/>
      <c r="AC15" s="80"/>
      <c r="AD15" s="134"/>
      <c r="AE15" s="147"/>
      <c r="AF15" s="80"/>
      <c r="AG15" s="134"/>
    </row>
    <row r="16" spans="1:34" ht="15" customHeight="1" x14ac:dyDescent="0.2">
      <c r="A16" s="20" t="str">
        <f>[6]Settings!U15</f>
        <v>B</v>
      </c>
      <c r="B16" s="19" t="s">
        <v>1281</v>
      </c>
      <c r="C16" s="229" t="str">
        <f>[6]Settings!W15</f>
        <v xml:space="preserve"> Blue Crane Route</v>
      </c>
      <c r="D16" s="147">
        <v>43382</v>
      </c>
      <c r="E16" s="80">
        <v>46484</v>
      </c>
      <c r="F16" s="134">
        <v>48876</v>
      </c>
      <c r="G16" s="147">
        <v>0</v>
      </c>
      <c r="H16" s="80">
        <v>0</v>
      </c>
      <c r="I16" s="134">
        <v>0</v>
      </c>
      <c r="J16" s="147">
        <v>2318</v>
      </c>
      <c r="K16" s="80">
        <v>2433</v>
      </c>
      <c r="L16" s="134">
        <v>2550</v>
      </c>
      <c r="M16" s="147"/>
      <c r="N16" s="80"/>
      <c r="O16" s="134"/>
      <c r="P16" s="147"/>
      <c r="Q16" s="80"/>
      <c r="R16" s="134"/>
      <c r="S16" s="147"/>
      <c r="T16" s="80"/>
      <c r="U16" s="134"/>
      <c r="V16" s="147"/>
      <c r="W16" s="80"/>
      <c r="X16" s="134"/>
      <c r="Y16" s="147"/>
      <c r="Z16" s="80"/>
      <c r="AA16" s="134"/>
      <c r="AB16" s="147"/>
      <c r="AC16" s="80"/>
      <c r="AD16" s="134"/>
      <c r="AE16" s="147"/>
      <c r="AF16" s="80"/>
      <c r="AG16" s="134"/>
    </row>
    <row r="17" spans="1:34" ht="15" customHeight="1" x14ac:dyDescent="0.2">
      <c r="A17" s="20" t="str">
        <f>[6]Settings!U16</f>
        <v>B</v>
      </c>
      <c r="B17" s="19" t="s">
        <v>5</v>
      </c>
      <c r="C17" s="229" t="str">
        <f>[6]Settings!W16</f>
        <v xml:space="preserve"> Makana</v>
      </c>
      <c r="D17" s="147">
        <v>74238</v>
      </c>
      <c r="E17" s="80">
        <v>79934</v>
      </c>
      <c r="F17" s="134">
        <v>84889</v>
      </c>
      <c r="G17" s="147">
        <v>0</v>
      </c>
      <c r="H17" s="80">
        <v>0</v>
      </c>
      <c r="I17" s="134">
        <v>0</v>
      </c>
      <c r="J17" s="147">
        <v>5331</v>
      </c>
      <c r="K17" s="80">
        <v>5596</v>
      </c>
      <c r="L17" s="134">
        <v>5862</v>
      </c>
      <c r="M17" s="147"/>
      <c r="N17" s="80"/>
      <c r="O17" s="134"/>
      <c r="P17" s="147"/>
      <c r="Q17" s="80"/>
      <c r="R17" s="134"/>
      <c r="S17" s="147"/>
      <c r="T17" s="80"/>
      <c r="U17" s="134"/>
      <c r="V17" s="147"/>
      <c r="W17" s="80"/>
      <c r="X17" s="134"/>
      <c r="Y17" s="147"/>
      <c r="Z17" s="80"/>
      <c r="AA17" s="134"/>
      <c r="AB17" s="147"/>
      <c r="AC17" s="80"/>
      <c r="AD17" s="134"/>
      <c r="AE17" s="147"/>
      <c r="AF17" s="80"/>
      <c r="AG17" s="134"/>
    </row>
    <row r="18" spans="1:34" ht="15" customHeight="1" x14ac:dyDescent="0.2">
      <c r="A18" s="20" t="str">
        <f>[6]Settings!U17</f>
        <v>B</v>
      </c>
      <c r="B18" s="19" t="s">
        <v>6</v>
      </c>
      <c r="C18" s="229" t="str">
        <f>[6]Settings!W17</f>
        <v xml:space="preserve"> Ndlambe</v>
      </c>
      <c r="D18" s="147">
        <v>78157</v>
      </c>
      <c r="E18" s="80">
        <v>84069</v>
      </c>
      <c r="F18" s="134">
        <v>89318</v>
      </c>
      <c r="G18" s="147">
        <v>0</v>
      </c>
      <c r="H18" s="80">
        <v>0</v>
      </c>
      <c r="I18" s="134">
        <v>0</v>
      </c>
      <c r="J18" s="147">
        <v>3927</v>
      </c>
      <c r="K18" s="80">
        <v>4123</v>
      </c>
      <c r="L18" s="134">
        <v>4320</v>
      </c>
      <c r="M18" s="147"/>
      <c r="N18" s="80"/>
      <c r="O18" s="134"/>
      <c r="P18" s="147"/>
      <c r="Q18" s="80"/>
      <c r="R18" s="134"/>
      <c r="S18" s="147"/>
      <c r="T18" s="80"/>
      <c r="U18" s="134"/>
      <c r="V18" s="147"/>
      <c r="W18" s="80"/>
      <c r="X18" s="134"/>
      <c r="Y18" s="147"/>
      <c r="Z18" s="80"/>
      <c r="AA18" s="134"/>
      <c r="AB18" s="147"/>
      <c r="AC18" s="80"/>
      <c r="AD18" s="134"/>
      <c r="AE18" s="147"/>
      <c r="AF18" s="80"/>
      <c r="AG18" s="134"/>
    </row>
    <row r="19" spans="1:34" ht="15" customHeight="1" x14ac:dyDescent="0.2">
      <c r="A19" s="20" t="str">
        <f>[6]Settings!U18</f>
        <v>B</v>
      </c>
      <c r="B19" s="19" t="s">
        <v>7</v>
      </c>
      <c r="C19" s="229" t="str">
        <f>[6]Settings!W18</f>
        <v xml:space="preserve"> Sundays River Valley</v>
      </c>
      <c r="D19" s="147">
        <v>62226</v>
      </c>
      <c r="E19" s="80">
        <v>68635</v>
      </c>
      <c r="F19" s="134">
        <v>74162</v>
      </c>
      <c r="G19" s="147">
        <v>0</v>
      </c>
      <c r="H19" s="80">
        <v>0</v>
      </c>
      <c r="I19" s="134">
        <v>0</v>
      </c>
      <c r="J19" s="147">
        <v>3141</v>
      </c>
      <c r="K19" s="80">
        <v>3298</v>
      </c>
      <c r="L19" s="134">
        <v>3456</v>
      </c>
      <c r="M19" s="147"/>
      <c r="N19" s="80"/>
      <c r="O19" s="134"/>
      <c r="P19" s="147"/>
      <c r="Q19" s="80"/>
      <c r="R19" s="134"/>
      <c r="S19" s="147"/>
      <c r="T19" s="80"/>
      <c r="U19" s="134"/>
      <c r="V19" s="147"/>
      <c r="W19" s="80"/>
      <c r="X19" s="134"/>
      <c r="Y19" s="147"/>
      <c r="Z19" s="80"/>
      <c r="AA19" s="134"/>
      <c r="AB19" s="147"/>
      <c r="AC19" s="80"/>
      <c r="AD19" s="134"/>
      <c r="AE19" s="147"/>
      <c r="AF19" s="80"/>
      <c r="AG19" s="134"/>
    </row>
    <row r="20" spans="1:34" ht="15" customHeight="1" x14ac:dyDescent="0.2">
      <c r="A20" s="20" t="str">
        <f>[6]Settings!U19</f>
        <v>B</v>
      </c>
      <c r="B20" s="19" t="s">
        <v>1282</v>
      </c>
      <c r="C20" s="229" t="str">
        <f>[6]Settings!W19</f>
        <v xml:space="preserve"> Kouga</v>
      </c>
      <c r="D20" s="147">
        <v>96913</v>
      </c>
      <c r="E20" s="80">
        <v>107269</v>
      </c>
      <c r="F20" s="134">
        <v>116958</v>
      </c>
      <c r="G20" s="147">
        <v>0</v>
      </c>
      <c r="H20" s="80">
        <v>0</v>
      </c>
      <c r="I20" s="134">
        <v>0</v>
      </c>
      <c r="J20" s="147">
        <v>5724</v>
      </c>
      <c r="K20" s="80">
        <v>6008</v>
      </c>
      <c r="L20" s="134">
        <v>6294</v>
      </c>
      <c r="M20" s="147"/>
      <c r="N20" s="80"/>
      <c r="O20" s="134"/>
      <c r="P20" s="147"/>
      <c r="Q20" s="80"/>
      <c r="R20" s="134"/>
      <c r="S20" s="147"/>
      <c r="T20" s="80"/>
      <c r="U20" s="134"/>
      <c r="V20" s="147"/>
      <c r="W20" s="80"/>
      <c r="X20" s="134"/>
      <c r="Y20" s="147"/>
      <c r="Z20" s="80"/>
      <c r="AA20" s="134"/>
      <c r="AB20" s="147"/>
      <c r="AC20" s="80"/>
      <c r="AD20" s="134"/>
      <c r="AE20" s="147"/>
      <c r="AF20" s="80"/>
      <c r="AG20" s="134"/>
    </row>
    <row r="21" spans="1:34" ht="15" customHeight="1" x14ac:dyDescent="0.2">
      <c r="A21" s="20" t="str">
        <f>[6]Settings!U20</f>
        <v>B</v>
      </c>
      <c r="B21" s="19" t="s">
        <v>8</v>
      </c>
      <c r="C21" s="229" t="str">
        <f>[6]Settings!W20</f>
        <v xml:space="preserve"> Kou-Kamma</v>
      </c>
      <c r="D21" s="147">
        <v>40057</v>
      </c>
      <c r="E21" s="80">
        <v>42969</v>
      </c>
      <c r="F21" s="134">
        <v>45540</v>
      </c>
      <c r="G21" s="147">
        <v>0</v>
      </c>
      <c r="H21" s="80">
        <v>0</v>
      </c>
      <c r="I21" s="134">
        <v>0</v>
      </c>
      <c r="J21" s="147">
        <v>2318</v>
      </c>
      <c r="K21" s="80">
        <v>2433</v>
      </c>
      <c r="L21" s="134">
        <v>2550</v>
      </c>
      <c r="M21" s="147"/>
      <c r="N21" s="80"/>
      <c r="O21" s="134"/>
      <c r="P21" s="147"/>
      <c r="Q21" s="80"/>
      <c r="R21" s="134"/>
      <c r="S21" s="147"/>
      <c r="T21" s="80"/>
      <c r="U21" s="134"/>
      <c r="V21" s="147"/>
      <c r="W21" s="80"/>
      <c r="X21" s="134"/>
      <c r="Y21" s="147"/>
      <c r="Z21" s="80"/>
      <c r="AA21" s="134"/>
      <c r="AB21" s="147"/>
      <c r="AC21" s="80"/>
      <c r="AD21" s="134"/>
      <c r="AE21" s="147"/>
      <c r="AF21" s="80"/>
      <c r="AG21" s="134"/>
    </row>
    <row r="22" spans="1:34" ht="15" customHeight="1" x14ac:dyDescent="0.2">
      <c r="A22" s="20" t="str">
        <f>[6]Settings!U21</f>
        <v>C</v>
      </c>
      <c r="B22" s="19" t="s">
        <v>1283</v>
      </c>
      <c r="C22" s="229" t="str">
        <f>[6]Settings!W21</f>
        <v xml:space="preserve"> Cacadu District Municipality</v>
      </c>
      <c r="D22" s="147">
        <v>22641</v>
      </c>
      <c r="E22" s="80">
        <v>24097</v>
      </c>
      <c r="F22" s="149">
        <v>25048</v>
      </c>
      <c r="G22" s="147">
        <v>62184</v>
      </c>
      <c r="H22" s="80">
        <v>64080</v>
      </c>
      <c r="I22" s="134">
        <v>65964</v>
      </c>
      <c r="J22" s="147">
        <v>0</v>
      </c>
      <c r="K22" s="80">
        <v>0</v>
      </c>
      <c r="L22" s="149">
        <v>0</v>
      </c>
      <c r="M22" s="147"/>
      <c r="N22" s="80"/>
      <c r="O22" s="149"/>
      <c r="P22" s="147"/>
      <c r="Q22" s="80"/>
      <c r="R22" s="149"/>
      <c r="S22" s="147"/>
      <c r="T22" s="80"/>
      <c r="U22" s="149"/>
      <c r="V22" s="147"/>
      <c r="W22" s="80"/>
      <c r="X22" s="149"/>
      <c r="Y22" s="147"/>
      <c r="Z22" s="80"/>
      <c r="AA22" s="149"/>
      <c r="AB22" s="147"/>
      <c r="AC22" s="80"/>
      <c r="AD22" s="149"/>
      <c r="AE22" s="147"/>
      <c r="AF22" s="80"/>
      <c r="AG22" s="149"/>
    </row>
    <row r="23" spans="1:34" s="66" customFormat="1" ht="15" customHeight="1" x14ac:dyDescent="0.2">
      <c r="A23" s="22" t="str">
        <f>[6]Settings!U22</f>
        <v>Total: Cacadu Municipalities</v>
      </c>
      <c r="B23" s="23"/>
      <c r="C23" s="24"/>
      <c r="D23" s="193">
        <f>SUM(D15:D22)</f>
        <v>489777</v>
      </c>
      <c r="E23" s="102">
        <f t="shared" ref="E23:AH23" si="0">SUM(E15:E22)</f>
        <v>531064</v>
      </c>
      <c r="F23" s="203">
        <f t="shared" si="0"/>
        <v>566968</v>
      </c>
      <c r="G23" s="193">
        <f t="shared" si="0"/>
        <v>62184</v>
      </c>
      <c r="H23" s="102">
        <f t="shared" si="0"/>
        <v>64080</v>
      </c>
      <c r="I23" s="203">
        <f t="shared" si="0"/>
        <v>65964</v>
      </c>
      <c r="J23" s="193">
        <f t="shared" si="0"/>
        <v>28090</v>
      </c>
      <c r="K23" s="102">
        <f t="shared" si="0"/>
        <v>29487</v>
      </c>
      <c r="L23" s="203">
        <f t="shared" si="0"/>
        <v>30894</v>
      </c>
      <c r="M23" s="193">
        <f t="shared" si="0"/>
        <v>0</v>
      </c>
      <c r="N23" s="102">
        <f t="shared" si="0"/>
        <v>0</v>
      </c>
      <c r="O23" s="203">
        <f t="shared" si="0"/>
        <v>0</v>
      </c>
      <c r="P23" s="193">
        <f t="shared" si="0"/>
        <v>0</v>
      </c>
      <c r="Q23" s="102">
        <f t="shared" si="0"/>
        <v>0</v>
      </c>
      <c r="R23" s="203">
        <f t="shared" si="0"/>
        <v>0</v>
      </c>
      <c r="S23" s="193">
        <f t="shared" si="0"/>
        <v>0</v>
      </c>
      <c r="T23" s="102">
        <f t="shared" si="0"/>
        <v>0</v>
      </c>
      <c r="U23" s="203">
        <f t="shared" si="0"/>
        <v>0</v>
      </c>
      <c r="V23" s="193">
        <f t="shared" si="0"/>
        <v>0</v>
      </c>
      <c r="W23" s="102">
        <f t="shared" si="0"/>
        <v>0</v>
      </c>
      <c r="X23" s="203">
        <f t="shared" si="0"/>
        <v>0</v>
      </c>
      <c r="Y23" s="193">
        <f t="shared" si="0"/>
        <v>0</v>
      </c>
      <c r="Z23" s="102">
        <f t="shared" si="0"/>
        <v>0</v>
      </c>
      <c r="AA23" s="203">
        <f t="shared" si="0"/>
        <v>0</v>
      </c>
      <c r="AB23" s="193">
        <f t="shared" si="0"/>
        <v>0</v>
      </c>
      <c r="AC23" s="102">
        <f t="shared" si="0"/>
        <v>0</v>
      </c>
      <c r="AD23" s="203">
        <f t="shared" si="0"/>
        <v>0</v>
      </c>
      <c r="AE23" s="193">
        <f t="shared" si="0"/>
        <v>0</v>
      </c>
      <c r="AF23" s="102">
        <f t="shared" si="0"/>
        <v>0</v>
      </c>
      <c r="AG23" s="203">
        <f t="shared" si="0"/>
        <v>0</v>
      </c>
      <c r="AH23" s="426">
        <f t="shared" si="0"/>
        <v>0</v>
      </c>
    </row>
    <row r="24" spans="1:34" ht="15" customHeight="1" x14ac:dyDescent="0.2">
      <c r="A24" s="254">
        <f>[6]Settings!U23</f>
        <v>0</v>
      </c>
      <c r="B24" s="243">
        <f>[6]Settings!V23</f>
        <v>0</v>
      </c>
      <c r="C24" s="244">
        <f>[6]Settings!W23</f>
        <v>0</v>
      </c>
      <c r="D24" s="1"/>
      <c r="E24" s="2"/>
      <c r="F24" s="3"/>
      <c r="G24" s="1"/>
      <c r="H24" s="2"/>
      <c r="I24" s="3"/>
      <c r="J24" s="1"/>
      <c r="K24" s="2"/>
      <c r="L24" s="3"/>
      <c r="M24" s="1"/>
      <c r="N24" s="2"/>
      <c r="O24" s="3"/>
      <c r="P24" s="1"/>
      <c r="Q24" s="2"/>
      <c r="R24" s="3"/>
      <c r="S24" s="1"/>
      <c r="T24" s="2"/>
      <c r="U24" s="3"/>
      <c r="V24" s="1"/>
      <c r="W24" s="2"/>
      <c r="X24" s="3"/>
      <c r="Y24" s="1"/>
      <c r="Z24" s="2"/>
      <c r="AA24" s="3"/>
      <c r="AB24" s="1"/>
      <c r="AC24" s="2"/>
      <c r="AD24" s="3"/>
      <c r="AE24" s="1"/>
      <c r="AF24" s="2"/>
      <c r="AG24" s="3"/>
    </row>
    <row r="25" spans="1:34" ht="15" customHeight="1" x14ac:dyDescent="0.2">
      <c r="A25" s="20" t="str">
        <f>[6]Settings!U24</f>
        <v>B</v>
      </c>
      <c r="B25" s="19" t="str">
        <f>[6]Settings!V24</f>
        <v>EC121</v>
      </c>
      <c r="C25" s="229" t="str">
        <f>[6]Settings!W24</f>
        <v xml:space="preserve"> Mbhashe</v>
      </c>
      <c r="D25" s="147">
        <v>205626</v>
      </c>
      <c r="E25" s="80">
        <v>211457</v>
      </c>
      <c r="F25" s="134">
        <v>214193</v>
      </c>
      <c r="G25" s="147">
        <v>0</v>
      </c>
      <c r="H25" s="80">
        <v>0</v>
      </c>
      <c r="I25" s="134">
        <v>0</v>
      </c>
      <c r="J25" s="147">
        <v>12399</v>
      </c>
      <c r="K25" s="80">
        <v>13017</v>
      </c>
      <c r="L25" s="134">
        <v>13639</v>
      </c>
      <c r="M25" s="147"/>
      <c r="N25" s="80"/>
      <c r="O25" s="134"/>
      <c r="P25" s="147"/>
      <c r="Q25" s="80"/>
      <c r="R25" s="134"/>
      <c r="S25" s="147"/>
      <c r="T25" s="80"/>
      <c r="U25" s="134"/>
      <c r="V25" s="147"/>
      <c r="W25" s="80"/>
      <c r="X25" s="134"/>
      <c r="Y25" s="147">
        <v>71024</v>
      </c>
      <c r="Z25" s="80">
        <v>55059</v>
      </c>
      <c r="AA25" s="134">
        <v>0</v>
      </c>
      <c r="AB25" s="147">
        <v>69748</v>
      </c>
      <c r="AC25" s="80">
        <v>52692</v>
      </c>
      <c r="AD25" s="134">
        <v>0</v>
      </c>
      <c r="AE25" s="147">
        <v>76297</v>
      </c>
      <c r="AF25" s="80">
        <v>56111</v>
      </c>
      <c r="AG25" s="134">
        <v>0</v>
      </c>
    </row>
    <row r="26" spans="1:34" ht="15" customHeight="1" x14ac:dyDescent="0.2">
      <c r="A26" s="20" t="str">
        <f>[6]Settings!U25</f>
        <v>B</v>
      </c>
      <c r="B26" s="19" t="str">
        <f>[6]Settings!V25</f>
        <v>EC122</v>
      </c>
      <c r="C26" s="229" t="str">
        <f>[6]Settings!W25</f>
        <v xml:space="preserve"> Mnquma</v>
      </c>
      <c r="D26" s="147">
        <v>214956</v>
      </c>
      <c r="E26" s="80">
        <v>220614</v>
      </c>
      <c r="F26" s="134">
        <v>223048</v>
      </c>
      <c r="G26" s="147">
        <v>0</v>
      </c>
      <c r="H26" s="80">
        <v>0</v>
      </c>
      <c r="I26" s="134">
        <v>0</v>
      </c>
      <c r="J26" s="147">
        <v>12173</v>
      </c>
      <c r="K26" s="80">
        <v>12781</v>
      </c>
      <c r="L26" s="134">
        <v>13393</v>
      </c>
      <c r="M26" s="147"/>
      <c r="N26" s="80"/>
      <c r="O26" s="134"/>
      <c r="P26" s="147"/>
      <c r="Q26" s="80"/>
      <c r="R26" s="134"/>
      <c r="S26" s="147"/>
      <c r="T26" s="80"/>
      <c r="U26" s="134"/>
      <c r="V26" s="147"/>
      <c r="W26" s="80"/>
      <c r="X26" s="134"/>
      <c r="Y26" s="147">
        <v>74215</v>
      </c>
      <c r="Z26" s="80">
        <v>57533</v>
      </c>
      <c r="AA26" s="134">
        <v>0</v>
      </c>
      <c r="AB26" s="147">
        <v>72987</v>
      </c>
      <c r="AC26" s="80">
        <v>55138</v>
      </c>
      <c r="AD26" s="134">
        <v>0</v>
      </c>
      <c r="AE26" s="147">
        <v>79556</v>
      </c>
      <c r="AF26" s="80">
        <v>58507</v>
      </c>
      <c r="AG26" s="134">
        <v>0</v>
      </c>
    </row>
    <row r="27" spans="1:34" ht="15" customHeight="1" x14ac:dyDescent="0.2">
      <c r="A27" s="20" t="str">
        <f>[6]Settings!U26</f>
        <v>B</v>
      </c>
      <c r="B27" s="19" t="str">
        <f>[6]Settings!V26</f>
        <v>EC123</v>
      </c>
      <c r="C27" s="229" t="str">
        <f>[6]Settings!W26</f>
        <v xml:space="preserve"> Great Kei</v>
      </c>
      <c r="D27" s="147">
        <v>32263</v>
      </c>
      <c r="E27" s="80">
        <v>34935</v>
      </c>
      <c r="F27" s="134">
        <v>36325</v>
      </c>
      <c r="G27" s="147">
        <v>0</v>
      </c>
      <c r="H27" s="80">
        <v>0</v>
      </c>
      <c r="I27" s="134">
        <v>0</v>
      </c>
      <c r="J27" s="147">
        <v>2734</v>
      </c>
      <c r="K27" s="80">
        <v>2870</v>
      </c>
      <c r="L27" s="134">
        <v>3008</v>
      </c>
      <c r="M27" s="147"/>
      <c r="N27" s="80"/>
      <c r="O27" s="134"/>
      <c r="P27" s="147"/>
      <c r="Q27" s="80"/>
      <c r="R27" s="134"/>
      <c r="S27" s="147"/>
      <c r="T27" s="80"/>
      <c r="U27" s="134"/>
      <c r="V27" s="147"/>
      <c r="W27" s="80"/>
      <c r="X27" s="134"/>
      <c r="Y27" s="147">
        <v>8104</v>
      </c>
      <c r="Z27" s="80">
        <v>6282</v>
      </c>
      <c r="AA27" s="134">
        <v>0</v>
      </c>
      <c r="AB27" s="147">
        <v>9572</v>
      </c>
      <c r="AC27" s="80">
        <v>7231</v>
      </c>
      <c r="AD27" s="134">
        <v>0</v>
      </c>
      <c r="AE27" s="147">
        <v>10403</v>
      </c>
      <c r="AF27" s="80">
        <v>7650</v>
      </c>
      <c r="AG27" s="134">
        <v>0</v>
      </c>
    </row>
    <row r="28" spans="1:34" ht="15" customHeight="1" x14ac:dyDescent="0.2">
      <c r="A28" s="20" t="str">
        <f>[6]Settings!U27</f>
        <v>B</v>
      </c>
      <c r="B28" s="19" t="str">
        <f>[6]Settings!V27</f>
        <v>EC124</v>
      </c>
      <c r="C28" s="229" t="str">
        <f>[6]Settings!W27</f>
        <v xml:space="preserve"> Amahlathi</v>
      </c>
      <c r="D28" s="147">
        <v>89556</v>
      </c>
      <c r="E28" s="80">
        <v>90652</v>
      </c>
      <c r="F28" s="134">
        <v>90372</v>
      </c>
      <c r="G28" s="147">
        <v>0</v>
      </c>
      <c r="H28" s="80">
        <v>0</v>
      </c>
      <c r="I28" s="134">
        <v>0</v>
      </c>
      <c r="J28" s="147">
        <v>5890</v>
      </c>
      <c r="K28" s="80">
        <v>6184</v>
      </c>
      <c r="L28" s="134">
        <v>6480</v>
      </c>
      <c r="M28" s="147"/>
      <c r="N28" s="80"/>
      <c r="O28" s="134"/>
      <c r="P28" s="147"/>
      <c r="Q28" s="80"/>
      <c r="R28" s="134"/>
      <c r="S28" s="147"/>
      <c r="T28" s="80"/>
      <c r="U28" s="134"/>
      <c r="V28" s="147"/>
      <c r="W28" s="80"/>
      <c r="X28" s="134"/>
      <c r="Y28" s="147">
        <v>29598</v>
      </c>
      <c r="Z28" s="80">
        <v>22945</v>
      </c>
      <c r="AA28" s="134">
        <v>0</v>
      </c>
      <c r="AB28" s="147">
        <v>27494</v>
      </c>
      <c r="AC28" s="80">
        <v>20771</v>
      </c>
      <c r="AD28" s="134">
        <v>0</v>
      </c>
      <c r="AE28" s="147">
        <v>29881</v>
      </c>
      <c r="AF28" s="80">
        <v>21976</v>
      </c>
      <c r="AG28" s="134">
        <v>0</v>
      </c>
    </row>
    <row r="29" spans="1:34" ht="15" customHeight="1" x14ac:dyDescent="0.2">
      <c r="A29" s="20" t="str">
        <f>[6]Settings!U28</f>
        <v>B</v>
      </c>
      <c r="B29" s="19" t="str">
        <f>[6]Settings!V28</f>
        <v>EC126</v>
      </c>
      <c r="C29" s="229" t="str">
        <f>[6]Settings!W28</f>
        <v xml:space="preserve"> Ngqushwa</v>
      </c>
      <c r="D29" s="147">
        <v>69069</v>
      </c>
      <c r="E29" s="80">
        <v>70446</v>
      </c>
      <c r="F29" s="134">
        <v>70762</v>
      </c>
      <c r="G29" s="147">
        <v>0</v>
      </c>
      <c r="H29" s="80">
        <v>0</v>
      </c>
      <c r="I29" s="134">
        <v>0</v>
      </c>
      <c r="J29" s="147">
        <v>4546</v>
      </c>
      <c r="K29" s="80">
        <v>4771</v>
      </c>
      <c r="L29" s="134">
        <v>4998</v>
      </c>
      <c r="M29" s="147"/>
      <c r="N29" s="80"/>
      <c r="O29" s="134"/>
      <c r="P29" s="147"/>
      <c r="Q29" s="80"/>
      <c r="R29" s="134"/>
      <c r="S29" s="147"/>
      <c r="T29" s="80"/>
      <c r="U29" s="134"/>
      <c r="V29" s="147"/>
      <c r="W29" s="80"/>
      <c r="X29" s="134"/>
      <c r="Y29" s="147">
        <v>21840</v>
      </c>
      <c r="Z29" s="80">
        <v>16931</v>
      </c>
      <c r="AA29" s="134">
        <v>0</v>
      </c>
      <c r="AB29" s="147">
        <v>20739</v>
      </c>
      <c r="AC29" s="80">
        <v>15667</v>
      </c>
      <c r="AD29" s="134">
        <v>0</v>
      </c>
      <c r="AE29" s="147">
        <v>22539</v>
      </c>
      <c r="AF29" s="80">
        <v>16576</v>
      </c>
      <c r="AG29" s="134">
        <v>0</v>
      </c>
    </row>
    <row r="30" spans="1:34" ht="15" customHeight="1" x14ac:dyDescent="0.2">
      <c r="A30" s="20" t="str">
        <f>[6]Settings!U29</f>
        <v>B</v>
      </c>
      <c r="B30" s="19" t="str">
        <f>[6]Settings!V29</f>
        <v>EC129</v>
      </c>
      <c r="C30" s="229" t="str">
        <f>[6]Settings!W29</f>
        <v xml:space="preserve"> Raymond Mhlaba</v>
      </c>
      <c r="D30" s="147">
        <v>140344</v>
      </c>
      <c r="E30" s="80">
        <v>145870</v>
      </c>
      <c r="F30" s="134">
        <v>148962</v>
      </c>
      <c r="G30" s="147">
        <v>0</v>
      </c>
      <c r="H30" s="80">
        <v>0</v>
      </c>
      <c r="I30" s="134">
        <v>0</v>
      </c>
      <c r="J30" s="147">
        <v>9031</v>
      </c>
      <c r="K30" s="80">
        <v>9483</v>
      </c>
      <c r="L30" s="134">
        <v>9937</v>
      </c>
      <c r="M30" s="147"/>
      <c r="N30" s="80"/>
      <c r="O30" s="134"/>
      <c r="P30" s="147"/>
      <c r="Q30" s="80"/>
      <c r="R30" s="134"/>
      <c r="S30" s="147"/>
      <c r="T30" s="80"/>
      <c r="U30" s="134"/>
      <c r="V30" s="147"/>
      <c r="W30" s="80"/>
      <c r="X30" s="134"/>
      <c r="Y30" s="147">
        <v>45550</v>
      </c>
      <c r="Z30" s="80">
        <v>35311</v>
      </c>
      <c r="AA30" s="134">
        <v>0</v>
      </c>
      <c r="AB30" s="147">
        <v>46301</v>
      </c>
      <c r="AC30" s="80">
        <v>34978</v>
      </c>
      <c r="AD30" s="134">
        <v>0</v>
      </c>
      <c r="AE30" s="147">
        <v>50687</v>
      </c>
      <c r="AF30" s="80">
        <v>37276</v>
      </c>
      <c r="AG30" s="134">
        <v>0</v>
      </c>
    </row>
    <row r="31" spans="1:34" ht="15" customHeight="1" x14ac:dyDescent="0.2">
      <c r="A31" s="20" t="str">
        <f>[6]Settings!U30</f>
        <v>C</v>
      </c>
      <c r="B31" s="19" t="str">
        <f>[6]Settings!V30</f>
        <v>DC12</v>
      </c>
      <c r="C31" s="229" t="str">
        <f>[6]Settings!W30</f>
        <v xml:space="preserve"> Amathole District Municipality</v>
      </c>
      <c r="D31" s="147">
        <v>425482</v>
      </c>
      <c r="E31" s="80">
        <v>445243</v>
      </c>
      <c r="F31" s="134">
        <v>467460</v>
      </c>
      <c r="G31" s="147">
        <v>331650</v>
      </c>
      <c r="H31" s="80">
        <v>341764</v>
      </c>
      <c r="I31" s="134">
        <v>371903</v>
      </c>
      <c r="J31" s="147">
        <v>0</v>
      </c>
      <c r="K31" s="80">
        <v>0</v>
      </c>
      <c r="L31" s="134">
        <v>0</v>
      </c>
      <c r="M31" s="147"/>
      <c r="N31" s="80"/>
      <c r="O31" s="134"/>
      <c r="P31" s="147"/>
      <c r="Q31" s="80"/>
      <c r="R31" s="134"/>
      <c r="S31" s="147"/>
      <c r="T31" s="80"/>
      <c r="U31" s="134"/>
      <c r="V31" s="147"/>
      <c r="W31" s="80"/>
      <c r="X31" s="134"/>
      <c r="Y31" s="147">
        <v>0</v>
      </c>
      <c r="Z31" s="80">
        <v>0</v>
      </c>
      <c r="AA31" s="134">
        <v>0</v>
      </c>
      <c r="AB31" s="147">
        <v>0</v>
      </c>
      <c r="AC31" s="80">
        <v>0</v>
      </c>
      <c r="AD31" s="134">
        <v>0</v>
      </c>
      <c r="AE31" s="147">
        <v>0</v>
      </c>
      <c r="AF31" s="80">
        <v>0</v>
      </c>
      <c r="AG31" s="134">
        <v>0</v>
      </c>
    </row>
    <row r="32" spans="1:34" s="66" customFormat="1" ht="15" customHeight="1" x14ac:dyDescent="0.2">
      <c r="A32" s="22" t="str">
        <f>[6]Settings!U31</f>
        <v>Total: Amathole Municipalities</v>
      </c>
      <c r="B32" s="23"/>
      <c r="C32" s="24"/>
      <c r="D32" s="193">
        <f>SUM(D25:D31)</f>
        <v>1177296</v>
      </c>
      <c r="E32" s="102">
        <f t="shared" ref="E32:AH32" si="1">SUM(E25:E31)</f>
        <v>1219217</v>
      </c>
      <c r="F32" s="203">
        <f t="shared" si="1"/>
        <v>1251122</v>
      </c>
      <c r="G32" s="193">
        <f t="shared" si="1"/>
        <v>331650</v>
      </c>
      <c r="H32" s="102">
        <f t="shared" si="1"/>
        <v>341764</v>
      </c>
      <c r="I32" s="203">
        <f t="shared" si="1"/>
        <v>371903</v>
      </c>
      <c r="J32" s="193">
        <f t="shared" si="1"/>
        <v>46773</v>
      </c>
      <c r="K32" s="102">
        <f t="shared" si="1"/>
        <v>49106</v>
      </c>
      <c r="L32" s="203">
        <f t="shared" si="1"/>
        <v>51455</v>
      </c>
      <c r="M32" s="193">
        <f t="shared" si="1"/>
        <v>0</v>
      </c>
      <c r="N32" s="102">
        <f t="shared" si="1"/>
        <v>0</v>
      </c>
      <c r="O32" s="203">
        <f t="shared" si="1"/>
        <v>0</v>
      </c>
      <c r="P32" s="193">
        <f t="shared" si="1"/>
        <v>0</v>
      </c>
      <c r="Q32" s="102">
        <f t="shared" si="1"/>
        <v>0</v>
      </c>
      <c r="R32" s="203">
        <f t="shared" si="1"/>
        <v>0</v>
      </c>
      <c r="S32" s="193">
        <f t="shared" si="1"/>
        <v>0</v>
      </c>
      <c r="T32" s="102">
        <f t="shared" si="1"/>
        <v>0</v>
      </c>
      <c r="U32" s="203">
        <f t="shared" si="1"/>
        <v>0</v>
      </c>
      <c r="V32" s="193">
        <f t="shared" si="1"/>
        <v>0</v>
      </c>
      <c r="W32" s="102">
        <f t="shared" si="1"/>
        <v>0</v>
      </c>
      <c r="X32" s="203">
        <f t="shared" si="1"/>
        <v>0</v>
      </c>
      <c r="Y32" s="193">
        <f>SUM(Y25:Y31)</f>
        <v>250331</v>
      </c>
      <c r="Z32" s="102">
        <f t="shared" ref="Z32:AG32" si="2">SUM(Z25:Z31)</f>
        <v>194061</v>
      </c>
      <c r="AA32" s="203">
        <f t="shared" si="2"/>
        <v>0</v>
      </c>
      <c r="AB32" s="193">
        <f t="shared" si="2"/>
        <v>246841</v>
      </c>
      <c r="AC32" s="102">
        <f t="shared" si="2"/>
        <v>186477</v>
      </c>
      <c r="AD32" s="203">
        <f t="shared" si="2"/>
        <v>0</v>
      </c>
      <c r="AE32" s="193">
        <f t="shared" si="2"/>
        <v>269363</v>
      </c>
      <c r="AF32" s="102">
        <f t="shared" si="2"/>
        <v>198096</v>
      </c>
      <c r="AG32" s="203">
        <f t="shared" si="2"/>
        <v>0</v>
      </c>
      <c r="AH32" s="426">
        <f t="shared" si="1"/>
        <v>0</v>
      </c>
    </row>
    <row r="33" spans="1:34" ht="15" customHeight="1" x14ac:dyDescent="0.2">
      <c r="A33" s="254">
        <f>[6]Settings!U32</f>
        <v>0</v>
      </c>
      <c r="B33" s="243">
        <f>[6]Settings!V32</f>
        <v>0</v>
      </c>
      <c r="C33" s="244">
        <f>[6]Settings!W32</f>
        <v>0</v>
      </c>
      <c r="D33" s="1"/>
      <c r="E33" s="2"/>
      <c r="F33" s="3"/>
      <c r="G33" s="1"/>
      <c r="H33" s="2"/>
      <c r="I33" s="3"/>
      <c r="J33" s="1"/>
      <c r="K33" s="2"/>
      <c r="L33" s="3"/>
      <c r="M33" s="1"/>
      <c r="N33" s="2"/>
      <c r="O33" s="3"/>
      <c r="P33" s="1"/>
      <c r="Q33" s="2"/>
      <c r="R33" s="3"/>
      <c r="S33" s="1"/>
      <c r="T33" s="2"/>
      <c r="U33" s="3"/>
      <c r="V33" s="1"/>
      <c r="W33" s="2"/>
      <c r="X33" s="3"/>
      <c r="Y33" s="1"/>
      <c r="Z33" s="2"/>
      <c r="AA33" s="3"/>
      <c r="AB33" s="1"/>
      <c r="AC33" s="2"/>
      <c r="AD33" s="3"/>
      <c r="AE33" s="1"/>
      <c r="AF33" s="2"/>
      <c r="AG33" s="3"/>
    </row>
    <row r="34" spans="1:34" ht="15" customHeight="1" x14ac:dyDescent="0.2">
      <c r="A34" s="20" t="str">
        <f>[6]Settings!U33</f>
        <v>B</v>
      </c>
      <c r="B34" s="19" t="str">
        <f>[6]Settings!V33</f>
        <v>EC131</v>
      </c>
      <c r="C34" s="229" t="str">
        <f>[6]Settings!W33</f>
        <v xml:space="preserve"> Inxuba Yethemba</v>
      </c>
      <c r="D34" s="147">
        <v>34170</v>
      </c>
      <c r="E34" s="80">
        <v>35726</v>
      </c>
      <c r="F34" s="134">
        <v>36803</v>
      </c>
      <c r="G34" s="147">
        <v>0</v>
      </c>
      <c r="H34" s="80">
        <v>0</v>
      </c>
      <c r="I34" s="134">
        <v>0</v>
      </c>
      <c r="J34" s="147">
        <v>3534</v>
      </c>
      <c r="K34" s="80">
        <v>3711</v>
      </c>
      <c r="L34" s="134">
        <v>3888</v>
      </c>
      <c r="M34" s="147"/>
      <c r="N34" s="80"/>
      <c r="O34" s="134"/>
      <c r="P34" s="147"/>
      <c r="Q34" s="80"/>
      <c r="R34" s="134"/>
      <c r="S34" s="147"/>
      <c r="T34" s="80"/>
      <c r="U34" s="134"/>
      <c r="V34" s="147"/>
      <c r="W34" s="80"/>
      <c r="X34" s="134"/>
      <c r="Y34" s="147">
        <v>16438</v>
      </c>
      <c r="Z34" s="80">
        <v>12743</v>
      </c>
      <c r="AA34" s="134">
        <v>0</v>
      </c>
      <c r="AB34" s="147">
        <v>16513</v>
      </c>
      <c r="AC34" s="80">
        <v>12475</v>
      </c>
      <c r="AD34" s="134">
        <v>0</v>
      </c>
      <c r="AE34" s="147">
        <v>18177</v>
      </c>
      <c r="AF34" s="80">
        <v>13368</v>
      </c>
      <c r="AG34" s="134">
        <v>0</v>
      </c>
    </row>
    <row r="35" spans="1:34" ht="15" customHeight="1" x14ac:dyDescent="0.2">
      <c r="A35" s="20" t="str">
        <f>[6]Settings!U34</f>
        <v>B</v>
      </c>
      <c r="B35" s="19" t="str">
        <f>[6]Settings!V34</f>
        <v>EC135</v>
      </c>
      <c r="C35" s="229" t="str">
        <f>[6]Settings!W34</f>
        <v xml:space="preserve"> Intsika Yethu</v>
      </c>
      <c r="D35" s="147">
        <v>139087</v>
      </c>
      <c r="E35" s="80">
        <v>138980</v>
      </c>
      <c r="F35" s="134">
        <v>136298</v>
      </c>
      <c r="G35" s="147">
        <v>0</v>
      </c>
      <c r="H35" s="80">
        <v>0</v>
      </c>
      <c r="I35" s="134">
        <v>0</v>
      </c>
      <c r="J35" s="147">
        <v>8246</v>
      </c>
      <c r="K35" s="80">
        <v>8658</v>
      </c>
      <c r="L35" s="134">
        <v>9073</v>
      </c>
      <c r="M35" s="147"/>
      <c r="N35" s="80"/>
      <c r="O35" s="134"/>
      <c r="P35" s="147"/>
      <c r="Q35" s="80"/>
      <c r="R35" s="134"/>
      <c r="S35" s="147"/>
      <c r="T35" s="80"/>
      <c r="U35" s="134"/>
      <c r="V35" s="147"/>
      <c r="W35" s="80"/>
      <c r="X35" s="134"/>
      <c r="Y35" s="147">
        <v>49088</v>
      </c>
      <c r="Z35" s="80">
        <v>38054</v>
      </c>
      <c r="AA35" s="134">
        <v>0</v>
      </c>
      <c r="AB35" s="147">
        <v>43398</v>
      </c>
      <c r="AC35" s="80">
        <v>32785</v>
      </c>
      <c r="AD35" s="134">
        <v>0</v>
      </c>
      <c r="AE35" s="147">
        <v>47166</v>
      </c>
      <c r="AF35" s="80">
        <v>34687</v>
      </c>
      <c r="AG35" s="134">
        <v>0</v>
      </c>
    </row>
    <row r="36" spans="1:34" ht="15" customHeight="1" x14ac:dyDescent="0.2">
      <c r="A36" s="20" t="str">
        <f>[6]Settings!U35</f>
        <v>B</v>
      </c>
      <c r="B36" s="19" t="str">
        <f>[6]Settings!V35</f>
        <v>EC136</v>
      </c>
      <c r="C36" s="229" t="str">
        <f>[6]Settings!W35</f>
        <v xml:space="preserve"> Emalahleni</v>
      </c>
      <c r="D36" s="147">
        <v>109317</v>
      </c>
      <c r="E36" s="80">
        <v>108759</v>
      </c>
      <c r="F36" s="134">
        <v>105769</v>
      </c>
      <c r="G36" s="147">
        <v>0</v>
      </c>
      <c r="H36" s="80">
        <v>0</v>
      </c>
      <c r="I36" s="134">
        <v>0</v>
      </c>
      <c r="J36" s="147">
        <v>6675</v>
      </c>
      <c r="K36" s="80">
        <v>7009</v>
      </c>
      <c r="L36" s="134">
        <v>7344</v>
      </c>
      <c r="M36" s="147"/>
      <c r="N36" s="80"/>
      <c r="O36" s="134"/>
      <c r="P36" s="147"/>
      <c r="Q36" s="80"/>
      <c r="R36" s="134"/>
      <c r="S36" s="147"/>
      <c r="T36" s="80"/>
      <c r="U36" s="134"/>
      <c r="V36" s="147"/>
      <c r="W36" s="80"/>
      <c r="X36" s="134"/>
      <c r="Y36" s="147">
        <v>37882</v>
      </c>
      <c r="Z36" s="80">
        <v>29366</v>
      </c>
      <c r="AA36" s="134">
        <v>0</v>
      </c>
      <c r="AB36" s="147">
        <v>32416</v>
      </c>
      <c r="AC36" s="80">
        <v>24489</v>
      </c>
      <c r="AD36" s="134">
        <v>0</v>
      </c>
      <c r="AE36" s="147">
        <v>35310</v>
      </c>
      <c r="AF36" s="80">
        <v>25968</v>
      </c>
      <c r="AG36" s="134">
        <v>0</v>
      </c>
    </row>
    <row r="37" spans="1:34" ht="15" customHeight="1" x14ac:dyDescent="0.2">
      <c r="A37" s="20" t="str">
        <f>[6]Settings!U36</f>
        <v>B</v>
      </c>
      <c r="B37" s="19" t="str">
        <f>[6]Settings!V36</f>
        <v>EC137</v>
      </c>
      <c r="C37" s="229" t="str">
        <f>[6]Settings!W36</f>
        <v xml:space="preserve"> Engcobo</v>
      </c>
      <c r="D37" s="147">
        <v>125966</v>
      </c>
      <c r="E37" s="80">
        <v>127292</v>
      </c>
      <c r="F37" s="134">
        <v>126659</v>
      </c>
      <c r="G37" s="147">
        <v>0</v>
      </c>
      <c r="H37" s="80">
        <v>0</v>
      </c>
      <c r="I37" s="134">
        <v>0</v>
      </c>
      <c r="J37" s="147">
        <v>8142</v>
      </c>
      <c r="K37" s="80">
        <v>8551</v>
      </c>
      <c r="L37" s="134">
        <v>8963</v>
      </c>
      <c r="M37" s="147"/>
      <c r="N37" s="80"/>
      <c r="O37" s="134"/>
      <c r="P37" s="147"/>
      <c r="Q37" s="80"/>
      <c r="R37" s="134"/>
      <c r="S37" s="147"/>
      <c r="T37" s="80"/>
      <c r="U37" s="134"/>
      <c r="V37" s="147"/>
      <c r="W37" s="80"/>
      <c r="X37" s="134"/>
      <c r="Y37" s="147">
        <v>43379</v>
      </c>
      <c r="Z37" s="80">
        <v>33628</v>
      </c>
      <c r="AA37" s="134">
        <v>0</v>
      </c>
      <c r="AB37" s="147">
        <v>39931</v>
      </c>
      <c r="AC37" s="80">
        <v>30166</v>
      </c>
      <c r="AD37" s="134">
        <v>0</v>
      </c>
      <c r="AE37" s="147">
        <v>43515</v>
      </c>
      <c r="AF37" s="80">
        <v>32002</v>
      </c>
      <c r="AG37" s="134">
        <v>0</v>
      </c>
    </row>
    <row r="38" spans="1:34" ht="15" customHeight="1" x14ac:dyDescent="0.2">
      <c r="A38" s="20" t="str">
        <f>[6]Settings!U37</f>
        <v>B</v>
      </c>
      <c r="B38" s="19" t="str">
        <f>[6]Settings!V37</f>
        <v>EC138</v>
      </c>
      <c r="C38" s="229" t="str">
        <f>[6]Settings!W37</f>
        <v xml:space="preserve"> Sakhisizwe</v>
      </c>
      <c r="D38" s="147">
        <v>56225</v>
      </c>
      <c r="E38" s="80">
        <v>57941</v>
      </c>
      <c r="F38" s="134">
        <v>58796</v>
      </c>
      <c r="G38" s="147">
        <v>0</v>
      </c>
      <c r="H38" s="80">
        <v>0</v>
      </c>
      <c r="I38" s="134">
        <v>0</v>
      </c>
      <c r="J38" s="147">
        <v>3368</v>
      </c>
      <c r="K38" s="80">
        <v>3535</v>
      </c>
      <c r="L38" s="134">
        <v>3702</v>
      </c>
      <c r="M38" s="147"/>
      <c r="N38" s="80"/>
      <c r="O38" s="134"/>
      <c r="P38" s="147"/>
      <c r="Q38" s="80"/>
      <c r="R38" s="134"/>
      <c r="S38" s="147"/>
      <c r="T38" s="80"/>
      <c r="U38" s="134"/>
      <c r="V38" s="147"/>
      <c r="W38" s="80"/>
      <c r="X38" s="134"/>
      <c r="Y38" s="147">
        <v>17059</v>
      </c>
      <c r="Z38" s="80">
        <v>13224</v>
      </c>
      <c r="AA38" s="134">
        <v>0</v>
      </c>
      <c r="AB38" s="147">
        <v>16741</v>
      </c>
      <c r="AC38" s="80">
        <v>12647</v>
      </c>
      <c r="AD38" s="134">
        <v>0</v>
      </c>
      <c r="AE38" s="147">
        <v>18268</v>
      </c>
      <c r="AF38" s="80">
        <v>13435</v>
      </c>
      <c r="AG38" s="134">
        <v>0</v>
      </c>
    </row>
    <row r="39" spans="1:34" ht="15" customHeight="1" x14ac:dyDescent="0.2">
      <c r="A39" s="20" t="str">
        <f>[6]Settings!U38</f>
        <v>B</v>
      </c>
      <c r="B39" s="19" t="str">
        <f>[6]Settings!V38</f>
        <v>EC139</v>
      </c>
      <c r="C39" s="229" t="str">
        <f>[6]Settings!W38</f>
        <v xml:space="preserve"> Enoch Mgijima</v>
      </c>
      <c r="D39" s="147">
        <v>160117</v>
      </c>
      <c r="E39" s="80">
        <v>164355</v>
      </c>
      <c r="F39" s="134">
        <v>166282</v>
      </c>
      <c r="G39" s="147">
        <v>0</v>
      </c>
      <c r="H39" s="80">
        <v>0</v>
      </c>
      <c r="I39" s="134">
        <v>0</v>
      </c>
      <c r="J39" s="147">
        <v>0</v>
      </c>
      <c r="K39" s="80">
        <v>0</v>
      </c>
      <c r="L39" s="134">
        <v>0</v>
      </c>
      <c r="M39" s="147"/>
      <c r="N39" s="80"/>
      <c r="O39" s="134"/>
      <c r="P39" s="147"/>
      <c r="Q39" s="80"/>
      <c r="R39" s="134"/>
      <c r="S39" s="147"/>
      <c r="T39" s="80"/>
      <c r="U39" s="134"/>
      <c r="V39" s="147"/>
      <c r="W39" s="80"/>
      <c r="X39" s="134"/>
      <c r="Y39" s="147">
        <v>69664</v>
      </c>
      <c r="Z39" s="80">
        <v>54005</v>
      </c>
      <c r="AA39" s="134">
        <v>0</v>
      </c>
      <c r="AB39" s="147">
        <v>66750</v>
      </c>
      <c r="AC39" s="80">
        <v>50426</v>
      </c>
      <c r="AD39" s="134">
        <v>0</v>
      </c>
      <c r="AE39" s="147">
        <v>73401</v>
      </c>
      <c r="AF39" s="80">
        <v>53981</v>
      </c>
      <c r="AG39" s="134">
        <v>0</v>
      </c>
    </row>
    <row r="40" spans="1:34" ht="15" customHeight="1" x14ac:dyDescent="0.2">
      <c r="A40" s="20" t="str">
        <f>[6]Settings!U39</f>
        <v>C</v>
      </c>
      <c r="B40" s="19" t="str">
        <f>[6]Settings!V39</f>
        <v>DC13</v>
      </c>
      <c r="C40" s="229" t="str">
        <f>[6]Settings!W39</f>
        <v xml:space="preserve"> Chris Hani District Municipality</v>
      </c>
      <c r="D40" s="147">
        <v>435093</v>
      </c>
      <c r="E40" s="80">
        <v>446411</v>
      </c>
      <c r="F40" s="134">
        <v>457297</v>
      </c>
      <c r="G40" s="147">
        <v>72366</v>
      </c>
      <c r="H40" s="80">
        <v>78986</v>
      </c>
      <c r="I40" s="134">
        <v>85952</v>
      </c>
      <c r="J40" s="147">
        <v>0</v>
      </c>
      <c r="K40" s="80">
        <v>0</v>
      </c>
      <c r="L40" s="134">
        <v>0</v>
      </c>
      <c r="M40" s="147"/>
      <c r="N40" s="80"/>
      <c r="O40" s="134"/>
      <c r="P40" s="147"/>
      <c r="Q40" s="80"/>
      <c r="R40" s="134"/>
      <c r="S40" s="147"/>
      <c r="T40" s="80"/>
      <c r="U40" s="134"/>
      <c r="V40" s="147"/>
      <c r="W40" s="80"/>
      <c r="X40" s="134"/>
      <c r="Y40" s="147"/>
      <c r="Z40" s="80"/>
      <c r="AA40" s="134"/>
      <c r="AB40" s="147"/>
      <c r="AC40" s="80"/>
      <c r="AD40" s="134"/>
      <c r="AE40" s="147"/>
      <c r="AF40" s="80"/>
      <c r="AG40" s="134"/>
    </row>
    <row r="41" spans="1:34" s="66" customFormat="1" ht="15" customHeight="1" x14ac:dyDescent="0.2">
      <c r="A41" s="22" t="str">
        <f>[6]Settings!U40</f>
        <v>Total: Chris Hani Municipalities</v>
      </c>
      <c r="B41" s="23"/>
      <c r="C41" s="24"/>
      <c r="D41" s="193">
        <f>SUM(D34:D40)</f>
        <v>1059975</v>
      </c>
      <c r="E41" s="102">
        <f t="shared" ref="E41:AH41" si="3">SUM(E34:E40)</f>
        <v>1079464</v>
      </c>
      <c r="F41" s="203">
        <f t="shared" si="3"/>
        <v>1087904</v>
      </c>
      <c r="G41" s="193">
        <f t="shared" si="3"/>
        <v>72366</v>
      </c>
      <c r="H41" s="102">
        <f t="shared" si="3"/>
        <v>78986</v>
      </c>
      <c r="I41" s="203">
        <f t="shared" si="3"/>
        <v>85952</v>
      </c>
      <c r="J41" s="193">
        <f t="shared" si="3"/>
        <v>29965</v>
      </c>
      <c r="K41" s="102">
        <f t="shared" si="3"/>
        <v>31464</v>
      </c>
      <c r="L41" s="203">
        <f t="shared" si="3"/>
        <v>32970</v>
      </c>
      <c r="M41" s="193">
        <f t="shared" si="3"/>
        <v>0</v>
      </c>
      <c r="N41" s="102">
        <f t="shared" si="3"/>
        <v>0</v>
      </c>
      <c r="O41" s="203">
        <f t="shared" si="3"/>
        <v>0</v>
      </c>
      <c r="P41" s="203">
        <f t="shared" si="3"/>
        <v>0</v>
      </c>
      <c r="Q41" s="102">
        <f t="shared" si="3"/>
        <v>0</v>
      </c>
      <c r="R41" s="203">
        <f t="shared" si="3"/>
        <v>0</v>
      </c>
      <c r="S41" s="193">
        <f t="shared" si="3"/>
        <v>0</v>
      </c>
      <c r="T41" s="102">
        <f t="shared" si="3"/>
        <v>0</v>
      </c>
      <c r="U41" s="203">
        <f t="shared" si="3"/>
        <v>0</v>
      </c>
      <c r="V41" s="193">
        <f t="shared" si="3"/>
        <v>0</v>
      </c>
      <c r="W41" s="102">
        <f t="shared" si="3"/>
        <v>0</v>
      </c>
      <c r="X41" s="203">
        <f t="shared" si="3"/>
        <v>0</v>
      </c>
      <c r="Y41" s="193">
        <f t="shared" si="3"/>
        <v>233510</v>
      </c>
      <c r="Z41" s="102">
        <f t="shared" si="3"/>
        <v>181020</v>
      </c>
      <c r="AA41" s="203">
        <f t="shared" si="3"/>
        <v>0</v>
      </c>
      <c r="AB41" s="193">
        <f t="shared" si="3"/>
        <v>215749</v>
      </c>
      <c r="AC41" s="102">
        <f t="shared" si="3"/>
        <v>162988</v>
      </c>
      <c r="AD41" s="203">
        <f t="shared" si="3"/>
        <v>0</v>
      </c>
      <c r="AE41" s="193">
        <f t="shared" si="3"/>
        <v>235837</v>
      </c>
      <c r="AF41" s="102">
        <f t="shared" si="3"/>
        <v>173441</v>
      </c>
      <c r="AG41" s="203">
        <f t="shared" si="3"/>
        <v>0</v>
      </c>
      <c r="AH41" s="426">
        <f t="shared" si="3"/>
        <v>0</v>
      </c>
    </row>
    <row r="42" spans="1:34" ht="15" customHeight="1" x14ac:dyDescent="0.2">
      <c r="A42" s="254">
        <f>[6]Settings!U41</f>
        <v>0</v>
      </c>
      <c r="B42" s="243">
        <f>[6]Settings!V41</f>
        <v>0</v>
      </c>
      <c r="C42" s="244">
        <f>[6]Settings!W41</f>
        <v>0</v>
      </c>
      <c r="D42" s="194"/>
      <c r="E42" s="4"/>
      <c r="F42" s="204"/>
      <c r="G42" s="194"/>
      <c r="H42" s="4"/>
      <c r="I42" s="204"/>
      <c r="J42" s="194"/>
      <c r="K42" s="4"/>
      <c r="L42" s="204"/>
      <c r="M42" s="194"/>
      <c r="N42" s="4"/>
      <c r="O42" s="204"/>
      <c r="P42" s="194"/>
      <c r="Q42" s="4"/>
      <c r="R42" s="204"/>
      <c r="S42" s="194"/>
      <c r="T42" s="4"/>
      <c r="U42" s="204"/>
      <c r="V42" s="194"/>
      <c r="W42" s="4"/>
      <c r="X42" s="204"/>
      <c r="Y42" s="194"/>
      <c r="Z42" s="4"/>
      <c r="AA42" s="204"/>
      <c r="AB42" s="194"/>
      <c r="AC42" s="4"/>
      <c r="AD42" s="204"/>
      <c r="AE42" s="194"/>
      <c r="AF42" s="4"/>
      <c r="AG42" s="204"/>
    </row>
    <row r="43" spans="1:34" ht="15" customHeight="1" x14ac:dyDescent="0.2">
      <c r="A43" s="20" t="str">
        <f>[6]Settings!U42</f>
        <v>B</v>
      </c>
      <c r="B43" s="19" t="str">
        <f>[6]Settings!V42</f>
        <v>EC141</v>
      </c>
      <c r="C43" s="229" t="str">
        <f>[6]Settings!W42</f>
        <v xml:space="preserve"> Elundini</v>
      </c>
      <c r="D43" s="147">
        <v>127441</v>
      </c>
      <c r="E43" s="80">
        <v>130940</v>
      </c>
      <c r="F43" s="134">
        <v>132569</v>
      </c>
      <c r="G43" s="147">
        <v>0</v>
      </c>
      <c r="H43" s="80">
        <v>0</v>
      </c>
      <c r="I43" s="134">
        <v>0</v>
      </c>
      <c r="J43" s="147">
        <v>6675</v>
      </c>
      <c r="K43" s="80">
        <v>7009</v>
      </c>
      <c r="L43" s="134">
        <v>7344</v>
      </c>
      <c r="M43" s="147"/>
      <c r="N43" s="80"/>
      <c r="O43" s="134"/>
      <c r="P43" s="147"/>
      <c r="Q43" s="80"/>
      <c r="R43" s="134"/>
      <c r="S43" s="147"/>
      <c r="T43" s="80"/>
      <c r="U43" s="134"/>
      <c r="V43" s="147"/>
      <c r="W43" s="80"/>
      <c r="X43" s="134"/>
      <c r="Y43" s="147">
        <v>45179</v>
      </c>
      <c r="Z43" s="80">
        <v>35023</v>
      </c>
      <c r="AA43" s="134">
        <v>0</v>
      </c>
      <c r="AB43" s="147">
        <v>43857</v>
      </c>
      <c r="AC43" s="80">
        <v>33132</v>
      </c>
      <c r="AD43" s="134">
        <v>0</v>
      </c>
      <c r="AE43" s="147">
        <v>48128</v>
      </c>
      <c r="AF43" s="80">
        <v>35394</v>
      </c>
      <c r="AG43" s="134">
        <v>0</v>
      </c>
    </row>
    <row r="44" spans="1:34" ht="15" customHeight="1" x14ac:dyDescent="0.2">
      <c r="A44" s="20" t="str">
        <f>[6]Settings!U43</f>
        <v>B</v>
      </c>
      <c r="B44" s="19" t="str">
        <f>[6]Settings!V43</f>
        <v>EC142</v>
      </c>
      <c r="C44" s="229" t="str">
        <f>[6]Settings!W43</f>
        <v xml:space="preserve"> Senqu</v>
      </c>
      <c r="D44" s="147">
        <v>126153</v>
      </c>
      <c r="E44" s="80">
        <v>129029</v>
      </c>
      <c r="F44" s="134">
        <v>130058</v>
      </c>
      <c r="G44" s="147">
        <v>0</v>
      </c>
      <c r="H44" s="80">
        <v>0</v>
      </c>
      <c r="I44" s="134">
        <v>0</v>
      </c>
      <c r="J44" s="147">
        <v>6675</v>
      </c>
      <c r="K44" s="80">
        <v>7009</v>
      </c>
      <c r="L44" s="134">
        <v>7344</v>
      </c>
      <c r="M44" s="147"/>
      <c r="N44" s="80"/>
      <c r="O44" s="134"/>
      <c r="P44" s="147"/>
      <c r="Q44" s="80"/>
      <c r="R44" s="134"/>
      <c r="S44" s="147"/>
      <c r="T44" s="80"/>
      <c r="U44" s="134"/>
      <c r="V44" s="147"/>
      <c r="W44" s="80"/>
      <c r="X44" s="134"/>
      <c r="Y44" s="147">
        <v>44167</v>
      </c>
      <c r="Z44" s="80">
        <v>34239</v>
      </c>
      <c r="AA44" s="134">
        <v>0</v>
      </c>
      <c r="AB44" s="147">
        <v>42394</v>
      </c>
      <c r="AC44" s="80">
        <v>32027</v>
      </c>
      <c r="AD44" s="134">
        <v>0</v>
      </c>
      <c r="AE44" s="147">
        <v>46405</v>
      </c>
      <c r="AF44" s="80">
        <v>34128</v>
      </c>
      <c r="AG44" s="134">
        <v>0</v>
      </c>
    </row>
    <row r="45" spans="1:34" ht="15" customHeight="1" x14ac:dyDescent="0.2">
      <c r="A45" s="20" t="str">
        <f>[6]Settings!U44</f>
        <v>B</v>
      </c>
      <c r="B45" s="19" t="str">
        <f>[6]Settings!V44</f>
        <v>EC145</v>
      </c>
      <c r="C45" s="229" t="str">
        <f>[6]Settings!W44</f>
        <v xml:space="preserve"> Walter Sisulu</v>
      </c>
      <c r="D45" s="147">
        <v>44454</v>
      </c>
      <c r="E45" s="80">
        <v>47707</v>
      </c>
      <c r="F45" s="134">
        <v>50086</v>
      </c>
      <c r="G45" s="147">
        <v>0</v>
      </c>
      <c r="H45" s="80">
        <v>0</v>
      </c>
      <c r="I45" s="134">
        <v>0</v>
      </c>
      <c r="J45" s="147">
        <v>4576</v>
      </c>
      <c r="K45" s="80">
        <v>4807</v>
      </c>
      <c r="L45" s="134">
        <v>5039</v>
      </c>
      <c r="M45" s="147"/>
      <c r="N45" s="80"/>
      <c r="O45" s="134"/>
      <c r="P45" s="147"/>
      <c r="Q45" s="80"/>
      <c r="R45" s="134"/>
      <c r="S45" s="147"/>
      <c r="T45" s="80"/>
      <c r="U45" s="134"/>
      <c r="V45" s="147"/>
      <c r="W45" s="80"/>
      <c r="X45" s="134"/>
      <c r="Y45" s="147">
        <v>20980</v>
      </c>
      <c r="Z45" s="80">
        <v>16264</v>
      </c>
      <c r="AA45" s="134">
        <v>0</v>
      </c>
      <c r="AB45" s="147">
        <v>22454</v>
      </c>
      <c r="AC45" s="80">
        <v>16963</v>
      </c>
      <c r="AD45" s="134">
        <v>0</v>
      </c>
      <c r="AE45" s="147">
        <v>24978</v>
      </c>
      <c r="AF45" s="80">
        <v>18370</v>
      </c>
      <c r="AG45" s="134">
        <v>0</v>
      </c>
    </row>
    <row r="46" spans="1:34" ht="15" customHeight="1" x14ac:dyDescent="0.2">
      <c r="A46" s="20" t="str">
        <f>[6]Settings!U45</f>
        <v>C</v>
      </c>
      <c r="B46" s="19" t="str">
        <f>[6]Settings!V45</f>
        <v>DC14</v>
      </c>
      <c r="C46" s="229" t="str">
        <f>[6]Settings!W45</f>
        <v xml:space="preserve"> Joe Gqabi District Municipality</v>
      </c>
      <c r="D46" s="147">
        <v>213548</v>
      </c>
      <c r="E46" s="80">
        <v>224369</v>
      </c>
      <c r="F46" s="134">
        <v>236039</v>
      </c>
      <c r="G46" s="147">
        <v>25612</v>
      </c>
      <c r="H46" s="80">
        <v>34388</v>
      </c>
      <c r="I46" s="134">
        <v>37421</v>
      </c>
      <c r="J46" s="147">
        <v>0</v>
      </c>
      <c r="K46" s="80">
        <v>0</v>
      </c>
      <c r="L46" s="134">
        <v>0</v>
      </c>
      <c r="M46" s="147"/>
      <c r="N46" s="80"/>
      <c r="O46" s="134"/>
      <c r="P46" s="147"/>
      <c r="Q46" s="80"/>
      <c r="R46" s="134"/>
      <c r="S46" s="147"/>
      <c r="T46" s="80"/>
      <c r="U46" s="134"/>
      <c r="V46" s="147"/>
      <c r="W46" s="80"/>
      <c r="X46" s="134"/>
      <c r="Y46" s="147"/>
      <c r="Z46" s="80"/>
      <c r="AA46" s="134"/>
      <c r="AB46" s="147"/>
      <c r="AC46" s="80"/>
      <c r="AD46" s="134"/>
      <c r="AE46" s="147"/>
      <c r="AF46" s="80"/>
      <c r="AG46" s="134">
        <v>0</v>
      </c>
    </row>
    <row r="47" spans="1:34" s="66" customFormat="1" ht="15" customHeight="1" x14ac:dyDescent="0.2">
      <c r="A47" s="22" t="str">
        <f>[6]Settings!U46</f>
        <v>Total: Joe Gqabi Municipalities</v>
      </c>
      <c r="B47" s="23"/>
      <c r="C47" s="24"/>
      <c r="D47" s="193">
        <f>SUM(D43:D46)</f>
        <v>511596</v>
      </c>
      <c r="E47" s="102">
        <f t="shared" ref="E47:AH47" si="4">SUM(E43:E46)</f>
        <v>532045</v>
      </c>
      <c r="F47" s="203">
        <f t="shared" si="4"/>
        <v>548752</v>
      </c>
      <c r="G47" s="193">
        <f t="shared" si="4"/>
        <v>25612</v>
      </c>
      <c r="H47" s="102">
        <f t="shared" si="4"/>
        <v>34388</v>
      </c>
      <c r="I47" s="203">
        <f t="shared" si="4"/>
        <v>37421</v>
      </c>
      <c r="J47" s="193">
        <f t="shared" si="4"/>
        <v>17926</v>
      </c>
      <c r="K47" s="102">
        <f t="shared" si="4"/>
        <v>18825</v>
      </c>
      <c r="L47" s="203">
        <f t="shared" si="4"/>
        <v>19727</v>
      </c>
      <c r="M47" s="193">
        <f t="shared" si="4"/>
        <v>0</v>
      </c>
      <c r="N47" s="102">
        <f t="shared" si="4"/>
        <v>0</v>
      </c>
      <c r="O47" s="203">
        <f t="shared" si="4"/>
        <v>0</v>
      </c>
      <c r="P47" s="203">
        <f t="shared" si="4"/>
        <v>0</v>
      </c>
      <c r="Q47" s="102">
        <f t="shared" si="4"/>
        <v>0</v>
      </c>
      <c r="R47" s="203">
        <f t="shared" si="4"/>
        <v>0</v>
      </c>
      <c r="S47" s="193">
        <f t="shared" si="4"/>
        <v>0</v>
      </c>
      <c r="T47" s="102">
        <f t="shared" si="4"/>
        <v>0</v>
      </c>
      <c r="U47" s="203">
        <f t="shared" si="4"/>
        <v>0</v>
      </c>
      <c r="V47" s="193">
        <f t="shared" si="4"/>
        <v>0</v>
      </c>
      <c r="W47" s="102">
        <f t="shared" si="4"/>
        <v>0</v>
      </c>
      <c r="X47" s="203">
        <f t="shared" si="4"/>
        <v>0</v>
      </c>
      <c r="Y47" s="193">
        <f t="shared" si="4"/>
        <v>110326</v>
      </c>
      <c r="Z47" s="102">
        <f t="shared" si="4"/>
        <v>85526</v>
      </c>
      <c r="AA47" s="203">
        <f t="shared" si="4"/>
        <v>0</v>
      </c>
      <c r="AB47" s="193">
        <f t="shared" si="4"/>
        <v>108705</v>
      </c>
      <c r="AC47" s="102">
        <f t="shared" si="4"/>
        <v>82122</v>
      </c>
      <c r="AD47" s="203">
        <f t="shared" si="4"/>
        <v>0</v>
      </c>
      <c r="AE47" s="193">
        <f t="shared" si="4"/>
        <v>119511</v>
      </c>
      <c r="AF47" s="102">
        <f t="shared" si="4"/>
        <v>87892</v>
      </c>
      <c r="AG47" s="203">
        <f t="shared" si="4"/>
        <v>0</v>
      </c>
      <c r="AH47" s="426">
        <f t="shared" si="4"/>
        <v>0</v>
      </c>
    </row>
    <row r="48" spans="1:34" ht="15" customHeight="1" x14ac:dyDescent="0.2">
      <c r="A48" s="254">
        <f>[6]Settings!U47</f>
        <v>0</v>
      </c>
      <c r="B48" s="243">
        <f>[6]Settings!V47</f>
        <v>0</v>
      </c>
      <c r="C48" s="244">
        <f>[6]Settings!W47</f>
        <v>0</v>
      </c>
      <c r="D48" s="1"/>
      <c r="E48" s="2"/>
      <c r="F48" s="3"/>
      <c r="G48" s="1"/>
      <c r="H48" s="2"/>
      <c r="I48" s="3"/>
      <c r="J48" s="1"/>
      <c r="K48" s="2"/>
      <c r="L48" s="3"/>
      <c r="M48" s="1"/>
      <c r="N48" s="2"/>
      <c r="O48" s="3"/>
      <c r="P48" s="1"/>
      <c r="Q48" s="2"/>
      <c r="R48" s="3"/>
      <c r="S48" s="1"/>
      <c r="T48" s="2"/>
      <c r="U48" s="3"/>
      <c r="V48" s="1"/>
      <c r="W48" s="2"/>
      <c r="X48" s="3"/>
      <c r="Y48" s="1"/>
      <c r="Z48" s="2"/>
      <c r="AA48" s="3"/>
      <c r="AB48" s="1"/>
      <c r="AC48" s="2"/>
      <c r="AD48" s="3"/>
      <c r="AE48" s="1"/>
      <c r="AF48" s="2"/>
      <c r="AG48" s="3"/>
    </row>
    <row r="49" spans="1:34" ht="15" customHeight="1" x14ac:dyDescent="0.2">
      <c r="A49" s="20" t="str">
        <f>[6]Settings!U48</f>
        <v>B</v>
      </c>
      <c r="B49" s="19" t="str">
        <f>[6]Settings!V48</f>
        <v>EC153</v>
      </c>
      <c r="C49" s="229" t="str">
        <f>[6]Settings!W48</f>
        <v xml:space="preserve"> Ngquza Hill</v>
      </c>
      <c r="D49" s="147">
        <v>197728</v>
      </c>
      <c r="E49" s="80">
        <v>212677</v>
      </c>
      <c r="F49" s="134">
        <v>221485</v>
      </c>
      <c r="G49" s="147">
        <v>0</v>
      </c>
      <c r="H49" s="80">
        <v>0</v>
      </c>
      <c r="I49" s="134">
        <v>0</v>
      </c>
      <c r="J49" s="147">
        <v>12399</v>
      </c>
      <c r="K49" s="80">
        <v>13017</v>
      </c>
      <c r="L49" s="134">
        <v>13639</v>
      </c>
      <c r="M49" s="147"/>
      <c r="N49" s="80"/>
      <c r="O49" s="134"/>
      <c r="P49" s="147"/>
      <c r="Q49" s="80"/>
      <c r="R49" s="134"/>
      <c r="S49" s="147"/>
      <c r="T49" s="80"/>
      <c r="U49" s="134"/>
      <c r="V49" s="147"/>
      <c r="W49" s="80"/>
      <c r="X49" s="134"/>
      <c r="Y49" s="147">
        <v>64460</v>
      </c>
      <c r="Z49" s="80">
        <v>49971</v>
      </c>
      <c r="AA49" s="134">
        <v>0</v>
      </c>
      <c r="AB49" s="147">
        <v>71825</v>
      </c>
      <c r="AC49" s="80">
        <v>54261</v>
      </c>
      <c r="AD49" s="134">
        <v>0</v>
      </c>
      <c r="AE49" s="147">
        <v>79382</v>
      </c>
      <c r="AF49" s="80">
        <v>58380</v>
      </c>
      <c r="AG49" s="134">
        <v>0</v>
      </c>
    </row>
    <row r="50" spans="1:34" ht="15" customHeight="1" x14ac:dyDescent="0.2">
      <c r="A50" s="20" t="str">
        <f>[6]Settings!U49</f>
        <v>B</v>
      </c>
      <c r="B50" s="19" t="str">
        <f>[6]Settings!V49</f>
        <v>EC154</v>
      </c>
      <c r="C50" s="229" t="str">
        <f>[6]Settings!W49</f>
        <v xml:space="preserve"> Port St Johns</v>
      </c>
      <c r="D50" s="147">
        <v>118085</v>
      </c>
      <c r="E50" s="80">
        <v>126608</v>
      </c>
      <c r="F50" s="134">
        <v>131651</v>
      </c>
      <c r="G50" s="147">
        <v>0</v>
      </c>
      <c r="H50" s="80">
        <v>0</v>
      </c>
      <c r="I50" s="134">
        <v>0</v>
      </c>
      <c r="J50" s="147">
        <v>7687</v>
      </c>
      <c r="K50" s="80">
        <v>8070</v>
      </c>
      <c r="L50" s="134">
        <v>8454</v>
      </c>
      <c r="M50" s="147"/>
      <c r="N50" s="80"/>
      <c r="O50" s="134"/>
      <c r="P50" s="147"/>
      <c r="Q50" s="80"/>
      <c r="R50" s="134"/>
      <c r="S50" s="147"/>
      <c r="T50" s="80"/>
      <c r="U50" s="134"/>
      <c r="V50" s="147"/>
      <c r="W50" s="80"/>
      <c r="X50" s="134"/>
      <c r="Y50" s="147">
        <v>37964</v>
      </c>
      <c r="Z50" s="80">
        <v>29430</v>
      </c>
      <c r="AA50" s="134">
        <v>0</v>
      </c>
      <c r="AB50" s="147">
        <v>42027</v>
      </c>
      <c r="AC50" s="80">
        <v>31749</v>
      </c>
      <c r="AD50" s="134">
        <v>0</v>
      </c>
      <c r="AE50" s="147">
        <v>46357</v>
      </c>
      <c r="AF50" s="80">
        <v>34092</v>
      </c>
      <c r="AG50" s="134">
        <v>0</v>
      </c>
    </row>
    <row r="51" spans="1:34" ht="15" customHeight="1" x14ac:dyDescent="0.2">
      <c r="A51" s="20" t="str">
        <f>[6]Settings!U50</f>
        <v>B</v>
      </c>
      <c r="B51" s="19" t="str">
        <f>[6]Settings!V50</f>
        <v>EC155</v>
      </c>
      <c r="C51" s="229" t="str">
        <f>[6]Settings!W50</f>
        <v xml:space="preserve"> Nyandeni</v>
      </c>
      <c r="D51" s="147">
        <v>210849</v>
      </c>
      <c r="E51" s="80">
        <v>220290</v>
      </c>
      <c r="F51" s="134">
        <v>226030</v>
      </c>
      <c r="G51" s="147">
        <v>0</v>
      </c>
      <c r="H51" s="80">
        <v>0</v>
      </c>
      <c r="I51" s="134">
        <v>0</v>
      </c>
      <c r="J51" s="147">
        <v>12399</v>
      </c>
      <c r="K51" s="80">
        <v>13017</v>
      </c>
      <c r="L51" s="134">
        <v>13639</v>
      </c>
      <c r="M51" s="147"/>
      <c r="N51" s="80"/>
      <c r="O51" s="134"/>
      <c r="P51" s="147"/>
      <c r="Q51" s="80"/>
      <c r="R51" s="134"/>
      <c r="S51" s="147"/>
      <c r="T51" s="80"/>
      <c r="U51" s="134"/>
      <c r="V51" s="147"/>
      <c r="W51" s="80"/>
      <c r="X51" s="134"/>
      <c r="Y51" s="147">
        <v>73038</v>
      </c>
      <c r="Z51" s="80">
        <v>56621</v>
      </c>
      <c r="AA51" s="134">
        <v>0</v>
      </c>
      <c r="AB51" s="147">
        <v>74883</v>
      </c>
      <c r="AC51" s="80">
        <v>56571</v>
      </c>
      <c r="AD51" s="134">
        <v>0</v>
      </c>
      <c r="AE51" s="147">
        <v>82408</v>
      </c>
      <c r="AF51" s="80">
        <v>60605</v>
      </c>
      <c r="AG51" s="134">
        <v>0</v>
      </c>
    </row>
    <row r="52" spans="1:34" ht="15" customHeight="1" x14ac:dyDescent="0.2">
      <c r="A52" s="20" t="str">
        <f>[6]Settings!U51</f>
        <v>B</v>
      </c>
      <c r="B52" s="19" t="str">
        <f>[6]Settings!V51</f>
        <v>EC156</v>
      </c>
      <c r="C52" s="229" t="str">
        <f>[6]Settings!W51</f>
        <v xml:space="preserve"> Mhlontlo</v>
      </c>
      <c r="D52" s="147">
        <v>149336</v>
      </c>
      <c r="E52" s="80">
        <v>154475</v>
      </c>
      <c r="F52" s="134">
        <v>157034</v>
      </c>
      <c r="G52" s="147">
        <v>0</v>
      </c>
      <c r="H52" s="80">
        <v>0</v>
      </c>
      <c r="I52" s="134">
        <v>0</v>
      </c>
      <c r="J52" s="147">
        <v>10043</v>
      </c>
      <c r="K52" s="80">
        <v>10544</v>
      </c>
      <c r="L52" s="134">
        <v>11047</v>
      </c>
      <c r="M52" s="147"/>
      <c r="N52" s="80"/>
      <c r="O52" s="134"/>
      <c r="P52" s="147"/>
      <c r="Q52" s="80"/>
      <c r="R52" s="134"/>
      <c r="S52" s="147"/>
      <c r="T52" s="80"/>
      <c r="U52" s="134"/>
      <c r="V52" s="147"/>
      <c r="W52" s="80"/>
      <c r="X52" s="134"/>
      <c r="Y52" s="147">
        <v>48917</v>
      </c>
      <c r="Z52" s="80">
        <v>37922</v>
      </c>
      <c r="AA52" s="134">
        <v>0</v>
      </c>
      <c r="AB52" s="147">
        <v>49440</v>
      </c>
      <c r="AC52" s="80">
        <v>37350</v>
      </c>
      <c r="AD52" s="134">
        <v>0</v>
      </c>
      <c r="AE52" s="147">
        <v>53732</v>
      </c>
      <c r="AF52" s="80">
        <v>39516</v>
      </c>
      <c r="AG52" s="134">
        <v>0</v>
      </c>
    </row>
    <row r="53" spans="1:34" ht="15" customHeight="1" x14ac:dyDescent="0.2">
      <c r="A53" s="20" t="str">
        <f>[6]Settings!U52</f>
        <v>B</v>
      </c>
      <c r="B53" s="19" t="str">
        <f>[6]Settings!V52</f>
        <v>EC157</v>
      </c>
      <c r="C53" s="229" t="str">
        <f>[6]Settings!W52</f>
        <v xml:space="preserve"> King Sabata Dalindyebo</v>
      </c>
      <c r="D53" s="147">
        <v>267710</v>
      </c>
      <c r="E53" s="80">
        <v>290205</v>
      </c>
      <c r="F53" s="134">
        <v>304787</v>
      </c>
      <c r="G53" s="147">
        <v>0</v>
      </c>
      <c r="H53" s="80">
        <v>0</v>
      </c>
      <c r="I53" s="134">
        <v>0</v>
      </c>
      <c r="J53" s="147">
        <v>0</v>
      </c>
      <c r="K53" s="80">
        <v>0</v>
      </c>
      <c r="L53" s="134">
        <v>0</v>
      </c>
      <c r="M53" s="147"/>
      <c r="N53" s="80"/>
      <c r="O53" s="134"/>
      <c r="P53" s="147"/>
      <c r="Q53" s="80"/>
      <c r="R53" s="134"/>
      <c r="S53" s="147"/>
      <c r="T53" s="80"/>
      <c r="U53" s="134"/>
      <c r="V53" s="147"/>
      <c r="W53" s="80"/>
      <c r="X53" s="134"/>
      <c r="Y53" s="147">
        <v>110515</v>
      </c>
      <c r="Z53" s="80">
        <v>85673</v>
      </c>
      <c r="AA53" s="134">
        <v>0</v>
      </c>
      <c r="AB53" s="147">
        <v>123061</v>
      </c>
      <c r="AC53" s="80">
        <v>92967</v>
      </c>
      <c r="AD53" s="134">
        <v>0</v>
      </c>
      <c r="AE53" s="147">
        <v>136613</v>
      </c>
      <c r="AF53" s="80">
        <v>100469</v>
      </c>
      <c r="AG53" s="134">
        <v>0</v>
      </c>
    </row>
    <row r="54" spans="1:34" ht="15" customHeight="1" x14ac:dyDescent="0.2">
      <c r="A54" s="20" t="str">
        <f>[6]Settings!U53</f>
        <v>C</v>
      </c>
      <c r="B54" s="19" t="str">
        <f>[6]Settings!V53</f>
        <v>DC15</v>
      </c>
      <c r="C54" s="229" t="str">
        <f>[6]Settings!W53</f>
        <v xml:space="preserve"> O.R. Tambo District Municipality</v>
      </c>
      <c r="D54" s="147">
        <v>646328</v>
      </c>
      <c r="E54" s="80">
        <v>704086</v>
      </c>
      <c r="F54" s="134">
        <v>759714</v>
      </c>
      <c r="G54" s="147">
        <v>81942</v>
      </c>
      <c r="H54" s="80">
        <v>89439</v>
      </c>
      <c r="I54" s="134">
        <v>97326</v>
      </c>
      <c r="J54" s="147">
        <v>0</v>
      </c>
      <c r="K54" s="80">
        <v>0</v>
      </c>
      <c r="L54" s="134">
        <v>0</v>
      </c>
      <c r="M54" s="147"/>
      <c r="N54" s="80"/>
      <c r="O54" s="134"/>
      <c r="P54" s="147"/>
      <c r="Q54" s="80"/>
      <c r="R54" s="134"/>
      <c r="S54" s="147"/>
      <c r="T54" s="80"/>
      <c r="U54" s="134"/>
      <c r="V54" s="147"/>
      <c r="W54" s="80"/>
      <c r="X54" s="134"/>
      <c r="Y54" s="147"/>
      <c r="Z54" s="80"/>
      <c r="AA54" s="134"/>
      <c r="AB54" s="147"/>
      <c r="AC54" s="80"/>
      <c r="AD54" s="134"/>
      <c r="AE54" s="147"/>
      <c r="AF54" s="80"/>
      <c r="AG54" s="134"/>
    </row>
    <row r="55" spans="1:34" s="66" customFormat="1" ht="15" customHeight="1" x14ac:dyDescent="0.2">
      <c r="A55" s="22" t="str">
        <f>[6]Settings!U54</f>
        <v>Total: O.R.Tambo Municipalities</v>
      </c>
      <c r="B55" s="23"/>
      <c r="C55" s="24"/>
      <c r="D55" s="193">
        <f>SUM(D49:D54)</f>
        <v>1590036</v>
      </c>
      <c r="E55" s="102">
        <f t="shared" ref="E55:AH55" si="5">SUM(E49:E54)</f>
        <v>1708341</v>
      </c>
      <c r="F55" s="203">
        <f t="shared" si="5"/>
        <v>1800701</v>
      </c>
      <c r="G55" s="193">
        <f t="shared" si="5"/>
        <v>81942</v>
      </c>
      <c r="H55" s="102">
        <f t="shared" si="5"/>
        <v>89439</v>
      </c>
      <c r="I55" s="203">
        <f t="shared" si="5"/>
        <v>97326</v>
      </c>
      <c r="J55" s="193">
        <f t="shared" si="5"/>
        <v>42528</v>
      </c>
      <c r="K55" s="102">
        <f t="shared" si="5"/>
        <v>44648</v>
      </c>
      <c r="L55" s="203">
        <f t="shared" si="5"/>
        <v>46779</v>
      </c>
      <c r="M55" s="193">
        <f t="shared" si="5"/>
        <v>0</v>
      </c>
      <c r="N55" s="102">
        <f t="shared" si="5"/>
        <v>0</v>
      </c>
      <c r="O55" s="203">
        <f t="shared" si="5"/>
        <v>0</v>
      </c>
      <c r="P55" s="203">
        <f t="shared" si="5"/>
        <v>0</v>
      </c>
      <c r="Q55" s="102">
        <f t="shared" si="5"/>
        <v>0</v>
      </c>
      <c r="R55" s="203">
        <f t="shared" si="5"/>
        <v>0</v>
      </c>
      <c r="S55" s="193">
        <f t="shared" si="5"/>
        <v>0</v>
      </c>
      <c r="T55" s="102">
        <f t="shared" si="5"/>
        <v>0</v>
      </c>
      <c r="U55" s="203">
        <f t="shared" si="5"/>
        <v>0</v>
      </c>
      <c r="V55" s="193">
        <f t="shared" si="5"/>
        <v>0</v>
      </c>
      <c r="W55" s="102">
        <f t="shared" si="5"/>
        <v>0</v>
      </c>
      <c r="X55" s="203">
        <f t="shared" si="5"/>
        <v>0</v>
      </c>
      <c r="Y55" s="193">
        <f t="shared" si="5"/>
        <v>334894</v>
      </c>
      <c r="Z55" s="102">
        <f t="shared" si="5"/>
        <v>259617</v>
      </c>
      <c r="AA55" s="203">
        <f t="shared" si="5"/>
        <v>0</v>
      </c>
      <c r="AB55" s="193">
        <f t="shared" si="5"/>
        <v>361236</v>
      </c>
      <c r="AC55" s="102">
        <f t="shared" si="5"/>
        <v>272898</v>
      </c>
      <c r="AD55" s="203">
        <f t="shared" si="5"/>
        <v>0</v>
      </c>
      <c r="AE55" s="193">
        <f t="shared" si="5"/>
        <v>398492</v>
      </c>
      <c r="AF55" s="102">
        <f t="shared" si="5"/>
        <v>293062</v>
      </c>
      <c r="AG55" s="203">
        <f t="shared" si="5"/>
        <v>0</v>
      </c>
      <c r="AH55" s="426">
        <f t="shared" si="5"/>
        <v>0</v>
      </c>
    </row>
    <row r="56" spans="1:34" ht="15" customHeight="1" x14ac:dyDescent="0.2">
      <c r="A56" s="254">
        <f>[6]Settings!U55</f>
        <v>0</v>
      </c>
      <c r="B56" s="243">
        <f>[6]Settings!V55</f>
        <v>0</v>
      </c>
      <c r="C56" s="244">
        <f>[6]Settings!W55</f>
        <v>0</v>
      </c>
      <c r="D56" s="1"/>
      <c r="E56" s="2"/>
      <c r="F56" s="3"/>
      <c r="G56" s="1"/>
      <c r="H56" s="2"/>
      <c r="I56" s="3"/>
      <c r="J56" s="1"/>
      <c r="K56" s="2"/>
      <c r="L56" s="3"/>
      <c r="M56" s="1"/>
      <c r="N56" s="2"/>
      <c r="O56" s="3"/>
      <c r="P56" s="1"/>
      <c r="Q56" s="2"/>
      <c r="R56" s="3"/>
      <c r="S56" s="1"/>
      <c r="T56" s="2"/>
      <c r="U56" s="3"/>
      <c r="V56" s="1"/>
      <c r="W56" s="2"/>
      <c r="X56" s="3"/>
      <c r="Y56" s="1"/>
      <c r="Z56" s="2"/>
      <c r="AA56" s="3"/>
      <c r="AB56" s="1"/>
      <c r="AC56" s="2"/>
      <c r="AD56" s="3"/>
      <c r="AE56" s="1"/>
      <c r="AF56" s="2"/>
      <c r="AG56" s="3"/>
    </row>
    <row r="57" spans="1:34" ht="15" customHeight="1" x14ac:dyDescent="0.2">
      <c r="A57" s="20" t="str">
        <f>[6]Settings!U56</f>
        <v>B</v>
      </c>
      <c r="B57" s="19" t="str">
        <f>[6]Settings!V56</f>
        <v>EC441</v>
      </c>
      <c r="C57" s="229" t="str">
        <f>[6]Settings!W56</f>
        <v xml:space="preserve"> Matatiele</v>
      </c>
      <c r="D57" s="147">
        <v>175765</v>
      </c>
      <c r="E57" s="80">
        <v>194858</v>
      </c>
      <c r="F57" s="134">
        <v>204190</v>
      </c>
      <c r="G57" s="147">
        <v>0</v>
      </c>
      <c r="H57" s="80">
        <v>0</v>
      </c>
      <c r="I57" s="134">
        <v>0</v>
      </c>
      <c r="J57" s="147">
        <v>10043</v>
      </c>
      <c r="K57" s="80">
        <v>10544</v>
      </c>
      <c r="L57" s="134">
        <v>11047</v>
      </c>
      <c r="M57" s="147"/>
      <c r="N57" s="80"/>
      <c r="O57" s="134"/>
      <c r="P57" s="147"/>
      <c r="Q57" s="80"/>
      <c r="R57" s="134"/>
      <c r="S57" s="147"/>
      <c r="T57" s="80"/>
      <c r="U57" s="134"/>
      <c r="V57" s="147"/>
      <c r="W57" s="80"/>
      <c r="X57" s="134"/>
      <c r="Y57" s="147">
        <v>56971</v>
      </c>
      <c r="Z57" s="80">
        <v>44165</v>
      </c>
      <c r="AA57" s="134">
        <v>0</v>
      </c>
      <c r="AB57" s="147">
        <v>68590</v>
      </c>
      <c r="AC57" s="80">
        <v>51817</v>
      </c>
      <c r="AD57" s="134">
        <v>0</v>
      </c>
      <c r="AE57" s="147">
        <v>75834</v>
      </c>
      <c r="AF57" s="80">
        <v>55771</v>
      </c>
      <c r="AG57" s="134">
        <v>0</v>
      </c>
    </row>
    <row r="58" spans="1:34" ht="15" customHeight="1" x14ac:dyDescent="0.2">
      <c r="A58" s="20" t="str">
        <f>[6]Settings!U57</f>
        <v>B</v>
      </c>
      <c r="B58" s="19" t="str">
        <f>[6]Settings!V57</f>
        <v>EC442</v>
      </c>
      <c r="C58" s="229" t="str">
        <f>[6]Settings!W57</f>
        <v xml:space="preserve"> Umzimvubu</v>
      </c>
      <c r="D58" s="147">
        <v>164800</v>
      </c>
      <c r="E58" s="80">
        <v>180146</v>
      </c>
      <c r="F58" s="134">
        <v>187738</v>
      </c>
      <c r="G58" s="147">
        <v>0</v>
      </c>
      <c r="H58" s="80">
        <v>0</v>
      </c>
      <c r="I58" s="134">
        <v>0</v>
      </c>
      <c r="J58" s="147">
        <v>10436</v>
      </c>
      <c r="K58" s="80">
        <v>10956</v>
      </c>
      <c r="L58" s="134">
        <v>11479</v>
      </c>
      <c r="M58" s="147"/>
      <c r="N58" s="80"/>
      <c r="O58" s="134"/>
      <c r="P58" s="147"/>
      <c r="Q58" s="80"/>
      <c r="R58" s="134"/>
      <c r="S58" s="147"/>
      <c r="T58" s="80"/>
      <c r="U58" s="134"/>
      <c r="V58" s="147"/>
      <c r="W58" s="80"/>
      <c r="X58" s="134"/>
      <c r="Y58" s="147">
        <v>51978</v>
      </c>
      <c r="Z58" s="80">
        <v>40294</v>
      </c>
      <c r="AA58" s="134">
        <v>0</v>
      </c>
      <c r="AB58" s="147">
        <v>61065</v>
      </c>
      <c r="AC58" s="80">
        <v>46132</v>
      </c>
      <c r="AD58" s="134">
        <v>0</v>
      </c>
      <c r="AE58" s="147">
        <v>67087</v>
      </c>
      <c r="AF58" s="80">
        <v>49337</v>
      </c>
      <c r="AG58" s="134">
        <v>0</v>
      </c>
    </row>
    <row r="59" spans="1:34" ht="15" customHeight="1" x14ac:dyDescent="0.2">
      <c r="A59" s="20" t="str">
        <f>[6]Settings!U58</f>
        <v>B</v>
      </c>
      <c r="B59" s="19" t="str">
        <f>[6]Settings!V58</f>
        <v>EC443</v>
      </c>
      <c r="C59" s="229" t="str">
        <f>[6]Settings!W58</f>
        <v xml:space="preserve"> Mbizana</v>
      </c>
      <c r="D59" s="147">
        <v>185508</v>
      </c>
      <c r="E59" s="80">
        <v>214445</v>
      </c>
      <c r="F59" s="134">
        <v>224689</v>
      </c>
      <c r="G59" s="147">
        <v>0</v>
      </c>
      <c r="H59" s="80">
        <v>0</v>
      </c>
      <c r="I59" s="134">
        <v>0</v>
      </c>
      <c r="J59" s="147">
        <v>12173</v>
      </c>
      <c r="K59" s="80">
        <v>12781</v>
      </c>
      <c r="L59" s="134">
        <v>13393</v>
      </c>
      <c r="M59" s="147"/>
      <c r="N59" s="80"/>
      <c r="O59" s="134"/>
      <c r="P59" s="147"/>
      <c r="Q59" s="80"/>
      <c r="R59" s="134"/>
      <c r="S59" s="147"/>
      <c r="T59" s="80"/>
      <c r="U59" s="134"/>
      <c r="V59" s="147"/>
      <c r="W59" s="80"/>
      <c r="X59" s="134"/>
      <c r="Y59" s="147">
        <v>55169</v>
      </c>
      <c r="Z59" s="80">
        <v>42768</v>
      </c>
      <c r="AA59" s="134">
        <v>0</v>
      </c>
      <c r="AB59" s="147">
        <v>73417</v>
      </c>
      <c r="AC59" s="80">
        <v>55463</v>
      </c>
      <c r="AD59" s="134">
        <v>0</v>
      </c>
      <c r="AE59" s="147">
        <v>81683</v>
      </c>
      <c r="AF59" s="80">
        <v>60072</v>
      </c>
      <c r="AG59" s="134">
        <v>0</v>
      </c>
    </row>
    <row r="60" spans="1:34" ht="15" customHeight="1" x14ac:dyDescent="0.2">
      <c r="A60" s="20" t="str">
        <f>[6]Settings!U59</f>
        <v>B</v>
      </c>
      <c r="B60" s="19" t="str">
        <f>[6]Settings!V59</f>
        <v>EC444</v>
      </c>
      <c r="C60" s="229" t="str">
        <f>[6]Settings!W59</f>
        <v xml:space="preserve"> Ntabankulu</v>
      </c>
      <c r="D60" s="147">
        <v>92541</v>
      </c>
      <c r="E60" s="80">
        <v>100435</v>
      </c>
      <c r="F60" s="134">
        <v>104279</v>
      </c>
      <c r="G60" s="147">
        <v>0</v>
      </c>
      <c r="H60" s="80">
        <v>0</v>
      </c>
      <c r="I60" s="134">
        <v>0</v>
      </c>
      <c r="J60" s="147">
        <v>7072</v>
      </c>
      <c r="K60" s="80">
        <v>7429</v>
      </c>
      <c r="L60" s="134">
        <v>7788</v>
      </c>
      <c r="M60" s="147"/>
      <c r="N60" s="80"/>
      <c r="O60" s="134"/>
      <c r="P60" s="147"/>
      <c r="Q60" s="80"/>
      <c r="R60" s="134"/>
      <c r="S60" s="147"/>
      <c r="T60" s="80"/>
      <c r="U60" s="134"/>
      <c r="V60" s="147"/>
      <c r="W60" s="80"/>
      <c r="X60" s="134"/>
      <c r="Y60" s="147">
        <v>27285</v>
      </c>
      <c r="Z60" s="80">
        <v>21152</v>
      </c>
      <c r="AA60" s="134">
        <v>0</v>
      </c>
      <c r="AB60" s="147">
        <v>31889</v>
      </c>
      <c r="AC60" s="80">
        <v>24090</v>
      </c>
      <c r="AD60" s="134">
        <v>0</v>
      </c>
      <c r="AE60" s="147">
        <v>34826</v>
      </c>
      <c r="AF60" s="80">
        <v>25612</v>
      </c>
      <c r="AG60" s="134">
        <v>0</v>
      </c>
    </row>
    <row r="61" spans="1:34" ht="15" customHeight="1" x14ac:dyDescent="0.2">
      <c r="A61" s="20" t="str">
        <f>[6]Settings!U60</f>
        <v>C</v>
      </c>
      <c r="B61" s="19" t="str">
        <f>[6]Settings!V60</f>
        <v>DC44</v>
      </c>
      <c r="C61" s="229" t="str">
        <f>[6]Settings!W60</f>
        <v xml:space="preserve"> Alfred Nzo District Municipality</v>
      </c>
      <c r="D61" s="147">
        <v>395113</v>
      </c>
      <c r="E61" s="80">
        <v>457264</v>
      </c>
      <c r="F61" s="134">
        <v>497939</v>
      </c>
      <c r="G61" s="147">
        <v>42473</v>
      </c>
      <c r="H61" s="80">
        <v>54661</v>
      </c>
      <c r="I61" s="134">
        <v>59481</v>
      </c>
      <c r="J61" s="147">
        <v>0</v>
      </c>
      <c r="K61" s="80">
        <v>0</v>
      </c>
      <c r="L61" s="134">
        <v>0</v>
      </c>
      <c r="M61" s="147"/>
      <c r="N61" s="80"/>
      <c r="O61" s="134"/>
      <c r="P61" s="147"/>
      <c r="Q61" s="80"/>
      <c r="R61" s="134"/>
      <c r="S61" s="147"/>
      <c r="T61" s="80"/>
      <c r="U61" s="134"/>
      <c r="V61" s="147"/>
      <c r="W61" s="80"/>
      <c r="X61" s="134"/>
      <c r="Y61" s="147"/>
      <c r="Z61" s="80"/>
      <c r="AA61" s="134"/>
      <c r="AB61" s="147"/>
      <c r="AC61" s="80"/>
      <c r="AD61" s="134"/>
      <c r="AE61" s="147"/>
      <c r="AF61" s="80"/>
      <c r="AG61" s="134"/>
    </row>
    <row r="62" spans="1:34" s="66" customFormat="1" ht="15" customHeight="1" x14ac:dyDescent="0.2">
      <c r="A62" s="22" t="str">
        <f>[6]Settings!U61</f>
        <v>Total: Alfred Nzo Municipalities</v>
      </c>
      <c r="B62" s="23"/>
      <c r="C62" s="24"/>
      <c r="D62" s="193">
        <f>SUM(D57:D61)</f>
        <v>1013727</v>
      </c>
      <c r="E62" s="102">
        <f t="shared" ref="E62:AH62" si="6">SUM(E57:E61)</f>
        <v>1147148</v>
      </c>
      <c r="F62" s="203">
        <f t="shared" si="6"/>
        <v>1218835</v>
      </c>
      <c r="G62" s="193">
        <f t="shared" si="6"/>
        <v>42473</v>
      </c>
      <c r="H62" s="102">
        <f t="shared" si="6"/>
        <v>54661</v>
      </c>
      <c r="I62" s="203">
        <f t="shared" si="6"/>
        <v>59481</v>
      </c>
      <c r="J62" s="193">
        <f t="shared" si="6"/>
        <v>39724</v>
      </c>
      <c r="K62" s="102">
        <f t="shared" si="6"/>
        <v>41710</v>
      </c>
      <c r="L62" s="203">
        <f t="shared" si="6"/>
        <v>43707</v>
      </c>
      <c r="M62" s="193">
        <f t="shared" si="6"/>
        <v>0</v>
      </c>
      <c r="N62" s="102">
        <f t="shared" si="6"/>
        <v>0</v>
      </c>
      <c r="O62" s="203">
        <f t="shared" si="6"/>
        <v>0</v>
      </c>
      <c r="P62" s="203">
        <f t="shared" si="6"/>
        <v>0</v>
      </c>
      <c r="Q62" s="102">
        <f t="shared" si="6"/>
        <v>0</v>
      </c>
      <c r="R62" s="203">
        <f t="shared" si="6"/>
        <v>0</v>
      </c>
      <c r="S62" s="193">
        <f t="shared" si="6"/>
        <v>0</v>
      </c>
      <c r="T62" s="102">
        <f t="shared" si="6"/>
        <v>0</v>
      </c>
      <c r="U62" s="203">
        <f t="shared" si="6"/>
        <v>0</v>
      </c>
      <c r="V62" s="193">
        <f t="shared" si="6"/>
        <v>0</v>
      </c>
      <c r="W62" s="102">
        <f t="shared" si="6"/>
        <v>0</v>
      </c>
      <c r="X62" s="203">
        <f t="shared" si="6"/>
        <v>0</v>
      </c>
      <c r="Y62" s="193">
        <f t="shared" si="6"/>
        <v>191403</v>
      </c>
      <c r="Z62" s="102">
        <f t="shared" si="6"/>
        <v>148379</v>
      </c>
      <c r="AA62" s="203">
        <f t="shared" si="6"/>
        <v>0</v>
      </c>
      <c r="AB62" s="193">
        <f t="shared" si="6"/>
        <v>234961</v>
      </c>
      <c r="AC62" s="102">
        <f t="shared" si="6"/>
        <v>177502</v>
      </c>
      <c r="AD62" s="203">
        <f t="shared" si="6"/>
        <v>0</v>
      </c>
      <c r="AE62" s="193">
        <f t="shared" si="6"/>
        <v>259430</v>
      </c>
      <c r="AF62" s="102">
        <f t="shared" si="6"/>
        <v>190792</v>
      </c>
      <c r="AG62" s="203">
        <f t="shared" si="6"/>
        <v>0</v>
      </c>
      <c r="AH62" s="426">
        <f t="shared" si="6"/>
        <v>0</v>
      </c>
    </row>
    <row r="63" spans="1:34" ht="15" customHeight="1" x14ac:dyDescent="0.2">
      <c r="A63" s="254">
        <f>[6]Settings!U62</f>
        <v>0</v>
      </c>
      <c r="B63" s="243">
        <f>[6]Settings!V62</f>
        <v>0</v>
      </c>
      <c r="C63" s="244">
        <f>[6]Settings!W62</f>
        <v>0</v>
      </c>
      <c r="D63" s="1"/>
      <c r="E63" s="2"/>
      <c r="F63" s="3"/>
      <c r="G63" s="1"/>
      <c r="H63" s="2"/>
      <c r="I63" s="3"/>
      <c r="J63" s="1"/>
      <c r="K63" s="2"/>
      <c r="L63" s="3"/>
      <c r="M63" s="1"/>
      <c r="N63" s="2"/>
      <c r="O63" s="3"/>
      <c r="P63" s="1"/>
      <c r="Q63" s="2"/>
      <c r="R63" s="3"/>
      <c r="S63" s="1"/>
      <c r="T63" s="2"/>
      <c r="U63" s="3"/>
      <c r="V63" s="1"/>
      <c r="W63" s="2"/>
      <c r="X63" s="3"/>
      <c r="Y63" s="1"/>
      <c r="Z63" s="2"/>
      <c r="AA63" s="3"/>
      <c r="AB63" s="1"/>
      <c r="AC63" s="2"/>
      <c r="AD63" s="3"/>
      <c r="AE63" s="1"/>
      <c r="AF63" s="2"/>
      <c r="AG63" s="3"/>
    </row>
    <row r="64" spans="1:34" ht="15" customHeight="1" x14ac:dyDescent="0.2">
      <c r="A64" s="254">
        <f>[6]Settings!U63</f>
        <v>0</v>
      </c>
      <c r="B64" s="243">
        <f>[6]Settings!V63</f>
        <v>0</v>
      </c>
      <c r="C64" s="244">
        <f>[6]Settings!W63</f>
        <v>0</v>
      </c>
      <c r="D64" s="1"/>
      <c r="E64" s="2"/>
      <c r="F64" s="3"/>
      <c r="G64" s="1"/>
      <c r="H64" s="2"/>
      <c r="I64" s="3"/>
      <c r="J64" s="1"/>
      <c r="K64" s="2"/>
      <c r="L64" s="3"/>
      <c r="M64" s="1"/>
      <c r="N64" s="2"/>
      <c r="O64" s="3"/>
      <c r="P64" s="1"/>
      <c r="Q64" s="2"/>
      <c r="R64" s="3"/>
      <c r="S64" s="1"/>
      <c r="T64" s="2"/>
      <c r="U64" s="3"/>
      <c r="V64" s="1"/>
      <c r="W64" s="2"/>
      <c r="X64" s="3"/>
      <c r="Y64" s="1"/>
      <c r="Z64" s="2"/>
      <c r="AA64" s="3"/>
      <c r="AB64" s="1"/>
      <c r="AC64" s="2"/>
      <c r="AD64" s="3"/>
      <c r="AE64" s="1"/>
      <c r="AF64" s="2"/>
      <c r="AG64" s="3"/>
    </row>
    <row r="65" spans="1:34" s="66" customFormat="1" ht="15" customHeight="1" x14ac:dyDescent="0.2">
      <c r="A65" s="22" t="str">
        <f>[6]Settings!U64</f>
        <v>Total: Eastern Cape Municipalities</v>
      </c>
      <c r="B65" s="23"/>
      <c r="C65" s="24"/>
      <c r="D65" s="193">
        <f>D12+D13+D23+D32+D41+D47+D55+D62</f>
        <v>7391971</v>
      </c>
      <c r="E65" s="102">
        <f t="shared" ref="E65:AH65" si="7">E12+E13+E23+E32+E41+E47+E55+E62</f>
        <v>7939524</v>
      </c>
      <c r="F65" s="203">
        <f t="shared" si="7"/>
        <v>8345184</v>
      </c>
      <c r="G65" s="193">
        <f t="shared" si="7"/>
        <v>616227</v>
      </c>
      <c r="H65" s="102">
        <f t="shared" si="7"/>
        <v>663318</v>
      </c>
      <c r="I65" s="203">
        <f t="shared" si="7"/>
        <v>718047</v>
      </c>
      <c r="J65" s="193">
        <f t="shared" si="7"/>
        <v>205006</v>
      </c>
      <c r="K65" s="102">
        <f t="shared" si="7"/>
        <v>215240</v>
      </c>
      <c r="L65" s="203">
        <f t="shared" si="7"/>
        <v>225532</v>
      </c>
      <c r="M65" s="193">
        <f t="shared" si="7"/>
        <v>0</v>
      </c>
      <c r="N65" s="102">
        <f t="shared" si="7"/>
        <v>0</v>
      </c>
      <c r="O65" s="203">
        <f t="shared" si="7"/>
        <v>0</v>
      </c>
      <c r="P65" s="203">
        <f t="shared" si="7"/>
        <v>0</v>
      </c>
      <c r="Q65" s="102">
        <f t="shared" si="7"/>
        <v>0</v>
      </c>
      <c r="R65" s="203">
        <f t="shared" si="7"/>
        <v>0</v>
      </c>
      <c r="S65" s="193">
        <f t="shared" si="7"/>
        <v>0</v>
      </c>
      <c r="T65" s="102">
        <f t="shared" si="7"/>
        <v>0</v>
      </c>
      <c r="U65" s="203">
        <f t="shared" si="7"/>
        <v>0</v>
      </c>
      <c r="V65" s="193">
        <f t="shared" si="7"/>
        <v>0</v>
      </c>
      <c r="W65" s="102">
        <f t="shared" si="7"/>
        <v>0</v>
      </c>
      <c r="X65" s="203">
        <f t="shared" si="7"/>
        <v>0</v>
      </c>
      <c r="Y65" s="193">
        <f t="shared" si="7"/>
        <v>1120464</v>
      </c>
      <c r="Z65" s="102">
        <f t="shared" si="7"/>
        <v>868603</v>
      </c>
      <c r="AA65" s="203">
        <f t="shared" si="7"/>
        <v>0</v>
      </c>
      <c r="AB65" s="193">
        <f t="shared" si="7"/>
        <v>1167492</v>
      </c>
      <c r="AC65" s="102">
        <f t="shared" si="7"/>
        <v>881987</v>
      </c>
      <c r="AD65" s="203">
        <f t="shared" si="7"/>
        <v>0</v>
      </c>
      <c r="AE65" s="193">
        <f t="shared" si="7"/>
        <v>1282633</v>
      </c>
      <c r="AF65" s="102">
        <f t="shared" si="7"/>
        <v>943283</v>
      </c>
      <c r="AG65" s="203">
        <f t="shared" si="7"/>
        <v>0</v>
      </c>
      <c r="AH65" s="426">
        <f t="shared" si="7"/>
        <v>0</v>
      </c>
    </row>
    <row r="66" spans="1:34" ht="15" customHeight="1" x14ac:dyDescent="0.2">
      <c r="A66" s="254">
        <f>[6]Settings!U65</f>
        <v>0</v>
      </c>
      <c r="B66" s="243">
        <f>[6]Settings!V65</f>
        <v>0</v>
      </c>
      <c r="C66" s="244">
        <f>[6]Settings!W65</f>
        <v>0</v>
      </c>
      <c r="D66" s="6"/>
      <c r="E66" s="7"/>
      <c r="F66" s="8"/>
      <c r="G66" s="6"/>
      <c r="H66" s="7"/>
      <c r="I66" s="8"/>
      <c r="J66" s="6"/>
      <c r="K66" s="7"/>
      <c r="L66" s="8"/>
      <c r="M66" s="6"/>
      <c r="N66" s="7"/>
      <c r="O66" s="8"/>
      <c r="P66" s="6"/>
      <c r="Q66" s="7"/>
      <c r="R66" s="8"/>
      <c r="S66" s="6"/>
      <c r="T66" s="7"/>
      <c r="U66" s="8"/>
      <c r="V66" s="6"/>
      <c r="W66" s="7"/>
      <c r="X66" s="8"/>
      <c r="Y66" s="6"/>
      <c r="Z66" s="7"/>
      <c r="AA66" s="8"/>
      <c r="AB66" s="6"/>
      <c r="AC66" s="7"/>
      <c r="AD66" s="8"/>
      <c r="AE66" s="6"/>
      <c r="AF66" s="7"/>
      <c r="AG66" s="8"/>
    </row>
    <row r="67" spans="1:34" ht="15" customHeight="1" x14ac:dyDescent="0.2">
      <c r="A67" s="257" t="str">
        <f>[6]Settings!U66</f>
        <v>FREE STATE</v>
      </c>
      <c r="B67" s="19"/>
      <c r="C67" s="229"/>
      <c r="D67" s="195"/>
      <c r="E67" s="9"/>
      <c r="F67" s="205"/>
      <c r="G67" s="195"/>
      <c r="H67" s="9"/>
      <c r="I67" s="205"/>
      <c r="J67" s="195"/>
      <c r="K67" s="9"/>
      <c r="L67" s="205"/>
      <c r="M67" s="195"/>
      <c r="N67" s="9"/>
      <c r="O67" s="205"/>
      <c r="P67" s="195"/>
      <c r="Q67" s="9"/>
      <c r="R67" s="205"/>
      <c r="S67" s="195"/>
      <c r="T67" s="9"/>
      <c r="U67" s="205"/>
      <c r="V67" s="195"/>
      <c r="W67" s="9"/>
      <c r="X67" s="205"/>
      <c r="Y67" s="195"/>
      <c r="Z67" s="9"/>
      <c r="AA67" s="205"/>
      <c r="AB67" s="195"/>
      <c r="AC67" s="9"/>
      <c r="AD67" s="205"/>
      <c r="AE67" s="195"/>
      <c r="AF67" s="9"/>
      <c r="AG67" s="205"/>
    </row>
    <row r="68" spans="1:34" ht="15" customHeight="1" x14ac:dyDescent="0.2">
      <c r="A68" s="254">
        <f>[6]Settings!U67</f>
        <v>0</v>
      </c>
      <c r="B68" s="243">
        <f>[6]Settings!V67</f>
        <v>0</v>
      </c>
      <c r="C68" s="244">
        <f>[6]Settings!W67</f>
        <v>0</v>
      </c>
      <c r="D68" s="1"/>
      <c r="E68" s="2"/>
      <c r="F68" s="3"/>
      <c r="G68" s="1"/>
      <c r="H68" s="2"/>
      <c r="I68" s="3"/>
      <c r="J68" s="1"/>
      <c r="K68" s="2"/>
      <c r="L68" s="3"/>
      <c r="M68" s="1"/>
      <c r="N68" s="2"/>
      <c r="O68" s="3"/>
      <c r="P68" s="1"/>
      <c r="Q68" s="2"/>
      <c r="R68" s="3"/>
      <c r="S68" s="1"/>
      <c r="T68" s="2"/>
      <c r="U68" s="3"/>
      <c r="V68" s="1"/>
      <c r="W68" s="2"/>
      <c r="X68" s="3"/>
      <c r="Y68" s="1"/>
      <c r="Z68" s="2"/>
      <c r="AA68" s="3"/>
      <c r="AB68" s="1"/>
      <c r="AC68" s="2"/>
      <c r="AD68" s="3"/>
      <c r="AE68" s="1"/>
      <c r="AF68" s="2"/>
      <c r="AG68" s="3"/>
    </row>
    <row r="69" spans="1:34" ht="15" customHeight="1" x14ac:dyDescent="0.2">
      <c r="A69" s="255" t="str">
        <f>[6]Settings!U68</f>
        <v>A</v>
      </c>
      <c r="B69" s="21" t="str">
        <f>[6]Settings!V68</f>
        <v>MAN</v>
      </c>
      <c r="C69" s="65" t="str">
        <f>[6]Settings!W68</f>
        <v xml:space="preserve">Mangaung </v>
      </c>
      <c r="D69" s="148">
        <v>630908</v>
      </c>
      <c r="E69" s="81">
        <v>685968</v>
      </c>
      <c r="F69" s="149">
        <v>741097</v>
      </c>
      <c r="G69" s="148">
        <v>0</v>
      </c>
      <c r="H69" s="81">
        <v>0</v>
      </c>
      <c r="I69" s="149">
        <v>0</v>
      </c>
      <c r="J69" s="148">
        <v>0</v>
      </c>
      <c r="K69" s="81">
        <v>0</v>
      </c>
      <c r="L69" s="149">
        <v>0</v>
      </c>
      <c r="M69" s="148"/>
      <c r="N69" s="81"/>
      <c r="O69" s="149"/>
      <c r="P69" s="148"/>
      <c r="Q69" s="81"/>
      <c r="R69" s="149"/>
      <c r="S69" s="148"/>
      <c r="T69" s="81"/>
      <c r="U69" s="149"/>
      <c r="V69" s="148"/>
      <c r="W69" s="81"/>
      <c r="X69" s="149"/>
      <c r="Y69" s="148"/>
      <c r="Z69" s="81"/>
      <c r="AA69" s="149"/>
      <c r="AB69" s="148"/>
      <c r="AC69" s="81"/>
      <c r="AD69" s="149"/>
      <c r="AE69" s="148"/>
      <c r="AF69" s="81"/>
      <c r="AG69" s="149"/>
    </row>
    <row r="70" spans="1:34" ht="15" customHeight="1" x14ac:dyDescent="0.2">
      <c r="A70" s="254">
        <f>[6]Settings!U69</f>
        <v>0</v>
      </c>
      <c r="B70" s="243">
        <f>[6]Settings!V69</f>
        <v>0</v>
      </c>
      <c r="C70" s="244">
        <f>[6]Settings!W69</f>
        <v>0</v>
      </c>
      <c r="D70" s="1">
        <v>0</v>
      </c>
      <c r="E70" s="2">
        <v>0</v>
      </c>
      <c r="F70" s="3">
        <v>0</v>
      </c>
      <c r="G70" s="1">
        <v>0</v>
      </c>
      <c r="H70" s="2">
        <v>0</v>
      </c>
      <c r="I70" s="3">
        <v>0</v>
      </c>
      <c r="J70" s="1">
        <v>0</v>
      </c>
      <c r="K70" s="2">
        <v>0</v>
      </c>
      <c r="L70" s="3">
        <v>0</v>
      </c>
      <c r="M70" s="1"/>
      <c r="N70" s="2"/>
      <c r="O70" s="3"/>
      <c r="P70" s="1"/>
      <c r="Q70" s="2"/>
      <c r="R70" s="3"/>
      <c r="S70" s="1"/>
      <c r="T70" s="2"/>
      <c r="U70" s="3"/>
      <c r="V70" s="1"/>
      <c r="W70" s="2"/>
      <c r="X70" s="3"/>
      <c r="Y70" s="1"/>
      <c r="Z70" s="2"/>
      <c r="AA70" s="3"/>
      <c r="AB70" s="1"/>
      <c r="AC70" s="2"/>
      <c r="AD70" s="3"/>
      <c r="AE70" s="1"/>
      <c r="AF70" s="2"/>
      <c r="AG70" s="3"/>
    </row>
    <row r="71" spans="1:34" ht="15" customHeight="1" x14ac:dyDescent="0.2">
      <c r="A71" s="20" t="str">
        <f>[6]Settings!U70</f>
        <v>B</v>
      </c>
      <c r="B71" s="19" t="str">
        <f>[6]Settings!V70</f>
        <v>FS161</v>
      </c>
      <c r="C71" s="229" t="str">
        <f>[6]Settings!W70</f>
        <v xml:space="preserve"> Letsemeng</v>
      </c>
      <c r="D71" s="147">
        <v>46871</v>
      </c>
      <c r="E71" s="80">
        <v>55466</v>
      </c>
      <c r="F71" s="134">
        <v>59233</v>
      </c>
      <c r="G71" s="147">
        <v>0</v>
      </c>
      <c r="H71" s="80">
        <v>0</v>
      </c>
      <c r="I71" s="134">
        <v>0</v>
      </c>
      <c r="J71" s="147">
        <v>2318</v>
      </c>
      <c r="K71" s="80">
        <v>2433</v>
      </c>
      <c r="L71" s="134">
        <v>2550</v>
      </c>
      <c r="M71" s="147"/>
      <c r="N71" s="80"/>
      <c r="O71" s="134"/>
      <c r="P71" s="147"/>
      <c r="Q71" s="80"/>
      <c r="R71" s="134"/>
      <c r="S71" s="147"/>
      <c r="T71" s="80"/>
      <c r="U71" s="134"/>
      <c r="V71" s="147"/>
      <c r="W71" s="80"/>
      <c r="X71" s="134"/>
      <c r="Y71" s="147"/>
      <c r="Z71" s="80"/>
      <c r="AA71" s="134"/>
      <c r="AB71" s="147"/>
      <c r="AC71" s="80"/>
      <c r="AD71" s="134"/>
      <c r="AE71" s="147"/>
      <c r="AF71" s="80"/>
      <c r="AG71" s="134"/>
    </row>
    <row r="72" spans="1:34" ht="15" customHeight="1" x14ac:dyDescent="0.2">
      <c r="A72" s="20" t="str">
        <f>[6]Settings!U71</f>
        <v>B</v>
      </c>
      <c r="B72" s="19" t="str">
        <f>[6]Settings!V71</f>
        <v>FS162</v>
      </c>
      <c r="C72" s="229" t="str">
        <f>[6]Settings!W71</f>
        <v xml:space="preserve"> Kopanong</v>
      </c>
      <c r="D72" s="147">
        <v>64180</v>
      </c>
      <c r="E72" s="80">
        <v>74272</v>
      </c>
      <c r="F72" s="134">
        <v>79171</v>
      </c>
      <c r="G72" s="147">
        <v>0</v>
      </c>
      <c r="H72" s="80">
        <v>0</v>
      </c>
      <c r="I72" s="134">
        <v>0</v>
      </c>
      <c r="J72" s="147">
        <v>3150</v>
      </c>
      <c r="K72" s="80">
        <v>3307</v>
      </c>
      <c r="L72" s="134">
        <v>3466</v>
      </c>
      <c r="M72" s="147"/>
      <c r="N72" s="80"/>
      <c r="O72" s="134"/>
      <c r="P72" s="147"/>
      <c r="Q72" s="80"/>
      <c r="R72" s="134"/>
      <c r="S72" s="147"/>
      <c r="T72" s="80"/>
      <c r="U72" s="134"/>
      <c r="V72" s="147"/>
      <c r="W72" s="80"/>
      <c r="X72" s="134"/>
      <c r="Y72" s="147"/>
      <c r="Z72" s="80"/>
      <c r="AA72" s="134"/>
      <c r="AB72" s="147"/>
      <c r="AC72" s="80"/>
      <c r="AD72" s="134"/>
      <c r="AE72" s="147"/>
      <c r="AF72" s="80"/>
      <c r="AG72" s="134"/>
    </row>
    <row r="73" spans="1:34" ht="15" customHeight="1" x14ac:dyDescent="0.2">
      <c r="A73" s="20" t="str">
        <f>[6]Settings!U72</f>
        <v>B</v>
      </c>
      <c r="B73" s="19" t="str">
        <f>[6]Settings!V72</f>
        <v>FS163</v>
      </c>
      <c r="C73" s="229" t="str">
        <f>[6]Settings!W72</f>
        <v xml:space="preserve"> Mohokare</v>
      </c>
      <c r="D73" s="147">
        <v>53737</v>
      </c>
      <c r="E73" s="80">
        <v>59173</v>
      </c>
      <c r="F73" s="134">
        <v>63459</v>
      </c>
      <c r="G73" s="147">
        <v>0</v>
      </c>
      <c r="H73" s="80">
        <v>0</v>
      </c>
      <c r="I73" s="134">
        <v>0</v>
      </c>
      <c r="J73" s="147">
        <v>2318</v>
      </c>
      <c r="K73" s="80">
        <v>2433</v>
      </c>
      <c r="L73" s="134">
        <v>2550</v>
      </c>
      <c r="M73" s="147"/>
      <c r="N73" s="80"/>
      <c r="O73" s="134"/>
      <c r="P73" s="147"/>
      <c r="Q73" s="80"/>
      <c r="R73" s="134"/>
      <c r="S73" s="147"/>
      <c r="T73" s="80"/>
      <c r="U73" s="134"/>
      <c r="V73" s="147"/>
      <c r="W73" s="80"/>
      <c r="X73" s="134"/>
      <c r="Y73" s="147"/>
      <c r="Z73" s="80"/>
      <c r="AA73" s="134"/>
      <c r="AB73" s="147"/>
      <c r="AC73" s="80"/>
      <c r="AD73" s="134"/>
      <c r="AE73" s="147"/>
      <c r="AF73" s="80"/>
      <c r="AG73" s="134"/>
    </row>
    <row r="74" spans="1:34" ht="15" customHeight="1" x14ac:dyDescent="0.2">
      <c r="A74" s="20" t="str">
        <f>[6]Settings!U73</f>
        <v>C</v>
      </c>
      <c r="B74" s="19" t="str">
        <f>[6]Settings!V73</f>
        <v>DC16</v>
      </c>
      <c r="C74" s="229" t="str">
        <f>[6]Settings!W73</f>
        <v xml:space="preserve"> Xhariep District Municipality</v>
      </c>
      <c r="D74" s="147">
        <v>15572</v>
      </c>
      <c r="E74" s="80">
        <v>16759</v>
      </c>
      <c r="F74" s="134">
        <v>17426</v>
      </c>
      <c r="G74" s="147">
        <v>15074</v>
      </c>
      <c r="H74" s="80">
        <v>20841</v>
      </c>
      <c r="I74" s="134">
        <v>21454</v>
      </c>
      <c r="J74" s="147">
        <v>2661</v>
      </c>
      <c r="K74" s="80">
        <v>2818</v>
      </c>
      <c r="L74" s="134">
        <v>2976</v>
      </c>
      <c r="M74" s="147"/>
      <c r="N74" s="80"/>
      <c r="O74" s="134"/>
      <c r="P74" s="147"/>
      <c r="Q74" s="80"/>
      <c r="R74" s="134"/>
      <c r="S74" s="147"/>
      <c r="T74" s="80"/>
      <c r="U74" s="134"/>
      <c r="V74" s="147"/>
      <c r="W74" s="80"/>
      <c r="X74" s="134"/>
      <c r="Y74" s="147"/>
      <c r="Z74" s="80"/>
      <c r="AA74" s="134"/>
      <c r="AB74" s="147"/>
      <c r="AC74" s="80"/>
      <c r="AD74" s="134"/>
      <c r="AE74" s="147"/>
      <c r="AF74" s="80"/>
      <c r="AG74" s="134"/>
    </row>
    <row r="75" spans="1:34" s="66" customFormat="1" ht="15" customHeight="1" x14ac:dyDescent="0.2">
      <c r="A75" s="22" t="str">
        <f>[6]Settings!U74</f>
        <v>Total: Xhariep Municipalities</v>
      </c>
      <c r="B75" s="23"/>
      <c r="C75" s="24"/>
      <c r="D75" s="193">
        <f>SUM(D71:D74)</f>
        <v>180360</v>
      </c>
      <c r="E75" s="102">
        <f t="shared" ref="E75:AH75" si="8">SUM(E71:E74)</f>
        <v>205670</v>
      </c>
      <c r="F75" s="203">
        <f t="shared" si="8"/>
        <v>219289</v>
      </c>
      <c r="G75" s="193">
        <f t="shared" si="8"/>
        <v>15074</v>
      </c>
      <c r="H75" s="102">
        <f t="shared" si="8"/>
        <v>20841</v>
      </c>
      <c r="I75" s="203">
        <f t="shared" si="8"/>
        <v>21454</v>
      </c>
      <c r="J75" s="193">
        <f t="shared" si="8"/>
        <v>10447</v>
      </c>
      <c r="K75" s="102">
        <f t="shared" si="8"/>
        <v>10991</v>
      </c>
      <c r="L75" s="203">
        <f t="shared" si="8"/>
        <v>11542</v>
      </c>
      <c r="M75" s="193">
        <f t="shared" si="8"/>
        <v>0</v>
      </c>
      <c r="N75" s="102">
        <f t="shared" si="8"/>
        <v>0</v>
      </c>
      <c r="O75" s="203">
        <f t="shared" si="8"/>
        <v>0</v>
      </c>
      <c r="P75" s="203">
        <f t="shared" si="8"/>
        <v>0</v>
      </c>
      <c r="Q75" s="102">
        <f t="shared" si="8"/>
        <v>0</v>
      </c>
      <c r="R75" s="203">
        <f t="shared" si="8"/>
        <v>0</v>
      </c>
      <c r="S75" s="193">
        <f t="shared" si="8"/>
        <v>0</v>
      </c>
      <c r="T75" s="102">
        <f t="shared" si="8"/>
        <v>0</v>
      </c>
      <c r="U75" s="203">
        <f t="shared" si="8"/>
        <v>0</v>
      </c>
      <c r="V75" s="193">
        <f t="shared" si="8"/>
        <v>0</v>
      </c>
      <c r="W75" s="102">
        <f t="shared" si="8"/>
        <v>0</v>
      </c>
      <c r="X75" s="203">
        <f t="shared" si="8"/>
        <v>0</v>
      </c>
      <c r="Y75" s="193">
        <f t="shared" si="8"/>
        <v>0</v>
      </c>
      <c r="Z75" s="102">
        <f t="shared" si="8"/>
        <v>0</v>
      </c>
      <c r="AA75" s="203">
        <f t="shared" si="8"/>
        <v>0</v>
      </c>
      <c r="AB75" s="193">
        <f t="shared" si="8"/>
        <v>0</v>
      </c>
      <c r="AC75" s="102">
        <f t="shared" si="8"/>
        <v>0</v>
      </c>
      <c r="AD75" s="203">
        <f t="shared" si="8"/>
        <v>0</v>
      </c>
      <c r="AE75" s="193">
        <f t="shared" si="8"/>
        <v>0</v>
      </c>
      <c r="AF75" s="102">
        <f t="shared" si="8"/>
        <v>0</v>
      </c>
      <c r="AG75" s="203">
        <f t="shared" si="8"/>
        <v>0</v>
      </c>
      <c r="AH75" s="426">
        <f t="shared" si="8"/>
        <v>0</v>
      </c>
    </row>
    <row r="76" spans="1:34" ht="15" customHeight="1" x14ac:dyDescent="0.2">
      <c r="A76" s="254">
        <f>[6]Settings!U75</f>
        <v>0</v>
      </c>
      <c r="B76" s="243">
        <f>[6]Settings!V75</f>
        <v>0</v>
      </c>
      <c r="C76" s="244">
        <f>[6]Settings!W75</f>
        <v>0</v>
      </c>
      <c r="D76" s="1"/>
      <c r="E76" s="2"/>
      <c r="F76" s="3"/>
      <c r="G76" s="1"/>
      <c r="H76" s="2"/>
      <c r="I76" s="3"/>
      <c r="J76" s="1"/>
      <c r="K76" s="2"/>
      <c r="L76" s="3"/>
      <c r="M76" s="1"/>
      <c r="N76" s="2"/>
      <c r="O76" s="3"/>
      <c r="P76" s="1"/>
      <c r="Q76" s="2"/>
      <c r="R76" s="3"/>
      <c r="S76" s="1"/>
      <c r="T76" s="2"/>
      <c r="U76" s="3"/>
      <c r="V76" s="1"/>
      <c r="W76" s="2"/>
      <c r="X76" s="3"/>
      <c r="Y76" s="1"/>
      <c r="Z76" s="2"/>
      <c r="AA76" s="3"/>
      <c r="AB76" s="1"/>
      <c r="AC76" s="2"/>
      <c r="AD76" s="3"/>
      <c r="AE76" s="1"/>
      <c r="AF76" s="2"/>
      <c r="AG76" s="3"/>
    </row>
    <row r="77" spans="1:34" ht="15" customHeight="1" x14ac:dyDescent="0.2">
      <c r="A77" s="20" t="str">
        <f>[6]Settings!U76</f>
        <v>B</v>
      </c>
      <c r="B77" s="19" t="str">
        <f>[6]Settings!V76</f>
        <v>FS181</v>
      </c>
      <c r="C77" s="229" t="str">
        <f>[6]Settings!W76</f>
        <v xml:space="preserve"> Masilonyana</v>
      </c>
      <c r="D77" s="147">
        <v>86054</v>
      </c>
      <c r="E77" s="80">
        <v>102868</v>
      </c>
      <c r="F77" s="134">
        <v>109658</v>
      </c>
      <c r="G77" s="147">
        <v>0</v>
      </c>
      <c r="H77" s="80">
        <v>0</v>
      </c>
      <c r="I77" s="134">
        <v>0</v>
      </c>
      <c r="J77" s="147">
        <v>3760</v>
      </c>
      <c r="K77" s="80">
        <v>3947</v>
      </c>
      <c r="L77" s="134">
        <v>4134</v>
      </c>
      <c r="M77" s="147"/>
      <c r="N77" s="80"/>
      <c r="O77" s="134"/>
      <c r="P77" s="147"/>
      <c r="Q77" s="80"/>
      <c r="R77" s="134"/>
      <c r="S77" s="147"/>
      <c r="T77" s="80"/>
      <c r="U77" s="134"/>
      <c r="V77" s="147"/>
      <c r="W77" s="80"/>
      <c r="X77" s="134"/>
      <c r="Y77" s="147"/>
      <c r="Z77" s="80"/>
      <c r="AA77" s="134"/>
      <c r="AB77" s="147"/>
      <c r="AC77" s="80"/>
      <c r="AD77" s="134"/>
      <c r="AE77" s="147"/>
      <c r="AF77" s="80"/>
      <c r="AG77" s="134"/>
    </row>
    <row r="78" spans="1:34" ht="15" customHeight="1" x14ac:dyDescent="0.2">
      <c r="A78" s="20" t="str">
        <f>[6]Settings!U77</f>
        <v>B</v>
      </c>
      <c r="B78" s="19" t="str">
        <f>[6]Settings!V77</f>
        <v>FS182</v>
      </c>
      <c r="C78" s="229" t="str">
        <f>[6]Settings!W77</f>
        <v xml:space="preserve"> Tokologo</v>
      </c>
      <c r="D78" s="147">
        <v>42610</v>
      </c>
      <c r="E78" s="80">
        <v>47506</v>
      </c>
      <c r="F78" s="134">
        <v>50722</v>
      </c>
      <c r="G78" s="147">
        <v>0</v>
      </c>
      <c r="H78" s="80">
        <v>0</v>
      </c>
      <c r="I78" s="134">
        <v>0</v>
      </c>
      <c r="J78" s="147">
        <v>1664</v>
      </c>
      <c r="K78" s="80">
        <v>1748</v>
      </c>
      <c r="L78" s="134">
        <v>1832</v>
      </c>
      <c r="M78" s="147"/>
      <c r="N78" s="80"/>
      <c r="O78" s="134"/>
      <c r="P78" s="147"/>
      <c r="Q78" s="80"/>
      <c r="R78" s="134"/>
      <c r="S78" s="147"/>
      <c r="T78" s="80"/>
      <c r="U78" s="134"/>
      <c r="V78" s="147"/>
      <c r="W78" s="80"/>
      <c r="X78" s="134"/>
      <c r="Y78" s="147"/>
      <c r="Z78" s="80"/>
      <c r="AA78" s="134"/>
      <c r="AB78" s="147"/>
      <c r="AC78" s="80"/>
      <c r="AD78" s="134"/>
      <c r="AE78" s="147"/>
      <c r="AF78" s="80"/>
      <c r="AG78" s="134"/>
    </row>
    <row r="79" spans="1:34" ht="15" customHeight="1" x14ac:dyDescent="0.2">
      <c r="A79" s="20" t="str">
        <f>[6]Settings!U78</f>
        <v>B</v>
      </c>
      <c r="B79" s="19" t="str">
        <f>[6]Settings!V78</f>
        <v>FS183</v>
      </c>
      <c r="C79" s="229" t="str">
        <f>[6]Settings!W78</f>
        <v xml:space="preserve"> Tswelopele</v>
      </c>
      <c r="D79" s="147">
        <v>56552</v>
      </c>
      <c r="E79" s="80">
        <v>63473</v>
      </c>
      <c r="F79" s="134">
        <v>67697</v>
      </c>
      <c r="G79" s="147">
        <v>0</v>
      </c>
      <c r="H79" s="80">
        <v>0</v>
      </c>
      <c r="I79" s="134">
        <v>0</v>
      </c>
      <c r="J79" s="147">
        <v>3150</v>
      </c>
      <c r="K79" s="80">
        <v>3307</v>
      </c>
      <c r="L79" s="134">
        <v>3466</v>
      </c>
      <c r="M79" s="147"/>
      <c r="N79" s="80"/>
      <c r="O79" s="134"/>
      <c r="P79" s="147"/>
      <c r="Q79" s="80"/>
      <c r="R79" s="134"/>
      <c r="S79" s="147"/>
      <c r="T79" s="80"/>
      <c r="U79" s="134"/>
      <c r="V79" s="147"/>
      <c r="W79" s="80"/>
      <c r="X79" s="134"/>
      <c r="Y79" s="147"/>
      <c r="Z79" s="80"/>
      <c r="AA79" s="134"/>
      <c r="AB79" s="147"/>
      <c r="AC79" s="80"/>
      <c r="AD79" s="134"/>
      <c r="AE79" s="147"/>
      <c r="AF79" s="80"/>
      <c r="AG79" s="134"/>
    </row>
    <row r="80" spans="1:34" ht="15" customHeight="1" x14ac:dyDescent="0.2">
      <c r="A80" s="20" t="str">
        <f>[6]Settings!U79</f>
        <v>B</v>
      </c>
      <c r="B80" s="19" t="str">
        <f>[6]Settings!V79</f>
        <v>FS184</v>
      </c>
      <c r="C80" s="229" t="str">
        <f>[6]Settings!W79</f>
        <v xml:space="preserve"> Matjhabeng</v>
      </c>
      <c r="D80" s="147">
        <v>393631</v>
      </c>
      <c r="E80" s="80">
        <v>459418</v>
      </c>
      <c r="F80" s="134">
        <v>498537</v>
      </c>
      <c r="G80" s="147">
        <v>0</v>
      </c>
      <c r="H80" s="80">
        <v>0</v>
      </c>
      <c r="I80" s="134">
        <v>0</v>
      </c>
      <c r="J80" s="147">
        <v>0</v>
      </c>
      <c r="K80" s="80">
        <v>0</v>
      </c>
      <c r="L80" s="134">
        <v>0</v>
      </c>
      <c r="M80" s="147"/>
      <c r="N80" s="80"/>
      <c r="O80" s="134"/>
      <c r="P80" s="147"/>
      <c r="Q80" s="80"/>
      <c r="R80" s="134"/>
      <c r="S80" s="147"/>
      <c r="T80" s="80"/>
      <c r="U80" s="134"/>
      <c r="V80" s="147"/>
      <c r="W80" s="80"/>
      <c r="X80" s="134"/>
      <c r="Y80" s="147"/>
      <c r="Z80" s="80"/>
      <c r="AA80" s="134"/>
      <c r="AB80" s="147"/>
      <c r="AC80" s="80"/>
      <c r="AD80" s="134"/>
      <c r="AE80" s="147"/>
      <c r="AF80" s="80"/>
      <c r="AG80" s="134"/>
    </row>
    <row r="81" spans="1:34" ht="15" customHeight="1" x14ac:dyDescent="0.2">
      <c r="A81" s="20" t="str">
        <f>[6]Settings!U80</f>
        <v>B</v>
      </c>
      <c r="B81" s="19" t="str">
        <f>[6]Settings!V80</f>
        <v>FS185</v>
      </c>
      <c r="C81" s="229" t="str">
        <f>[6]Settings!W80</f>
        <v xml:space="preserve"> Nala</v>
      </c>
      <c r="D81" s="147">
        <v>95412</v>
      </c>
      <c r="E81" s="80">
        <v>105744</v>
      </c>
      <c r="F81" s="134">
        <v>112224</v>
      </c>
      <c r="G81" s="147">
        <v>0</v>
      </c>
      <c r="H81" s="80">
        <v>0</v>
      </c>
      <c r="I81" s="134">
        <v>0</v>
      </c>
      <c r="J81" s="147">
        <v>4712</v>
      </c>
      <c r="K81" s="80">
        <v>4948</v>
      </c>
      <c r="L81" s="134">
        <v>5184</v>
      </c>
      <c r="M81" s="147"/>
      <c r="N81" s="80"/>
      <c r="O81" s="134"/>
      <c r="P81" s="147"/>
      <c r="Q81" s="80"/>
      <c r="R81" s="134"/>
      <c r="S81" s="147"/>
      <c r="T81" s="80"/>
      <c r="U81" s="134"/>
      <c r="V81" s="147"/>
      <c r="W81" s="80"/>
      <c r="X81" s="134"/>
      <c r="Y81" s="147"/>
      <c r="Z81" s="80"/>
      <c r="AA81" s="134"/>
      <c r="AB81" s="147"/>
      <c r="AC81" s="80"/>
      <c r="AD81" s="134"/>
      <c r="AE81" s="147"/>
      <c r="AF81" s="80"/>
      <c r="AG81" s="134"/>
    </row>
    <row r="82" spans="1:34" ht="15" customHeight="1" x14ac:dyDescent="0.2">
      <c r="A82" s="20" t="str">
        <f>[6]Settings!U81</f>
        <v>C</v>
      </c>
      <c r="B82" s="19" t="str">
        <f>[6]Settings!V81</f>
        <v>DC18</v>
      </c>
      <c r="C82" s="229" t="str">
        <f>[6]Settings!W81</f>
        <v xml:space="preserve"> Lejweleputswa District Municipality</v>
      </c>
      <c r="D82" s="147">
        <v>30602</v>
      </c>
      <c r="E82" s="80">
        <v>33487</v>
      </c>
      <c r="F82" s="134">
        <v>35067</v>
      </c>
      <c r="G82" s="147">
        <v>84870</v>
      </c>
      <c r="H82" s="80">
        <v>87458</v>
      </c>
      <c r="I82" s="134">
        <v>90029</v>
      </c>
      <c r="J82" s="147">
        <v>0</v>
      </c>
      <c r="K82" s="80">
        <v>0</v>
      </c>
      <c r="L82" s="134">
        <v>0</v>
      </c>
      <c r="M82" s="147"/>
      <c r="N82" s="80"/>
      <c r="O82" s="134"/>
      <c r="P82" s="147"/>
      <c r="Q82" s="80"/>
      <c r="R82" s="134"/>
      <c r="S82" s="147"/>
      <c r="T82" s="80"/>
      <c r="U82" s="134"/>
      <c r="V82" s="147"/>
      <c r="W82" s="80"/>
      <c r="X82" s="134"/>
      <c r="Y82" s="147"/>
      <c r="Z82" s="80"/>
      <c r="AA82" s="134"/>
      <c r="AB82" s="147"/>
      <c r="AC82" s="80"/>
      <c r="AD82" s="134"/>
      <c r="AE82" s="147"/>
      <c r="AF82" s="80"/>
      <c r="AG82" s="134"/>
    </row>
    <row r="83" spans="1:34" s="66" customFormat="1" ht="15" customHeight="1" x14ac:dyDescent="0.2">
      <c r="A83" s="22" t="str">
        <f>[6]Settings!U82</f>
        <v>Total: Lejweleputswa Municipalities</v>
      </c>
      <c r="B83" s="23"/>
      <c r="C83" s="24"/>
      <c r="D83" s="193">
        <f>SUM(D77:D82)</f>
        <v>704861</v>
      </c>
      <c r="E83" s="102">
        <f t="shared" ref="E83:AH83" si="9">SUM(E77:E82)</f>
        <v>812496</v>
      </c>
      <c r="F83" s="203">
        <f t="shared" si="9"/>
        <v>873905</v>
      </c>
      <c r="G83" s="193">
        <f t="shared" si="9"/>
        <v>84870</v>
      </c>
      <c r="H83" s="102">
        <f t="shared" si="9"/>
        <v>87458</v>
      </c>
      <c r="I83" s="203">
        <f t="shared" si="9"/>
        <v>90029</v>
      </c>
      <c r="J83" s="193">
        <f t="shared" si="9"/>
        <v>13286</v>
      </c>
      <c r="K83" s="102">
        <f t="shared" si="9"/>
        <v>13950</v>
      </c>
      <c r="L83" s="203">
        <f t="shared" si="9"/>
        <v>14616</v>
      </c>
      <c r="M83" s="193">
        <f t="shared" si="9"/>
        <v>0</v>
      </c>
      <c r="N83" s="102">
        <f t="shared" si="9"/>
        <v>0</v>
      </c>
      <c r="O83" s="203">
        <f t="shared" si="9"/>
        <v>0</v>
      </c>
      <c r="P83" s="203">
        <f t="shared" si="9"/>
        <v>0</v>
      </c>
      <c r="Q83" s="102">
        <f t="shared" si="9"/>
        <v>0</v>
      </c>
      <c r="R83" s="203">
        <f t="shared" si="9"/>
        <v>0</v>
      </c>
      <c r="S83" s="193">
        <f t="shared" si="9"/>
        <v>0</v>
      </c>
      <c r="T83" s="102">
        <f t="shared" si="9"/>
        <v>0</v>
      </c>
      <c r="U83" s="203">
        <f t="shared" si="9"/>
        <v>0</v>
      </c>
      <c r="V83" s="193">
        <f t="shared" si="9"/>
        <v>0</v>
      </c>
      <c r="W83" s="102">
        <f t="shared" si="9"/>
        <v>0</v>
      </c>
      <c r="X83" s="203">
        <f t="shared" si="9"/>
        <v>0</v>
      </c>
      <c r="Y83" s="193">
        <f t="shared" si="9"/>
        <v>0</v>
      </c>
      <c r="Z83" s="102">
        <f t="shared" si="9"/>
        <v>0</v>
      </c>
      <c r="AA83" s="203">
        <f t="shared" si="9"/>
        <v>0</v>
      </c>
      <c r="AB83" s="193">
        <f t="shared" si="9"/>
        <v>0</v>
      </c>
      <c r="AC83" s="102">
        <f t="shared" si="9"/>
        <v>0</v>
      </c>
      <c r="AD83" s="203">
        <f t="shared" si="9"/>
        <v>0</v>
      </c>
      <c r="AE83" s="193">
        <f t="shared" si="9"/>
        <v>0</v>
      </c>
      <c r="AF83" s="102">
        <f t="shared" si="9"/>
        <v>0</v>
      </c>
      <c r="AG83" s="203">
        <f t="shared" si="9"/>
        <v>0</v>
      </c>
      <c r="AH83" s="426">
        <f t="shared" si="9"/>
        <v>0</v>
      </c>
    </row>
    <row r="84" spans="1:34" ht="15" customHeight="1" x14ac:dyDescent="0.2">
      <c r="A84" s="254">
        <f>[6]Settings!U83</f>
        <v>0</v>
      </c>
      <c r="B84" s="243">
        <f>[6]Settings!V83</f>
        <v>0</v>
      </c>
      <c r="C84" s="244">
        <f>[6]Settings!W83</f>
        <v>0</v>
      </c>
      <c r="D84" s="1"/>
      <c r="E84" s="2"/>
      <c r="F84" s="3"/>
      <c r="G84" s="1"/>
      <c r="H84" s="2"/>
      <c r="I84" s="3"/>
      <c r="J84" s="1"/>
      <c r="K84" s="2"/>
      <c r="L84" s="3"/>
      <c r="M84" s="1"/>
      <c r="N84" s="2"/>
      <c r="O84" s="3"/>
      <c r="P84" s="1"/>
      <c r="Q84" s="2"/>
      <c r="R84" s="3"/>
      <c r="S84" s="1"/>
      <c r="T84" s="2"/>
      <c r="U84" s="3"/>
      <c r="V84" s="1"/>
      <c r="W84" s="2"/>
      <c r="X84" s="3"/>
      <c r="Y84" s="1"/>
      <c r="Z84" s="2"/>
      <c r="AA84" s="3"/>
      <c r="AB84" s="1"/>
      <c r="AC84" s="2"/>
      <c r="AD84" s="3"/>
      <c r="AE84" s="1"/>
      <c r="AF84" s="2"/>
      <c r="AG84" s="3"/>
    </row>
    <row r="85" spans="1:34" ht="15" customHeight="1" x14ac:dyDescent="0.2">
      <c r="A85" s="20" t="str">
        <f>[6]Settings!U84</f>
        <v>B</v>
      </c>
      <c r="B85" s="19" t="str">
        <f>[6]Settings!V84</f>
        <v>FS191</v>
      </c>
      <c r="C85" s="229" t="str">
        <f>[6]Settings!W84</f>
        <v xml:space="preserve"> Setsoto</v>
      </c>
      <c r="D85" s="147">
        <v>151147</v>
      </c>
      <c r="E85" s="80">
        <v>166760</v>
      </c>
      <c r="F85" s="134">
        <v>178372</v>
      </c>
      <c r="G85" s="147">
        <v>0</v>
      </c>
      <c r="H85" s="80">
        <v>0</v>
      </c>
      <c r="I85" s="134">
        <v>0</v>
      </c>
      <c r="J85" s="147">
        <v>6509</v>
      </c>
      <c r="K85" s="80">
        <v>6833</v>
      </c>
      <c r="L85" s="134">
        <v>7158</v>
      </c>
      <c r="M85" s="147"/>
      <c r="N85" s="80"/>
      <c r="O85" s="134"/>
      <c r="P85" s="147"/>
      <c r="Q85" s="80"/>
      <c r="R85" s="134"/>
      <c r="S85" s="147"/>
      <c r="T85" s="80"/>
      <c r="U85" s="134"/>
      <c r="V85" s="147"/>
      <c r="W85" s="80"/>
      <c r="X85" s="134"/>
      <c r="Y85" s="147"/>
      <c r="Z85" s="80"/>
      <c r="AA85" s="134"/>
      <c r="AB85" s="147"/>
      <c r="AC85" s="80"/>
      <c r="AD85" s="134"/>
      <c r="AE85" s="147"/>
      <c r="AF85" s="80"/>
      <c r="AG85" s="134"/>
    </row>
    <row r="86" spans="1:34" ht="15" customHeight="1" x14ac:dyDescent="0.2">
      <c r="A86" s="20" t="str">
        <f>[6]Settings!U85</f>
        <v>B</v>
      </c>
      <c r="B86" s="19" t="str">
        <f>[6]Settings!V85</f>
        <v>FS192</v>
      </c>
      <c r="C86" s="229" t="str">
        <f>[6]Settings!W85</f>
        <v xml:space="preserve"> Dihlabeng</v>
      </c>
      <c r="D86" s="147">
        <v>129764</v>
      </c>
      <c r="E86" s="80">
        <v>147888</v>
      </c>
      <c r="F86" s="134">
        <v>161256</v>
      </c>
      <c r="G86" s="147">
        <v>0</v>
      </c>
      <c r="H86" s="80">
        <v>0</v>
      </c>
      <c r="I86" s="134">
        <v>0</v>
      </c>
      <c r="J86" s="147">
        <v>0</v>
      </c>
      <c r="K86" s="80">
        <v>0</v>
      </c>
      <c r="L86" s="134">
        <v>0</v>
      </c>
      <c r="M86" s="147"/>
      <c r="N86" s="80"/>
      <c r="O86" s="134"/>
      <c r="P86" s="147"/>
      <c r="Q86" s="80"/>
      <c r="R86" s="134"/>
      <c r="S86" s="147"/>
      <c r="T86" s="80"/>
      <c r="U86" s="134"/>
      <c r="V86" s="147"/>
      <c r="W86" s="80"/>
      <c r="X86" s="134"/>
      <c r="Y86" s="147"/>
      <c r="Z86" s="80"/>
      <c r="AA86" s="134"/>
      <c r="AB86" s="147"/>
      <c r="AC86" s="80"/>
      <c r="AD86" s="134"/>
      <c r="AE86" s="147"/>
      <c r="AF86" s="80"/>
      <c r="AG86" s="134"/>
    </row>
    <row r="87" spans="1:34" ht="15" customHeight="1" x14ac:dyDescent="0.2">
      <c r="A87" s="20" t="str">
        <f>[6]Settings!U86</f>
        <v>B</v>
      </c>
      <c r="B87" s="19" t="str">
        <f>[6]Settings!V86</f>
        <v>FS193</v>
      </c>
      <c r="C87" s="229" t="str">
        <f>[6]Settings!W86</f>
        <v xml:space="preserve"> Nketoana</v>
      </c>
      <c r="D87" s="147">
        <v>76346</v>
      </c>
      <c r="E87" s="80">
        <v>83719</v>
      </c>
      <c r="F87" s="134">
        <v>89820</v>
      </c>
      <c r="G87" s="147">
        <v>0</v>
      </c>
      <c r="H87" s="80">
        <v>0</v>
      </c>
      <c r="I87" s="134">
        <v>0</v>
      </c>
      <c r="J87" s="147">
        <v>3534</v>
      </c>
      <c r="K87" s="80">
        <v>3711</v>
      </c>
      <c r="L87" s="134">
        <v>3888</v>
      </c>
      <c r="M87" s="147"/>
      <c r="N87" s="80"/>
      <c r="O87" s="134"/>
      <c r="P87" s="147"/>
      <c r="Q87" s="80"/>
      <c r="R87" s="134"/>
      <c r="S87" s="147"/>
      <c r="T87" s="80"/>
      <c r="U87" s="134"/>
      <c r="V87" s="147"/>
      <c r="W87" s="80"/>
      <c r="X87" s="134"/>
      <c r="Y87" s="147"/>
      <c r="Z87" s="80"/>
      <c r="AA87" s="134"/>
      <c r="AB87" s="147"/>
      <c r="AC87" s="80"/>
      <c r="AD87" s="134"/>
      <c r="AE87" s="147"/>
      <c r="AF87" s="80"/>
      <c r="AG87" s="134"/>
    </row>
    <row r="88" spans="1:34" ht="15" customHeight="1" x14ac:dyDescent="0.2">
      <c r="A88" s="20" t="str">
        <f>[6]Settings!U87</f>
        <v>B</v>
      </c>
      <c r="B88" s="19" t="str">
        <f>[6]Settings!V87</f>
        <v>FS194</v>
      </c>
      <c r="C88" s="229" t="str">
        <f>[6]Settings!W87</f>
        <v xml:space="preserve"> Maluti-a-Phofung</v>
      </c>
      <c r="D88" s="147">
        <v>493768</v>
      </c>
      <c r="E88" s="80">
        <v>537563</v>
      </c>
      <c r="F88" s="134">
        <v>573326</v>
      </c>
      <c r="G88" s="147">
        <v>0</v>
      </c>
      <c r="H88" s="80">
        <v>0</v>
      </c>
      <c r="I88" s="134">
        <v>0</v>
      </c>
      <c r="J88" s="147">
        <v>0</v>
      </c>
      <c r="K88" s="80">
        <v>0</v>
      </c>
      <c r="L88" s="134">
        <v>0</v>
      </c>
      <c r="M88" s="147"/>
      <c r="N88" s="80"/>
      <c r="O88" s="134"/>
      <c r="P88" s="147"/>
      <c r="Q88" s="80"/>
      <c r="R88" s="134"/>
      <c r="S88" s="147"/>
      <c r="T88" s="80"/>
      <c r="U88" s="134"/>
      <c r="V88" s="147"/>
      <c r="W88" s="80"/>
      <c r="X88" s="134"/>
      <c r="Y88" s="147"/>
      <c r="Z88" s="80"/>
      <c r="AA88" s="134"/>
      <c r="AB88" s="147"/>
      <c r="AC88" s="80"/>
      <c r="AD88" s="134"/>
      <c r="AE88" s="147"/>
      <c r="AF88" s="80"/>
      <c r="AG88" s="134"/>
    </row>
    <row r="89" spans="1:34" ht="15" customHeight="1" x14ac:dyDescent="0.2">
      <c r="A89" s="20" t="str">
        <f>[6]Settings!U88</f>
        <v>B</v>
      </c>
      <c r="B89" s="19" t="str">
        <f>[6]Settings!V88</f>
        <v>FS195</v>
      </c>
      <c r="C89" s="229" t="str">
        <f>[6]Settings!W88</f>
        <v xml:space="preserve"> Phumelela</v>
      </c>
      <c r="D89" s="147">
        <v>58453</v>
      </c>
      <c r="E89" s="80">
        <v>64626</v>
      </c>
      <c r="F89" s="134">
        <v>69172</v>
      </c>
      <c r="G89" s="147">
        <v>0</v>
      </c>
      <c r="H89" s="80">
        <v>0</v>
      </c>
      <c r="I89" s="134">
        <v>0</v>
      </c>
      <c r="J89" s="147">
        <v>3150</v>
      </c>
      <c r="K89" s="80">
        <v>3307</v>
      </c>
      <c r="L89" s="134">
        <v>3466</v>
      </c>
      <c r="M89" s="147"/>
      <c r="N89" s="80"/>
      <c r="O89" s="134"/>
      <c r="P89" s="147"/>
      <c r="Q89" s="80"/>
      <c r="R89" s="134"/>
      <c r="S89" s="147"/>
      <c r="T89" s="80"/>
      <c r="U89" s="134"/>
      <c r="V89" s="147"/>
      <c r="W89" s="80"/>
      <c r="X89" s="134"/>
      <c r="Y89" s="147"/>
      <c r="Z89" s="80"/>
      <c r="AA89" s="134"/>
      <c r="AB89" s="147"/>
      <c r="AC89" s="80"/>
      <c r="AD89" s="134"/>
      <c r="AE89" s="147"/>
      <c r="AF89" s="80"/>
      <c r="AG89" s="134"/>
    </row>
    <row r="90" spans="1:34" ht="15" customHeight="1" x14ac:dyDescent="0.2">
      <c r="A90" s="20" t="str">
        <f>[6]Settings!U89</f>
        <v>B</v>
      </c>
      <c r="B90" s="19" t="str">
        <f>[6]Settings!V89</f>
        <v>FS196</v>
      </c>
      <c r="C90" s="229" t="str">
        <f>[6]Settings!W89</f>
        <v xml:space="preserve"> Mantsopa</v>
      </c>
      <c r="D90" s="147">
        <v>64946</v>
      </c>
      <c r="E90" s="80">
        <v>71165</v>
      </c>
      <c r="F90" s="134">
        <v>76138</v>
      </c>
      <c r="G90" s="147">
        <v>0</v>
      </c>
      <c r="H90" s="80">
        <v>0</v>
      </c>
      <c r="I90" s="134">
        <v>0</v>
      </c>
      <c r="J90" s="147">
        <v>3368</v>
      </c>
      <c r="K90" s="80">
        <v>3535</v>
      </c>
      <c r="L90" s="134">
        <v>3702</v>
      </c>
      <c r="M90" s="147"/>
      <c r="N90" s="80"/>
      <c r="O90" s="134"/>
      <c r="P90" s="147"/>
      <c r="Q90" s="80"/>
      <c r="R90" s="134"/>
      <c r="S90" s="147"/>
      <c r="T90" s="80"/>
      <c r="U90" s="134"/>
      <c r="V90" s="147"/>
      <c r="W90" s="80"/>
      <c r="X90" s="134"/>
      <c r="Y90" s="147"/>
      <c r="Z90" s="80"/>
      <c r="AA90" s="134"/>
      <c r="AB90" s="147"/>
      <c r="AC90" s="80"/>
      <c r="AD90" s="134"/>
      <c r="AE90" s="147"/>
      <c r="AF90" s="80"/>
      <c r="AG90" s="134"/>
    </row>
    <row r="91" spans="1:34" ht="15" customHeight="1" x14ac:dyDescent="0.2">
      <c r="A91" s="20" t="str">
        <f>[6]Settings!U90</f>
        <v>C</v>
      </c>
      <c r="B91" s="19" t="str">
        <f>[6]Settings!V90</f>
        <v>DC19</v>
      </c>
      <c r="C91" s="229" t="str">
        <f>[6]Settings!W90</f>
        <v xml:space="preserve"> Thabo Mofutsanyana District Municipality</v>
      </c>
      <c r="D91" s="147">
        <v>44989</v>
      </c>
      <c r="E91" s="80">
        <v>48335</v>
      </c>
      <c r="F91" s="134">
        <v>50466</v>
      </c>
      <c r="G91" s="147">
        <v>56920</v>
      </c>
      <c r="H91" s="80">
        <v>58655</v>
      </c>
      <c r="I91" s="134">
        <v>60380</v>
      </c>
      <c r="J91" s="147">
        <v>0</v>
      </c>
      <c r="K91" s="80">
        <v>0</v>
      </c>
      <c r="L91" s="134">
        <v>0</v>
      </c>
      <c r="M91" s="147"/>
      <c r="N91" s="80"/>
      <c r="O91" s="134"/>
      <c r="P91" s="147"/>
      <c r="Q91" s="80"/>
      <c r="R91" s="134"/>
      <c r="S91" s="147"/>
      <c r="T91" s="80"/>
      <c r="U91" s="134"/>
      <c r="V91" s="147"/>
      <c r="W91" s="80"/>
      <c r="X91" s="134"/>
      <c r="Y91" s="147"/>
      <c r="Z91" s="80"/>
      <c r="AA91" s="134"/>
      <c r="AB91" s="147"/>
      <c r="AC91" s="80"/>
      <c r="AD91" s="134"/>
      <c r="AE91" s="147"/>
      <c r="AF91" s="80"/>
      <c r="AG91" s="134"/>
    </row>
    <row r="92" spans="1:34" s="66" customFormat="1" ht="15" customHeight="1" x14ac:dyDescent="0.2">
      <c r="A92" s="22" t="str">
        <f>[6]Settings!U91</f>
        <v>Total: Thabo Mofutsanyana Municipalities</v>
      </c>
      <c r="B92" s="23"/>
      <c r="C92" s="24"/>
      <c r="D92" s="193">
        <f>SUM(D85:D91)</f>
        <v>1019413</v>
      </c>
      <c r="E92" s="102">
        <f t="shared" ref="E92:AH92" si="10">SUM(E85:E91)</f>
        <v>1120056</v>
      </c>
      <c r="F92" s="203">
        <f t="shared" si="10"/>
        <v>1198550</v>
      </c>
      <c r="G92" s="193">
        <f t="shared" si="10"/>
        <v>56920</v>
      </c>
      <c r="H92" s="102">
        <f t="shared" si="10"/>
        <v>58655</v>
      </c>
      <c r="I92" s="203">
        <f t="shared" si="10"/>
        <v>60380</v>
      </c>
      <c r="J92" s="193">
        <f t="shared" si="10"/>
        <v>16561</v>
      </c>
      <c r="K92" s="102">
        <f t="shared" si="10"/>
        <v>17386</v>
      </c>
      <c r="L92" s="203">
        <f t="shared" si="10"/>
        <v>18214</v>
      </c>
      <c r="M92" s="193">
        <f t="shared" si="10"/>
        <v>0</v>
      </c>
      <c r="N92" s="102">
        <f t="shared" si="10"/>
        <v>0</v>
      </c>
      <c r="O92" s="203">
        <f t="shared" si="10"/>
        <v>0</v>
      </c>
      <c r="P92" s="203">
        <f t="shared" si="10"/>
        <v>0</v>
      </c>
      <c r="Q92" s="102">
        <f t="shared" si="10"/>
        <v>0</v>
      </c>
      <c r="R92" s="203">
        <f t="shared" si="10"/>
        <v>0</v>
      </c>
      <c r="S92" s="193">
        <f t="shared" si="10"/>
        <v>0</v>
      </c>
      <c r="T92" s="102">
        <f t="shared" si="10"/>
        <v>0</v>
      </c>
      <c r="U92" s="203">
        <f t="shared" si="10"/>
        <v>0</v>
      </c>
      <c r="V92" s="193">
        <f t="shared" si="10"/>
        <v>0</v>
      </c>
      <c r="W92" s="102">
        <f t="shared" si="10"/>
        <v>0</v>
      </c>
      <c r="X92" s="203">
        <f t="shared" si="10"/>
        <v>0</v>
      </c>
      <c r="Y92" s="193">
        <f t="shared" si="10"/>
        <v>0</v>
      </c>
      <c r="Z92" s="102">
        <f t="shared" si="10"/>
        <v>0</v>
      </c>
      <c r="AA92" s="203">
        <f t="shared" si="10"/>
        <v>0</v>
      </c>
      <c r="AB92" s="193">
        <f t="shared" si="10"/>
        <v>0</v>
      </c>
      <c r="AC92" s="102">
        <f t="shared" si="10"/>
        <v>0</v>
      </c>
      <c r="AD92" s="203">
        <f t="shared" si="10"/>
        <v>0</v>
      </c>
      <c r="AE92" s="193">
        <f t="shared" si="10"/>
        <v>0</v>
      </c>
      <c r="AF92" s="102">
        <f t="shared" si="10"/>
        <v>0</v>
      </c>
      <c r="AG92" s="203">
        <f t="shared" si="10"/>
        <v>0</v>
      </c>
      <c r="AH92" s="426">
        <f t="shared" si="10"/>
        <v>0</v>
      </c>
    </row>
    <row r="93" spans="1:34" ht="15" customHeight="1" x14ac:dyDescent="0.2">
      <c r="A93" s="254">
        <f>[6]Settings!U92</f>
        <v>0</v>
      </c>
      <c r="B93" s="243">
        <f>[6]Settings!V92</f>
        <v>0</v>
      </c>
      <c r="C93" s="244">
        <f>[6]Settings!W92</f>
        <v>0</v>
      </c>
      <c r="D93" s="1"/>
      <c r="E93" s="2"/>
      <c r="F93" s="3"/>
      <c r="G93" s="1"/>
      <c r="H93" s="2"/>
      <c r="I93" s="3"/>
      <c r="J93" s="1"/>
      <c r="K93" s="2"/>
      <c r="L93" s="3"/>
      <c r="M93" s="1"/>
      <c r="N93" s="2"/>
      <c r="O93" s="3"/>
      <c r="P93" s="1"/>
      <c r="Q93" s="2"/>
      <c r="R93" s="3"/>
      <c r="S93" s="1"/>
      <c r="T93" s="2"/>
      <c r="U93" s="3"/>
      <c r="V93" s="1"/>
      <c r="W93" s="2"/>
      <c r="X93" s="3"/>
      <c r="Y93" s="1"/>
      <c r="Z93" s="2"/>
      <c r="AA93" s="3"/>
      <c r="AB93" s="1"/>
      <c r="AC93" s="2"/>
      <c r="AD93" s="3"/>
      <c r="AE93" s="1"/>
      <c r="AF93" s="2"/>
      <c r="AG93" s="3"/>
    </row>
    <row r="94" spans="1:34" ht="15" customHeight="1" x14ac:dyDescent="0.2">
      <c r="A94" s="20" t="str">
        <f>[6]Settings!U93</f>
        <v>B</v>
      </c>
      <c r="B94" s="19" t="s">
        <v>55</v>
      </c>
      <c r="C94" s="229" t="str">
        <f>[6]Settings!W93</f>
        <v xml:space="preserve"> Moqhaka</v>
      </c>
      <c r="D94" s="147">
        <v>164092</v>
      </c>
      <c r="E94" s="80">
        <v>185011</v>
      </c>
      <c r="F94" s="134">
        <v>200251</v>
      </c>
      <c r="G94" s="147">
        <v>0</v>
      </c>
      <c r="H94" s="80">
        <v>0</v>
      </c>
      <c r="I94" s="134">
        <v>0</v>
      </c>
      <c r="J94" s="147">
        <v>0</v>
      </c>
      <c r="K94" s="80">
        <v>0</v>
      </c>
      <c r="L94" s="134">
        <v>0</v>
      </c>
      <c r="M94" s="147"/>
      <c r="N94" s="80"/>
      <c r="O94" s="134"/>
      <c r="P94" s="147"/>
      <c r="Q94" s="80"/>
      <c r="R94" s="134"/>
      <c r="S94" s="147"/>
      <c r="T94" s="80"/>
      <c r="U94" s="134"/>
      <c r="V94" s="147"/>
      <c r="W94" s="80"/>
      <c r="X94" s="134"/>
      <c r="Y94" s="147"/>
      <c r="Z94" s="80"/>
      <c r="AA94" s="134"/>
      <c r="AB94" s="147"/>
      <c r="AC94" s="80"/>
      <c r="AD94" s="134"/>
      <c r="AE94" s="147"/>
      <c r="AF94" s="80"/>
      <c r="AG94" s="134"/>
    </row>
    <row r="95" spans="1:34" ht="15" customHeight="1" x14ac:dyDescent="0.2">
      <c r="A95" s="20" t="str">
        <f>[6]Settings!U94</f>
        <v>B</v>
      </c>
      <c r="B95" s="19" t="s">
        <v>56</v>
      </c>
      <c r="C95" s="229" t="str">
        <f>[6]Settings!W94</f>
        <v xml:space="preserve"> Ngwathe</v>
      </c>
      <c r="D95" s="147">
        <v>160606</v>
      </c>
      <c r="E95" s="80">
        <v>174200</v>
      </c>
      <c r="F95" s="134">
        <v>186068</v>
      </c>
      <c r="G95" s="147">
        <v>0</v>
      </c>
      <c r="H95" s="80">
        <v>0</v>
      </c>
      <c r="I95" s="134">
        <v>0</v>
      </c>
      <c r="J95" s="147">
        <v>0</v>
      </c>
      <c r="K95" s="80">
        <v>0</v>
      </c>
      <c r="L95" s="134">
        <v>0</v>
      </c>
      <c r="M95" s="147"/>
      <c r="N95" s="80"/>
      <c r="O95" s="134"/>
      <c r="P95" s="147"/>
      <c r="Q95" s="80"/>
      <c r="R95" s="134"/>
      <c r="S95" s="147"/>
      <c r="T95" s="80"/>
      <c r="U95" s="134"/>
      <c r="V95" s="147"/>
      <c r="W95" s="80"/>
      <c r="X95" s="134"/>
      <c r="Y95" s="147"/>
      <c r="Z95" s="80"/>
      <c r="AA95" s="134"/>
      <c r="AB95" s="147"/>
      <c r="AC95" s="80"/>
      <c r="AD95" s="134"/>
      <c r="AE95" s="147"/>
      <c r="AF95" s="80"/>
      <c r="AG95" s="134"/>
    </row>
    <row r="96" spans="1:34" ht="15" customHeight="1" x14ac:dyDescent="0.2">
      <c r="A96" s="20" t="str">
        <f>[6]Settings!U95</f>
        <v>B</v>
      </c>
      <c r="B96" s="19" t="s">
        <v>57</v>
      </c>
      <c r="C96" s="229" t="str">
        <f>[6]Settings!W95</f>
        <v xml:space="preserve"> Metsimaholo</v>
      </c>
      <c r="D96" s="147">
        <v>142709</v>
      </c>
      <c r="E96" s="80">
        <v>163582</v>
      </c>
      <c r="F96" s="134">
        <v>181267</v>
      </c>
      <c r="G96" s="147">
        <v>0</v>
      </c>
      <c r="H96" s="80">
        <v>0</v>
      </c>
      <c r="I96" s="134">
        <v>0</v>
      </c>
      <c r="J96" s="147">
        <v>0</v>
      </c>
      <c r="K96" s="80">
        <v>0</v>
      </c>
      <c r="L96" s="134">
        <v>0</v>
      </c>
      <c r="M96" s="147"/>
      <c r="N96" s="80"/>
      <c r="O96" s="134"/>
      <c r="P96" s="147"/>
      <c r="Q96" s="80"/>
      <c r="R96" s="134"/>
      <c r="S96" s="147"/>
      <c r="T96" s="80"/>
      <c r="U96" s="134"/>
      <c r="V96" s="147"/>
      <c r="W96" s="80"/>
      <c r="X96" s="134"/>
      <c r="Y96" s="147"/>
      <c r="Z96" s="80"/>
      <c r="AA96" s="134"/>
      <c r="AB96" s="147"/>
      <c r="AC96" s="80"/>
      <c r="AD96" s="134"/>
      <c r="AE96" s="147"/>
      <c r="AF96" s="80"/>
      <c r="AG96" s="134"/>
    </row>
    <row r="97" spans="1:34" ht="15" customHeight="1" x14ac:dyDescent="0.2">
      <c r="A97" s="20" t="str">
        <f>[6]Settings!U96</f>
        <v>B</v>
      </c>
      <c r="B97" s="19" t="s">
        <v>58</v>
      </c>
      <c r="C97" s="229" t="str">
        <f>[6]Settings!W96</f>
        <v xml:space="preserve"> Mafube</v>
      </c>
      <c r="D97" s="147">
        <v>75094</v>
      </c>
      <c r="E97" s="80">
        <v>82589</v>
      </c>
      <c r="F97" s="134">
        <v>88559</v>
      </c>
      <c r="G97" s="147">
        <v>0</v>
      </c>
      <c r="H97" s="80">
        <v>0</v>
      </c>
      <c r="I97" s="134">
        <v>0</v>
      </c>
      <c r="J97" s="147">
        <v>3368</v>
      </c>
      <c r="K97" s="80">
        <v>3535</v>
      </c>
      <c r="L97" s="134">
        <v>3702</v>
      </c>
      <c r="M97" s="147"/>
      <c r="N97" s="80"/>
      <c r="O97" s="134"/>
      <c r="P97" s="147"/>
      <c r="Q97" s="80"/>
      <c r="R97" s="134"/>
      <c r="S97" s="147"/>
      <c r="T97" s="80"/>
      <c r="U97" s="134"/>
      <c r="V97" s="147"/>
      <c r="W97" s="80"/>
      <c r="X97" s="134"/>
      <c r="Y97" s="147"/>
      <c r="Z97" s="80"/>
      <c r="AA97" s="134"/>
      <c r="AB97" s="147"/>
      <c r="AC97" s="80"/>
      <c r="AD97" s="134"/>
      <c r="AE97" s="147"/>
      <c r="AF97" s="80"/>
      <c r="AG97" s="134"/>
    </row>
    <row r="98" spans="1:34" ht="15" customHeight="1" x14ac:dyDescent="0.2">
      <c r="A98" s="20" t="str">
        <f>[6]Settings!U97</f>
        <v>C</v>
      </c>
      <c r="B98" s="19" t="s">
        <v>1284</v>
      </c>
      <c r="C98" s="229" t="str">
        <f>[6]Settings!W97</f>
        <v xml:space="preserve"> Fezile Dabi District Municipality</v>
      </c>
      <c r="D98" s="147">
        <v>8409</v>
      </c>
      <c r="E98" s="80">
        <v>9073</v>
      </c>
      <c r="F98" s="134">
        <v>9504</v>
      </c>
      <c r="G98" s="147">
        <v>135912</v>
      </c>
      <c r="H98" s="80">
        <v>140057</v>
      </c>
      <c r="I98" s="134">
        <v>144174</v>
      </c>
      <c r="J98" s="147">
        <v>0</v>
      </c>
      <c r="K98" s="80">
        <v>0</v>
      </c>
      <c r="L98" s="134">
        <v>0</v>
      </c>
      <c r="M98" s="147"/>
      <c r="N98" s="80"/>
      <c r="O98" s="134"/>
      <c r="P98" s="147"/>
      <c r="Q98" s="80"/>
      <c r="R98" s="134"/>
      <c r="S98" s="147"/>
      <c r="T98" s="80"/>
      <c r="U98" s="134"/>
      <c r="V98" s="147"/>
      <c r="W98" s="80"/>
      <c r="X98" s="134"/>
      <c r="Y98" s="147"/>
      <c r="Z98" s="80"/>
      <c r="AA98" s="134"/>
      <c r="AB98" s="147"/>
      <c r="AC98" s="80"/>
      <c r="AD98" s="134"/>
      <c r="AE98" s="147"/>
      <c r="AF98" s="80"/>
      <c r="AG98" s="134"/>
    </row>
    <row r="99" spans="1:34" s="66" customFormat="1" ht="15" customHeight="1" x14ac:dyDescent="0.2">
      <c r="A99" s="22" t="str">
        <f>[6]Settings!U98</f>
        <v>Total: Fezile Dabi Municipalities</v>
      </c>
      <c r="B99" s="23"/>
      <c r="C99" s="24"/>
      <c r="D99" s="193">
        <f>SUM(D94:D98)</f>
        <v>550910</v>
      </c>
      <c r="E99" s="102">
        <f t="shared" ref="E99:AH99" si="11">SUM(E94:E98)</f>
        <v>614455</v>
      </c>
      <c r="F99" s="203">
        <f t="shared" si="11"/>
        <v>665649</v>
      </c>
      <c r="G99" s="193">
        <f t="shared" si="11"/>
        <v>135912</v>
      </c>
      <c r="H99" s="102">
        <f t="shared" si="11"/>
        <v>140057</v>
      </c>
      <c r="I99" s="203">
        <f t="shared" si="11"/>
        <v>144174</v>
      </c>
      <c r="J99" s="193">
        <f t="shared" si="11"/>
        <v>3368</v>
      </c>
      <c r="K99" s="102">
        <f t="shared" si="11"/>
        <v>3535</v>
      </c>
      <c r="L99" s="203">
        <f t="shared" si="11"/>
        <v>3702</v>
      </c>
      <c r="M99" s="193">
        <f t="shared" si="11"/>
        <v>0</v>
      </c>
      <c r="N99" s="102">
        <f t="shared" si="11"/>
        <v>0</v>
      </c>
      <c r="O99" s="203">
        <f t="shared" si="11"/>
        <v>0</v>
      </c>
      <c r="P99" s="203">
        <f t="shared" si="11"/>
        <v>0</v>
      </c>
      <c r="Q99" s="102">
        <f t="shared" si="11"/>
        <v>0</v>
      </c>
      <c r="R99" s="203">
        <f t="shared" si="11"/>
        <v>0</v>
      </c>
      <c r="S99" s="193">
        <f t="shared" si="11"/>
        <v>0</v>
      </c>
      <c r="T99" s="102">
        <f t="shared" si="11"/>
        <v>0</v>
      </c>
      <c r="U99" s="203">
        <f t="shared" si="11"/>
        <v>0</v>
      </c>
      <c r="V99" s="193">
        <f t="shared" si="11"/>
        <v>0</v>
      </c>
      <c r="W99" s="102">
        <f t="shared" si="11"/>
        <v>0</v>
      </c>
      <c r="X99" s="203">
        <f t="shared" si="11"/>
        <v>0</v>
      </c>
      <c r="Y99" s="193">
        <f t="shared" si="11"/>
        <v>0</v>
      </c>
      <c r="Z99" s="102">
        <f t="shared" si="11"/>
        <v>0</v>
      </c>
      <c r="AA99" s="203">
        <f t="shared" si="11"/>
        <v>0</v>
      </c>
      <c r="AB99" s="193">
        <f t="shared" si="11"/>
        <v>0</v>
      </c>
      <c r="AC99" s="102">
        <f t="shared" si="11"/>
        <v>0</v>
      </c>
      <c r="AD99" s="203">
        <f t="shared" si="11"/>
        <v>0</v>
      </c>
      <c r="AE99" s="193">
        <f t="shared" si="11"/>
        <v>0</v>
      </c>
      <c r="AF99" s="102">
        <f t="shared" si="11"/>
        <v>0</v>
      </c>
      <c r="AG99" s="203">
        <f t="shared" si="11"/>
        <v>0</v>
      </c>
      <c r="AH99" s="426">
        <f t="shared" si="11"/>
        <v>0</v>
      </c>
    </row>
    <row r="100" spans="1:34" ht="15" customHeight="1" x14ac:dyDescent="0.2">
      <c r="A100" s="254">
        <f>[6]Settings!U99</f>
        <v>0</v>
      </c>
      <c r="B100" s="243">
        <f>[6]Settings!V99</f>
        <v>0</v>
      </c>
      <c r="C100" s="244">
        <f>[6]Settings!W99</f>
        <v>0</v>
      </c>
      <c r="D100" s="1"/>
      <c r="E100" s="2"/>
      <c r="F100" s="3"/>
      <c r="G100" s="1"/>
      <c r="H100" s="2"/>
      <c r="I100" s="3"/>
      <c r="J100" s="1"/>
      <c r="K100" s="2"/>
      <c r="L100" s="3"/>
      <c r="M100" s="1"/>
      <c r="N100" s="2"/>
      <c r="O100" s="3"/>
      <c r="P100" s="1"/>
      <c r="Q100" s="2"/>
      <c r="R100" s="3"/>
      <c r="S100" s="1"/>
      <c r="T100" s="2"/>
      <c r="U100" s="3"/>
      <c r="V100" s="1"/>
      <c r="W100" s="2"/>
      <c r="X100" s="3"/>
      <c r="Y100" s="1"/>
      <c r="Z100" s="2"/>
      <c r="AA100" s="3"/>
      <c r="AB100" s="1"/>
      <c r="AC100" s="2"/>
      <c r="AD100" s="3"/>
      <c r="AE100" s="1"/>
      <c r="AF100" s="2"/>
      <c r="AG100" s="3"/>
    </row>
    <row r="101" spans="1:34" ht="15" customHeight="1" x14ac:dyDescent="0.2">
      <c r="A101" s="254">
        <f>[6]Settings!U100</f>
        <v>0</v>
      </c>
      <c r="B101" s="243">
        <f>[6]Settings!V100</f>
        <v>0</v>
      </c>
      <c r="C101" s="244">
        <f>[6]Settings!W100</f>
        <v>0</v>
      </c>
      <c r="D101" s="1"/>
      <c r="E101" s="2"/>
      <c r="F101" s="3"/>
      <c r="G101" s="1"/>
      <c r="H101" s="2"/>
      <c r="I101" s="3"/>
      <c r="J101" s="1"/>
      <c r="K101" s="2"/>
      <c r="L101" s="3"/>
      <c r="M101" s="1"/>
      <c r="N101" s="2"/>
      <c r="O101" s="3"/>
      <c r="P101" s="1"/>
      <c r="Q101" s="2"/>
      <c r="R101" s="3"/>
      <c r="S101" s="1"/>
      <c r="T101" s="2"/>
      <c r="U101" s="3"/>
      <c r="V101" s="1"/>
      <c r="W101" s="2"/>
      <c r="X101" s="3"/>
      <c r="Y101" s="1"/>
      <c r="Z101" s="2"/>
      <c r="AA101" s="3"/>
      <c r="AB101" s="1"/>
      <c r="AC101" s="2"/>
      <c r="AD101" s="3"/>
      <c r="AE101" s="1"/>
      <c r="AF101" s="2"/>
      <c r="AG101" s="3"/>
    </row>
    <row r="102" spans="1:34" s="66" customFormat="1" ht="15" customHeight="1" x14ac:dyDescent="0.2">
      <c r="A102" s="22" t="str">
        <f>[6]Settings!U101</f>
        <v>Total: Free State Municipalities</v>
      </c>
      <c r="B102" s="23"/>
      <c r="C102" s="24"/>
      <c r="D102" s="193">
        <f>D69+D75+D83+D92+D99</f>
        <v>3086452</v>
      </c>
      <c r="E102" s="102">
        <f t="shared" ref="E102:AH102" si="12">E69+E75+E83+E92+E99</f>
        <v>3438645</v>
      </c>
      <c r="F102" s="203">
        <f t="shared" si="12"/>
        <v>3698490</v>
      </c>
      <c r="G102" s="193">
        <f t="shared" si="12"/>
        <v>292776</v>
      </c>
      <c r="H102" s="102">
        <f t="shared" si="12"/>
        <v>307011</v>
      </c>
      <c r="I102" s="203">
        <f t="shared" si="12"/>
        <v>316037</v>
      </c>
      <c r="J102" s="193">
        <f t="shared" si="12"/>
        <v>43662</v>
      </c>
      <c r="K102" s="102">
        <f t="shared" si="12"/>
        <v>45862</v>
      </c>
      <c r="L102" s="203">
        <f t="shared" si="12"/>
        <v>48074</v>
      </c>
      <c r="M102" s="193">
        <f t="shared" si="12"/>
        <v>0</v>
      </c>
      <c r="N102" s="102">
        <f t="shared" si="12"/>
        <v>0</v>
      </c>
      <c r="O102" s="203">
        <f t="shared" si="12"/>
        <v>0</v>
      </c>
      <c r="P102" s="203">
        <f t="shared" si="12"/>
        <v>0</v>
      </c>
      <c r="Q102" s="102">
        <f t="shared" si="12"/>
        <v>0</v>
      </c>
      <c r="R102" s="203">
        <f t="shared" si="12"/>
        <v>0</v>
      </c>
      <c r="S102" s="193">
        <f t="shared" si="12"/>
        <v>0</v>
      </c>
      <c r="T102" s="102">
        <f t="shared" si="12"/>
        <v>0</v>
      </c>
      <c r="U102" s="203">
        <f t="shared" si="12"/>
        <v>0</v>
      </c>
      <c r="V102" s="193">
        <f t="shared" si="12"/>
        <v>0</v>
      </c>
      <c r="W102" s="102">
        <f t="shared" si="12"/>
        <v>0</v>
      </c>
      <c r="X102" s="203">
        <f t="shared" si="12"/>
        <v>0</v>
      </c>
      <c r="Y102" s="193">
        <f t="shared" si="12"/>
        <v>0</v>
      </c>
      <c r="Z102" s="102">
        <f t="shared" si="12"/>
        <v>0</v>
      </c>
      <c r="AA102" s="203">
        <f t="shared" si="12"/>
        <v>0</v>
      </c>
      <c r="AB102" s="193">
        <f t="shared" si="12"/>
        <v>0</v>
      </c>
      <c r="AC102" s="102">
        <f t="shared" si="12"/>
        <v>0</v>
      </c>
      <c r="AD102" s="203">
        <f t="shared" si="12"/>
        <v>0</v>
      </c>
      <c r="AE102" s="193">
        <f t="shared" si="12"/>
        <v>0</v>
      </c>
      <c r="AF102" s="102">
        <f t="shared" si="12"/>
        <v>0</v>
      </c>
      <c r="AG102" s="203">
        <f t="shared" si="12"/>
        <v>0</v>
      </c>
      <c r="AH102" s="426">
        <f t="shared" si="12"/>
        <v>0</v>
      </c>
    </row>
    <row r="103" spans="1:34" ht="15" customHeight="1" x14ac:dyDescent="0.2">
      <c r="A103" s="254">
        <f>[6]Settings!U102</f>
        <v>0</v>
      </c>
      <c r="B103" s="243">
        <f>[6]Settings!V102</f>
        <v>0</v>
      </c>
      <c r="C103" s="244">
        <f>[6]Settings!W102</f>
        <v>0</v>
      </c>
      <c r="D103" s="6"/>
      <c r="E103" s="7"/>
      <c r="F103" s="8"/>
      <c r="G103" s="6"/>
      <c r="H103" s="7"/>
      <c r="I103" s="8"/>
      <c r="J103" s="6"/>
      <c r="K103" s="7"/>
      <c r="L103" s="8"/>
      <c r="M103" s="6"/>
      <c r="N103" s="7"/>
      <c r="O103" s="8"/>
      <c r="P103" s="6"/>
      <c r="Q103" s="7"/>
      <c r="R103" s="8"/>
      <c r="S103" s="6"/>
      <c r="T103" s="7"/>
      <c r="U103" s="8"/>
      <c r="V103" s="6"/>
      <c r="W103" s="7"/>
      <c r="X103" s="8"/>
      <c r="Y103" s="6"/>
      <c r="Z103" s="7"/>
      <c r="AA103" s="8"/>
      <c r="AB103" s="6"/>
      <c r="AC103" s="7"/>
      <c r="AD103" s="8"/>
      <c r="AE103" s="6"/>
      <c r="AF103" s="7"/>
      <c r="AG103" s="8"/>
    </row>
    <row r="104" spans="1:34" ht="15" customHeight="1" x14ac:dyDescent="0.2">
      <c r="A104" s="254" t="str">
        <f>[6]Settings!U103</f>
        <v>GAUTENG</v>
      </c>
      <c r="B104" s="19"/>
      <c r="C104" s="229"/>
      <c r="D104" s="1"/>
      <c r="E104" s="2"/>
      <c r="F104" s="3"/>
      <c r="G104" s="1"/>
      <c r="H104" s="2"/>
      <c r="I104" s="3"/>
      <c r="J104" s="1"/>
      <c r="K104" s="2"/>
      <c r="L104" s="3"/>
      <c r="M104" s="1"/>
      <c r="N104" s="2"/>
      <c r="O104" s="3"/>
      <c r="P104" s="1"/>
      <c r="Q104" s="2"/>
      <c r="R104" s="3"/>
      <c r="S104" s="1"/>
      <c r="T104" s="2"/>
      <c r="U104" s="3"/>
      <c r="V104" s="1"/>
      <c r="W104" s="2"/>
      <c r="X104" s="3"/>
      <c r="Y104" s="1"/>
      <c r="Z104" s="2"/>
      <c r="AA104" s="3"/>
      <c r="AB104" s="1"/>
      <c r="AC104" s="2"/>
      <c r="AD104" s="3"/>
      <c r="AE104" s="1"/>
      <c r="AF104" s="2"/>
      <c r="AG104" s="3"/>
    </row>
    <row r="105" spans="1:34" ht="15" customHeight="1" x14ac:dyDescent="0.2">
      <c r="A105" s="254">
        <f>[6]Settings!U104</f>
        <v>0</v>
      </c>
      <c r="B105" s="243">
        <f>[6]Settings!V104</f>
        <v>0</v>
      </c>
      <c r="C105" s="244">
        <f>[6]Settings!W104</f>
        <v>0</v>
      </c>
      <c r="D105" s="1"/>
      <c r="E105" s="2"/>
      <c r="F105" s="3"/>
      <c r="G105" s="1"/>
      <c r="H105" s="2"/>
      <c r="I105" s="3"/>
      <c r="J105" s="1"/>
      <c r="K105" s="2"/>
      <c r="L105" s="3"/>
      <c r="M105" s="1"/>
      <c r="N105" s="2"/>
      <c r="O105" s="3"/>
      <c r="P105" s="1"/>
      <c r="Q105" s="2"/>
      <c r="R105" s="3"/>
      <c r="S105" s="1"/>
      <c r="T105" s="2"/>
      <c r="U105" s="3"/>
      <c r="V105" s="1"/>
      <c r="W105" s="2"/>
      <c r="X105" s="3"/>
      <c r="Y105" s="1"/>
      <c r="Z105" s="2"/>
      <c r="AA105" s="3"/>
      <c r="AB105" s="1"/>
      <c r="AC105" s="2"/>
      <c r="AD105" s="3"/>
      <c r="AE105" s="1"/>
      <c r="AF105" s="2"/>
      <c r="AG105" s="3"/>
    </row>
    <row r="106" spans="1:34" ht="15" customHeight="1" x14ac:dyDescent="0.2">
      <c r="A106" s="20" t="str">
        <f>[6]Settings!U105</f>
        <v>A</v>
      </c>
      <c r="B106" s="19" t="str">
        <f>[6]Settings!V105</f>
        <v>EKU</v>
      </c>
      <c r="C106" s="229" t="str">
        <f>[6]Settings!W105</f>
        <v>Ekurhuleni</v>
      </c>
      <c r="D106" s="147">
        <v>2719861</v>
      </c>
      <c r="E106" s="80">
        <v>3154062</v>
      </c>
      <c r="F106" s="134">
        <v>3503013</v>
      </c>
      <c r="G106" s="147">
        <v>0</v>
      </c>
      <c r="H106" s="80">
        <v>0</v>
      </c>
      <c r="I106" s="134">
        <v>0</v>
      </c>
      <c r="J106" s="147">
        <v>0</v>
      </c>
      <c r="K106" s="80">
        <v>0</v>
      </c>
      <c r="L106" s="134">
        <v>0</v>
      </c>
      <c r="M106" s="147"/>
      <c r="N106" s="80"/>
      <c r="O106" s="134"/>
      <c r="P106" s="147"/>
      <c r="Q106" s="80"/>
      <c r="R106" s="134"/>
      <c r="S106" s="147"/>
      <c r="T106" s="80"/>
      <c r="U106" s="134"/>
      <c r="V106" s="147"/>
      <c r="W106" s="80"/>
      <c r="X106" s="134"/>
      <c r="Y106" s="147"/>
      <c r="Z106" s="80"/>
      <c r="AA106" s="134"/>
      <c r="AB106" s="147"/>
      <c r="AC106" s="80"/>
      <c r="AD106" s="134"/>
      <c r="AE106" s="147"/>
      <c r="AF106" s="80"/>
      <c r="AG106" s="134"/>
    </row>
    <row r="107" spans="1:34" ht="15" customHeight="1" x14ac:dyDescent="0.2">
      <c r="A107" s="20" t="str">
        <f>[6]Settings!U106</f>
        <v>A</v>
      </c>
      <c r="B107" s="19" t="str">
        <f>[6]Settings!V106</f>
        <v>JHB</v>
      </c>
      <c r="C107" s="229" t="str">
        <f>[6]Settings!W106</f>
        <v>City of Johannesburg</v>
      </c>
      <c r="D107" s="147">
        <v>3666637</v>
      </c>
      <c r="E107" s="80">
        <v>4241872</v>
      </c>
      <c r="F107" s="134">
        <v>4722485</v>
      </c>
      <c r="G107" s="147">
        <v>0</v>
      </c>
      <c r="H107" s="80">
        <v>0</v>
      </c>
      <c r="I107" s="134">
        <v>0</v>
      </c>
      <c r="J107" s="147">
        <v>0</v>
      </c>
      <c r="K107" s="80">
        <v>0</v>
      </c>
      <c r="L107" s="134">
        <v>0</v>
      </c>
      <c r="M107" s="147"/>
      <c r="N107" s="80"/>
      <c r="O107" s="134"/>
      <c r="P107" s="147"/>
      <c r="Q107" s="80"/>
      <c r="R107" s="134"/>
      <c r="S107" s="147"/>
      <c r="T107" s="80"/>
      <c r="U107" s="134"/>
      <c r="V107" s="147"/>
      <c r="W107" s="80"/>
      <c r="X107" s="134"/>
      <c r="Y107" s="147"/>
      <c r="Z107" s="80"/>
      <c r="AA107" s="134"/>
      <c r="AB107" s="147"/>
      <c r="AC107" s="80"/>
      <c r="AD107" s="134"/>
      <c r="AE107" s="147"/>
      <c r="AF107" s="80"/>
      <c r="AG107" s="134"/>
    </row>
    <row r="108" spans="1:34" ht="15" customHeight="1" x14ac:dyDescent="0.2">
      <c r="A108" s="255" t="str">
        <f>[6]Settings!U107</f>
        <v>A</v>
      </c>
      <c r="B108" s="21" t="str">
        <f>[6]Settings!V107</f>
        <v>TSH</v>
      </c>
      <c r="C108" s="65" t="str">
        <f>[6]Settings!W107</f>
        <v>City of Tshwane</v>
      </c>
      <c r="D108" s="148">
        <v>2132788</v>
      </c>
      <c r="E108" s="81">
        <v>2404666</v>
      </c>
      <c r="F108" s="149">
        <v>2661272</v>
      </c>
      <c r="G108" s="148">
        <v>0</v>
      </c>
      <c r="H108" s="81">
        <v>0</v>
      </c>
      <c r="I108" s="149">
        <v>0</v>
      </c>
      <c r="J108" s="148">
        <v>0</v>
      </c>
      <c r="K108" s="81">
        <v>0</v>
      </c>
      <c r="L108" s="149">
        <v>0</v>
      </c>
      <c r="M108" s="148"/>
      <c r="N108" s="81"/>
      <c r="O108" s="149"/>
      <c r="P108" s="148"/>
      <c r="Q108" s="81"/>
      <c r="R108" s="149"/>
      <c r="S108" s="148"/>
      <c r="T108" s="81"/>
      <c r="U108" s="149"/>
      <c r="V108" s="148"/>
      <c r="W108" s="81"/>
      <c r="X108" s="149"/>
      <c r="Y108" s="148"/>
      <c r="Z108" s="81"/>
      <c r="AA108" s="149"/>
      <c r="AB108" s="148"/>
      <c r="AC108" s="81"/>
      <c r="AD108" s="149"/>
      <c r="AE108" s="148"/>
      <c r="AF108" s="81"/>
      <c r="AG108" s="149"/>
    </row>
    <row r="109" spans="1:34" ht="15" customHeight="1" x14ac:dyDescent="0.2">
      <c r="A109" s="254">
        <f>[6]Settings!U108</f>
        <v>0</v>
      </c>
      <c r="B109" s="243">
        <f>[6]Settings!V108</f>
        <v>0</v>
      </c>
      <c r="C109" s="244">
        <f>[6]Settings!W108</f>
        <v>0</v>
      </c>
      <c r="D109" s="1">
        <v>0</v>
      </c>
      <c r="E109" s="2">
        <v>0</v>
      </c>
      <c r="F109" s="3">
        <v>0</v>
      </c>
      <c r="G109" s="1">
        <v>0</v>
      </c>
      <c r="H109" s="2">
        <v>0</v>
      </c>
      <c r="I109" s="3">
        <v>0</v>
      </c>
      <c r="J109" s="1">
        <v>0</v>
      </c>
      <c r="K109" s="2">
        <v>0</v>
      </c>
      <c r="L109" s="3">
        <v>0</v>
      </c>
      <c r="M109" s="1"/>
      <c r="N109" s="2"/>
      <c r="O109" s="3"/>
      <c r="P109" s="1"/>
      <c r="Q109" s="2"/>
      <c r="R109" s="3"/>
      <c r="S109" s="1"/>
      <c r="T109" s="2"/>
      <c r="U109" s="3"/>
      <c r="V109" s="1"/>
      <c r="W109" s="2"/>
      <c r="X109" s="3"/>
      <c r="Y109" s="1"/>
      <c r="Z109" s="2"/>
      <c r="AA109" s="3"/>
      <c r="AB109" s="1"/>
      <c r="AC109" s="2"/>
      <c r="AD109" s="3"/>
      <c r="AE109" s="1"/>
      <c r="AF109" s="2"/>
      <c r="AG109" s="3"/>
    </row>
    <row r="110" spans="1:34" ht="15" customHeight="1" x14ac:dyDescent="0.2">
      <c r="A110" s="20" t="str">
        <f>[6]Settings!U109</f>
        <v>B</v>
      </c>
      <c r="B110" s="19" t="str">
        <f>[6]Settings!V109</f>
        <v>GT421</v>
      </c>
      <c r="C110" s="229" t="str">
        <f>[6]Settings!W109</f>
        <v xml:space="preserve"> Emfuleni</v>
      </c>
      <c r="D110" s="147">
        <v>633240</v>
      </c>
      <c r="E110" s="80">
        <v>709076</v>
      </c>
      <c r="F110" s="134">
        <v>772614</v>
      </c>
      <c r="G110" s="147">
        <v>0</v>
      </c>
      <c r="H110" s="80">
        <v>0</v>
      </c>
      <c r="I110" s="134">
        <v>0</v>
      </c>
      <c r="J110" s="147">
        <v>0</v>
      </c>
      <c r="K110" s="80">
        <v>0</v>
      </c>
      <c r="L110" s="134">
        <v>0</v>
      </c>
      <c r="M110" s="147"/>
      <c r="N110" s="80"/>
      <c r="O110" s="134"/>
      <c r="P110" s="147"/>
      <c r="Q110" s="80"/>
      <c r="R110" s="134"/>
      <c r="S110" s="147"/>
      <c r="T110" s="80"/>
      <c r="U110" s="134"/>
      <c r="V110" s="147"/>
      <c r="W110" s="80"/>
      <c r="X110" s="134"/>
      <c r="Y110" s="147"/>
      <c r="Z110" s="80"/>
      <c r="AA110" s="134"/>
      <c r="AB110" s="147"/>
      <c r="AC110" s="80"/>
      <c r="AD110" s="134"/>
      <c r="AE110" s="147"/>
      <c r="AF110" s="80"/>
      <c r="AG110" s="134"/>
    </row>
    <row r="111" spans="1:34" ht="15" customHeight="1" x14ac:dyDescent="0.2">
      <c r="A111" s="20" t="str">
        <f>[6]Settings!U110</f>
        <v>B</v>
      </c>
      <c r="B111" s="19" t="str">
        <f>[6]Settings!V110</f>
        <v>GT422</v>
      </c>
      <c r="C111" s="229" t="str">
        <f>[6]Settings!W110</f>
        <v xml:space="preserve"> Midvaal</v>
      </c>
      <c r="D111" s="147">
        <v>80592</v>
      </c>
      <c r="E111" s="80">
        <v>91430</v>
      </c>
      <c r="F111" s="134">
        <v>101545</v>
      </c>
      <c r="G111" s="147">
        <v>0</v>
      </c>
      <c r="H111" s="80">
        <v>0</v>
      </c>
      <c r="I111" s="134">
        <v>0</v>
      </c>
      <c r="J111" s="147">
        <v>5724</v>
      </c>
      <c r="K111" s="80">
        <v>6008</v>
      </c>
      <c r="L111" s="134">
        <v>6294</v>
      </c>
      <c r="M111" s="147"/>
      <c r="N111" s="80"/>
      <c r="O111" s="134"/>
      <c r="P111" s="147"/>
      <c r="Q111" s="80"/>
      <c r="R111" s="134"/>
      <c r="S111" s="147"/>
      <c r="T111" s="80"/>
      <c r="U111" s="134"/>
      <c r="V111" s="147"/>
      <c r="W111" s="80"/>
      <c r="X111" s="134"/>
      <c r="Y111" s="147"/>
      <c r="Z111" s="80"/>
      <c r="AA111" s="134"/>
      <c r="AB111" s="147"/>
      <c r="AC111" s="80"/>
      <c r="AD111" s="134"/>
      <c r="AE111" s="147"/>
      <c r="AF111" s="80"/>
      <c r="AG111" s="134"/>
    </row>
    <row r="112" spans="1:34" ht="15" customHeight="1" x14ac:dyDescent="0.2">
      <c r="A112" s="20" t="str">
        <f>[6]Settings!U111</f>
        <v>B</v>
      </c>
      <c r="B112" s="19" t="str">
        <f>[6]Settings!V111</f>
        <v>GT423</v>
      </c>
      <c r="C112" s="229" t="str">
        <f>[6]Settings!W111</f>
        <v xml:space="preserve"> Lesedi</v>
      </c>
      <c r="D112" s="147">
        <v>99818</v>
      </c>
      <c r="E112" s="80">
        <v>114029</v>
      </c>
      <c r="F112" s="134">
        <v>126599</v>
      </c>
      <c r="G112" s="147">
        <v>0</v>
      </c>
      <c r="H112" s="80">
        <v>0</v>
      </c>
      <c r="I112" s="134">
        <v>0</v>
      </c>
      <c r="J112" s="147">
        <v>5105</v>
      </c>
      <c r="K112" s="80">
        <v>5360</v>
      </c>
      <c r="L112" s="134">
        <v>5616</v>
      </c>
      <c r="M112" s="147"/>
      <c r="N112" s="80"/>
      <c r="O112" s="134"/>
      <c r="P112" s="147"/>
      <c r="Q112" s="80"/>
      <c r="R112" s="134"/>
      <c r="S112" s="147"/>
      <c r="T112" s="80"/>
      <c r="U112" s="134"/>
      <c r="V112" s="147"/>
      <c r="W112" s="80"/>
      <c r="X112" s="134"/>
      <c r="Y112" s="147"/>
      <c r="Z112" s="80"/>
      <c r="AA112" s="134"/>
      <c r="AB112" s="147"/>
      <c r="AC112" s="80"/>
      <c r="AD112" s="134"/>
      <c r="AE112" s="147"/>
      <c r="AF112" s="80"/>
      <c r="AG112" s="134"/>
    </row>
    <row r="113" spans="1:34" ht="15" customHeight="1" x14ac:dyDescent="0.2">
      <c r="A113" s="20" t="str">
        <f>[6]Settings!U112</f>
        <v>C</v>
      </c>
      <c r="B113" s="19" t="str">
        <f>[6]Settings!V112</f>
        <v>DC42</v>
      </c>
      <c r="C113" s="229" t="str">
        <f>[6]Settings!W112</f>
        <v xml:space="preserve"> Sedibeng District Municipality</v>
      </c>
      <c r="D113" s="147">
        <v>18689</v>
      </c>
      <c r="E113" s="80">
        <v>20211</v>
      </c>
      <c r="F113" s="134">
        <v>21225</v>
      </c>
      <c r="G113" s="147">
        <v>236090</v>
      </c>
      <c r="H113" s="80">
        <v>238553</v>
      </c>
      <c r="I113" s="134">
        <v>245566</v>
      </c>
      <c r="J113" s="147">
        <v>0</v>
      </c>
      <c r="K113" s="80">
        <v>0</v>
      </c>
      <c r="L113" s="134">
        <v>0</v>
      </c>
      <c r="M113" s="147"/>
      <c r="N113" s="80"/>
      <c r="O113" s="134"/>
      <c r="P113" s="147"/>
      <c r="Q113" s="80"/>
      <c r="R113" s="134"/>
      <c r="S113" s="147"/>
      <c r="T113" s="80"/>
      <c r="U113" s="134"/>
      <c r="V113" s="147"/>
      <c r="W113" s="80"/>
      <c r="X113" s="134"/>
      <c r="Y113" s="147"/>
      <c r="Z113" s="80"/>
      <c r="AA113" s="134"/>
      <c r="AB113" s="147"/>
      <c r="AC113" s="80"/>
      <c r="AD113" s="134"/>
      <c r="AE113" s="147"/>
      <c r="AF113" s="80"/>
      <c r="AG113" s="134"/>
    </row>
    <row r="114" spans="1:34" s="66" customFormat="1" ht="15" customHeight="1" x14ac:dyDescent="0.2">
      <c r="A114" s="22" t="str">
        <f>[6]Settings!U113</f>
        <v>Total: Sedibeng Municipalities</v>
      </c>
      <c r="B114" s="23"/>
      <c r="C114" s="24"/>
      <c r="D114" s="193">
        <f>SUM(D110:D113)</f>
        <v>832339</v>
      </c>
      <c r="E114" s="102">
        <f t="shared" ref="E114:AH114" si="13">SUM(E110:E113)</f>
        <v>934746</v>
      </c>
      <c r="F114" s="203">
        <f t="shared" si="13"/>
        <v>1021983</v>
      </c>
      <c r="G114" s="193">
        <f t="shared" si="13"/>
        <v>236090</v>
      </c>
      <c r="H114" s="102">
        <f t="shared" si="13"/>
        <v>238553</v>
      </c>
      <c r="I114" s="203">
        <f t="shared" si="13"/>
        <v>245566</v>
      </c>
      <c r="J114" s="193">
        <f t="shared" si="13"/>
        <v>10829</v>
      </c>
      <c r="K114" s="102">
        <f t="shared" si="13"/>
        <v>11368</v>
      </c>
      <c r="L114" s="203">
        <f t="shared" si="13"/>
        <v>11910</v>
      </c>
      <c r="M114" s="193">
        <f t="shared" si="13"/>
        <v>0</v>
      </c>
      <c r="N114" s="102">
        <f t="shared" si="13"/>
        <v>0</v>
      </c>
      <c r="O114" s="203">
        <f t="shared" si="13"/>
        <v>0</v>
      </c>
      <c r="P114" s="203">
        <f t="shared" si="13"/>
        <v>0</v>
      </c>
      <c r="Q114" s="102">
        <f t="shared" si="13"/>
        <v>0</v>
      </c>
      <c r="R114" s="203">
        <f t="shared" si="13"/>
        <v>0</v>
      </c>
      <c r="S114" s="193">
        <f t="shared" si="13"/>
        <v>0</v>
      </c>
      <c r="T114" s="102">
        <f t="shared" si="13"/>
        <v>0</v>
      </c>
      <c r="U114" s="203">
        <f t="shared" si="13"/>
        <v>0</v>
      </c>
      <c r="V114" s="193">
        <f t="shared" si="13"/>
        <v>0</v>
      </c>
      <c r="W114" s="102">
        <f t="shared" si="13"/>
        <v>0</v>
      </c>
      <c r="X114" s="203">
        <f t="shared" si="13"/>
        <v>0</v>
      </c>
      <c r="Y114" s="193">
        <f t="shared" si="13"/>
        <v>0</v>
      </c>
      <c r="Z114" s="102">
        <f t="shared" si="13"/>
        <v>0</v>
      </c>
      <c r="AA114" s="203">
        <f t="shared" si="13"/>
        <v>0</v>
      </c>
      <c r="AB114" s="193">
        <f t="shared" si="13"/>
        <v>0</v>
      </c>
      <c r="AC114" s="102">
        <f t="shared" si="13"/>
        <v>0</v>
      </c>
      <c r="AD114" s="203">
        <f t="shared" si="13"/>
        <v>0</v>
      </c>
      <c r="AE114" s="193">
        <f t="shared" si="13"/>
        <v>0</v>
      </c>
      <c r="AF114" s="102">
        <f t="shared" si="13"/>
        <v>0</v>
      </c>
      <c r="AG114" s="203">
        <f t="shared" si="13"/>
        <v>0</v>
      </c>
      <c r="AH114" s="426">
        <f t="shared" si="13"/>
        <v>0</v>
      </c>
    </row>
    <row r="115" spans="1:34" ht="15" customHeight="1" x14ac:dyDescent="0.2">
      <c r="A115" s="254">
        <f>[6]Settings!U114</f>
        <v>0</v>
      </c>
      <c r="B115" s="243">
        <f>[6]Settings!V114</f>
        <v>0</v>
      </c>
      <c r="C115" s="244">
        <f>[6]Settings!W114</f>
        <v>0</v>
      </c>
      <c r="D115" s="1"/>
      <c r="E115" s="2"/>
      <c r="F115" s="3"/>
      <c r="G115" s="1"/>
      <c r="H115" s="2"/>
      <c r="I115" s="3"/>
      <c r="J115" s="1"/>
      <c r="K115" s="2"/>
      <c r="L115" s="3"/>
      <c r="M115" s="1"/>
      <c r="N115" s="2"/>
      <c r="O115" s="3"/>
      <c r="P115" s="1"/>
      <c r="Q115" s="2"/>
      <c r="R115" s="3"/>
      <c r="S115" s="1"/>
      <c r="T115" s="2"/>
      <c r="U115" s="3"/>
      <c r="V115" s="1"/>
      <c r="W115" s="2"/>
      <c r="X115" s="3"/>
      <c r="Y115" s="1"/>
      <c r="Z115" s="2"/>
      <c r="AA115" s="3"/>
      <c r="AB115" s="1"/>
      <c r="AC115" s="2"/>
      <c r="AD115" s="3"/>
      <c r="AE115" s="1"/>
      <c r="AF115" s="2"/>
      <c r="AG115" s="3"/>
    </row>
    <row r="116" spans="1:34" ht="15" customHeight="1" x14ac:dyDescent="0.2">
      <c r="A116" s="20" t="str">
        <f>[6]Settings!U115</f>
        <v>B</v>
      </c>
      <c r="B116" s="19" t="str">
        <f>[6]Settings!V115</f>
        <v>GT481</v>
      </c>
      <c r="C116" s="229" t="str">
        <f>[6]Settings!W115</f>
        <v xml:space="preserve"> Mogale City</v>
      </c>
      <c r="D116" s="147">
        <v>323938</v>
      </c>
      <c r="E116" s="80">
        <v>370843</v>
      </c>
      <c r="F116" s="134">
        <v>410961</v>
      </c>
      <c r="G116" s="147">
        <v>0</v>
      </c>
      <c r="H116" s="80">
        <v>0</v>
      </c>
      <c r="I116" s="134">
        <v>0</v>
      </c>
      <c r="J116" s="147">
        <v>0</v>
      </c>
      <c r="K116" s="80">
        <v>0</v>
      </c>
      <c r="L116" s="134">
        <v>0</v>
      </c>
      <c r="M116" s="147"/>
      <c r="N116" s="80"/>
      <c r="O116" s="134"/>
      <c r="P116" s="147"/>
      <c r="Q116" s="80"/>
      <c r="R116" s="134"/>
      <c r="S116" s="147"/>
      <c r="T116" s="80"/>
      <c r="U116" s="134"/>
      <c r="V116" s="147"/>
      <c r="W116" s="80"/>
      <c r="X116" s="134"/>
      <c r="Y116" s="147"/>
      <c r="Z116" s="80"/>
      <c r="AA116" s="134"/>
      <c r="AB116" s="147"/>
      <c r="AC116" s="80"/>
      <c r="AD116" s="134"/>
      <c r="AE116" s="147"/>
      <c r="AF116" s="80"/>
      <c r="AG116" s="134"/>
    </row>
    <row r="117" spans="1:34" ht="15" customHeight="1" x14ac:dyDescent="0.2">
      <c r="A117" s="20" t="str">
        <f>[6]Settings!U116</f>
        <v>B</v>
      </c>
      <c r="B117" s="19" t="str">
        <f>[6]Settings!V116</f>
        <v>GT484</v>
      </c>
      <c r="C117" s="229" t="str">
        <f>[6]Settings!W116</f>
        <v xml:space="preserve"> Merafong City</v>
      </c>
      <c r="D117" s="147">
        <v>163084</v>
      </c>
      <c r="E117" s="80">
        <v>186186</v>
      </c>
      <c r="F117" s="134">
        <v>203851</v>
      </c>
      <c r="G117" s="147">
        <v>0</v>
      </c>
      <c r="H117" s="80">
        <v>0</v>
      </c>
      <c r="I117" s="134">
        <v>0</v>
      </c>
      <c r="J117" s="147">
        <v>0</v>
      </c>
      <c r="K117" s="80">
        <v>0</v>
      </c>
      <c r="L117" s="134">
        <v>0</v>
      </c>
      <c r="M117" s="147"/>
      <c r="N117" s="80"/>
      <c r="O117" s="134"/>
      <c r="P117" s="147"/>
      <c r="Q117" s="80"/>
      <c r="R117" s="134"/>
      <c r="S117" s="147"/>
      <c r="T117" s="80"/>
      <c r="U117" s="134"/>
      <c r="V117" s="147"/>
      <c r="W117" s="80"/>
      <c r="X117" s="134"/>
      <c r="Y117" s="147"/>
      <c r="Z117" s="80"/>
      <c r="AA117" s="134"/>
      <c r="AB117" s="147"/>
      <c r="AC117" s="80"/>
      <c r="AD117" s="134"/>
      <c r="AE117" s="147"/>
      <c r="AF117" s="80"/>
      <c r="AG117" s="134"/>
    </row>
    <row r="118" spans="1:34" ht="15" customHeight="1" x14ac:dyDescent="0.2">
      <c r="A118" s="20" t="str">
        <f>[6]Settings!U117</f>
        <v>B</v>
      </c>
      <c r="B118" s="19" t="str">
        <f>[6]Settings!V117</f>
        <v>GT485</v>
      </c>
      <c r="C118" s="229" t="str">
        <f>[6]Settings!W117</f>
        <v xml:space="preserve"> Rand West City</v>
      </c>
      <c r="D118" s="147">
        <v>239112</v>
      </c>
      <c r="E118" s="80">
        <v>275335</v>
      </c>
      <c r="F118" s="134">
        <v>303044</v>
      </c>
      <c r="G118" s="147">
        <v>0</v>
      </c>
      <c r="H118" s="80">
        <v>0</v>
      </c>
      <c r="I118" s="134">
        <v>0</v>
      </c>
      <c r="J118" s="147">
        <v>0</v>
      </c>
      <c r="K118" s="80">
        <v>0</v>
      </c>
      <c r="L118" s="134">
        <v>0</v>
      </c>
      <c r="M118" s="147"/>
      <c r="N118" s="80"/>
      <c r="O118" s="134"/>
      <c r="P118" s="147"/>
      <c r="Q118" s="80"/>
      <c r="R118" s="134"/>
      <c r="S118" s="147"/>
      <c r="T118" s="80"/>
      <c r="U118" s="134"/>
      <c r="V118" s="147"/>
      <c r="W118" s="80"/>
      <c r="X118" s="134"/>
      <c r="Y118" s="147"/>
      <c r="Z118" s="80"/>
      <c r="AA118" s="134"/>
      <c r="AB118" s="147"/>
      <c r="AC118" s="80"/>
      <c r="AD118" s="134"/>
      <c r="AE118" s="147"/>
      <c r="AF118" s="80"/>
      <c r="AG118" s="134"/>
    </row>
    <row r="119" spans="1:34" ht="15" customHeight="1" x14ac:dyDescent="0.2">
      <c r="A119" s="20" t="str">
        <f>[6]Settings!U118</f>
        <v>C</v>
      </c>
      <c r="B119" s="19" t="str">
        <f>[6]Settings!V118</f>
        <v>DC48</v>
      </c>
      <c r="C119" s="229" t="str">
        <f>[6]Settings!W118</f>
        <v xml:space="preserve"> West Rand District Municipality</v>
      </c>
      <c r="D119" s="147">
        <v>31608</v>
      </c>
      <c r="E119" s="80">
        <v>34538</v>
      </c>
      <c r="F119" s="134">
        <v>36452</v>
      </c>
      <c r="G119" s="147">
        <v>161579</v>
      </c>
      <c r="H119" s="80">
        <v>163265</v>
      </c>
      <c r="I119" s="134">
        <v>168064</v>
      </c>
      <c r="J119" s="147">
        <v>0</v>
      </c>
      <c r="K119" s="80">
        <v>0</v>
      </c>
      <c r="L119" s="134">
        <v>0</v>
      </c>
      <c r="M119" s="147"/>
      <c r="N119" s="80"/>
      <c r="O119" s="134"/>
      <c r="P119" s="147"/>
      <c r="Q119" s="80"/>
      <c r="R119" s="134"/>
      <c r="S119" s="147"/>
      <c r="T119" s="80"/>
      <c r="U119" s="134"/>
      <c r="V119" s="147"/>
      <c r="W119" s="80"/>
      <c r="X119" s="134"/>
      <c r="Y119" s="147"/>
      <c r="Z119" s="80"/>
      <c r="AA119" s="134"/>
      <c r="AB119" s="147"/>
      <c r="AC119" s="80"/>
      <c r="AD119" s="134"/>
      <c r="AE119" s="147"/>
      <c r="AF119" s="80"/>
      <c r="AG119" s="134"/>
    </row>
    <row r="120" spans="1:34" s="66" customFormat="1" ht="15" customHeight="1" x14ac:dyDescent="0.2">
      <c r="A120" s="22" t="str">
        <f>[6]Settings!U119</f>
        <v>Total: West Rand Municipalities</v>
      </c>
      <c r="B120" s="23"/>
      <c r="C120" s="24"/>
      <c r="D120" s="193">
        <f>SUM(D116:D119)</f>
        <v>757742</v>
      </c>
      <c r="E120" s="102">
        <f t="shared" ref="E120:AH120" si="14">SUM(E116:E119)</f>
        <v>866902</v>
      </c>
      <c r="F120" s="203">
        <f t="shared" si="14"/>
        <v>954308</v>
      </c>
      <c r="G120" s="193">
        <f t="shared" si="14"/>
        <v>161579</v>
      </c>
      <c r="H120" s="102">
        <f t="shared" si="14"/>
        <v>163265</v>
      </c>
      <c r="I120" s="203">
        <f t="shared" si="14"/>
        <v>168064</v>
      </c>
      <c r="J120" s="193">
        <f t="shared" si="14"/>
        <v>0</v>
      </c>
      <c r="K120" s="102">
        <f t="shared" si="14"/>
        <v>0</v>
      </c>
      <c r="L120" s="203">
        <f t="shared" si="14"/>
        <v>0</v>
      </c>
      <c r="M120" s="193">
        <f t="shared" si="14"/>
        <v>0</v>
      </c>
      <c r="N120" s="102">
        <f t="shared" si="14"/>
        <v>0</v>
      </c>
      <c r="O120" s="203">
        <f t="shared" si="14"/>
        <v>0</v>
      </c>
      <c r="P120" s="203">
        <f t="shared" si="14"/>
        <v>0</v>
      </c>
      <c r="Q120" s="102">
        <f t="shared" si="14"/>
        <v>0</v>
      </c>
      <c r="R120" s="203">
        <f t="shared" si="14"/>
        <v>0</v>
      </c>
      <c r="S120" s="193">
        <f t="shared" si="14"/>
        <v>0</v>
      </c>
      <c r="T120" s="102">
        <f t="shared" si="14"/>
        <v>0</v>
      </c>
      <c r="U120" s="203">
        <f t="shared" si="14"/>
        <v>0</v>
      </c>
      <c r="V120" s="193">
        <f t="shared" si="14"/>
        <v>0</v>
      </c>
      <c r="W120" s="102">
        <f t="shared" si="14"/>
        <v>0</v>
      </c>
      <c r="X120" s="203">
        <f t="shared" si="14"/>
        <v>0</v>
      </c>
      <c r="Y120" s="193">
        <f t="shared" si="14"/>
        <v>0</v>
      </c>
      <c r="Z120" s="102">
        <f t="shared" si="14"/>
        <v>0</v>
      </c>
      <c r="AA120" s="203">
        <f t="shared" si="14"/>
        <v>0</v>
      </c>
      <c r="AB120" s="193">
        <f t="shared" si="14"/>
        <v>0</v>
      </c>
      <c r="AC120" s="102">
        <f t="shared" si="14"/>
        <v>0</v>
      </c>
      <c r="AD120" s="203">
        <f t="shared" si="14"/>
        <v>0</v>
      </c>
      <c r="AE120" s="193">
        <f t="shared" si="14"/>
        <v>0</v>
      </c>
      <c r="AF120" s="102">
        <f t="shared" si="14"/>
        <v>0</v>
      </c>
      <c r="AG120" s="203">
        <f t="shared" si="14"/>
        <v>0</v>
      </c>
      <c r="AH120" s="426">
        <f t="shared" si="14"/>
        <v>0</v>
      </c>
    </row>
    <row r="121" spans="1:34" ht="15" customHeight="1" x14ac:dyDescent="0.2">
      <c r="A121" s="254">
        <f>[6]Settings!U120</f>
        <v>0</v>
      </c>
      <c r="B121" s="243">
        <f>[6]Settings!V120</f>
        <v>0</v>
      </c>
      <c r="C121" s="244">
        <f>[6]Settings!W120</f>
        <v>0</v>
      </c>
      <c r="D121" s="1"/>
      <c r="E121" s="2"/>
      <c r="F121" s="3"/>
      <c r="G121" s="1"/>
      <c r="H121" s="2"/>
      <c r="I121" s="3"/>
      <c r="J121" s="1"/>
      <c r="K121" s="2"/>
      <c r="L121" s="3"/>
      <c r="M121" s="1"/>
      <c r="N121" s="2"/>
      <c r="O121" s="3"/>
      <c r="P121" s="1"/>
      <c r="Q121" s="2"/>
      <c r="R121" s="3"/>
      <c r="S121" s="1"/>
      <c r="T121" s="2"/>
      <c r="U121" s="3"/>
      <c r="V121" s="1"/>
      <c r="W121" s="2"/>
      <c r="X121" s="3"/>
      <c r="Y121" s="1"/>
      <c r="Z121" s="2"/>
      <c r="AA121" s="3"/>
      <c r="AB121" s="1"/>
      <c r="AC121" s="2"/>
      <c r="AD121" s="3"/>
      <c r="AE121" s="1"/>
      <c r="AF121" s="2"/>
      <c r="AG121" s="3"/>
    </row>
    <row r="122" spans="1:34" ht="15" customHeight="1" x14ac:dyDescent="0.2">
      <c r="A122" s="254">
        <f>[6]Settings!U121</f>
        <v>0</v>
      </c>
      <c r="B122" s="243">
        <f>[6]Settings!V121</f>
        <v>0</v>
      </c>
      <c r="C122" s="244">
        <f>[6]Settings!W121</f>
        <v>0</v>
      </c>
      <c r="D122" s="1"/>
      <c r="E122" s="2"/>
      <c r="F122" s="3"/>
      <c r="G122" s="1"/>
      <c r="H122" s="2"/>
      <c r="I122" s="3"/>
      <c r="J122" s="1"/>
      <c r="K122" s="2"/>
      <c r="L122" s="3"/>
      <c r="M122" s="1"/>
      <c r="N122" s="2"/>
      <c r="O122" s="3"/>
      <c r="P122" s="1"/>
      <c r="Q122" s="2"/>
      <c r="R122" s="3"/>
      <c r="S122" s="1"/>
      <c r="T122" s="2"/>
      <c r="U122" s="3"/>
      <c r="V122" s="1"/>
      <c r="W122" s="2"/>
      <c r="X122" s="3"/>
      <c r="Y122" s="1"/>
      <c r="Z122" s="2"/>
      <c r="AA122" s="3"/>
      <c r="AB122" s="1"/>
      <c r="AC122" s="2"/>
      <c r="AD122" s="3"/>
      <c r="AE122" s="1"/>
      <c r="AF122" s="2"/>
      <c r="AG122" s="3"/>
    </row>
    <row r="123" spans="1:34" s="66" customFormat="1" ht="15" customHeight="1" x14ac:dyDescent="0.2">
      <c r="A123" s="22" t="str">
        <f>[6]Settings!U122</f>
        <v>Total: Gauteng Municipalities</v>
      </c>
      <c r="B123" s="23"/>
      <c r="C123" s="24"/>
      <c r="D123" s="193">
        <f>D106+D107+D108+D114+D120</f>
        <v>10109367</v>
      </c>
      <c r="E123" s="102">
        <f t="shared" ref="E123:AH123" si="15">E106+E107+E108+E114+E120</f>
        <v>11602248</v>
      </c>
      <c r="F123" s="203">
        <f t="shared" si="15"/>
        <v>12863061</v>
      </c>
      <c r="G123" s="193">
        <f t="shared" si="15"/>
        <v>397669</v>
      </c>
      <c r="H123" s="102">
        <f t="shared" si="15"/>
        <v>401818</v>
      </c>
      <c r="I123" s="203">
        <f t="shared" si="15"/>
        <v>413630</v>
      </c>
      <c r="J123" s="193">
        <f t="shared" si="15"/>
        <v>10829</v>
      </c>
      <c r="K123" s="102">
        <f t="shared" si="15"/>
        <v>11368</v>
      </c>
      <c r="L123" s="203">
        <f t="shared" si="15"/>
        <v>11910</v>
      </c>
      <c r="M123" s="193">
        <f t="shared" si="15"/>
        <v>0</v>
      </c>
      <c r="N123" s="102">
        <f t="shared" si="15"/>
        <v>0</v>
      </c>
      <c r="O123" s="203">
        <f t="shared" si="15"/>
        <v>0</v>
      </c>
      <c r="P123" s="203">
        <f t="shared" si="15"/>
        <v>0</v>
      </c>
      <c r="Q123" s="102">
        <f t="shared" si="15"/>
        <v>0</v>
      </c>
      <c r="R123" s="203">
        <f t="shared" si="15"/>
        <v>0</v>
      </c>
      <c r="S123" s="193">
        <f t="shared" si="15"/>
        <v>0</v>
      </c>
      <c r="T123" s="102">
        <f t="shared" si="15"/>
        <v>0</v>
      </c>
      <c r="U123" s="203">
        <f t="shared" si="15"/>
        <v>0</v>
      </c>
      <c r="V123" s="193">
        <f t="shared" si="15"/>
        <v>0</v>
      </c>
      <c r="W123" s="102">
        <f t="shared" si="15"/>
        <v>0</v>
      </c>
      <c r="X123" s="203">
        <f t="shared" si="15"/>
        <v>0</v>
      </c>
      <c r="Y123" s="193">
        <f t="shared" si="15"/>
        <v>0</v>
      </c>
      <c r="Z123" s="102">
        <f t="shared" si="15"/>
        <v>0</v>
      </c>
      <c r="AA123" s="203">
        <f t="shared" si="15"/>
        <v>0</v>
      </c>
      <c r="AB123" s="193">
        <f t="shared" si="15"/>
        <v>0</v>
      </c>
      <c r="AC123" s="102">
        <f t="shared" si="15"/>
        <v>0</v>
      </c>
      <c r="AD123" s="203">
        <f t="shared" si="15"/>
        <v>0</v>
      </c>
      <c r="AE123" s="193">
        <f t="shared" si="15"/>
        <v>0</v>
      </c>
      <c r="AF123" s="102">
        <f t="shared" si="15"/>
        <v>0</v>
      </c>
      <c r="AG123" s="203">
        <f t="shared" si="15"/>
        <v>0</v>
      </c>
      <c r="AH123" s="426">
        <f t="shared" si="15"/>
        <v>0</v>
      </c>
    </row>
    <row r="124" spans="1:34" ht="15" customHeight="1" x14ac:dyDescent="0.2">
      <c r="A124" s="254">
        <f>[6]Settings!U123</f>
        <v>0</v>
      </c>
      <c r="B124" s="243">
        <f>[6]Settings!V123</f>
        <v>0</v>
      </c>
      <c r="C124" s="244">
        <f>[6]Settings!W123</f>
        <v>0</v>
      </c>
      <c r="D124" s="6"/>
      <c r="E124" s="7"/>
      <c r="F124" s="8"/>
      <c r="G124" s="6"/>
      <c r="H124" s="7"/>
      <c r="I124" s="8"/>
      <c r="J124" s="6"/>
      <c r="K124" s="7"/>
      <c r="L124" s="8"/>
      <c r="M124" s="6"/>
      <c r="N124" s="7"/>
      <c r="O124" s="8"/>
      <c r="P124" s="6"/>
      <c r="Q124" s="7"/>
      <c r="R124" s="8"/>
      <c r="S124" s="6"/>
      <c r="T124" s="7"/>
      <c r="U124" s="8"/>
      <c r="V124" s="6"/>
      <c r="W124" s="7"/>
      <c r="X124" s="8"/>
      <c r="Y124" s="6"/>
      <c r="Z124" s="7"/>
      <c r="AA124" s="8"/>
      <c r="AB124" s="6"/>
      <c r="AC124" s="7"/>
      <c r="AD124" s="8"/>
      <c r="AE124" s="6"/>
      <c r="AF124" s="7"/>
      <c r="AG124" s="8"/>
    </row>
    <row r="125" spans="1:34" ht="15" customHeight="1" x14ac:dyDescent="0.2">
      <c r="A125" s="257" t="str">
        <f>[6]Settings!U124</f>
        <v>KWAZULU-NATAL</v>
      </c>
      <c r="B125" s="19"/>
      <c r="C125" s="229"/>
      <c r="D125" s="1"/>
      <c r="E125" s="2"/>
      <c r="F125" s="3"/>
      <c r="G125" s="1"/>
      <c r="H125" s="2"/>
      <c r="I125" s="3"/>
      <c r="J125" s="1"/>
      <c r="K125" s="2"/>
      <c r="L125" s="3"/>
      <c r="M125" s="1"/>
      <c r="N125" s="2"/>
      <c r="O125" s="3"/>
      <c r="P125" s="1"/>
      <c r="Q125" s="2"/>
      <c r="R125" s="3"/>
      <c r="S125" s="1"/>
      <c r="T125" s="2"/>
      <c r="U125" s="3"/>
      <c r="V125" s="1"/>
      <c r="W125" s="2"/>
      <c r="X125" s="3"/>
      <c r="Y125" s="1"/>
      <c r="Z125" s="2"/>
      <c r="AA125" s="3"/>
      <c r="AB125" s="1"/>
      <c r="AC125" s="2"/>
      <c r="AD125" s="3"/>
      <c r="AE125" s="1"/>
      <c r="AF125" s="2"/>
      <c r="AG125" s="3"/>
    </row>
    <row r="126" spans="1:34" ht="15" customHeight="1" x14ac:dyDescent="0.2">
      <c r="A126" s="254">
        <f>[6]Settings!U125</f>
        <v>0</v>
      </c>
      <c r="B126" s="243">
        <f>[6]Settings!V125</f>
        <v>0</v>
      </c>
      <c r="C126" s="244">
        <f>[6]Settings!W125</f>
        <v>0</v>
      </c>
      <c r="D126" s="1"/>
      <c r="E126" s="2"/>
      <c r="F126" s="3"/>
      <c r="G126" s="1"/>
      <c r="H126" s="2"/>
      <c r="I126" s="3"/>
      <c r="J126" s="1"/>
      <c r="K126" s="2"/>
      <c r="L126" s="3"/>
      <c r="M126" s="1"/>
      <c r="N126" s="2"/>
      <c r="O126" s="3"/>
      <c r="P126" s="1"/>
      <c r="Q126" s="2"/>
      <c r="R126" s="3"/>
      <c r="S126" s="1"/>
      <c r="T126" s="2"/>
      <c r="U126" s="3"/>
      <c r="V126" s="1"/>
      <c r="W126" s="2"/>
      <c r="X126" s="3"/>
      <c r="Y126" s="1"/>
      <c r="Z126" s="2"/>
      <c r="AA126" s="3"/>
      <c r="AB126" s="1"/>
      <c r="AC126" s="2"/>
      <c r="AD126" s="3"/>
      <c r="AE126" s="1"/>
      <c r="AF126" s="2"/>
      <c r="AG126" s="3"/>
    </row>
    <row r="127" spans="1:34" ht="15" customHeight="1" x14ac:dyDescent="0.2">
      <c r="A127" s="255" t="str">
        <f>[6]Settings!U126</f>
        <v>A</v>
      </c>
      <c r="B127" s="21" t="str">
        <f>[6]Settings!V126</f>
        <v>ETH</v>
      </c>
      <c r="C127" s="65" t="str">
        <f>[6]Settings!W126</f>
        <v>eThekwini</v>
      </c>
      <c r="D127" s="148">
        <v>2582776</v>
      </c>
      <c r="E127" s="81">
        <v>2902498</v>
      </c>
      <c r="F127" s="149">
        <v>3183088</v>
      </c>
      <c r="G127" s="148">
        <v>0</v>
      </c>
      <c r="H127" s="81">
        <v>0</v>
      </c>
      <c r="I127" s="149">
        <v>0</v>
      </c>
      <c r="J127" s="148">
        <v>0</v>
      </c>
      <c r="K127" s="81">
        <v>0</v>
      </c>
      <c r="L127" s="149">
        <v>0</v>
      </c>
      <c r="M127" s="148"/>
      <c r="N127" s="81"/>
      <c r="O127" s="149"/>
      <c r="P127" s="148"/>
      <c r="Q127" s="81"/>
      <c r="R127" s="149"/>
      <c r="S127" s="148"/>
      <c r="T127" s="81"/>
      <c r="U127" s="149"/>
      <c r="V127" s="148"/>
      <c r="W127" s="81"/>
      <c r="X127" s="149"/>
      <c r="Y127" s="148"/>
      <c r="Z127" s="81"/>
      <c r="AA127" s="149"/>
      <c r="AB127" s="148"/>
      <c r="AC127" s="81"/>
      <c r="AD127" s="149"/>
      <c r="AE127" s="148"/>
      <c r="AF127" s="81"/>
      <c r="AG127" s="149"/>
    </row>
    <row r="128" spans="1:34" ht="15" customHeight="1" x14ac:dyDescent="0.2">
      <c r="A128" s="254">
        <f>[6]Settings!U127</f>
        <v>0</v>
      </c>
      <c r="B128" s="243">
        <f>[6]Settings!V127</f>
        <v>0</v>
      </c>
      <c r="C128" s="244">
        <f>[6]Settings!W127</f>
        <v>0</v>
      </c>
      <c r="D128" s="1"/>
      <c r="E128" s="2">
        <v>0</v>
      </c>
      <c r="F128" s="3">
        <v>0</v>
      </c>
      <c r="G128" s="1">
        <v>0</v>
      </c>
      <c r="H128" s="2">
        <v>0</v>
      </c>
      <c r="I128" s="3">
        <v>0</v>
      </c>
      <c r="J128" s="1">
        <v>0</v>
      </c>
      <c r="K128" s="2">
        <v>0</v>
      </c>
      <c r="L128" s="3">
        <v>0</v>
      </c>
      <c r="M128" s="1"/>
      <c r="N128" s="2"/>
      <c r="O128" s="3"/>
      <c r="P128" s="1"/>
      <c r="Q128" s="2"/>
      <c r="R128" s="3"/>
      <c r="S128" s="1"/>
      <c r="T128" s="2"/>
      <c r="U128" s="3"/>
      <c r="V128" s="1"/>
      <c r="W128" s="2"/>
      <c r="X128" s="3"/>
      <c r="Y128" s="1"/>
      <c r="Z128" s="2"/>
      <c r="AA128" s="3"/>
      <c r="AB128" s="1"/>
      <c r="AC128" s="2"/>
      <c r="AD128" s="3"/>
      <c r="AE128" s="1"/>
      <c r="AF128" s="2"/>
      <c r="AG128" s="3"/>
    </row>
    <row r="129" spans="1:34" ht="15" customHeight="1" x14ac:dyDescent="0.2">
      <c r="A129" s="20" t="str">
        <f>[6]Settings!U128</f>
        <v>B</v>
      </c>
      <c r="B129" s="19" t="str">
        <f>[6]Settings!V128</f>
        <v>KZN212</v>
      </c>
      <c r="C129" s="229" t="str">
        <f>[6]Settings!W128</f>
        <v>uMdoni</v>
      </c>
      <c r="D129" s="147">
        <v>106285</v>
      </c>
      <c r="E129" s="80">
        <v>110536</v>
      </c>
      <c r="F129" s="134">
        <v>113211</v>
      </c>
      <c r="G129" s="147">
        <v>0</v>
      </c>
      <c r="H129" s="80">
        <v>0</v>
      </c>
      <c r="I129" s="134">
        <v>0</v>
      </c>
      <c r="J129" s="147">
        <v>7294</v>
      </c>
      <c r="K129" s="80">
        <v>7657</v>
      </c>
      <c r="L129" s="134">
        <v>8022</v>
      </c>
      <c r="M129" s="147"/>
      <c r="N129" s="80"/>
      <c r="O129" s="134"/>
      <c r="P129" s="147"/>
      <c r="Q129" s="80"/>
      <c r="R129" s="134"/>
      <c r="S129" s="147"/>
      <c r="T129" s="80"/>
      <c r="U129" s="134"/>
      <c r="V129" s="147"/>
      <c r="W129" s="80"/>
      <c r="X129" s="134"/>
      <c r="Y129" s="147">
        <v>37664</v>
      </c>
      <c r="Z129" s="80">
        <v>29198</v>
      </c>
      <c r="AA129" s="134">
        <v>0</v>
      </c>
      <c r="AB129" s="147">
        <v>36979</v>
      </c>
      <c r="AC129" s="80">
        <v>27936</v>
      </c>
      <c r="AD129" s="134">
        <v>0</v>
      </c>
      <c r="AE129" s="147">
        <v>41263</v>
      </c>
      <c r="AF129" s="80">
        <v>30346</v>
      </c>
      <c r="AG129" s="134">
        <v>0</v>
      </c>
    </row>
    <row r="130" spans="1:34" ht="15" customHeight="1" x14ac:dyDescent="0.2">
      <c r="A130" s="20" t="str">
        <f>[6]Settings!U129</f>
        <v>B</v>
      </c>
      <c r="B130" s="19" t="str">
        <f>[6]Settings!V129</f>
        <v>KZN213</v>
      </c>
      <c r="C130" s="229" t="str">
        <f>[6]Settings!W129</f>
        <v>uMzumbe</v>
      </c>
      <c r="D130" s="147">
        <v>110928</v>
      </c>
      <c r="E130" s="80">
        <v>111670</v>
      </c>
      <c r="F130" s="134">
        <v>110603</v>
      </c>
      <c r="G130" s="147">
        <v>0</v>
      </c>
      <c r="H130" s="80">
        <v>0</v>
      </c>
      <c r="I130" s="134">
        <v>0</v>
      </c>
      <c r="J130" s="147">
        <v>8142</v>
      </c>
      <c r="K130" s="80">
        <v>8551</v>
      </c>
      <c r="L130" s="134">
        <v>8963</v>
      </c>
      <c r="M130" s="147"/>
      <c r="N130" s="80"/>
      <c r="O130" s="134"/>
      <c r="P130" s="147"/>
      <c r="Q130" s="80"/>
      <c r="R130" s="134"/>
      <c r="S130" s="147"/>
      <c r="T130" s="80"/>
      <c r="U130" s="134"/>
      <c r="V130" s="147"/>
      <c r="W130" s="80"/>
      <c r="X130" s="134"/>
      <c r="Y130" s="147">
        <v>35992</v>
      </c>
      <c r="Z130" s="80">
        <v>27901</v>
      </c>
      <c r="AA130" s="134">
        <v>0</v>
      </c>
      <c r="AB130" s="147">
        <v>32687</v>
      </c>
      <c r="AC130" s="80">
        <v>24694</v>
      </c>
      <c r="AD130" s="134">
        <v>0</v>
      </c>
      <c r="AE130" s="147">
        <v>35525</v>
      </c>
      <c r="AF130" s="80">
        <v>26126</v>
      </c>
      <c r="AG130" s="134">
        <v>0</v>
      </c>
    </row>
    <row r="131" spans="1:34" ht="15" customHeight="1" x14ac:dyDescent="0.2">
      <c r="A131" s="20" t="str">
        <f>[6]Settings!U130</f>
        <v>B</v>
      </c>
      <c r="B131" s="19" t="str">
        <f>[6]Settings!V130</f>
        <v>KZN214</v>
      </c>
      <c r="C131" s="229" t="str">
        <f>[6]Settings!W130</f>
        <v>uMuziwabantu</v>
      </c>
      <c r="D131" s="147">
        <v>75743</v>
      </c>
      <c r="E131" s="80">
        <v>78145</v>
      </c>
      <c r="F131" s="134">
        <v>79433</v>
      </c>
      <c r="G131" s="147">
        <v>0</v>
      </c>
      <c r="H131" s="80">
        <v>0</v>
      </c>
      <c r="I131" s="134">
        <v>0</v>
      </c>
      <c r="J131" s="147">
        <v>3927</v>
      </c>
      <c r="K131" s="80">
        <v>4123</v>
      </c>
      <c r="L131" s="134">
        <v>4320</v>
      </c>
      <c r="M131" s="147"/>
      <c r="N131" s="80"/>
      <c r="O131" s="134"/>
      <c r="P131" s="147"/>
      <c r="Q131" s="80"/>
      <c r="R131" s="134"/>
      <c r="S131" s="147"/>
      <c r="T131" s="80"/>
      <c r="U131" s="134"/>
      <c r="V131" s="147"/>
      <c r="W131" s="80"/>
      <c r="X131" s="134"/>
      <c r="Y131" s="147">
        <v>25122</v>
      </c>
      <c r="Z131" s="80">
        <v>19475</v>
      </c>
      <c r="AA131" s="134">
        <v>0</v>
      </c>
      <c r="AB131" s="147">
        <v>24431</v>
      </c>
      <c r="AC131" s="80">
        <v>18456</v>
      </c>
      <c r="AD131" s="134">
        <v>0</v>
      </c>
      <c r="AE131" s="147">
        <v>26947</v>
      </c>
      <c r="AF131" s="80">
        <v>19817</v>
      </c>
      <c r="AG131" s="134">
        <v>0</v>
      </c>
    </row>
    <row r="132" spans="1:34" ht="15" customHeight="1" x14ac:dyDescent="0.2">
      <c r="A132" s="20" t="str">
        <f>[6]Settings!U131</f>
        <v>B</v>
      </c>
      <c r="B132" s="19" t="str">
        <f>[6]Settings!V131</f>
        <v>KZN216</v>
      </c>
      <c r="C132" s="229" t="str">
        <f>[6]Settings!W131</f>
        <v>Ray Nkonyeni</v>
      </c>
      <c r="D132" s="147">
        <v>175566</v>
      </c>
      <c r="E132" s="80">
        <v>184983</v>
      </c>
      <c r="F132" s="134">
        <v>191993</v>
      </c>
      <c r="G132" s="147">
        <v>0</v>
      </c>
      <c r="H132" s="80">
        <v>0</v>
      </c>
      <c r="I132" s="134">
        <v>0</v>
      </c>
      <c r="J132" s="147">
        <v>0</v>
      </c>
      <c r="K132" s="80">
        <v>0</v>
      </c>
      <c r="L132" s="134">
        <v>0</v>
      </c>
      <c r="M132" s="147"/>
      <c r="N132" s="80"/>
      <c r="O132" s="134"/>
      <c r="P132" s="147"/>
      <c r="Q132" s="80"/>
      <c r="R132" s="134"/>
      <c r="S132" s="147"/>
      <c r="T132" s="80"/>
      <c r="U132" s="134"/>
      <c r="V132" s="147"/>
      <c r="W132" s="80"/>
      <c r="X132" s="134"/>
      <c r="Y132" s="147">
        <v>83967</v>
      </c>
      <c r="Z132" s="80">
        <v>65092</v>
      </c>
      <c r="AA132" s="134">
        <v>0</v>
      </c>
      <c r="AB132" s="147">
        <v>84112</v>
      </c>
      <c r="AC132" s="80">
        <v>63543</v>
      </c>
      <c r="AD132" s="134">
        <v>0</v>
      </c>
      <c r="AE132" s="147">
        <v>94467</v>
      </c>
      <c r="AF132" s="80">
        <v>69474</v>
      </c>
      <c r="AG132" s="134">
        <v>0</v>
      </c>
    </row>
    <row r="133" spans="1:34" ht="15" customHeight="1" x14ac:dyDescent="0.2">
      <c r="A133" s="20" t="str">
        <f>[6]Settings!U132</f>
        <v>C</v>
      </c>
      <c r="B133" s="19" t="str">
        <f>[6]Settings!V132</f>
        <v>DC21</v>
      </c>
      <c r="C133" s="229" t="str">
        <f>[6]Settings!W132</f>
        <v>Ugu District Municipality</v>
      </c>
      <c r="D133" s="147">
        <v>342776</v>
      </c>
      <c r="E133" s="80">
        <v>361451</v>
      </c>
      <c r="F133" s="134">
        <v>381540</v>
      </c>
      <c r="G133" s="147">
        <v>68900</v>
      </c>
      <c r="H133" s="80">
        <v>75204</v>
      </c>
      <c r="I133" s="134">
        <v>81836</v>
      </c>
      <c r="J133" s="147">
        <v>0</v>
      </c>
      <c r="K133" s="80">
        <v>0</v>
      </c>
      <c r="L133" s="134">
        <v>0</v>
      </c>
      <c r="M133" s="147"/>
      <c r="N133" s="80"/>
      <c r="O133" s="134"/>
      <c r="P133" s="147"/>
      <c r="Q133" s="80"/>
      <c r="R133" s="134"/>
      <c r="S133" s="147"/>
      <c r="T133" s="80"/>
      <c r="U133" s="134"/>
      <c r="V133" s="147"/>
      <c r="W133" s="80"/>
      <c r="X133" s="134"/>
      <c r="Y133" s="147"/>
      <c r="Z133" s="80"/>
      <c r="AA133" s="134"/>
      <c r="AB133" s="147"/>
      <c r="AC133" s="80"/>
      <c r="AD133" s="134"/>
      <c r="AE133" s="147"/>
      <c r="AF133" s="80"/>
      <c r="AG133" s="134"/>
    </row>
    <row r="134" spans="1:34" s="66" customFormat="1" ht="15" customHeight="1" x14ac:dyDescent="0.2">
      <c r="A134" s="22" t="str">
        <f>[6]Settings!U133</f>
        <v>Total: Ugu Municipalities</v>
      </c>
      <c r="B134" s="23"/>
      <c r="C134" s="24"/>
      <c r="D134" s="193">
        <f>SUM(D129:D133)</f>
        <v>811298</v>
      </c>
      <c r="E134" s="102">
        <f t="shared" ref="E134:AH134" si="16">SUM(E129:E133)</f>
        <v>846785</v>
      </c>
      <c r="F134" s="203">
        <f t="shared" si="16"/>
        <v>876780</v>
      </c>
      <c r="G134" s="193">
        <f t="shared" si="16"/>
        <v>68900</v>
      </c>
      <c r="H134" s="102">
        <f t="shared" si="16"/>
        <v>75204</v>
      </c>
      <c r="I134" s="203">
        <f t="shared" si="16"/>
        <v>81836</v>
      </c>
      <c r="J134" s="193">
        <f t="shared" si="16"/>
        <v>19363</v>
      </c>
      <c r="K134" s="102">
        <f t="shared" si="16"/>
        <v>20331</v>
      </c>
      <c r="L134" s="203">
        <f t="shared" si="16"/>
        <v>21305</v>
      </c>
      <c r="M134" s="193">
        <f t="shared" si="16"/>
        <v>0</v>
      </c>
      <c r="N134" s="102">
        <f t="shared" si="16"/>
        <v>0</v>
      </c>
      <c r="O134" s="203">
        <f t="shared" si="16"/>
        <v>0</v>
      </c>
      <c r="P134" s="203">
        <f t="shared" si="16"/>
        <v>0</v>
      </c>
      <c r="Q134" s="102">
        <f t="shared" si="16"/>
        <v>0</v>
      </c>
      <c r="R134" s="203">
        <f t="shared" si="16"/>
        <v>0</v>
      </c>
      <c r="S134" s="193">
        <f t="shared" si="16"/>
        <v>0</v>
      </c>
      <c r="T134" s="102">
        <f t="shared" si="16"/>
        <v>0</v>
      </c>
      <c r="U134" s="203">
        <f t="shared" si="16"/>
        <v>0</v>
      </c>
      <c r="V134" s="193">
        <f t="shared" si="16"/>
        <v>0</v>
      </c>
      <c r="W134" s="102">
        <f t="shared" si="16"/>
        <v>0</v>
      </c>
      <c r="X134" s="203">
        <f t="shared" si="16"/>
        <v>0</v>
      </c>
      <c r="Y134" s="193">
        <f t="shared" si="16"/>
        <v>182745</v>
      </c>
      <c r="Z134" s="102">
        <f t="shared" si="16"/>
        <v>141666</v>
      </c>
      <c r="AA134" s="203">
        <f t="shared" si="16"/>
        <v>0</v>
      </c>
      <c r="AB134" s="193">
        <f t="shared" si="16"/>
        <v>178209</v>
      </c>
      <c r="AC134" s="102">
        <f t="shared" si="16"/>
        <v>134629</v>
      </c>
      <c r="AD134" s="203">
        <f t="shared" si="16"/>
        <v>0</v>
      </c>
      <c r="AE134" s="193">
        <f t="shared" si="16"/>
        <v>198202</v>
      </c>
      <c r="AF134" s="102">
        <f t="shared" si="16"/>
        <v>145763</v>
      </c>
      <c r="AG134" s="203">
        <f t="shared" si="16"/>
        <v>0</v>
      </c>
      <c r="AH134" s="426">
        <f t="shared" si="16"/>
        <v>0</v>
      </c>
    </row>
    <row r="135" spans="1:34" ht="15" customHeight="1" x14ac:dyDescent="0.2">
      <c r="A135" s="254">
        <f>[6]Settings!U134</f>
        <v>0</v>
      </c>
      <c r="B135" s="243">
        <f>[6]Settings!V134</f>
        <v>0</v>
      </c>
      <c r="C135" s="244">
        <f>[6]Settings!W134</f>
        <v>0</v>
      </c>
      <c r="D135" s="1"/>
      <c r="E135" s="2"/>
      <c r="F135" s="3"/>
      <c r="G135" s="1"/>
      <c r="H135" s="2"/>
      <c r="I135" s="3"/>
      <c r="J135" s="1"/>
      <c r="K135" s="2"/>
      <c r="L135" s="3"/>
      <c r="M135" s="1"/>
      <c r="N135" s="2"/>
      <c r="O135" s="3"/>
      <c r="P135" s="1"/>
      <c r="Q135" s="2"/>
      <c r="R135" s="3"/>
      <c r="S135" s="1"/>
      <c r="T135" s="2"/>
      <c r="U135" s="3"/>
      <c r="V135" s="1"/>
      <c r="W135" s="2"/>
      <c r="X135" s="3"/>
      <c r="Y135" s="1"/>
      <c r="Z135" s="2"/>
      <c r="AA135" s="3"/>
      <c r="AB135" s="1"/>
      <c r="AC135" s="2"/>
      <c r="AD135" s="3"/>
      <c r="AE135" s="1"/>
      <c r="AF135" s="2"/>
      <c r="AG135" s="3"/>
    </row>
    <row r="136" spans="1:34" ht="15" customHeight="1" x14ac:dyDescent="0.2">
      <c r="A136" s="20" t="str">
        <f>[6]Settings!U135</f>
        <v>B</v>
      </c>
      <c r="B136" s="19" t="str">
        <f>[6]Settings!V135</f>
        <v>KZN221</v>
      </c>
      <c r="C136" s="229" t="str">
        <f>[6]Settings!W135</f>
        <v xml:space="preserve"> uMshwathi</v>
      </c>
      <c r="D136" s="147">
        <v>82046</v>
      </c>
      <c r="E136" s="80">
        <v>85908</v>
      </c>
      <c r="F136" s="134">
        <v>88530</v>
      </c>
      <c r="G136" s="147">
        <v>0</v>
      </c>
      <c r="H136" s="80">
        <v>0</v>
      </c>
      <c r="I136" s="134">
        <v>0</v>
      </c>
      <c r="J136" s="147">
        <v>5331</v>
      </c>
      <c r="K136" s="80">
        <v>5596</v>
      </c>
      <c r="L136" s="134">
        <v>5862</v>
      </c>
      <c r="M136" s="147"/>
      <c r="N136" s="80"/>
      <c r="O136" s="134"/>
      <c r="P136" s="147"/>
      <c r="Q136" s="80"/>
      <c r="R136" s="134"/>
      <c r="S136" s="147"/>
      <c r="T136" s="80"/>
      <c r="U136" s="134"/>
      <c r="V136" s="147"/>
      <c r="W136" s="80"/>
      <c r="X136" s="134"/>
      <c r="Y136" s="147">
        <v>31573</v>
      </c>
      <c r="Z136" s="80">
        <v>24476</v>
      </c>
      <c r="AA136" s="134">
        <v>0</v>
      </c>
      <c r="AB136" s="147">
        <v>31879</v>
      </c>
      <c r="AC136" s="80">
        <v>24083</v>
      </c>
      <c r="AD136" s="134">
        <v>0</v>
      </c>
      <c r="AE136" s="147">
        <v>35387</v>
      </c>
      <c r="AF136" s="80">
        <v>26024</v>
      </c>
      <c r="AG136" s="134">
        <v>0</v>
      </c>
    </row>
    <row r="137" spans="1:34" ht="15" customHeight="1" x14ac:dyDescent="0.2">
      <c r="A137" s="20" t="str">
        <f>[6]Settings!U136</f>
        <v>B</v>
      </c>
      <c r="B137" s="19" t="str">
        <f>[6]Settings!V136</f>
        <v>KZN222</v>
      </c>
      <c r="C137" s="229" t="str">
        <f>[6]Settings!W136</f>
        <v xml:space="preserve"> uMngeni</v>
      </c>
      <c r="D137" s="147">
        <v>49902</v>
      </c>
      <c r="E137" s="80">
        <v>55318</v>
      </c>
      <c r="F137" s="134">
        <v>59803</v>
      </c>
      <c r="G137" s="147">
        <v>0</v>
      </c>
      <c r="H137" s="80">
        <v>0</v>
      </c>
      <c r="I137" s="134">
        <v>0</v>
      </c>
      <c r="J137" s="147">
        <v>4546</v>
      </c>
      <c r="K137" s="80">
        <v>4771</v>
      </c>
      <c r="L137" s="134">
        <v>4998</v>
      </c>
      <c r="M137" s="147"/>
      <c r="N137" s="80"/>
      <c r="O137" s="134"/>
      <c r="P137" s="147"/>
      <c r="Q137" s="80"/>
      <c r="R137" s="134"/>
      <c r="S137" s="147"/>
      <c r="T137" s="80"/>
      <c r="U137" s="134"/>
      <c r="V137" s="147"/>
      <c r="W137" s="80"/>
      <c r="X137" s="134"/>
      <c r="Y137" s="147">
        <v>29413</v>
      </c>
      <c r="Z137" s="80">
        <v>22802</v>
      </c>
      <c r="AA137" s="134">
        <v>0</v>
      </c>
      <c r="AB137" s="147">
        <v>32476</v>
      </c>
      <c r="AC137" s="80">
        <v>24534</v>
      </c>
      <c r="AD137" s="134">
        <v>0</v>
      </c>
      <c r="AE137" s="147">
        <v>37045</v>
      </c>
      <c r="AF137" s="80">
        <v>27244</v>
      </c>
      <c r="AG137" s="134">
        <v>0</v>
      </c>
    </row>
    <row r="138" spans="1:34" ht="15" customHeight="1" x14ac:dyDescent="0.2">
      <c r="A138" s="20" t="str">
        <f>[6]Settings!U137</f>
        <v>B</v>
      </c>
      <c r="B138" s="19" t="str">
        <f>[6]Settings!V137</f>
        <v>KZN223</v>
      </c>
      <c r="C138" s="229" t="str">
        <f>[6]Settings!W137</f>
        <v xml:space="preserve"> Mpofana</v>
      </c>
      <c r="D138" s="147">
        <v>27323</v>
      </c>
      <c r="E138" s="80">
        <v>29807</v>
      </c>
      <c r="F138" s="134">
        <v>31316</v>
      </c>
      <c r="G138" s="147">
        <v>0</v>
      </c>
      <c r="H138" s="80">
        <v>0</v>
      </c>
      <c r="I138" s="134">
        <v>0</v>
      </c>
      <c r="J138" s="147">
        <v>1902</v>
      </c>
      <c r="K138" s="80">
        <v>1996</v>
      </c>
      <c r="L138" s="134">
        <v>2091</v>
      </c>
      <c r="M138" s="147"/>
      <c r="N138" s="80"/>
      <c r="O138" s="134"/>
      <c r="P138" s="147"/>
      <c r="Q138" s="80"/>
      <c r="R138" s="134"/>
      <c r="S138" s="147"/>
      <c r="T138" s="80"/>
      <c r="U138" s="134"/>
      <c r="V138" s="147"/>
      <c r="W138" s="80"/>
      <c r="X138" s="134"/>
      <c r="Y138" s="147">
        <v>9731</v>
      </c>
      <c r="Z138" s="80">
        <v>7544</v>
      </c>
      <c r="AA138" s="134">
        <v>0</v>
      </c>
      <c r="AB138" s="147">
        <v>11167</v>
      </c>
      <c r="AC138" s="80">
        <v>8436</v>
      </c>
      <c r="AD138" s="134">
        <v>0</v>
      </c>
      <c r="AE138" s="147">
        <v>12337</v>
      </c>
      <c r="AF138" s="80">
        <v>9073</v>
      </c>
      <c r="AG138" s="134">
        <v>0</v>
      </c>
    </row>
    <row r="139" spans="1:34" ht="15" customHeight="1" x14ac:dyDescent="0.2">
      <c r="A139" s="20" t="str">
        <f>[6]Settings!U138</f>
        <v>B</v>
      </c>
      <c r="B139" s="19" t="str">
        <f>[6]Settings!V138</f>
        <v>KZN224</v>
      </c>
      <c r="C139" s="229" t="str">
        <f>[6]Settings!W138</f>
        <v xml:space="preserve"> iMpendle</v>
      </c>
      <c r="D139" s="147">
        <v>29876</v>
      </c>
      <c r="E139" s="80">
        <v>30875</v>
      </c>
      <c r="F139" s="134">
        <v>31432</v>
      </c>
      <c r="G139" s="147">
        <v>0</v>
      </c>
      <c r="H139" s="80">
        <v>0</v>
      </c>
      <c r="I139" s="134">
        <v>0</v>
      </c>
      <c r="J139" s="147">
        <v>1599</v>
      </c>
      <c r="K139" s="80">
        <v>1679</v>
      </c>
      <c r="L139" s="134">
        <v>1760</v>
      </c>
      <c r="M139" s="147"/>
      <c r="N139" s="80"/>
      <c r="O139" s="134"/>
      <c r="P139" s="147"/>
      <c r="Q139" s="80"/>
      <c r="R139" s="134"/>
      <c r="S139" s="147"/>
      <c r="T139" s="80"/>
      <c r="U139" s="134"/>
      <c r="V139" s="147"/>
      <c r="W139" s="80"/>
      <c r="X139" s="134"/>
      <c r="Y139" s="147">
        <v>8585</v>
      </c>
      <c r="Z139" s="80">
        <v>6655</v>
      </c>
      <c r="AA139" s="134">
        <v>0</v>
      </c>
      <c r="AB139" s="147">
        <v>8392</v>
      </c>
      <c r="AC139" s="80">
        <v>6340</v>
      </c>
      <c r="AD139" s="134">
        <v>0</v>
      </c>
      <c r="AE139" s="147">
        <v>9144</v>
      </c>
      <c r="AF139" s="80">
        <v>6725</v>
      </c>
      <c r="AG139" s="134">
        <v>0</v>
      </c>
    </row>
    <row r="140" spans="1:34" ht="15" customHeight="1" x14ac:dyDescent="0.2">
      <c r="A140" s="20" t="str">
        <f>[6]Settings!U139</f>
        <v>B</v>
      </c>
      <c r="B140" s="19" t="str">
        <f>[6]Settings!V139</f>
        <v>KZN225</v>
      </c>
      <c r="C140" s="229" t="str">
        <f>[6]Settings!W139</f>
        <v xml:space="preserve"> Msunduzi</v>
      </c>
      <c r="D140" s="147">
        <v>468430</v>
      </c>
      <c r="E140" s="80">
        <v>507022</v>
      </c>
      <c r="F140" s="134">
        <v>544706</v>
      </c>
      <c r="G140" s="147">
        <v>0</v>
      </c>
      <c r="H140" s="80">
        <v>0</v>
      </c>
      <c r="I140" s="134">
        <v>0</v>
      </c>
      <c r="J140" s="147">
        <v>0</v>
      </c>
      <c r="K140" s="80">
        <v>0</v>
      </c>
      <c r="L140" s="134">
        <v>0</v>
      </c>
      <c r="M140" s="147"/>
      <c r="N140" s="80"/>
      <c r="O140" s="134"/>
      <c r="P140" s="147"/>
      <c r="Q140" s="80"/>
      <c r="R140" s="134"/>
      <c r="S140" s="147"/>
      <c r="T140" s="80"/>
      <c r="U140" s="134"/>
      <c r="V140" s="147"/>
      <c r="W140" s="80"/>
      <c r="X140" s="134"/>
      <c r="Y140" s="147">
        <v>0</v>
      </c>
      <c r="Z140" s="80">
        <v>0</v>
      </c>
      <c r="AA140" s="134">
        <v>0</v>
      </c>
      <c r="AB140" s="147">
        <v>0</v>
      </c>
      <c r="AC140" s="80">
        <v>0</v>
      </c>
      <c r="AD140" s="134">
        <v>0</v>
      </c>
      <c r="AE140" s="147">
        <v>0</v>
      </c>
      <c r="AF140" s="80">
        <v>0</v>
      </c>
      <c r="AG140" s="134">
        <v>0</v>
      </c>
    </row>
    <row r="141" spans="1:34" ht="15" customHeight="1" x14ac:dyDescent="0.2">
      <c r="A141" s="20" t="str">
        <f>[6]Settings!U140</f>
        <v>B</v>
      </c>
      <c r="B141" s="19" t="str">
        <f>[6]Settings!V140</f>
        <v>KZN226</v>
      </c>
      <c r="C141" s="229" t="str">
        <f>[6]Settings!W140</f>
        <v xml:space="preserve"> Mkhambathini</v>
      </c>
      <c r="D141" s="147">
        <v>48424</v>
      </c>
      <c r="E141" s="80">
        <v>52305</v>
      </c>
      <c r="F141" s="134">
        <v>54927</v>
      </c>
      <c r="G141" s="147">
        <v>0</v>
      </c>
      <c r="H141" s="80">
        <v>0</v>
      </c>
      <c r="I141" s="134">
        <v>0</v>
      </c>
      <c r="J141" s="147">
        <v>2749</v>
      </c>
      <c r="K141" s="80">
        <v>2886</v>
      </c>
      <c r="L141" s="134">
        <v>3024</v>
      </c>
      <c r="M141" s="147"/>
      <c r="N141" s="80"/>
      <c r="O141" s="134"/>
      <c r="P141" s="147"/>
      <c r="Q141" s="80"/>
      <c r="R141" s="134"/>
      <c r="S141" s="147"/>
      <c r="T141" s="80"/>
      <c r="U141" s="134"/>
      <c r="V141" s="147"/>
      <c r="W141" s="80"/>
      <c r="X141" s="134"/>
      <c r="Y141" s="147">
        <v>15401</v>
      </c>
      <c r="Z141" s="80">
        <v>11939</v>
      </c>
      <c r="AA141" s="134">
        <v>0</v>
      </c>
      <c r="AB141" s="147">
        <v>17015</v>
      </c>
      <c r="AC141" s="80">
        <v>12854</v>
      </c>
      <c r="AD141" s="134">
        <v>0</v>
      </c>
      <c r="AE141" s="147">
        <v>19055</v>
      </c>
      <c r="AF141" s="80">
        <v>14013</v>
      </c>
      <c r="AG141" s="134">
        <v>0</v>
      </c>
    </row>
    <row r="142" spans="1:34" ht="15" customHeight="1" x14ac:dyDescent="0.2">
      <c r="A142" s="20" t="str">
        <f>[6]Settings!U141</f>
        <v>B</v>
      </c>
      <c r="B142" s="19" t="str">
        <f>[6]Settings!V141</f>
        <v>KZN227</v>
      </c>
      <c r="C142" s="229" t="str">
        <f>[6]Settings!W141</f>
        <v xml:space="preserve"> Richmond</v>
      </c>
      <c r="D142" s="147">
        <v>56504</v>
      </c>
      <c r="E142" s="80">
        <v>59389</v>
      </c>
      <c r="F142" s="134">
        <v>61422</v>
      </c>
      <c r="G142" s="147">
        <v>0</v>
      </c>
      <c r="H142" s="80">
        <v>0</v>
      </c>
      <c r="I142" s="134">
        <v>0</v>
      </c>
      <c r="J142" s="147">
        <v>2749</v>
      </c>
      <c r="K142" s="80">
        <v>2886</v>
      </c>
      <c r="L142" s="134">
        <v>3024</v>
      </c>
      <c r="M142" s="147"/>
      <c r="N142" s="80"/>
      <c r="O142" s="134"/>
      <c r="P142" s="147"/>
      <c r="Q142" s="80"/>
      <c r="R142" s="134"/>
      <c r="S142" s="147"/>
      <c r="T142" s="80"/>
      <c r="U142" s="134"/>
      <c r="V142" s="147"/>
      <c r="W142" s="80"/>
      <c r="X142" s="134"/>
      <c r="Y142" s="147">
        <v>19473</v>
      </c>
      <c r="Z142" s="80">
        <v>15095</v>
      </c>
      <c r="AA142" s="134">
        <v>0</v>
      </c>
      <c r="AB142" s="147">
        <v>19624</v>
      </c>
      <c r="AC142" s="80">
        <v>14825</v>
      </c>
      <c r="AD142" s="134">
        <v>0</v>
      </c>
      <c r="AE142" s="147">
        <v>21985</v>
      </c>
      <c r="AF142" s="80">
        <v>16168</v>
      </c>
      <c r="AG142" s="134">
        <v>0</v>
      </c>
    </row>
    <row r="143" spans="1:34" ht="15" customHeight="1" x14ac:dyDescent="0.2">
      <c r="A143" s="20" t="str">
        <f>[6]Settings!U142</f>
        <v>C</v>
      </c>
      <c r="B143" s="19" t="str">
        <f>[6]Settings!V142</f>
        <v>DC22</v>
      </c>
      <c r="C143" s="229" t="str">
        <f>[6]Settings!W142</f>
        <v xml:space="preserve"> uMgungundlovu District Municipality</v>
      </c>
      <c r="D143" s="147">
        <v>221842</v>
      </c>
      <c r="E143" s="80">
        <v>241533</v>
      </c>
      <c r="F143" s="134">
        <v>261979</v>
      </c>
      <c r="G143" s="147">
        <v>235838</v>
      </c>
      <c r="H143" s="80">
        <v>243030</v>
      </c>
      <c r="I143" s="134">
        <v>264462</v>
      </c>
      <c r="J143" s="147">
        <v>0</v>
      </c>
      <c r="K143" s="80">
        <v>0</v>
      </c>
      <c r="L143" s="134">
        <v>0</v>
      </c>
      <c r="M143" s="147"/>
      <c r="N143" s="80"/>
      <c r="O143" s="134"/>
      <c r="P143" s="147"/>
      <c r="Q143" s="80"/>
      <c r="R143" s="134"/>
      <c r="S143" s="147"/>
      <c r="T143" s="80"/>
      <c r="U143" s="134"/>
      <c r="V143" s="147"/>
      <c r="W143" s="80"/>
      <c r="X143" s="134"/>
      <c r="Y143" s="147"/>
      <c r="Z143" s="80"/>
      <c r="AA143" s="134"/>
      <c r="AB143" s="147"/>
      <c r="AC143" s="80"/>
      <c r="AD143" s="134"/>
      <c r="AE143" s="147"/>
      <c r="AF143" s="80"/>
      <c r="AG143" s="134"/>
    </row>
    <row r="144" spans="1:34" s="66" customFormat="1" ht="15" customHeight="1" x14ac:dyDescent="0.2">
      <c r="A144" s="22" t="str">
        <f>[6]Settings!U143</f>
        <v>Total: uMgungundlovu Municipalities</v>
      </c>
      <c r="B144" s="23"/>
      <c r="C144" s="24"/>
      <c r="D144" s="193">
        <f>SUM(D136:D143)</f>
        <v>984347</v>
      </c>
      <c r="E144" s="102">
        <f t="shared" ref="E144:AH144" si="17">SUM(E136:E143)</f>
        <v>1062157</v>
      </c>
      <c r="F144" s="203">
        <f t="shared" si="17"/>
        <v>1134115</v>
      </c>
      <c r="G144" s="193">
        <f t="shared" si="17"/>
        <v>235838</v>
      </c>
      <c r="H144" s="102">
        <f t="shared" si="17"/>
        <v>243030</v>
      </c>
      <c r="I144" s="203">
        <f t="shared" si="17"/>
        <v>264462</v>
      </c>
      <c r="J144" s="193">
        <f t="shared" si="17"/>
        <v>18876</v>
      </c>
      <c r="K144" s="102">
        <f t="shared" si="17"/>
        <v>19814</v>
      </c>
      <c r="L144" s="203">
        <f t="shared" si="17"/>
        <v>20759</v>
      </c>
      <c r="M144" s="193">
        <f t="shared" si="17"/>
        <v>0</v>
      </c>
      <c r="N144" s="102">
        <f t="shared" si="17"/>
        <v>0</v>
      </c>
      <c r="O144" s="203">
        <f t="shared" si="17"/>
        <v>0</v>
      </c>
      <c r="P144" s="203">
        <f t="shared" si="17"/>
        <v>0</v>
      </c>
      <c r="Q144" s="102">
        <f t="shared" si="17"/>
        <v>0</v>
      </c>
      <c r="R144" s="203">
        <f t="shared" si="17"/>
        <v>0</v>
      </c>
      <c r="S144" s="193">
        <f t="shared" si="17"/>
        <v>0</v>
      </c>
      <c r="T144" s="102">
        <f t="shared" si="17"/>
        <v>0</v>
      </c>
      <c r="U144" s="203">
        <f t="shared" si="17"/>
        <v>0</v>
      </c>
      <c r="V144" s="193">
        <f t="shared" si="17"/>
        <v>0</v>
      </c>
      <c r="W144" s="102">
        <f t="shared" si="17"/>
        <v>0</v>
      </c>
      <c r="X144" s="203">
        <f t="shared" si="17"/>
        <v>0</v>
      </c>
      <c r="Y144" s="193">
        <f t="shared" si="17"/>
        <v>114176</v>
      </c>
      <c r="Z144" s="102">
        <f t="shared" si="17"/>
        <v>88511</v>
      </c>
      <c r="AA144" s="203">
        <f t="shared" si="17"/>
        <v>0</v>
      </c>
      <c r="AB144" s="193">
        <f t="shared" si="17"/>
        <v>120553</v>
      </c>
      <c r="AC144" s="102">
        <f t="shared" si="17"/>
        <v>91072</v>
      </c>
      <c r="AD144" s="203">
        <f t="shared" si="17"/>
        <v>0</v>
      </c>
      <c r="AE144" s="193">
        <f t="shared" si="17"/>
        <v>134953</v>
      </c>
      <c r="AF144" s="102">
        <f t="shared" si="17"/>
        <v>99247</v>
      </c>
      <c r="AG144" s="203">
        <f t="shared" si="17"/>
        <v>0</v>
      </c>
      <c r="AH144" s="426">
        <f t="shared" si="17"/>
        <v>0</v>
      </c>
    </row>
    <row r="145" spans="1:34" ht="15" customHeight="1" x14ac:dyDescent="0.2">
      <c r="A145" s="254">
        <f>[6]Settings!U144</f>
        <v>0</v>
      </c>
      <c r="B145" s="243">
        <f>[6]Settings!V144</f>
        <v>0</v>
      </c>
      <c r="C145" s="244">
        <f>[6]Settings!W144</f>
        <v>0</v>
      </c>
      <c r="D145" s="1"/>
      <c r="E145" s="2"/>
      <c r="F145" s="3"/>
      <c r="G145" s="1"/>
      <c r="H145" s="2"/>
      <c r="I145" s="3"/>
      <c r="J145" s="1"/>
      <c r="K145" s="2"/>
      <c r="L145" s="3"/>
      <c r="M145" s="1"/>
      <c r="N145" s="2"/>
      <c r="O145" s="3"/>
      <c r="P145" s="1"/>
      <c r="Q145" s="2"/>
      <c r="R145" s="3"/>
      <c r="S145" s="1"/>
      <c r="T145" s="2"/>
      <c r="U145" s="3"/>
      <c r="V145" s="1"/>
      <c r="W145" s="2"/>
      <c r="X145" s="3"/>
      <c r="Y145" s="1"/>
      <c r="Z145" s="2"/>
      <c r="AA145" s="3"/>
      <c r="AB145" s="1"/>
      <c r="AC145" s="2"/>
      <c r="AD145" s="3"/>
      <c r="AE145" s="1"/>
      <c r="AF145" s="2"/>
      <c r="AG145" s="3"/>
    </row>
    <row r="146" spans="1:34" ht="15" customHeight="1" x14ac:dyDescent="0.2">
      <c r="A146" s="20" t="str">
        <f>[6]Settings!U145</f>
        <v>B</v>
      </c>
      <c r="B146" s="19" t="str">
        <f>[6]Settings!V145</f>
        <v>KZN235</v>
      </c>
      <c r="C146" s="229" t="str">
        <f>[6]Settings!W145</f>
        <v xml:space="preserve"> Okhahlamba</v>
      </c>
      <c r="D146" s="147">
        <v>97139</v>
      </c>
      <c r="E146" s="80">
        <v>104002</v>
      </c>
      <c r="F146" s="134">
        <v>108101</v>
      </c>
      <c r="G146" s="147">
        <v>0</v>
      </c>
      <c r="H146" s="80">
        <v>0</v>
      </c>
      <c r="I146" s="134">
        <v>0</v>
      </c>
      <c r="J146" s="147">
        <v>5724</v>
      </c>
      <c r="K146" s="80">
        <v>6008</v>
      </c>
      <c r="L146" s="134">
        <v>6294</v>
      </c>
      <c r="M146" s="147"/>
      <c r="N146" s="80"/>
      <c r="O146" s="134"/>
      <c r="P146" s="147"/>
      <c r="Q146" s="80"/>
      <c r="R146" s="134"/>
      <c r="S146" s="147"/>
      <c r="T146" s="80"/>
      <c r="U146" s="134"/>
      <c r="V146" s="147"/>
      <c r="W146" s="80"/>
      <c r="X146" s="134"/>
      <c r="Y146" s="147">
        <v>30491</v>
      </c>
      <c r="Z146" s="80">
        <v>23637</v>
      </c>
      <c r="AA146" s="134">
        <v>0</v>
      </c>
      <c r="AB146" s="147">
        <v>33649</v>
      </c>
      <c r="AC146" s="80">
        <v>25420</v>
      </c>
      <c r="AD146" s="134">
        <v>0</v>
      </c>
      <c r="AE146" s="147">
        <v>37100</v>
      </c>
      <c r="AF146" s="80">
        <v>27284</v>
      </c>
      <c r="AG146" s="134">
        <v>0</v>
      </c>
    </row>
    <row r="147" spans="1:34" ht="15" customHeight="1" x14ac:dyDescent="0.2">
      <c r="A147" s="20" t="str">
        <f>[6]Settings!U146</f>
        <v>B</v>
      </c>
      <c r="B147" s="19" t="str">
        <f>[6]Settings!V146</f>
        <v>KZN237</v>
      </c>
      <c r="C147" s="229" t="str">
        <f>[6]Settings!W146</f>
        <v xml:space="preserve"> iNkosi Langalibalele </v>
      </c>
      <c r="D147" s="147">
        <v>134419</v>
      </c>
      <c r="E147" s="80">
        <v>145243</v>
      </c>
      <c r="F147" s="134">
        <v>152181</v>
      </c>
      <c r="G147" s="147">
        <v>0</v>
      </c>
      <c r="H147" s="80">
        <v>0</v>
      </c>
      <c r="I147" s="134">
        <v>0</v>
      </c>
      <c r="J147" s="147">
        <v>9031</v>
      </c>
      <c r="K147" s="80">
        <v>9483</v>
      </c>
      <c r="L147" s="134">
        <v>9937</v>
      </c>
      <c r="M147" s="147"/>
      <c r="N147" s="80"/>
      <c r="O147" s="134"/>
      <c r="P147" s="147"/>
      <c r="Q147" s="80"/>
      <c r="R147" s="134"/>
      <c r="S147" s="147"/>
      <c r="T147" s="80"/>
      <c r="U147" s="134"/>
      <c r="V147" s="147"/>
      <c r="W147" s="80"/>
      <c r="X147" s="134"/>
      <c r="Y147" s="147">
        <v>45261</v>
      </c>
      <c r="Z147" s="80">
        <v>35087</v>
      </c>
      <c r="AA147" s="134">
        <v>0</v>
      </c>
      <c r="AB147" s="147">
        <v>50397</v>
      </c>
      <c r="AC147" s="80">
        <v>38073</v>
      </c>
      <c r="AD147" s="134">
        <v>0</v>
      </c>
      <c r="AE147" s="147">
        <v>56172</v>
      </c>
      <c r="AF147" s="80">
        <v>41310</v>
      </c>
      <c r="AG147" s="134">
        <v>0</v>
      </c>
    </row>
    <row r="148" spans="1:34" ht="15" customHeight="1" x14ac:dyDescent="0.2">
      <c r="A148" s="20" t="str">
        <f>[6]Settings!U147</f>
        <v>B</v>
      </c>
      <c r="B148" s="19" t="str">
        <f>[6]Settings!V147</f>
        <v>KZN238</v>
      </c>
      <c r="C148" s="229" t="str">
        <f>[6]Settings!W147</f>
        <v xml:space="preserve"> Alfred Duma</v>
      </c>
      <c r="D148" s="147">
        <v>190231</v>
      </c>
      <c r="E148" s="80">
        <v>205367</v>
      </c>
      <c r="F148" s="134">
        <v>215338</v>
      </c>
      <c r="G148" s="147">
        <v>0</v>
      </c>
      <c r="H148" s="80">
        <v>0</v>
      </c>
      <c r="I148" s="134">
        <v>0</v>
      </c>
      <c r="J148" s="147">
        <v>0</v>
      </c>
      <c r="K148" s="80">
        <v>0</v>
      </c>
      <c r="L148" s="134">
        <v>0</v>
      </c>
      <c r="M148" s="147"/>
      <c r="N148" s="80"/>
      <c r="O148" s="134"/>
      <c r="P148" s="147"/>
      <c r="Q148" s="80"/>
      <c r="R148" s="134"/>
      <c r="S148" s="147"/>
      <c r="T148" s="80"/>
      <c r="U148" s="134"/>
      <c r="V148" s="147"/>
      <c r="W148" s="80"/>
      <c r="X148" s="134"/>
      <c r="Y148" s="147">
        <v>79264</v>
      </c>
      <c r="Z148" s="80">
        <v>61447</v>
      </c>
      <c r="AA148" s="134">
        <v>0</v>
      </c>
      <c r="AB148" s="147">
        <v>87597</v>
      </c>
      <c r="AC148" s="80">
        <v>66176</v>
      </c>
      <c r="AD148" s="134">
        <v>0</v>
      </c>
      <c r="AE148" s="147">
        <v>97069</v>
      </c>
      <c r="AF148" s="80">
        <v>71387</v>
      </c>
      <c r="AG148" s="134">
        <v>0</v>
      </c>
    </row>
    <row r="149" spans="1:34" ht="15" customHeight="1" x14ac:dyDescent="0.2">
      <c r="A149" s="20" t="str">
        <f>[6]Settings!U148</f>
        <v>C</v>
      </c>
      <c r="B149" s="19" t="str">
        <f>[6]Settings!V148</f>
        <v>DC23</v>
      </c>
      <c r="C149" s="229" t="str">
        <f>[6]Settings!W148</f>
        <v xml:space="preserve"> uThukela District Municipality</v>
      </c>
      <c r="D149" s="147">
        <v>304535</v>
      </c>
      <c r="E149" s="80">
        <v>336327</v>
      </c>
      <c r="F149" s="134">
        <v>365805</v>
      </c>
      <c r="G149" s="147">
        <v>51710</v>
      </c>
      <c r="H149" s="80">
        <v>56441</v>
      </c>
      <c r="I149" s="134">
        <v>61418</v>
      </c>
      <c r="J149" s="147">
        <v>5323</v>
      </c>
      <c r="K149" s="80">
        <v>5637</v>
      </c>
      <c r="L149" s="134">
        <v>5952</v>
      </c>
      <c r="M149" s="147"/>
      <c r="N149" s="80"/>
      <c r="O149" s="134"/>
      <c r="P149" s="147"/>
      <c r="Q149" s="80"/>
      <c r="R149" s="134"/>
      <c r="S149" s="147"/>
      <c r="T149" s="80"/>
      <c r="U149" s="134"/>
      <c r="V149" s="147"/>
      <c r="W149" s="80"/>
      <c r="X149" s="134"/>
      <c r="Y149" s="147"/>
      <c r="Z149" s="80"/>
      <c r="AA149" s="134"/>
      <c r="AB149" s="147"/>
      <c r="AC149" s="80"/>
      <c r="AD149" s="134"/>
      <c r="AE149" s="147"/>
      <c r="AF149" s="80"/>
      <c r="AG149" s="134"/>
    </row>
    <row r="150" spans="1:34" s="66" customFormat="1" ht="15" customHeight="1" x14ac:dyDescent="0.2">
      <c r="A150" s="22" t="str">
        <f>[6]Settings!U149</f>
        <v>Total: uThukela Municipalities</v>
      </c>
      <c r="B150" s="23"/>
      <c r="C150" s="24"/>
      <c r="D150" s="193">
        <f>SUM(D146:D149)</f>
        <v>726324</v>
      </c>
      <c r="E150" s="102">
        <f t="shared" ref="E150:AH150" si="18">SUM(E146:E149)</f>
        <v>790939</v>
      </c>
      <c r="F150" s="203">
        <f t="shared" si="18"/>
        <v>841425</v>
      </c>
      <c r="G150" s="193">
        <f t="shared" si="18"/>
        <v>51710</v>
      </c>
      <c r="H150" s="102">
        <f t="shared" si="18"/>
        <v>56441</v>
      </c>
      <c r="I150" s="203">
        <f t="shared" si="18"/>
        <v>61418</v>
      </c>
      <c r="J150" s="193">
        <f t="shared" si="18"/>
        <v>20078</v>
      </c>
      <c r="K150" s="102">
        <f t="shared" si="18"/>
        <v>21128</v>
      </c>
      <c r="L150" s="203">
        <f t="shared" si="18"/>
        <v>22183</v>
      </c>
      <c r="M150" s="193">
        <f t="shared" si="18"/>
        <v>0</v>
      </c>
      <c r="N150" s="102">
        <f t="shared" si="18"/>
        <v>0</v>
      </c>
      <c r="O150" s="203">
        <f t="shared" si="18"/>
        <v>0</v>
      </c>
      <c r="P150" s="203">
        <f t="shared" si="18"/>
        <v>0</v>
      </c>
      <c r="Q150" s="102">
        <f t="shared" si="18"/>
        <v>0</v>
      </c>
      <c r="R150" s="203">
        <f t="shared" si="18"/>
        <v>0</v>
      </c>
      <c r="S150" s="193">
        <f t="shared" si="18"/>
        <v>0</v>
      </c>
      <c r="T150" s="102">
        <f t="shared" si="18"/>
        <v>0</v>
      </c>
      <c r="U150" s="203">
        <f t="shared" si="18"/>
        <v>0</v>
      </c>
      <c r="V150" s="193">
        <f t="shared" si="18"/>
        <v>0</v>
      </c>
      <c r="W150" s="102">
        <f t="shared" si="18"/>
        <v>0</v>
      </c>
      <c r="X150" s="203">
        <f t="shared" si="18"/>
        <v>0</v>
      </c>
      <c r="Y150" s="193">
        <f t="shared" si="18"/>
        <v>155016</v>
      </c>
      <c r="Z150" s="102">
        <f t="shared" si="18"/>
        <v>120171</v>
      </c>
      <c r="AA150" s="203">
        <f t="shared" si="18"/>
        <v>0</v>
      </c>
      <c r="AB150" s="193">
        <f t="shared" si="18"/>
        <v>171643</v>
      </c>
      <c r="AC150" s="102">
        <f t="shared" si="18"/>
        <v>129669</v>
      </c>
      <c r="AD150" s="203">
        <f t="shared" si="18"/>
        <v>0</v>
      </c>
      <c r="AE150" s="193">
        <f t="shared" si="18"/>
        <v>190341</v>
      </c>
      <c r="AF150" s="102">
        <f t="shared" si="18"/>
        <v>139981</v>
      </c>
      <c r="AG150" s="203">
        <f t="shared" si="18"/>
        <v>0</v>
      </c>
      <c r="AH150" s="426">
        <f t="shared" si="18"/>
        <v>0</v>
      </c>
    </row>
    <row r="151" spans="1:34" ht="15" customHeight="1" x14ac:dyDescent="0.2">
      <c r="A151" s="254">
        <f>[6]Settings!U150</f>
        <v>0</v>
      </c>
      <c r="B151" s="243">
        <f>[6]Settings!V150</f>
        <v>0</v>
      </c>
      <c r="C151" s="244">
        <f>[6]Settings!W150</f>
        <v>0</v>
      </c>
      <c r="D151" s="1"/>
      <c r="E151" s="2"/>
      <c r="F151" s="3"/>
      <c r="G151" s="1"/>
      <c r="H151" s="2"/>
      <c r="I151" s="3"/>
      <c r="J151" s="1"/>
      <c r="K151" s="2"/>
      <c r="L151" s="3"/>
      <c r="M151" s="1"/>
      <c r="N151" s="2"/>
      <c r="O151" s="3"/>
      <c r="P151" s="1"/>
      <c r="Q151" s="2"/>
      <c r="R151" s="3"/>
      <c r="S151" s="1"/>
      <c r="T151" s="2"/>
      <c r="U151" s="3"/>
      <c r="V151" s="1"/>
      <c r="W151" s="2"/>
      <c r="X151" s="3"/>
      <c r="Y151" s="1"/>
      <c r="Z151" s="2"/>
      <c r="AA151" s="3"/>
      <c r="AB151" s="1"/>
      <c r="AC151" s="2"/>
      <c r="AD151" s="3"/>
      <c r="AE151" s="1"/>
      <c r="AF151" s="2"/>
      <c r="AG151" s="3"/>
    </row>
    <row r="152" spans="1:34" ht="15" customHeight="1" x14ac:dyDescent="0.2">
      <c r="A152" s="20" t="str">
        <f>[6]Settings!U151</f>
        <v>B</v>
      </c>
      <c r="B152" s="19" t="str">
        <f>[6]Settings!V151</f>
        <v>KZN241</v>
      </c>
      <c r="C152" s="229" t="str">
        <f>[6]Settings!W151</f>
        <v xml:space="preserve"> eNdumeni</v>
      </c>
      <c r="D152" s="147">
        <v>34646</v>
      </c>
      <c r="E152" s="80">
        <v>38715</v>
      </c>
      <c r="F152" s="134">
        <v>41678</v>
      </c>
      <c r="G152" s="147">
        <v>0</v>
      </c>
      <c r="H152" s="80">
        <v>0</v>
      </c>
      <c r="I152" s="134">
        <v>0</v>
      </c>
      <c r="J152" s="147">
        <v>2582</v>
      </c>
      <c r="K152" s="80">
        <v>2710</v>
      </c>
      <c r="L152" s="134">
        <v>2838</v>
      </c>
      <c r="M152" s="147"/>
      <c r="N152" s="80"/>
      <c r="O152" s="134"/>
      <c r="P152" s="147"/>
      <c r="Q152" s="80"/>
      <c r="R152" s="134"/>
      <c r="S152" s="147"/>
      <c r="T152" s="80"/>
      <c r="U152" s="134"/>
      <c r="V152" s="147"/>
      <c r="W152" s="80"/>
      <c r="X152" s="134"/>
      <c r="Y152" s="147">
        <v>16390</v>
      </c>
      <c r="Z152" s="80">
        <v>12706</v>
      </c>
      <c r="AA152" s="134">
        <v>0</v>
      </c>
      <c r="AB152" s="147">
        <v>18904</v>
      </c>
      <c r="AC152" s="80">
        <v>14281</v>
      </c>
      <c r="AD152" s="134">
        <v>0</v>
      </c>
      <c r="AE152" s="147">
        <v>21471</v>
      </c>
      <c r="AF152" s="80">
        <v>15791</v>
      </c>
      <c r="AG152" s="134">
        <v>0</v>
      </c>
    </row>
    <row r="153" spans="1:34" ht="15" customHeight="1" x14ac:dyDescent="0.2">
      <c r="A153" s="20" t="str">
        <f>[6]Settings!U152</f>
        <v>B</v>
      </c>
      <c r="B153" s="19" t="str">
        <f>[6]Settings!V152</f>
        <v>KZN242</v>
      </c>
      <c r="C153" s="229" t="str">
        <f>[6]Settings!W152</f>
        <v xml:space="preserve"> Nquthu</v>
      </c>
      <c r="D153" s="147">
        <v>109107</v>
      </c>
      <c r="E153" s="80">
        <v>114801</v>
      </c>
      <c r="F153" s="134">
        <v>118371</v>
      </c>
      <c r="G153" s="147">
        <v>0</v>
      </c>
      <c r="H153" s="80">
        <v>0</v>
      </c>
      <c r="I153" s="134">
        <v>0</v>
      </c>
      <c r="J153" s="147">
        <v>6509</v>
      </c>
      <c r="K153" s="80">
        <v>6833</v>
      </c>
      <c r="L153" s="134">
        <v>7158</v>
      </c>
      <c r="M153" s="147"/>
      <c r="N153" s="80"/>
      <c r="O153" s="134"/>
      <c r="P153" s="147"/>
      <c r="Q153" s="80"/>
      <c r="R153" s="134"/>
      <c r="S153" s="147"/>
      <c r="T153" s="80"/>
      <c r="U153" s="134"/>
      <c r="V153" s="147"/>
      <c r="W153" s="80"/>
      <c r="X153" s="134"/>
      <c r="Y153" s="147">
        <v>34853</v>
      </c>
      <c r="Z153" s="80">
        <v>27019</v>
      </c>
      <c r="AA153" s="134">
        <v>0</v>
      </c>
      <c r="AB153" s="147">
        <v>36426</v>
      </c>
      <c r="AC153" s="80">
        <v>27518</v>
      </c>
      <c r="AD153" s="134">
        <v>0</v>
      </c>
      <c r="AE153" s="147">
        <v>40186</v>
      </c>
      <c r="AF153" s="80">
        <v>29554</v>
      </c>
      <c r="AG153" s="134">
        <v>0</v>
      </c>
    </row>
    <row r="154" spans="1:34" ht="15" customHeight="1" x14ac:dyDescent="0.2">
      <c r="A154" s="20" t="str">
        <f>[6]Settings!U153</f>
        <v>B</v>
      </c>
      <c r="B154" s="19" t="str">
        <f>[6]Settings!V153</f>
        <v>KZN244</v>
      </c>
      <c r="C154" s="229" t="str">
        <f>[6]Settings!W153</f>
        <v xml:space="preserve"> uMsinga</v>
      </c>
      <c r="D154" s="147">
        <v>129449</v>
      </c>
      <c r="E154" s="80">
        <v>136923</v>
      </c>
      <c r="F154" s="134">
        <v>141987</v>
      </c>
      <c r="G154" s="147">
        <v>0</v>
      </c>
      <c r="H154" s="80">
        <v>0</v>
      </c>
      <c r="I154" s="134">
        <v>0</v>
      </c>
      <c r="J154" s="147">
        <v>7488</v>
      </c>
      <c r="K154" s="80">
        <v>7866</v>
      </c>
      <c r="L154" s="134">
        <v>8246</v>
      </c>
      <c r="M154" s="147"/>
      <c r="N154" s="80"/>
      <c r="O154" s="134"/>
      <c r="P154" s="147"/>
      <c r="Q154" s="80"/>
      <c r="R154" s="134"/>
      <c r="S154" s="147"/>
      <c r="T154" s="80"/>
      <c r="U154" s="134"/>
      <c r="V154" s="147"/>
      <c r="W154" s="80"/>
      <c r="X154" s="134"/>
      <c r="Y154" s="147">
        <v>44345</v>
      </c>
      <c r="Z154" s="80">
        <v>34377</v>
      </c>
      <c r="AA154" s="134">
        <v>0</v>
      </c>
      <c r="AB154" s="147">
        <v>46404</v>
      </c>
      <c r="AC154" s="80">
        <v>35056</v>
      </c>
      <c r="AD154" s="134">
        <v>0</v>
      </c>
      <c r="AE154" s="147">
        <v>51631</v>
      </c>
      <c r="AF154" s="80">
        <v>37971</v>
      </c>
      <c r="AG154" s="134">
        <v>0</v>
      </c>
    </row>
    <row r="155" spans="1:34" ht="15" customHeight="1" x14ac:dyDescent="0.2">
      <c r="A155" s="20" t="str">
        <f>[6]Settings!U154</f>
        <v>B</v>
      </c>
      <c r="B155" s="19" t="str">
        <f>[6]Settings!V154</f>
        <v>KZN245</v>
      </c>
      <c r="C155" s="229" t="str">
        <f>[6]Settings!W154</f>
        <v xml:space="preserve"> uMvoti</v>
      </c>
      <c r="D155" s="147">
        <v>99167</v>
      </c>
      <c r="E155" s="80">
        <v>106732</v>
      </c>
      <c r="F155" s="134">
        <v>112364</v>
      </c>
      <c r="G155" s="147">
        <v>0</v>
      </c>
      <c r="H155" s="80">
        <v>0</v>
      </c>
      <c r="I155" s="134">
        <v>0</v>
      </c>
      <c r="J155" s="147">
        <v>5331</v>
      </c>
      <c r="K155" s="80">
        <v>5596</v>
      </c>
      <c r="L155" s="134">
        <v>5862</v>
      </c>
      <c r="M155" s="147"/>
      <c r="N155" s="80"/>
      <c r="O155" s="134"/>
      <c r="P155" s="147"/>
      <c r="Q155" s="80"/>
      <c r="R155" s="134"/>
      <c r="S155" s="147"/>
      <c r="T155" s="80"/>
      <c r="U155" s="134"/>
      <c r="V155" s="147"/>
      <c r="W155" s="80"/>
      <c r="X155" s="134"/>
      <c r="Y155" s="147">
        <v>36936</v>
      </c>
      <c r="Z155" s="80">
        <v>28633</v>
      </c>
      <c r="AA155" s="134">
        <v>0</v>
      </c>
      <c r="AB155" s="147">
        <v>39594</v>
      </c>
      <c r="AC155" s="80">
        <v>29912</v>
      </c>
      <c r="AD155" s="134">
        <v>0</v>
      </c>
      <c r="AE155" s="147">
        <v>44730</v>
      </c>
      <c r="AF155" s="80">
        <v>32895</v>
      </c>
      <c r="AG155" s="134">
        <v>0</v>
      </c>
    </row>
    <row r="156" spans="1:34" ht="15" customHeight="1" x14ac:dyDescent="0.2">
      <c r="A156" s="20" t="str">
        <f>[6]Settings!U155</f>
        <v>C</v>
      </c>
      <c r="B156" s="19" t="str">
        <f>[6]Settings!V155</f>
        <v>DC24</v>
      </c>
      <c r="C156" s="229" t="str">
        <f>[6]Settings!W155</f>
        <v xml:space="preserve"> uMzinyathi District Municipality</v>
      </c>
      <c r="D156" s="147">
        <v>257694</v>
      </c>
      <c r="E156" s="80">
        <v>281502</v>
      </c>
      <c r="F156" s="134">
        <v>305763</v>
      </c>
      <c r="G156" s="147">
        <v>33825</v>
      </c>
      <c r="H156" s="80">
        <v>44262</v>
      </c>
      <c r="I156" s="134">
        <v>48166</v>
      </c>
      <c r="J156" s="147">
        <v>0</v>
      </c>
      <c r="K156" s="80">
        <v>0</v>
      </c>
      <c r="L156" s="134">
        <v>0</v>
      </c>
      <c r="M156" s="147"/>
      <c r="N156" s="80"/>
      <c r="O156" s="134"/>
      <c r="P156" s="147"/>
      <c r="Q156" s="80"/>
      <c r="R156" s="134"/>
      <c r="S156" s="147"/>
      <c r="T156" s="80"/>
      <c r="U156" s="134"/>
      <c r="V156" s="147"/>
      <c r="W156" s="80"/>
      <c r="X156" s="134"/>
      <c r="Y156" s="147"/>
      <c r="Z156" s="80"/>
      <c r="AA156" s="134"/>
      <c r="AB156" s="147"/>
      <c r="AC156" s="80"/>
      <c r="AD156" s="134"/>
      <c r="AE156" s="147"/>
      <c r="AF156" s="80"/>
      <c r="AG156" s="134"/>
    </row>
    <row r="157" spans="1:34" s="66" customFormat="1" ht="15" customHeight="1" x14ac:dyDescent="0.2">
      <c r="A157" s="22" t="str">
        <f>[6]Settings!U156</f>
        <v>Total: uMzinyathi Municipalities</v>
      </c>
      <c r="B157" s="23"/>
      <c r="C157" s="24"/>
      <c r="D157" s="193">
        <f>SUM(D152:D156)</f>
        <v>630063</v>
      </c>
      <c r="E157" s="102">
        <f t="shared" ref="E157:AH157" si="19">SUM(E152:E156)</f>
        <v>678673</v>
      </c>
      <c r="F157" s="203">
        <f t="shared" si="19"/>
        <v>720163</v>
      </c>
      <c r="G157" s="193">
        <f t="shared" si="19"/>
        <v>33825</v>
      </c>
      <c r="H157" s="102">
        <f t="shared" si="19"/>
        <v>44262</v>
      </c>
      <c r="I157" s="203">
        <f t="shared" si="19"/>
        <v>48166</v>
      </c>
      <c r="J157" s="193">
        <f t="shared" si="19"/>
        <v>21910</v>
      </c>
      <c r="K157" s="102">
        <f t="shared" si="19"/>
        <v>23005</v>
      </c>
      <c r="L157" s="203">
        <f t="shared" si="19"/>
        <v>24104</v>
      </c>
      <c r="M157" s="193">
        <f t="shared" si="19"/>
        <v>0</v>
      </c>
      <c r="N157" s="102">
        <f t="shared" si="19"/>
        <v>0</v>
      </c>
      <c r="O157" s="203">
        <f t="shared" si="19"/>
        <v>0</v>
      </c>
      <c r="P157" s="203">
        <f t="shared" si="19"/>
        <v>0</v>
      </c>
      <c r="Q157" s="102">
        <f t="shared" si="19"/>
        <v>0</v>
      </c>
      <c r="R157" s="203">
        <f t="shared" si="19"/>
        <v>0</v>
      </c>
      <c r="S157" s="193">
        <f t="shared" si="19"/>
        <v>0</v>
      </c>
      <c r="T157" s="102">
        <f t="shared" si="19"/>
        <v>0</v>
      </c>
      <c r="U157" s="203">
        <f t="shared" si="19"/>
        <v>0</v>
      </c>
      <c r="V157" s="193">
        <f t="shared" si="19"/>
        <v>0</v>
      </c>
      <c r="W157" s="102">
        <f t="shared" si="19"/>
        <v>0</v>
      </c>
      <c r="X157" s="203">
        <f t="shared" si="19"/>
        <v>0</v>
      </c>
      <c r="Y157" s="193">
        <f t="shared" si="19"/>
        <v>132524</v>
      </c>
      <c r="Z157" s="102">
        <f t="shared" si="19"/>
        <v>102735</v>
      </c>
      <c r="AA157" s="203">
        <f t="shared" si="19"/>
        <v>0</v>
      </c>
      <c r="AB157" s="193">
        <f t="shared" si="19"/>
        <v>141328</v>
      </c>
      <c r="AC157" s="102">
        <f t="shared" si="19"/>
        <v>106767</v>
      </c>
      <c r="AD157" s="203">
        <f t="shared" si="19"/>
        <v>0</v>
      </c>
      <c r="AE157" s="193">
        <f t="shared" si="19"/>
        <v>158018</v>
      </c>
      <c r="AF157" s="102">
        <f t="shared" si="19"/>
        <v>116211</v>
      </c>
      <c r="AG157" s="203">
        <f t="shared" si="19"/>
        <v>0</v>
      </c>
      <c r="AH157" s="426">
        <f t="shared" si="19"/>
        <v>0</v>
      </c>
    </row>
    <row r="158" spans="1:34" ht="15" customHeight="1" x14ac:dyDescent="0.2">
      <c r="A158" s="254">
        <f>[6]Settings!U157</f>
        <v>0</v>
      </c>
      <c r="B158" s="243">
        <f>[6]Settings!V157</f>
        <v>0</v>
      </c>
      <c r="C158" s="244">
        <f>[6]Settings!W157</f>
        <v>0</v>
      </c>
      <c r="D158" s="1"/>
      <c r="E158" s="2"/>
      <c r="F158" s="3"/>
      <c r="G158" s="1"/>
      <c r="H158" s="2"/>
      <c r="I158" s="3"/>
      <c r="J158" s="1"/>
      <c r="K158" s="2"/>
      <c r="L158" s="3"/>
      <c r="M158" s="1"/>
      <c r="N158" s="2"/>
      <c r="O158" s="3"/>
      <c r="P158" s="1"/>
      <c r="Q158" s="2"/>
      <c r="R158" s="3"/>
      <c r="S158" s="1"/>
      <c r="T158" s="2"/>
      <c r="U158" s="3"/>
      <c r="V158" s="1"/>
      <c r="W158" s="2"/>
      <c r="X158" s="3"/>
      <c r="Y158" s="1"/>
      <c r="Z158" s="2"/>
      <c r="AA158" s="3"/>
      <c r="AB158" s="1"/>
      <c r="AC158" s="2"/>
      <c r="AD158" s="3"/>
      <c r="AE158" s="1"/>
      <c r="AF158" s="2"/>
      <c r="AG158" s="3"/>
    </row>
    <row r="159" spans="1:34" ht="15" customHeight="1" x14ac:dyDescent="0.2">
      <c r="A159" s="20" t="str">
        <f>[6]Settings!U158</f>
        <v>B</v>
      </c>
      <c r="B159" s="19" t="str">
        <f>[6]Settings!V158</f>
        <v>KZN252</v>
      </c>
      <c r="C159" s="229" t="str">
        <f>[6]Settings!W158</f>
        <v xml:space="preserve"> Newcastle</v>
      </c>
      <c r="D159" s="147">
        <v>318176</v>
      </c>
      <c r="E159" s="80">
        <v>341372</v>
      </c>
      <c r="F159" s="134">
        <v>362646</v>
      </c>
      <c r="G159" s="147">
        <v>0</v>
      </c>
      <c r="H159" s="80">
        <v>0</v>
      </c>
      <c r="I159" s="134">
        <v>0</v>
      </c>
      <c r="J159" s="147">
        <v>0</v>
      </c>
      <c r="K159" s="80">
        <v>0</v>
      </c>
      <c r="L159" s="134">
        <v>0</v>
      </c>
      <c r="M159" s="147"/>
      <c r="N159" s="80"/>
      <c r="O159" s="134"/>
      <c r="P159" s="147"/>
      <c r="Q159" s="80"/>
      <c r="R159" s="134"/>
      <c r="S159" s="147"/>
      <c r="T159" s="80"/>
      <c r="U159" s="134"/>
      <c r="V159" s="147"/>
      <c r="W159" s="80"/>
      <c r="X159" s="134"/>
      <c r="Y159" s="147">
        <v>0</v>
      </c>
      <c r="Z159" s="80">
        <v>0</v>
      </c>
      <c r="AA159" s="134">
        <v>0</v>
      </c>
      <c r="AB159" s="147">
        <v>0</v>
      </c>
      <c r="AC159" s="80">
        <v>0</v>
      </c>
      <c r="AD159" s="134">
        <v>0</v>
      </c>
      <c r="AE159" s="147">
        <v>0</v>
      </c>
      <c r="AF159" s="80">
        <v>0</v>
      </c>
      <c r="AG159" s="134">
        <v>0</v>
      </c>
    </row>
    <row r="160" spans="1:34" ht="15" customHeight="1" x14ac:dyDescent="0.2">
      <c r="A160" s="20" t="str">
        <f>[6]Settings!U159</f>
        <v>B</v>
      </c>
      <c r="B160" s="19" t="str">
        <f>[6]Settings!V159</f>
        <v>KZN253</v>
      </c>
      <c r="C160" s="229" t="str">
        <f>[6]Settings!W159</f>
        <v xml:space="preserve"> eMadlangeni</v>
      </c>
      <c r="D160" s="147">
        <v>23073</v>
      </c>
      <c r="E160" s="80">
        <v>24689</v>
      </c>
      <c r="F160" s="134">
        <v>25660</v>
      </c>
      <c r="G160" s="147">
        <v>0</v>
      </c>
      <c r="H160" s="80">
        <v>0</v>
      </c>
      <c r="I160" s="134">
        <v>0</v>
      </c>
      <c r="J160" s="147">
        <v>2318</v>
      </c>
      <c r="K160" s="80">
        <v>2433</v>
      </c>
      <c r="L160" s="134">
        <v>2550</v>
      </c>
      <c r="M160" s="147"/>
      <c r="N160" s="80"/>
      <c r="O160" s="134"/>
      <c r="P160" s="147"/>
      <c r="Q160" s="80"/>
      <c r="R160" s="134"/>
      <c r="S160" s="147"/>
      <c r="T160" s="80"/>
      <c r="U160" s="134"/>
      <c r="V160" s="147"/>
      <c r="W160" s="80"/>
      <c r="X160" s="134"/>
      <c r="Y160" s="147">
        <v>5722</v>
      </c>
      <c r="Z160" s="80">
        <v>4436</v>
      </c>
      <c r="AA160" s="134">
        <v>0</v>
      </c>
      <c r="AB160" s="147">
        <v>6342</v>
      </c>
      <c r="AC160" s="80">
        <v>4791</v>
      </c>
      <c r="AD160" s="134">
        <v>0</v>
      </c>
      <c r="AE160" s="147">
        <v>6981</v>
      </c>
      <c r="AF160" s="80">
        <v>5134</v>
      </c>
      <c r="AG160" s="134">
        <v>0</v>
      </c>
    </row>
    <row r="161" spans="1:34" ht="15" customHeight="1" x14ac:dyDescent="0.2">
      <c r="A161" s="20" t="str">
        <f>[6]Settings!U160</f>
        <v>B</v>
      </c>
      <c r="B161" s="19" t="str">
        <f>[6]Settings!V160</f>
        <v>KZN254</v>
      </c>
      <c r="C161" s="229" t="str">
        <f>[6]Settings!W160</f>
        <v xml:space="preserve"> Dannhauser</v>
      </c>
      <c r="D161" s="147">
        <v>73893</v>
      </c>
      <c r="E161" s="80">
        <v>76751</v>
      </c>
      <c r="F161" s="134">
        <v>78395</v>
      </c>
      <c r="G161" s="147">
        <v>0</v>
      </c>
      <c r="H161" s="80">
        <v>0</v>
      </c>
      <c r="I161" s="134">
        <v>0</v>
      </c>
      <c r="J161" s="147">
        <v>4938</v>
      </c>
      <c r="K161" s="80">
        <v>5184</v>
      </c>
      <c r="L161" s="134">
        <v>5430</v>
      </c>
      <c r="M161" s="147"/>
      <c r="N161" s="80"/>
      <c r="O161" s="134"/>
      <c r="P161" s="147"/>
      <c r="Q161" s="80"/>
      <c r="R161" s="134"/>
      <c r="S161" s="147"/>
      <c r="T161" s="80"/>
      <c r="U161" s="134"/>
      <c r="V161" s="147"/>
      <c r="W161" s="80"/>
      <c r="X161" s="134"/>
      <c r="Y161" s="147">
        <v>22174</v>
      </c>
      <c r="Z161" s="80">
        <v>17190</v>
      </c>
      <c r="AA161" s="134">
        <v>0</v>
      </c>
      <c r="AB161" s="147">
        <v>22266</v>
      </c>
      <c r="AC161" s="80">
        <v>16821</v>
      </c>
      <c r="AD161" s="134">
        <v>0</v>
      </c>
      <c r="AE161" s="147">
        <v>24453</v>
      </c>
      <c r="AF161" s="80">
        <v>17983</v>
      </c>
      <c r="AG161" s="134">
        <v>0</v>
      </c>
    </row>
    <row r="162" spans="1:34" ht="15" customHeight="1" x14ac:dyDescent="0.2">
      <c r="A162" s="20" t="str">
        <f>[6]Settings!U161</f>
        <v>C</v>
      </c>
      <c r="B162" s="19" t="str">
        <f>[6]Settings!V161</f>
        <v>DC25</v>
      </c>
      <c r="C162" s="229" t="str">
        <f>[6]Settings!W161</f>
        <v xml:space="preserve"> Amajuba District Municipality</v>
      </c>
      <c r="D162" s="147">
        <v>66837</v>
      </c>
      <c r="E162" s="80">
        <v>71116</v>
      </c>
      <c r="F162" s="134">
        <v>75351</v>
      </c>
      <c r="G162" s="147">
        <v>71128</v>
      </c>
      <c r="H162" s="80">
        <v>77635</v>
      </c>
      <c r="I162" s="134">
        <v>84481</v>
      </c>
      <c r="J162" s="147">
        <v>0</v>
      </c>
      <c r="K162" s="80">
        <v>0</v>
      </c>
      <c r="L162" s="134">
        <v>0</v>
      </c>
      <c r="M162" s="147"/>
      <c r="N162" s="80"/>
      <c r="O162" s="134"/>
      <c r="P162" s="147"/>
      <c r="Q162" s="80"/>
      <c r="R162" s="134"/>
      <c r="S162" s="147"/>
      <c r="T162" s="80"/>
      <c r="U162" s="134"/>
      <c r="V162" s="147"/>
      <c r="W162" s="80"/>
      <c r="X162" s="134"/>
      <c r="Y162" s="147"/>
      <c r="Z162" s="80"/>
      <c r="AA162" s="134"/>
      <c r="AB162" s="147"/>
      <c r="AC162" s="80"/>
      <c r="AD162" s="134"/>
      <c r="AE162" s="147"/>
      <c r="AF162" s="80"/>
      <c r="AG162" s="134">
        <v>0</v>
      </c>
    </row>
    <row r="163" spans="1:34" s="66" customFormat="1" ht="15" customHeight="1" x14ac:dyDescent="0.2">
      <c r="A163" s="22" t="str">
        <f>[6]Settings!U162</f>
        <v>Total: Amajuba Municipalities</v>
      </c>
      <c r="B163" s="23"/>
      <c r="C163" s="24"/>
      <c r="D163" s="193">
        <f>SUM(D159:D162)</f>
        <v>481979</v>
      </c>
      <c r="E163" s="102">
        <f t="shared" ref="E163:AH163" si="20">SUM(E159:E162)</f>
        <v>513928</v>
      </c>
      <c r="F163" s="203">
        <f t="shared" si="20"/>
        <v>542052</v>
      </c>
      <c r="G163" s="193">
        <f t="shared" si="20"/>
        <v>71128</v>
      </c>
      <c r="H163" s="102">
        <f t="shared" si="20"/>
        <v>77635</v>
      </c>
      <c r="I163" s="203">
        <f t="shared" si="20"/>
        <v>84481</v>
      </c>
      <c r="J163" s="193">
        <f t="shared" si="20"/>
        <v>7256</v>
      </c>
      <c r="K163" s="102">
        <f t="shared" si="20"/>
        <v>7617</v>
      </c>
      <c r="L163" s="203">
        <f t="shared" si="20"/>
        <v>7980</v>
      </c>
      <c r="M163" s="193">
        <f t="shared" si="20"/>
        <v>0</v>
      </c>
      <c r="N163" s="102">
        <f t="shared" si="20"/>
        <v>0</v>
      </c>
      <c r="O163" s="203">
        <f t="shared" si="20"/>
        <v>0</v>
      </c>
      <c r="P163" s="203">
        <f t="shared" si="20"/>
        <v>0</v>
      </c>
      <c r="Q163" s="102">
        <f t="shared" si="20"/>
        <v>0</v>
      </c>
      <c r="R163" s="203">
        <f t="shared" si="20"/>
        <v>0</v>
      </c>
      <c r="S163" s="193">
        <f t="shared" si="20"/>
        <v>0</v>
      </c>
      <c r="T163" s="102">
        <f t="shared" si="20"/>
        <v>0</v>
      </c>
      <c r="U163" s="203">
        <f t="shared" si="20"/>
        <v>0</v>
      </c>
      <c r="V163" s="193">
        <f t="shared" si="20"/>
        <v>0</v>
      </c>
      <c r="W163" s="102">
        <f t="shared" si="20"/>
        <v>0</v>
      </c>
      <c r="X163" s="203">
        <f t="shared" si="20"/>
        <v>0</v>
      </c>
      <c r="Y163" s="193">
        <f t="shared" si="20"/>
        <v>27896</v>
      </c>
      <c r="Z163" s="102">
        <f t="shared" si="20"/>
        <v>21626</v>
      </c>
      <c r="AA163" s="203">
        <f t="shared" si="20"/>
        <v>0</v>
      </c>
      <c r="AB163" s="193">
        <f t="shared" si="20"/>
        <v>28608</v>
      </c>
      <c r="AC163" s="102">
        <f t="shared" si="20"/>
        <v>21612</v>
      </c>
      <c r="AD163" s="203">
        <f t="shared" si="20"/>
        <v>0</v>
      </c>
      <c r="AE163" s="193">
        <f t="shared" si="20"/>
        <v>31434</v>
      </c>
      <c r="AF163" s="102">
        <f t="shared" si="20"/>
        <v>23117</v>
      </c>
      <c r="AG163" s="203">
        <f t="shared" si="20"/>
        <v>0</v>
      </c>
      <c r="AH163" s="426">
        <f t="shared" si="20"/>
        <v>0</v>
      </c>
    </row>
    <row r="164" spans="1:34" ht="15" customHeight="1" x14ac:dyDescent="0.2">
      <c r="A164" s="254">
        <f>[6]Settings!U163</f>
        <v>0</v>
      </c>
      <c r="B164" s="243">
        <f>[6]Settings!V163</f>
        <v>0</v>
      </c>
      <c r="C164" s="244">
        <f>[6]Settings!W163</f>
        <v>0</v>
      </c>
      <c r="D164" s="194"/>
      <c r="E164" s="4"/>
      <c r="F164" s="204"/>
      <c r="G164" s="194"/>
      <c r="H164" s="4"/>
      <c r="I164" s="204"/>
      <c r="J164" s="194"/>
      <c r="K164" s="4"/>
      <c r="L164" s="204"/>
      <c r="M164" s="194"/>
      <c r="N164" s="4"/>
      <c r="O164" s="204"/>
      <c r="P164" s="194"/>
      <c r="Q164" s="4"/>
      <c r="R164" s="204"/>
      <c r="S164" s="194"/>
      <c r="T164" s="4"/>
      <c r="U164" s="204"/>
      <c r="V164" s="194"/>
      <c r="W164" s="4"/>
      <c r="X164" s="204"/>
      <c r="Y164" s="194">
        <v>0</v>
      </c>
      <c r="Z164" s="4">
        <v>0</v>
      </c>
      <c r="AA164" s="204">
        <v>0</v>
      </c>
      <c r="AB164" s="194">
        <v>0</v>
      </c>
      <c r="AC164" s="4">
        <v>0</v>
      </c>
      <c r="AD164" s="204">
        <v>0</v>
      </c>
      <c r="AE164" s="194">
        <v>0</v>
      </c>
      <c r="AF164" s="4">
        <v>0</v>
      </c>
      <c r="AG164" s="204">
        <v>0</v>
      </c>
    </row>
    <row r="165" spans="1:34" ht="15" customHeight="1" x14ac:dyDescent="0.2">
      <c r="A165" s="20" t="str">
        <f>[6]Settings!U164</f>
        <v>B</v>
      </c>
      <c r="B165" s="19" t="str">
        <f>[6]Settings!V164</f>
        <v>KZN261</v>
      </c>
      <c r="C165" s="229" t="str">
        <f>[6]Settings!W164</f>
        <v xml:space="preserve"> eDumbe</v>
      </c>
      <c r="D165" s="147">
        <v>58429</v>
      </c>
      <c r="E165" s="80">
        <v>62532</v>
      </c>
      <c r="F165" s="134">
        <v>65082</v>
      </c>
      <c r="G165" s="147">
        <v>0</v>
      </c>
      <c r="H165" s="80">
        <v>0</v>
      </c>
      <c r="I165" s="134">
        <v>0</v>
      </c>
      <c r="J165" s="147">
        <v>3141</v>
      </c>
      <c r="K165" s="80">
        <v>3298</v>
      </c>
      <c r="L165" s="134">
        <v>3456</v>
      </c>
      <c r="M165" s="147"/>
      <c r="N165" s="80"/>
      <c r="O165" s="134"/>
      <c r="P165" s="147"/>
      <c r="Q165" s="80"/>
      <c r="R165" s="134"/>
      <c r="S165" s="147"/>
      <c r="T165" s="80"/>
      <c r="U165" s="134"/>
      <c r="V165" s="147"/>
      <c r="W165" s="80"/>
      <c r="X165" s="134"/>
      <c r="Y165" s="147">
        <v>17587</v>
      </c>
      <c r="Z165" s="80">
        <v>13634</v>
      </c>
      <c r="AA165" s="134">
        <v>0</v>
      </c>
      <c r="AB165" s="147">
        <v>19292</v>
      </c>
      <c r="AC165" s="80">
        <v>14574</v>
      </c>
      <c r="AD165" s="134">
        <v>0</v>
      </c>
      <c r="AE165" s="147">
        <v>21334</v>
      </c>
      <c r="AF165" s="80">
        <v>15689</v>
      </c>
      <c r="AG165" s="134">
        <v>0</v>
      </c>
    </row>
    <row r="166" spans="1:34" ht="15" customHeight="1" x14ac:dyDescent="0.2">
      <c r="A166" s="20" t="str">
        <f>[6]Settings!U165</f>
        <v>B</v>
      </c>
      <c r="B166" s="19" t="str">
        <f>[6]Settings!V165</f>
        <v>KZN262</v>
      </c>
      <c r="C166" s="229" t="str">
        <f>[6]Settings!W165</f>
        <v xml:space="preserve"> uPhongolo</v>
      </c>
      <c r="D166" s="147">
        <v>101422</v>
      </c>
      <c r="E166" s="80">
        <v>112550</v>
      </c>
      <c r="F166" s="134">
        <v>118946</v>
      </c>
      <c r="G166" s="147">
        <v>0</v>
      </c>
      <c r="H166" s="80">
        <v>0</v>
      </c>
      <c r="I166" s="134">
        <v>0</v>
      </c>
      <c r="J166" s="147">
        <v>5724</v>
      </c>
      <c r="K166" s="80">
        <v>6008</v>
      </c>
      <c r="L166" s="134">
        <v>6294</v>
      </c>
      <c r="M166" s="147"/>
      <c r="N166" s="80"/>
      <c r="O166" s="134"/>
      <c r="P166" s="147"/>
      <c r="Q166" s="80"/>
      <c r="R166" s="134"/>
      <c r="S166" s="147"/>
      <c r="T166" s="80"/>
      <c r="U166" s="134"/>
      <c r="V166" s="147"/>
      <c r="W166" s="80"/>
      <c r="X166" s="134"/>
      <c r="Y166" s="147">
        <v>32492</v>
      </c>
      <c r="Z166" s="80">
        <v>25188</v>
      </c>
      <c r="AA166" s="134">
        <v>0</v>
      </c>
      <c r="AB166" s="147">
        <v>38647</v>
      </c>
      <c r="AC166" s="80">
        <v>29196</v>
      </c>
      <c r="AD166" s="134">
        <v>0</v>
      </c>
      <c r="AE166" s="147">
        <v>43305</v>
      </c>
      <c r="AF166" s="80">
        <v>31848</v>
      </c>
      <c r="AG166" s="134">
        <v>0</v>
      </c>
    </row>
    <row r="167" spans="1:34" ht="15" customHeight="1" x14ac:dyDescent="0.2">
      <c r="A167" s="20" t="str">
        <f>[6]Settings!U166</f>
        <v>B</v>
      </c>
      <c r="B167" s="19" t="str">
        <f>[6]Settings!V166</f>
        <v>KZN263</v>
      </c>
      <c r="C167" s="229" t="str">
        <f>[6]Settings!W166</f>
        <v xml:space="preserve"> AbaQulusi</v>
      </c>
      <c r="D167" s="147">
        <v>117393</v>
      </c>
      <c r="E167" s="80">
        <v>129314</v>
      </c>
      <c r="F167" s="134">
        <v>137095</v>
      </c>
      <c r="G167" s="147">
        <v>0</v>
      </c>
      <c r="H167" s="80">
        <v>0</v>
      </c>
      <c r="I167" s="134">
        <v>0</v>
      </c>
      <c r="J167" s="147">
        <v>0</v>
      </c>
      <c r="K167" s="80">
        <v>0</v>
      </c>
      <c r="L167" s="134">
        <v>0</v>
      </c>
      <c r="M167" s="147"/>
      <c r="N167" s="80"/>
      <c r="O167" s="134"/>
      <c r="P167" s="147"/>
      <c r="Q167" s="80"/>
      <c r="R167" s="134"/>
      <c r="S167" s="147"/>
      <c r="T167" s="80"/>
      <c r="U167" s="134"/>
      <c r="V167" s="147"/>
      <c r="W167" s="80"/>
      <c r="X167" s="134"/>
      <c r="Y167" s="147">
        <v>46398</v>
      </c>
      <c r="Z167" s="80">
        <v>35969</v>
      </c>
      <c r="AA167" s="134">
        <v>0</v>
      </c>
      <c r="AB167" s="147">
        <v>53311</v>
      </c>
      <c r="AC167" s="80">
        <v>40274</v>
      </c>
      <c r="AD167" s="134">
        <v>0</v>
      </c>
      <c r="AE167" s="147">
        <v>59797</v>
      </c>
      <c r="AF167" s="80">
        <v>43976</v>
      </c>
      <c r="AG167" s="134">
        <v>0</v>
      </c>
    </row>
    <row r="168" spans="1:34" ht="15" customHeight="1" x14ac:dyDescent="0.2">
      <c r="A168" s="20" t="str">
        <f>[6]Settings!U167</f>
        <v>B</v>
      </c>
      <c r="B168" s="19" t="str">
        <f>[6]Settings!V167</f>
        <v>KZN265</v>
      </c>
      <c r="C168" s="229" t="str">
        <f>[6]Settings!W167</f>
        <v xml:space="preserve"> Nongoma</v>
      </c>
      <c r="D168" s="147">
        <v>119891</v>
      </c>
      <c r="E168" s="80">
        <v>127085</v>
      </c>
      <c r="F168" s="134">
        <v>131524</v>
      </c>
      <c r="G168" s="147">
        <v>0</v>
      </c>
      <c r="H168" s="80">
        <v>0</v>
      </c>
      <c r="I168" s="134">
        <v>0</v>
      </c>
      <c r="J168" s="147">
        <v>8246</v>
      </c>
      <c r="K168" s="80">
        <v>8658</v>
      </c>
      <c r="L168" s="134">
        <v>9073</v>
      </c>
      <c r="M168" s="147"/>
      <c r="N168" s="80"/>
      <c r="O168" s="134"/>
      <c r="P168" s="147"/>
      <c r="Q168" s="80"/>
      <c r="R168" s="134"/>
      <c r="S168" s="147"/>
      <c r="T168" s="80"/>
      <c r="U168" s="134"/>
      <c r="V168" s="147"/>
      <c r="W168" s="80"/>
      <c r="X168" s="134"/>
      <c r="Y168" s="147">
        <v>35679</v>
      </c>
      <c r="Z168" s="80">
        <v>27659</v>
      </c>
      <c r="AA168" s="134">
        <v>0</v>
      </c>
      <c r="AB168" s="147">
        <v>38179</v>
      </c>
      <c r="AC168" s="80">
        <v>28842</v>
      </c>
      <c r="AD168" s="134">
        <v>0</v>
      </c>
      <c r="AE168" s="147">
        <v>42219</v>
      </c>
      <c r="AF168" s="80">
        <v>31049</v>
      </c>
      <c r="AG168" s="134">
        <v>0</v>
      </c>
    </row>
    <row r="169" spans="1:34" ht="15" customHeight="1" x14ac:dyDescent="0.2">
      <c r="A169" s="20" t="str">
        <f>[6]Settings!U168</f>
        <v>B</v>
      </c>
      <c r="B169" s="19" t="str">
        <f>[6]Settings!V168</f>
        <v>KZN266</v>
      </c>
      <c r="C169" s="229" t="str">
        <f>[6]Settings!W168</f>
        <v xml:space="preserve"> Ulundi</v>
      </c>
      <c r="D169" s="147">
        <v>123308</v>
      </c>
      <c r="E169" s="80">
        <v>132662</v>
      </c>
      <c r="F169" s="134">
        <v>137938</v>
      </c>
      <c r="G169" s="147">
        <v>0</v>
      </c>
      <c r="H169" s="80">
        <v>0</v>
      </c>
      <c r="I169" s="134">
        <v>0</v>
      </c>
      <c r="J169" s="147">
        <v>9258</v>
      </c>
      <c r="K169" s="80">
        <v>9719</v>
      </c>
      <c r="L169" s="134">
        <v>10183</v>
      </c>
      <c r="M169" s="147"/>
      <c r="N169" s="80"/>
      <c r="O169" s="134"/>
      <c r="P169" s="147"/>
      <c r="Q169" s="80"/>
      <c r="R169" s="134"/>
      <c r="S169" s="147"/>
      <c r="T169" s="80"/>
      <c r="U169" s="134"/>
      <c r="V169" s="147"/>
      <c r="W169" s="80"/>
      <c r="X169" s="134"/>
      <c r="Y169" s="147">
        <v>34303</v>
      </c>
      <c r="Z169" s="80">
        <v>26593</v>
      </c>
      <c r="AA169" s="134">
        <v>0</v>
      </c>
      <c r="AB169" s="147">
        <v>38619</v>
      </c>
      <c r="AC169" s="80">
        <v>29175</v>
      </c>
      <c r="AD169" s="134">
        <v>0</v>
      </c>
      <c r="AE169" s="147">
        <v>42669</v>
      </c>
      <c r="AF169" s="80">
        <v>31380</v>
      </c>
      <c r="AG169" s="134">
        <v>0</v>
      </c>
    </row>
    <row r="170" spans="1:34" ht="15" customHeight="1" x14ac:dyDescent="0.2">
      <c r="A170" s="20" t="str">
        <f>[6]Settings!U169</f>
        <v>C</v>
      </c>
      <c r="B170" s="19" t="str">
        <f>[6]Settings!V169</f>
        <v>DC26</v>
      </c>
      <c r="C170" s="229" t="str">
        <f>[6]Settings!W169</f>
        <v xml:space="preserve"> Zululand District Municipality</v>
      </c>
      <c r="D170" s="147">
        <v>330281</v>
      </c>
      <c r="E170" s="80">
        <v>368730</v>
      </c>
      <c r="F170" s="134">
        <v>403036</v>
      </c>
      <c r="G170" s="147">
        <v>52290</v>
      </c>
      <c r="H170" s="80">
        <v>57074</v>
      </c>
      <c r="I170" s="134">
        <v>62107</v>
      </c>
      <c r="J170" s="147">
        <v>0</v>
      </c>
      <c r="K170" s="80">
        <v>0</v>
      </c>
      <c r="L170" s="134">
        <v>0</v>
      </c>
      <c r="M170" s="147"/>
      <c r="N170" s="80"/>
      <c r="O170" s="134"/>
      <c r="P170" s="147"/>
      <c r="Q170" s="80"/>
      <c r="R170" s="134"/>
      <c r="S170" s="147"/>
      <c r="T170" s="80"/>
      <c r="U170" s="134"/>
      <c r="V170" s="147"/>
      <c r="W170" s="80"/>
      <c r="X170" s="134"/>
      <c r="Y170" s="147"/>
      <c r="Z170" s="80"/>
      <c r="AA170" s="134"/>
      <c r="AB170" s="147"/>
      <c r="AC170" s="80"/>
      <c r="AD170" s="134"/>
      <c r="AE170" s="147"/>
      <c r="AF170" s="80"/>
      <c r="AG170" s="134"/>
    </row>
    <row r="171" spans="1:34" s="66" customFormat="1" ht="15" customHeight="1" x14ac:dyDescent="0.2">
      <c r="A171" s="22" t="str">
        <f>[6]Settings!U170</f>
        <v>Total: Zululand Municipalities</v>
      </c>
      <c r="B171" s="23"/>
      <c r="C171" s="24"/>
      <c r="D171" s="193">
        <f>SUM(D165:D170)</f>
        <v>850724</v>
      </c>
      <c r="E171" s="102">
        <f t="shared" ref="E171:AH171" si="21">SUM(E165:E170)</f>
        <v>932873</v>
      </c>
      <c r="F171" s="203">
        <f t="shared" si="21"/>
        <v>993621</v>
      </c>
      <c r="G171" s="193">
        <f t="shared" si="21"/>
        <v>52290</v>
      </c>
      <c r="H171" s="102">
        <f t="shared" si="21"/>
        <v>57074</v>
      </c>
      <c r="I171" s="203">
        <f t="shared" si="21"/>
        <v>62107</v>
      </c>
      <c r="J171" s="193">
        <f t="shared" si="21"/>
        <v>26369</v>
      </c>
      <c r="K171" s="102">
        <f t="shared" si="21"/>
        <v>27683</v>
      </c>
      <c r="L171" s="203">
        <f t="shared" si="21"/>
        <v>29006</v>
      </c>
      <c r="M171" s="193">
        <f t="shared" si="21"/>
        <v>0</v>
      </c>
      <c r="N171" s="102">
        <f t="shared" si="21"/>
        <v>0</v>
      </c>
      <c r="O171" s="203">
        <f t="shared" si="21"/>
        <v>0</v>
      </c>
      <c r="P171" s="203">
        <f t="shared" si="21"/>
        <v>0</v>
      </c>
      <c r="Q171" s="102">
        <f t="shared" si="21"/>
        <v>0</v>
      </c>
      <c r="R171" s="203">
        <f t="shared" si="21"/>
        <v>0</v>
      </c>
      <c r="S171" s="193">
        <f t="shared" si="21"/>
        <v>0</v>
      </c>
      <c r="T171" s="102">
        <f t="shared" si="21"/>
        <v>0</v>
      </c>
      <c r="U171" s="203">
        <f t="shared" si="21"/>
        <v>0</v>
      </c>
      <c r="V171" s="193">
        <f t="shared" si="21"/>
        <v>0</v>
      </c>
      <c r="W171" s="102">
        <f t="shared" si="21"/>
        <v>0</v>
      </c>
      <c r="X171" s="203">
        <f t="shared" si="21"/>
        <v>0</v>
      </c>
      <c r="Y171" s="193">
        <f t="shared" si="21"/>
        <v>166459</v>
      </c>
      <c r="Z171" s="102">
        <f t="shared" si="21"/>
        <v>129043</v>
      </c>
      <c r="AA171" s="203">
        <f t="shared" si="21"/>
        <v>0</v>
      </c>
      <c r="AB171" s="193">
        <f t="shared" si="21"/>
        <v>188048</v>
      </c>
      <c r="AC171" s="102">
        <f t="shared" si="21"/>
        <v>142061</v>
      </c>
      <c r="AD171" s="203">
        <f t="shared" si="21"/>
        <v>0</v>
      </c>
      <c r="AE171" s="193">
        <f t="shared" si="21"/>
        <v>209324</v>
      </c>
      <c r="AF171" s="102">
        <f t="shared" si="21"/>
        <v>153942</v>
      </c>
      <c r="AG171" s="203">
        <f t="shared" si="21"/>
        <v>0</v>
      </c>
      <c r="AH171" s="426">
        <f t="shared" si="21"/>
        <v>0</v>
      </c>
    </row>
    <row r="172" spans="1:34" ht="15" customHeight="1" x14ac:dyDescent="0.2">
      <c r="A172" s="254">
        <f>[6]Settings!U171</f>
        <v>0</v>
      </c>
      <c r="B172" s="243">
        <f>[6]Settings!V171</f>
        <v>0</v>
      </c>
      <c r="C172" s="244">
        <f>[6]Settings!W171</f>
        <v>0</v>
      </c>
      <c r="D172" s="1"/>
      <c r="E172" s="2"/>
      <c r="F172" s="3"/>
      <c r="G172" s="1"/>
      <c r="H172" s="2"/>
      <c r="I172" s="3"/>
      <c r="J172" s="1"/>
      <c r="K172" s="2"/>
      <c r="L172" s="3"/>
      <c r="M172" s="1"/>
      <c r="N172" s="2"/>
      <c r="O172" s="3"/>
      <c r="P172" s="1"/>
      <c r="Q172" s="2"/>
      <c r="R172" s="3"/>
      <c r="S172" s="1"/>
      <c r="T172" s="2"/>
      <c r="U172" s="3"/>
      <c r="V172" s="1"/>
      <c r="W172" s="2"/>
      <c r="X172" s="3"/>
      <c r="Y172" s="1"/>
      <c r="Z172" s="2"/>
      <c r="AA172" s="3"/>
      <c r="AB172" s="1"/>
      <c r="AC172" s="2"/>
      <c r="AD172" s="3"/>
      <c r="AE172" s="1"/>
      <c r="AF172" s="2"/>
      <c r="AG172" s="3"/>
    </row>
    <row r="173" spans="1:34" ht="15" customHeight="1" x14ac:dyDescent="0.2">
      <c r="A173" s="20" t="str">
        <f>[6]Settings!U172</f>
        <v>B</v>
      </c>
      <c r="B173" s="19" t="str">
        <f>[6]Settings!V172</f>
        <v>KZN271</v>
      </c>
      <c r="C173" s="229" t="str">
        <f>[6]Settings!W172</f>
        <v xml:space="preserve"> uMhlabuyalingana</v>
      </c>
      <c r="D173" s="147">
        <v>126946</v>
      </c>
      <c r="E173" s="80">
        <v>137415</v>
      </c>
      <c r="F173" s="134">
        <v>144630</v>
      </c>
      <c r="G173" s="147">
        <v>0</v>
      </c>
      <c r="H173" s="80">
        <v>0</v>
      </c>
      <c r="I173" s="134">
        <v>0</v>
      </c>
      <c r="J173" s="147">
        <v>6902</v>
      </c>
      <c r="K173" s="80">
        <v>7245</v>
      </c>
      <c r="L173" s="134">
        <v>7590</v>
      </c>
      <c r="M173" s="147"/>
      <c r="N173" s="80"/>
      <c r="O173" s="134"/>
      <c r="P173" s="147"/>
      <c r="Q173" s="80"/>
      <c r="R173" s="134"/>
      <c r="S173" s="147"/>
      <c r="T173" s="80"/>
      <c r="U173" s="134"/>
      <c r="V173" s="147"/>
      <c r="W173" s="80"/>
      <c r="X173" s="134"/>
      <c r="Y173" s="147">
        <v>42354</v>
      </c>
      <c r="Z173" s="80">
        <v>32834</v>
      </c>
      <c r="AA173" s="134">
        <v>0</v>
      </c>
      <c r="AB173" s="147">
        <v>46748</v>
      </c>
      <c r="AC173" s="80">
        <v>35316</v>
      </c>
      <c r="AD173" s="134">
        <v>0</v>
      </c>
      <c r="AE173" s="147">
        <v>52621</v>
      </c>
      <c r="AF173" s="80">
        <v>38699</v>
      </c>
      <c r="AG173" s="134">
        <v>0</v>
      </c>
    </row>
    <row r="174" spans="1:34" ht="15" customHeight="1" x14ac:dyDescent="0.2">
      <c r="A174" s="20" t="str">
        <f>[6]Settings!U173</f>
        <v>B</v>
      </c>
      <c r="B174" s="19" t="str">
        <f>[6]Settings!V173</f>
        <v>KZN272</v>
      </c>
      <c r="C174" s="229" t="str">
        <f>[6]Settings!W173</f>
        <v xml:space="preserve"> Jozini</v>
      </c>
      <c r="D174" s="147">
        <v>138431</v>
      </c>
      <c r="E174" s="80">
        <v>150371</v>
      </c>
      <c r="F174" s="134">
        <v>157821</v>
      </c>
      <c r="G174" s="147">
        <v>0</v>
      </c>
      <c r="H174" s="80">
        <v>0</v>
      </c>
      <c r="I174" s="134">
        <v>0</v>
      </c>
      <c r="J174" s="147">
        <v>7853</v>
      </c>
      <c r="K174" s="80">
        <v>8246</v>
      </c>
      <c r="L174" s="134">
        <v>8640</v>
      </c>
      <c r="M174" s="147"/>
      <c r="N174" s="80"/>
      <c r="O174" s="134"/>
      <c r="P174" s="147"/>
      <c r="Q174" s="80"/>
      <c r="R174" s="134"/>
      <c r="S174" s="147"/>
      <c r="T174" s="80"/>
      <c r="U174" s="134"/>
      <c r="V174" s="147"/>
      <c r="W174" s="80"/>
      <c r="X174" s="134"/>
      <c r="Y174" s="147">
        <v>44401</v>
      </c>
      <c r="Z174" s="80">
        <v>34420</v>
      </c>
      <c r="AA174" s="134">
        <v>0</v>
      </c>
      <c r="AB174" s="147">
        <v>50176</v>
      </c>
      <c r="AC174" s="80">
        <v>37906</v>
      </c>
      <c r="AD174" s="134">
        <v>0</v>
      </c>
      <c r="AE174" s="147">
        <v>56010</v>
      </c>
      <c r="AF174" s="80">
        <v>41191</v>
      </c>
      <c r="AG174" s="134">
        <v>0</v>
      </c>
    </row>
    <row r="175" spans="1:34" ht="15" customHeight="1" x14ac:dyDescent="0.2">
      <c r="A175" s="20" t="str">
        <f>[6]Settings!U174</f>
        <v>B</v>
      </c>
      <c r="B175" s="19" t="str">
        <f>[6]Settings!V174</f>
        <v>KZN275</v>
      </c>
      <c r="C175" s="229" t="str">
        <f>[6]Settings!W174</f>
        <v xml:space="preserve"> Mtubatuba</v>
      </c>
      <c r="D175" s="147">
        <v>124278</v>
      </c>
      <c r="E175" s="80">
        <v>134300</v>
      </c>
      <c r="F175" s="134">
        <v>141498</v>
      </c>
      <c r="G175" s="147">
        <v>0</v>
      </c>
      <c r="H175" s="80">
        <v>0</v>
      </c>
      <c r="I175" s="134">
        <v>0</v>
      </c>
      <c r="J175" s="147">
        <v>7853</v>
      </c>
      <c r="K175" s="80">
        <v>8246</v>
      </c>
      <c r="L175" s="134">
        <v>8640</v>
      </c>
      <c r="M175" s="147"/>
      <c r="N175" s="80"/>
      <c r="O175" s="134"/>
      <c r="P175" s="147"/>
      <c r="Q175" s="80"/>
      <c r="R175" s="134"/>
      <c r="S175" s="147"/>
      <c r="T175" s="80"/>
      <c r="U175" s="134"/>
      <c r="V175" s="147"/>
      <c r="W175" s="80"/>
      <c r="X175" s="134"/>
      <c r="Y175" s="147">
        <v>39653</v>
      </c>
      <c r="Z175" s="80">
        <v>30740</v>
      </c>
      <c r="AA175" s="134">
        <v>0</v>
      </c>
      <c r="AB175" s="147">
        <v>43238</v>
      </c>
      <c r="AC175" s="80">
        <v>32664</v>
      </c>
      <c r="AD175" s="134">
        <v>0</v>
      </c>
      <c r="AE175" s="147">
        <v>49036</v>
      </c>
      <c r="AF175" s="80">
        <v>36062</v>
      </c>
      <c r="AG175" s="134">
        <v>0</v>
      </c>
    </row>
    <row r="176" spans="1:34" ht="15" customHeight="1" x14ac:dyDescent="0.2">
      <c r="A176" s="20" t="str">
        <f>[6]Settings!U175</f>
        <v>B</v>
      </c>
      <c r="B176" s="19" t="str">
        <f>[6]Settings!V175</f>
        <v>KZN276</v>
      </c>
      <c r="C176" s="229" t="str">
        <f>[6]Settings!W175</f>
        <v xml:space="preserve"> Big Five Hlabisa</v>
      </c>
      <c r="D176" s="147">
        <v>79502</v>
      </c>
      <c r="E176" s="80">
        <v>87882</v>
      </c>
      <c r="F176" s="134">
        <v>92861</v>
      </c>
      <c r="G176" s="147">
        <v>0</v>
      </c>
      <c r="H176" s="80">
        <v>0</v>
      </c>
      <c r="I176" s="134">
        <v>0</v>
      </c>
      <c r="J176" s="147">
        <v>5230</v>
      </c>
      <c r="K176" s="80">
        <v>5492</v>
      </c>
      <c r="L176" s="134">
        <v>5756</v>
      </c>
      <c r="M176" s="147"/>
      <c r="N176" s="80"/>
      <c r="O176" s="134"/>
      <c r="P176" s="147"/>
      <c r="Q176" s="80"/>
      <c r="R176" s="134"/>
      <c r="S176" s="147"/>
      <c r="T176" s="80"/>
      <c r="U176" s="134"/>
      <c r="V176" s="147"/>
      <c r="W176" s="80"/>
      <c r="X176" s="134"/>
      <c r="Y176" s="147">
        <v>23007</v>
      </c>
      <c r="Z176" s="80">
        <v>17836</v>
      </c>
      <c r="AA176" s="134">
        <v>0</v>
      </c>
      <c r="AB176" s="147">
        <v>27203</v>
      </c>
      <c r="AC176" s="80">
        <v>20551</v>
      </c>
      <c r="AD176" s="134">
        <v>0</v>
      </c>
      <c r="AE176" s="147">
        <v>30617</v>
      </c>
      <c r="AF176" s="80">
        <v>22517</v>
      </c>
      <c r="AG176" s="134">
        <v>0</v>
      </c>
    </row>
    <row r="177" spans="1:34" ht="15" customHeight="1" x14ac:dyDescent="0.2">
      <c r="A177" s="20" t="str">
        <f>[6]Settings!U176</f>
        <v>C</v>
      </c>
      <c r="B177" s="19" t="str">
        <f>[6]Settings!V176</f>
        <v>DC27</v>
      </c>
      <c r="C177" s="229" t="str">
        <f>[6]Settings!W176</f>
        <v xml:space="preserve"> uMkhanyakude District Municipality</v>
      </c>
      <c r="D177" s="147">
        <v>295575</v>
      </c>
      <c r="E177" s="80">
        <v>330645</v>
      </c>
      <c r="F177" s="134">
        <v>363751</v>
      </c>
      <c r="G177" s="147">
        <v>34445</v>
      </c>
      <c r="H177" s="80">
        <v>45009</v>
      </c>
      <c r="I177" s="134">
        <v>48978</v>
      </c>
      <c r="J177" s="147">
        <v>0</v>
      </c>
      <c r="K177" s="80">
        <v>0</v>
      </c>
      <c r="L177" s="134">
        <v>0</v>
      </c>
      <c r="M177" s="147"/>
      <c r="N177" s="80"/>
      <c r="O177" s="134"/>
      <c r="P177" s="147"/>
      <c r="Q177" s="80"/>
      <c r="R177" s="134"/>
      <c r="S177" s="147"/>
      <c r="T177" s="80"/>
      <c r="U177" s="134"/>
      <c r="V177" s="147"/>
      <c r="W177" s="80"/>
      <c r="X177" s="134"/>
      <c r="Y177" s="147"/>
      <c r="Z177" s="80"/>
      <c r="AA177" s="134"/>
      <c r="AB177" s="147"/>
      <c r="AC177" s="80"/>
      <c r="AD177" s="134"/>
      <c r="AE177" s="147"/>
      <c r="AF177" s="80"/>
      <c r="AG177" s="134"/>
    </row>
    <row r="178" spans="1:34" s="66" customFormat="1" ht="15" customHeight="1" x14ac:dyDescent="0.2">
      <c r="A178" s="22" t="str">
        <f>[6]Settings!U177</f>
        <v>Total: uMkhanyakude Municipalities</v>
      </c>
      <c r="B178" s="23"/>
      <c r="C178" s="24"/>
      <c r="D178" s="193">
        <f>SUM(D173:D177)</f>
        <v>764732</v>
      </c>
      <c r="E178" s="102">
        <f t="shared" ref="E178:AH178" si="22">SUM(E173:E177)</f>
        <v>840613</v>
      </c>
      <c r="F178" s="203">
        <f t="shared" si="22"/>
        <v>900561</v>
      </c>
      <c r="G178" s="193">
        <f t="shared" si="22"/>
        <v>34445</v>
      </c>
      <c r="H178" s="102">
        <f t="shared" si="22"/>
        <v>45009</v>
      </c>
      <c r="I178" s="203">
        <f t="shared" si="22"/>
        <v>48978</v>
      </c>
      <c r="J178" s="193">
        <f t="shared" si="22"/>
        <v>27838</v>
      </c>
      <c r="K178" s="102">
        <f t="shared" si="22"/>
        <v>29229</v>
      </c>
      <c r="L178" s="203">
        <f t="shared" si="22"/>
        <v>30626</v>
      </c>
      <c r="M178" s="193">
        <f t="shared" si="22"/>
        <v>0</v>
      </c>
      <c r="N178" s="102">
        <f t="shared" si="22"/>
        <v>0</v>
      </c>
      <c r="O178" s="203">
        <f t="shared" si="22"/>
        <v>0</v>
      </c>
      <c r="P178" s="203">
        <f t="shared" si="22"/>
        <v>0</v>
      </c>
      <c r="Q178" s="102">
        <f t="shared" si="22"/>
        <v>0</v>
      </c>
      <c r="R178" s="203">
        <f t="shared" si="22"/>
        <v>0</v>
      </c>
      <c r="S178" s="193">
        <f t="shared" si="22"/>
        <v>0</v>
      </c>
      <c r="T178" s="102">
        <f t="shared" si="22"/>
        <v>0</v>
      </c>
      <c r="U178" s="203">
        <f t="shared" si="22"/>
        <v>0</v>
      </c>
      <c r="V178" s="193">
        <f t="shared" si="22"/>
        <v>0</v>
      </c>
      <c r="W178" s="102">
        <f t="shared" si="22"/>
        <v>0</v>
      </c>
      <c r="X178" s="203">
        <f t="shared" si="22"/>
        <v>0</v>
      </c>
      <c r="Y178" s="193">
        <f t="shared" si="22"/>
        <v>149415</v>
      </c>
      <c r="Z178" s="102">
        <f t="shared" si="22"/>
        <v>115830</v>
      </c>
      <c r="AA178" s="203">
        <f t="shared" si="22"/>
        <v>0</v>
      </c>
      <c r="AB178" s="193">
        <f t="shared" si="22"/>
        <v>167365</v>
      </c>
      <c r="AC178" s="102">
        <f t="shared" si="22"/>
        <v>126437</v>
      </c>
      <c r="AD178" s="203">
        <f t="shared" si="22"/>
        <v>0</v>
      </c>
      <c r="AE178" s="193">
        <f t="shared" si="22"/>
        <v>188284</v>
      </c>
      <c r="AF178" s="102">
        <f t="shared" si="22"/>
        <v>138469</v>
      </c>
      <c r="AG178" s="203">
        <f t="shared" si="22"/>
        <v>0</v>
      </c>
      <c r="AH178" s="426">
        <f t="shared" si="22"/>
        <v>0</v>
      </c>
    </row>
    <row r="179" spans="1:34" ht="15" customHeight="1" x14ac:dyDescent="0.2">
      <c r="A179" s="254">
        <f>[6]Settings!U178</f>
        <v>0</v>
      </c>
      <c r="B179" s="243">
        <f>[6]Settings!V178</f>
        <v>0</v>
      </c>
      <c r="C179" s="244">
        <f>[6]Settings!W178</f>
        <v>0</v>
      </c>
      <c r="D179" s="1"/>
      <c r="E179" s="2"/>
      <c r="F179" s="3"/>
      <c r="G179" s="1"/>
      <c r="H179" s="2"/>
      <c r="I179" s="3"/>
      <c r="J179" s="1">
        <v>0</v>
      </c>
      <c r="K179" s="2">
        <v>0</v>
      </c>
      <c r="L179" s="3">
        <v>0</v>
      </c>
      <c r="M179" s="1"/>
      <c r="N179" s="2"/>
      <c r="O179" s="3"/>
      <c r="P179" s="1"/>
      <c r="Q179" s="2"/>
      <c r="R179" s="3"/>
      <c r="S179" s="1"/>
      <c r="T179" s="2"/>
      <c r="U179" s="3"/>
      <c r="V179" s="1"/>
      <c r="W179" s="2"/>
      <c r="X179" s="3"/>
      <c r="Y179" s="1"/>
      <c r="Z179" s="2"/>
      <c r="AA179" s="3"/>
      <c r="AB179" s="1"/>
      <c r="AC179" s="2"/>
      <c r="AD179" s="3"/>
      <c r="AE179" s="1"/>
      <c r="AF179" s="2"/>
      <c r="AG179" s="3"/>
    </row>
    <row r="180" spans="1:34" ht="15" customHeight="1" x14ac:dyDescent="0.2">
      <c r="A180" s="20" t="str">
        <f>[6]Settings!U179</f>
        <v>B</v>
      </c>
      <c r="B180" s="19" t="str">
        <f>[6]Settings!V179</f>
        <v>KZN281</v>
      </c>
      <c r="C180" s="229" t="str">
        <f>[6]Settings!W179</f>
        <v xml:space="preserve"> uMfolozi</v>
      </c>
      <c r="D180" s="147">
        <v>100220</v>
      </c>
      <c r="E180" s="80">
        <v>107059</v>
      </c>
      <c r="F180" s="134">
        <v>111767</v>
      </c>
      <c r="G180" s="147">
        <v>0</v>
      </c>
      <c r="H180" s="80">
        <v>0</v>
      </c>
      <c r="I180" s="134">
        <v>0</v>
      </c>
      <c r="J180" s="147">
        <v>6894</v>
      </c>
      <c r="K180" s="80">
        <v>7240</v>
      </c>
      <c r="L180" s="134">
        <v>7589</v>
      </c>
      <c r="M180" s="147"/>
      <c r="N180" s="80"/>
      <c r="O180" s="134"/>
      <c r="P180" s="147"/>
      <c r="Q180" s="80"/>
      <c r="R180" s="134"/>
      <c r="S180" s="147"/>
      <c r="T180" s="80"/>
      <c r="U180" s="134"/>
      <c r="V180" s="147"/>
      <c r="W180" s="80"/>
      <c r="X180" s="134"/>
      <c r="Y180" s="147">
        <v>30323</v>
      </c>
      <c r="Z180" s="80">
        <v>23507</v>
      </c>
      <c r="AA180" s="134">
        <v>0</v>
      </c>
      <c r="AB180" s="147">
        <v>32442</v>
      </c>
      <c r="AC180" s="80">
        <v>24509</v>
      </c>
      <c r="AD180" s="134">
        <v>0</v>
      </c>
      <c r="AE180" s="147">
        <v>36443</v>
      </c>
      <c r="AF180" s="80">
        <v>26801</v>
      </c>
      <c r="AG180" s="134">
        <v>0</v>
      </c>
    </row>
    <row r="181" spans="1:34" ht="15" customHeight="1" x14ac:dyDescent="0.2">
      <c r="A181" s="20" t="str">
        <f>[6]Settings!U180</f>
        <v>B</v>
      </c>
      <c r="B181" s="19" t="str">
        <f>[6]Settings!V180</f>
        <v>KZN282</v>
      </c>
      <c r="C181" s="229" t="str">
        <f>[6]Settings!W180</f>
        <v xml:space="preserve"> uMhlathuze</v>
      </c>
      <c r="D181" s="147">
        <v>292009</v>
      </c>
      <c r="E181" s="80">
        <v>326318</v>
      </c>
      <c r="F181" s="134">
        <v>355898</v>
      </c>
      <c r="G181" s="147">
        <v>0</v>
      </c>
      <c r="H181" s="80">
        <v>0</v>
      </c>
      <c r="I181" s="134">
        <v>0</v>
      </c>
      <c r="J181" s="147">
        <v>0</v>
      </c>
      <c r="K181" s="80">
        <v>0</v>
      </c>
      <c r="L181" s="134">
        <v>0</v>
      </c>
      <c r="M181" s="147"/>
      <c r="N181" s="80"/>
      <c r="O181" s="134"/>
      <c r="P181" s="147"/>
      <c r="Q181" s="80"/>
      <c r="R181" s="134"/>
      <c r="S181" s="147"/>
      <c r="T181" s="80"/>
      <c r="U181" s="134"/>
      <c r="V181" s="147"/>
      <c r="W181" s="80"/>
      <c r="X181" s="134"/>
      <c r="Y181" s="147">
        <v>0</v>
      </c>
      <c r="Z181" s="80">
        <v>0</v>
      </c>
      <c r="AA181" s="134">
        <v>0</v>
      </c>
      <c r="AB181" s="147">
        <v>0</v>
      </c>
      <c r="AC181" s="80">
        <v>0</v>
      </c>
      <c r="AD181" s="134">
        <v>0</v>
      </c>
      <c r="AE181" s="147">
        <v>0</v>
      </c>
      <c r="AF181" s="80">
        <v>0</v>
      </c>
      <c r="AG181" s="134">
        <v>0</v>
      </c>
    </row>
    <row r="182" spans="1:34" ht="15" customHeight="1" x14ac:dyDescent="0.2">
      <c r="A182" s="20" t="str">
        <f>[6]Settings!U181</f>
        <v>B</v>
      </c>
      <c r="B182" s="19" t="str">
        <f>[6]Settings!V181</f>
        <v>KZN284</v>
      </c>
      <c r="C182" s="229" t="str">
        <f>[6]Settings!W181</f>
        <v xml:space="preserve"> uMlalazi</v>
      </c>
      <c r="D182" s="147">
        <v>146397</v>
      </c>
      <c r="E182" s="80">
        <v>153413</v>
      </c>
      <c r="F182" s="134">
        <v>157976</v>
      </c>
      <c r="G182" s="147">
        <v>0</v>
      </c>
      <c r="H182" s="80">
        <v>0</v>
      </c>
      <c r="I182" s="134">
        <v>0</v>
      </c>
      <c r="J182" s="147">
        <v>10602</v>
      </c>
      <c r="K182" s="80">
        <v>11132</v>
      </c>
      <c r="L182" s="134">
        <v>11665</v>
      </c>
      <c r="M182" s="147"/>
      <c r="N182" s="80"/>
      <c r="O182" s="134"/>
      <c r="P182" s="147"/>
      <c r="Q182" s="80"/>
      <c r="R182" s="134"/>
      <c r="S182" s="147"/>
      <c r="T182" s="80"/>
      <c r="U182" s="134"/>
      <c r="V182" s="147"/>
      <c r="W182" s="80"/>
      <c r="X182" s="134"/>
      <c r="Y182" s="147">
        <v>48988</v>
      </c>
      <c r="Z182" s="80">
        <v>37977</v>
      </c>
      <c r="AA182" s="134">
        <v>0</v>
      </c>
      <c r="AB182" s="147">
        <v>49996</v>
      </c>
      <c r="AC182" s="80">
        <v>37770</v>
      </c>
      <c r="AD182" s="134">
        <v>0</v>
      </c>
      <c r="AE182" s="147">
        <v>55500</v>
      </c>
      <c r="AF182" s="80">
        <v>40816</v>
      </c>
      <c r="AG182" s="134">
        <v>0</v>
      </c>
    </row>
    <row r="183" spans="1:34" ht="15" customHeight="1" x14ac:dyDescent="0.2">
      <c r="A183" s="20" t="str">
        <f>[6]Settings!U182</f>
        <v>B</v>
      </c>
      <c r="B183" s="19" t="str">
        <f>[6]Settings!V182</f>
        <v>KZN285</v>
      </c>
      <c r="C183" s="229" t="str">
        <f>[6]Settings!W182</f>
        <v xml:space="preserve"> Mthonjaneni</v>
      </c>
      <c r="D183" s="147">
        <v>62087</v>
      </c>
      <c r="E183" s="80">
        <v>65017</v>
      </c>
      <c r="F183" s="134">
        <v>66668</v>
      </c>
      <c r="G183" s="147">
        <v>0</v>
      </c>
      <c r="H183" s="80">
        <v>0</v>
      </c>
      <c r="I183" s="134">
        <v>0</v>
      </c>
      <c r="J183" s="147">
        <v>5230</v>
      </c>
      <c r="K183" s="80">
        <v>5492</v>
      </c>
      <c r="L183" s="134">
        <v>5756</v>
      </c>
      <c r="M183" s="147"/>
      <c r="N183" s="80"/>
      <c r="O183" s="134"/>
      <c r="P183" s="147"/>
      <c r="Q183" s="80"/>
      <c r="R183" s="134"/>
      <c r="S183" s="147"/>
      <c r="T183" s="80"/>
      <c r="U183" s="134"/>
      <c r="V183" s="147"/>
      <c r="W183" s="80"/>
      <c r="X183" s="134"/>
      <c r="Y183" s="147">
        <v>16858</v>
      </c>
      <c r="Z183" s="80">
        <v>13068</v>
      </c>
      <c r="AA183" s="134">
        <v>0</v>
      </c>
      <c r="AB183" s="147">
        <v>17562</v>
      </c>
      <c r="AC183" s="80">
        <v>13268</v>
      </c>
      <c r="AD183" s="134">
        <v>0</v>
      </c>
      <c r="AE183" s="147">
        <v>19184</v>
      </c>
      <c r="AF183" s="80">
        <v>14108</v>
      </c>
      <c r="AG183" s="134">
        <v>0</v>
      </c>
    </row>
    <row r="184" spans="1:34" ht="15" customHeight="1" x14ac:dyDescent="0.2">
      <c r="A184" s="20" t="str">
        <f>[6]Settings!U183</f>
        <v>B</v>
      </c>
      <c r="B184" s="19" t="str">
        <f>[6]Settings!V183</f>
        <v>KZN286</v>
      </c>
      <c r="C184" s="229" t="str">
        <f>[6]Settings!W183</f>
        <v xml:space="preserve"> Nkandla</v>
      </c>
      <c r="D184" s="147">
        <v>77104</v>
      </c>
      <c r="E184" s="80">
        <v>80618</v>
      </c>
      <c r="F184" s="134">
        <v>82524</v>
      </c>
      <c r="G184" s="147">
        <v>0</v>
      </c>
      <c r="H184" s="80">
        <v>0</v>
      </c>
      <c r="I184" s="134">
        <v>0</v>
      </c>
      <c r="J184" s="147">
        <v>5331</v>
      </c>
      <c r="K184" s="80">
        <v>5596</v>
      </c>
      <c r="L184" s="134">
        <v>5862</v>
      </c>
      <c r="M184" s="147"/>
      <c r="N184" s="80"/>
      <c r="O184" s="134"/>
      <c r="P184" s="147"/>
      <c r="Q184" s="80"/>
      <c r="R184" s="134"/>
      <c r="S184" s="147"/>
      <c r="T184" s="80"/>
      <c r="U184" s="134"/>
      <c r="V184" s="147"/>
      <c r="W184" s="80"/>
      <c r="X184" s="134"/>
      <c r="Y184" s="147">
        <v>22308</v>
      </c>
      <c r="Z184" s="80">
        <v>17293</v>
      </c>
      <c r="AA184" s="134">
        <v>0</v>
      </c>
      <c r="AB184" s="147">
        <v>23323</v>
      </c>
      <c r="AC184" s="80">
        <v>17620</v>
      </c>
      <c r="AD184" s="134">
        <v>0</v>
      </c>
      <c r="AE184" s="147">
        <v>25372</v>
      </c>
      <c r="AF184" s="80">
        <v>18659</v>
      </c>
      <c r="AG184" s="134">
        <v>0</v>
      </c>
    </row>
    <row r="185" spans="1:34" ht="15" customHeight="1" x14ac:dyDescent="0.2">
      <c r="A185" s="20" t="str">
        <f>[6]Settings!U184</f>
        <v>C</v>
      </c>
      <c r="B185" s="19" t="str">
        <f>[6]Settings!V184</f>
        <v>DC28</v>
      </c>
      <c r="C185" s="229" t="str">
        <f>[6]Settings!W184</f>
        <v xml:space="preserve"> King Cetshwayo District Municipality</v>
      </c>
      <c r="D185" s="147">
        <v>211987</v>
      </c>
      <c r="E185" s="80">
        <v>228425</v>
      </c>
      <c r="F185" s="134">
        <v>245881</v>
      </c>
      <c r="G185" s="147">
        <v>241743</v>
      </c>
      <c r="H185" s="80">
        <v>249115</v>
      </c>
      <c r="I185" s="134">
        <v>271083</v>
      </c>
      <c r="J185" s="147">
        <v>0</v>
      </c>
      <c r="K185" s="80">
        <v>0</v>
      </c>
      <c r="L185" s="134">
        <v>0</v>
      </c>
      <c r="M185" s="147"/>
      <c r="N185" s="80"/>
      <c r="O185" s="134"/>
      <c r="P185" s="147"/>
      <c r="Q185" s="80"/>
      <c r="R185" s="134"/>
      <c r="S185" s="147"/>
      <c r="T185" s="80"/>
      <c r="U185" s="134"/>
      <c r="V185" s="147"/>
      <c r="W185" s="80"/>
      <c r="X185" s="134"/>
      <c r="Y185" s="147"/>
      <c r="Z185" s="80"/>
      <c r="AA185" s="134"/>
      <c r="AB185" s="147"/>
      <c r="AC185" s="80"/>
      <c r="AD185" s="134"/>
      <c r="AE185" s="147"/>
      <c r="AF185" s="80"/>
      <c r="AG185" s="134"/>
    </row>
    <row r="186" spans="1:34" s="66" customFormat="1" ht="15" customHeight="1" x14ac:dyDescent="0.2">
      <c r="A186" s="22" t="str">
        <f>[6]Settings!U185</f>
        <v>Total: King Cetshwayo Municipalities</v>
      </c>
      <c r="B186" s="23"/>
      <c r="C186" s="24"/>
      <c r="D186" s="193">
        <f>SUM(D180:D185)</f>
        <v>889804</v>
      </c>
      <c r="E186" s="102">
        <f t="shared" ref="E186:AH186" si="23">SUM(E180:E185)</f>
        <v>960850</v>
      </c>
      <c r="F186" s="203">
        <f t="shared" si="23"/>
        <v>1020714</v>
      </c>
      <c r="G186" s="193">
        <f t="shared" si="23"/>
        <v>241743</v>
      </c>
      <c r="H186" s="102">
        <f t="shared" si="23"/>
        <v>249115</v>
      </c>
      <c r="I186" s="203">
        <f t="shared" si="23"/>
        <v>271083</v>
      </c>
      <c r="J186" s="193">
        <f t="shared" si="23"/>
        <v>28057</v>
      </c>
      <c r="K186" s="102">
        <f t="shared" si="23"/>
        <v>29460</v>
      </c>
      <c r="L186" s="203">
        <f t="shared" si="23"/>
        <v>30872</v>
      </c>
      <c r="M186" s="193">
        <f t="shared" si="23"/>
        <v>0</v>
      </c>
      <c r="N186" s="102">
        <f t="shared" si="23"/>
        <v>0</v>
      </c>
      <c r="O186" s="203">
        <f t="shared" si="23"/>
        <v>0</v>
      </c>
      <c r="P186" s="203">
        <f t="shared" si="23"/>
        <v>0</v>
      </c>
      <c r="Q186" s="102">
        <f t="shared" si="23"/>
        <v>0</v>
      </c>
      <c r="R186" s="203">
        <f t="shared" si="23"/>
        <v>0</v>
      </c>
      <c r="S186" s="193">
        <f t="shared" si="23"/>
        <v>0</v>
      </c>
      <c r="T186" s="102">
        <f t="shared" si="23"/>
        <v>0</v>
      </c>
      <c r="U186" s="203">
        <f t="shared" si="23"/>
        <v>0</v>
      </c>
      <c r="V186" s="193">
        <f t="shared" si="23"/>
        <v>0</v>
      </c>
      <c r="W186" s="102">
        <f t="shared" si="23"/>
        <v>0</v>
      </c>
      <c r="X186" s="203">
        <f t="shared" si="23"/>
        <v>0</v>
      </c>
      <c r="Y186" s="193">
        <f t="shared" si="23"/>
        <v>118477</v>
      </c>
      <c r="Z186" s="102">
        <f t="shared" si="23"/>
        <v>91845</v>
      </c>
      <c r="AA186" s="203">
        <f t="shared" si="23"/>
        <v>0</v>
      </c>
      <c r="AB186" s="193">
        <f t="shared" si="23"/>
        <v>123323</v>
      </c>
      <c r="AC186" s="102">
        <f t="shared" si="23"/>
        <v>93167</v>
      </c>
      <c r="AD186" s="203">
        <f t="shared" si="23"/>
        <v>0</v>
      </c>
      <c r="AE186" s="193">
        <f t="shared" si="23"/>
        <v>136499</v>
      </c>
      <c r="AF186" s="102">
        <f t="shared" si="23"/>
        <v>100384</v>
      </c>
      <c r="AG186" s="203">
        <f t="shared" si="23"/>
        <v>0</v>
      </c>
      <c r="AH186" s="426">
        <f t="shared" si="23"/>
        <v>0</v>
      </c>
    </row>
    <row r="187" spans="1:34" ht="15" customHeight="1" x14ac:dyDescent="0.2">
      <c r="A187" s="254">
        <f>[6]Settings!U186</f>
        <v>0</v>
      </c>
      <c r="B187" s="243">
        <f>[6]Settings!V186</f>
        <v>0</v>
      </c>
      <c r="C187" s="244">
        <f>[6]Settings!W186</f>
        <v>0</v>
      </c>
      <c r="D187" s="1"/>
      <c r="E187" s="2"/>
      <c r="F187" s="3"/>
      <c r="G187" s="1"/>
      <c r="H187" s="2"/>
      <c r="I187" s="3"/>
      <c r="J187" s="1"/>
      <c r="K187" s="2"/>
      <c r="L187" s="3"/>
      <c r="M187" s="1"/>
      <c r="N187" s="2"/>
      <c r="O187" s="3"/>
      <c r="P187" s="1"/>
      <c r="Q187" s="2"/>
      <c r="R187" s="3"/>
      <c r="S187" s="1"/>
      <c r="T187" s="2"/>
      <c r="U187" s="3"/>
      <c r="V187" s="1"/>
      <c r="W187" s="2"/>
      <c r="X187" s="3"/>
      <c r="Y187" s="1"/>
      <c r="Z187" s="2"/>
      <c r="AA187" s="3"/>
      <c r="AB187" s="1"/>
      <c r="AC187" s="2"/>
      <c r="AD187" s="3"/>
      <c r="AE187" s="1"/>
      <c r="AF187" s="2"/>
      <c r="AG187" s="3"/>
    </row>
    <row r="188" spans="1:34" ht="15" customHeight="1" x14ac:dyDescent="0.2">
      <c r="A188" s="20" t="str">
        <f>[6]Settings!U187</f>
        <v>B</v>
      </c>
      <c r="B188" s="19" t="str">
        <f>[6]Settings!V187</f>
        <v>KZN291</v>
      </c>
      <c r="C188" s="229" t="str">
        <f>[6]Settings!W187</f>
        <v xml:space="preserve"> Mandeni</v>
      </c>
      <c r="D188" s="147">
        <v>127290</v>
      </c>
      <c r="E188" s="80">
        <v>138592</v>
      </c>
      <c r="F188" s="134">
        <v>146572</v>
      </c>
      <c r="G188" s="147">
        <v>0</v>
      </c>
      <c r="H188" s="80">
        <v>0</v>
      </c>
      <c r="I188" s="134">
        <v>0</v>
      </c>
      <c r="J188" s="147">
        <v>6902</v>
      </c>
      <c r="K188" s="80">
        <v>7245</v>
      </c>
      <c r="L188" s="134">
        <v>7590</v>
      </c>
      <c r="M188" s="147"/>
      <c r="N188" s="80"/>
      <c r="O188" s="134"/>
      <c r="P188" s="147"/>
      <c r="Q188" s="80"/>
      <c r="R188" s="134"/>
      <c r="S188" s="147"/>
      <c r="T188" s="80"/>
      <c r="U188" s="134"/>
      <c r="V188" s="147"/>
      <c r="W188" s="80"/>
      <c r="X188" s="134"/>
      <c r="Y188" s="147">
        <v>45035</v>
      </c>
      <c r="Z188" s="80">
        <v>34912</v>
      </c>
      <c r="AA188" s="134">
        <v>0</v>
      </c>
      <c r="AB188" s="147">
        <v>50035</v>
      </c>
      <c r="AC188" s="80">
        <v>37799</v>
      </c>
      <c r="AD188" s="134">
        <v>0</v>
      </c>
      <c r="AE188" s="147">
        <v>56538</v>
      </c>
      <c r="AF188" s="80">
        <v>41580</v>
      </c>
      <c r="AG188" s="134">
        <v>0</v>
      </c>
    </row>
    <row r="189" spans="1:34" ht="15" customHeight="1" x14ac:dyDescent="0.2">
      <c r="A189" s="20" t="str">
        <f>[6]Settings!U188</f>
        <v>B</v>
      </c>
      <c r="B189" s="19" t="str">
        <f>[6]Settings!V188</f>
        <v>KZN292</v>
      </c>
      <c r="C189" s="229" t="str">
        <f>[6]Settings!W188</f>
        <v xml:space="preserve"> KwaDukuza</v>
      </c>
      <c r="D189" s="147">
        <v>131541</v>
      </c>
      <c r="E189" s="80">
        <v>147634</v>
      </c>
      <c r="F189" s="134">
        <v>160991</v>
      </c>
      <c r="G189" s="147">
        <v>0</v>
      </c>
      <c r="H189" s="80">
        <v>0</v>
      </c>
      <c r="I189" s="134">
        <v>0</v>
      </c>
      <c r="J189" s="147">
        <v>0</v>
      </c>
      <c r="K189" s="80">
        <v>0</v>
      </c>
      <c r="L189" s="134">
        <v>0</v>
      </c>
      <c r="M189" s="147"/>
      <c r="N189" s="80"/>
      <c r="O189" s="134"/>
      <c r="P189" s="147"/>
      <c r="Q189" s="80"/>
      <c r="R189" s="134"/>
      <c r="S189" s="147"/>
      <c r="T189" s="80"/>
      <c r="U189" s="134"/>
      <c r="V189" s="147"/>
      <c r="W189" s="80"/>
      <c r="X189" s="134"/>
      <c r="Y189" s="147">
        <v>77766</v>
      </c>
      <c r="Z189" s="80">
        <v>60285</v>
      </c>
      <c r="AA189" s="134">
        <v>0</v>
      </c>
      <c r="AB189" s="147">
        <v>87473</v>
      </c>
      <c r="AC189" s="80">
        <v>66082</v>
      </c>
      <c r="AD189" s="134">
        <v>0</v>
      </c>
      <c r="AE189" s="147">
        <v>100581</v>
      </c>
      <c r="AF189" s="80">
        <v>73970</v>
      </c>
      <c r="AG189" s="134">
        <v>0</v>
      </c>
    </row>
    <row r="190" spans="1:34" ht="15" customHeight="1" x14ac:dyDescent="0.2">
      <c r="A190" s="20" t="str">
        <f>[6]Settings!U189</f>
        <v>B</v>
      </c>
      <c r="B190" s="19" t="str">
        <f>[6]Settings!V189</f>
        <v>KZN293</v>
      </c>
      <c r="C190" s="229" t="str">
        <f>[6]Settings!W189</f>
        <v xml:space="preserve"> Ndwedwe</v>
      </c>
      <c r="D190" s="147">
        <v>110517</v>
      </c>
      <c r="E190" s="80">
        <v>120563</v>
      </c>
      <c r="F190" s="134">
        <v>126565</v>
      </c>
      <c r="G190" s="147">
        <v>0</v>
      </c>
      <c r="H190" s="80">
        <v>0</v>
      </c>
      <c r="I190" s="134">
        <v>0</v>
      </c>
      <c r="J190" s="147">
        <v>7726</v>
      </c>
      <c r="K190" s="80">
        <v>8114</v>
      </c>
      <c r="L190" s="134">
        <v>8505</v>
      </c>
      <c r="M190" s="147"/>
      <c r="N190" s="80"/>
      <c r="O190" s="134"/>
      <c r="P190" s="147"/>
      <c r="Q190" s="80"/>
      <c r="R190" s="134"/>
      <c r="S190" s="147"/>
      <c r="T190" s="80"/>
      <c r="U190" s="134"/>
      <c r="V190" s="147"/>
      <c r="W190" s="80"/>
      <c r="X190" s="134"/>
      <c r="Y190" s="147">
        <v>33539</v>
      </c>
      <c r="Z190" s="80">
        <v>26000</v>
      </c>
      <c r="AA190" s="134">
        <v>0</v>
      </c>
      <c r="AB190" s="147">
        <v>38564</v>
      </c>
      <c r="AC190" s="80">
        <v>29133</v>
      </c>
      <c r="AD190" s="134">
        <v>0</v>
      </c>
      <c r="AE190" s="147">
        <v>43034</v>
      </c>
      <c r="AF190" s="80">
        <v>31648</v>
      </c>
      <c r="AG190" s="134">
        <v>0</v>
      </c>
    </row>
    <row r="191" spans="1:34" ht="15" customHeight="1" x14ac:dyDescent="0.2">
      <c r="A191" s="20" t="str">
        <f>[6]Settings!U190</f>
        <v>B</v>
      </c>
      <c r="B191" s="19" t="str">
        <f>[6]Settings!V190</f>
        <v>KZN294</v>
      </c>
      <c r="C191" s="229" t="str">
        <f>[6]Settings!W190</f>
        <v xml:space="preserve"> Maphumulo</v>
      </c>
      <c r="D191" s="147">
        <v>70965</v>
      </c>
      <c r="E191" s="80">
        <v>75860</v>
      </c>
      <c r="F191" s="134">
        <v>78423</v>
      </c>
      <c r="G191" s="147">
        <v>0</v>
      </c>
      <c r="H191" s="80">
        <v>0</v>
      </c>
      <c r="I191" s="134">
        <v>0</v>
      </c>
      <c r="J191" s="147">
        <v>4319</v>
      </c>
      <c r="K191" s="80">
        <v>4535</v>
      </c>
      <c r="L191" s="134">
        <v>4752</v>
      </c>
      <c r="M191" s="147"/>
      <c r="N191" s="80"/>
      <c r="O191" s="134"/>
      <c r="P191" s="147"/>
      <c r="Q191" s="80"/>
      <c r="R191" s="134"/>
      <c r="S191" s="147"/>
      <c r="T191" s="80"/>
      <c r="U191" s="134"/>
      <c r="V191" s="147"/>
      <c r="W191" s="80"/>
      <c r="X191" s="134"/>
      <c r="Y191" s="147">
        <v>21314</v>
      </c>
      <c r="Z191" s="80">
        <v>16523</v>
      </c>
      <c r="AA191" s="134">
        <v>0</v>
      </c>
      <c r="AB191" s="147">
        <v>23802</v>
      </c>
      <c r="AC191" s="80">
        <v>17981</v>
      </c>
      <c r="AD191" s="134">
        <v>0</v>
      </c>
      <c r="AE191" s="147">
        <v>25940</v>
      </c>
      <c r="AF191" s="80">
        <v>19077</v>
      </c>
      <c r="AG191" s="134">
        <v>0</v>
      </c>
    </row>
    <row r="192" spans="1:34" ht="15" customHeight="1" x14ac:dyDescent="0.2">
      <c r="A192" s="20" t="str">
        <f>[6]Settings!U191</f>
        <v>C</v>
      </c>
      <c r="B192" s="19" t="str">
        <f>[6]Settings!V191</f>
        <v>DC29</v>
      </c>
      <c r="C192" s="229" t="str">
        <f>[6]Settings!W191</f>
        <v xml:space="preserve"> iLembe District Municipality</v>
      </c>
      <c r="D192" s="147">
        <v>341227</v>
      </c>
      <c r="E192" s="80">
        <v>384139</v>
      </c>
      <c r="F192" s="134">
        <v>425238</v>
      </c>
      <c r="G192" s="147">
        <v>78507</v>
      </c>
      <c r="H192" s="80">
        <v>85689</v>
      </c>
      <c r="I192" s="134">
        <v>93246</v>
      </c>
      <c r="J192" s="147">
        <v>0</v>
      </c>
      <c r="K192" s="80">
        <v>0</v>
      </c>
      <c r="L192" s="134">
        <v>0</v>
      </c>
      <c r="M192" s="147"/>
      <c r="N192" s="80"/>
      <c r="O192" s="134"/>
      <c r="P192" s="147"/>
      <c r="Q192" s="80"/>
      <c r="R192" s="134"/>
      <c r="S192" s="147"/>
      <c r="T192" s="80"/>
      <c r="U192" s="134"/>
      <c r="V192" s="147"/>
      <c r="W192" s="80"/>
      <c r="X192" s="134"/>
      <c r="Y192" s="147"/>
      <c r="Z192" s="80"/>
      <c r="AA192" s="134"/>
      <c r="AB192" s="147"/>
      <c r="AC192" s="80"/>
      <c r="AD192" s="134"/>
      <c r="AE192" s="147"/>
      <c r="AF192" s="80"/>
      <c r="AG192" s="134"/>
    </row>
    <row r="193" spans="1:34" s="66" customFormat="1" ht="15" customHeight="1" x14ac:dyDescent="0.2">
      <c r="A193" s="22" t="str">
        <f>[6]Settings!U192</f>
        <v>Total: iLembe Municipalities</v>
      </c>
      <c r="B193" s="23"/>
      <c r="C193" s="24"/>
      <c r="D193" s="193">
        <f>SUM(D188:D192)</f>
        <v>781540</v>
      </c>
      <c r="E193" s="102">
        <f t="shared" ref="E193:AH193" si="24">SUM(E188:E192)</f>
        <v>866788</v>
      </c>
      <c r="F193" s="203">
        <f t="shared" si="24"/>
        <v>937789</v>
      </c>
      <c r="G193" s="193">
        <f t="shared" si="24"/>
        <v>78507</v>
      </c>
      <c r="H193" s="102">
        <f t="shared" si="24"/>
        <v>85689</v>
      </c>
      <c r="I193" s="203">
        <f t="shared" si="24"/>
        <v>93246</v>
      </c>
      <c r="J193" s="193">
        <f t="shared" si="24"/>
        <v>18947</v>
      </c>
      <c r="K193" s="102">
        <f t="shared" si="24"/>
        <v>19894</v>
      </c>
      <c r="L193" s="203">
        <f t="shared" si="24"/>
        <v>20847</v>
      </c>
      <c r="M193" s="193">
        <f t="shared" si="24"/>
        <v>0</v>
      </c>
      <c r="N193" s="102">
        <f t="shared" si="24"/>
        <v>0</v>
      </c>
      <c r="O193" s="203">
        <f t="shared" si="24"/>
        <v>0</v>
      </c>
      <c r="P193" s="203">
        <f t="shared" si="24"/>
        <v>0</v>
      </c>
      <c r="Q193" s="102">
        <f t="shared" si="24"/>
        <v>0</v>
      </c>
      <c r="R193" s="203">
        <f t="shared" si="24"/>
        <v>0</v>
      </c>
      <c r="S193" s="193">
        <f t="shared" si="24"/>
        <v>0</v>
      </c>
      <c r="T193" s="102">
        <f t="shared" si="24"/>
        <v>0</v>
      </c>
      <c r="U193" s="203">
        <f t="shared" si="24"/>
        <v>0</v>
      </c>
      <c r="V193" s="193">
        <f t="shared" si="24"/>
        <v>0</v>
      </c>
      <c r="W193" s="102">
        <f t="shared" si="24"/>
        <v>0</v>
      </c>
      <c r="X193" s="203">
        <f t="shared" si="24"/>
        <v>0</v>
      </c>
      <c r="Y193" s="193">
        <f t="shared" si="24"/>
        <v>177654</v>
      </c>
      <c r="Z193" s="102">
        <f t="shared" si="24"/>
        <v>137720</v>
      </c>
      <c r="AA193" s="203">
        <f t="shared" si="24"/>
        <v>0</v>
      </c>
      <c r="AB193" s="193">
        <f t="shared" si="24"/>
        <v>199874</v>
      </c>
      <c r="AC193" s="102">
        <f t="shared" si="24"/>
        <v>150995</v>
      </c>
      <c r="AD193" s="203">
        <f t="shared" si="24"/>
        <v>0</v>
      </c>
      <c r="AE193" s="193">
        <f t="shared" si="24"/>
        <v>226093</v>
      </c>
      <c r="AF193" s="102">
        <f t="shared" si="24"/>
        <v>166275</v>
      </c>
      <c r="AG193" s="203">
        <f t="shared" si="24"/>
        <v>0</v>
      </c>
      <c r="AH193" s="426">
        <f t="shared" si="24"/>
        <v>0</v>
      </c>
    </row>
    <row r="194" spans="1:34" ht="15" customHeight="1" x14ac:dyDescent="0.2">
      <c r="A194" s="254">
        <f>[6]Settings!U193</f>
        <v>0</v>
      </c>
      <c r="B194" s="243">
        <f>[6]Settings!V193</f>
        <v>0</v>
      </c>
      <c r="C194" s="244">
        <f>[6]Settings!W193</f>
        <v>0</v>
      </c>
      <c r="D194" s="1"/>
      <c r="E194" s="2"/>
      <c r="F194" s="3"/>
      <c r="G194" s="1"/>
      <c r="H194" s="2"/>
      <c r="I194" s="3"/>
      <c r="J194" s="1"/>
      <c r="K194" s="2"/>
      <c r="L194" s="3"/>
      <c r="M194" s="1"/>
      <c r="N194" s="2"/>
      <c r="O194" s="3"/>
      <c r="P194" s="1"/>
      <c r="Q194" s="2"/>
      <c r="R194" s="3"/>
      <c r="S194" s="1"/>
      <c r="T194" s="2"/>
      <c r="U194" s="3"/>
      <c r="V194" s="1"/>
      <c r="W194" s="2"/>
      <c r="X194" s="3"/>
      <c r="Y194" s="1"/>
      <c r="Z194" s="2"/>
      <c r="AA194" s="3"/>
      <c r="AB194" s="1"/>
      <c r="AC194" s="2"/>
      <c r="AD194" s="3"/>
      <c r="AE194" s="1"/>
      <c r="AF194" s="2"/>
      <c r="AG194" s="3"/>
    </row>
    <row r="195" spans="1:34" ht="15" customHeight="1" x14ac:dyDescent="0.2">
      <c r="A195" s="20" t="str">
        <f>[6]Settings!U194</f>
        <v>B</v>
      </c>
      <c r="B195" s="19" t="str">
        <f>[6]Settings!V194</f>
        <v>KZN433</v>
      </c>
      <c r="C195" s="229" t="str">
        <f>[6]Settings!W194</f>
        <v xml:space="preserve"> Greater Kokstad</v>
      </c>
      <c r="D195" s="147">
        <v>43490</v>
      </c>
      <c r="E195" s="80">
        <v>51186</v>
      </c>
      <c r="F195" s="134">
        <v>54002</v>
      </c>
      <c r="G195" s="147">
        <v>0</v>
      </c>
      <c r="H195" s="80">
        <v>0</v>
      </c>
      <c r="I195" s="134">
        <v>0</v>
      </c>
      <c r="J195" s="147">
        <v>3760</v>
      </c>
      <c r="K195" s="80">
        <v>3947</v>
      </c>
      <c r="L195" s="134">
        <v>4134</v>
      </c>
      <c r="M195" s="147"/>
      <c r="N195" s="80"/>
      <c r="O195" s="134"/>
      <c r="P195" s="147"/>
      <c r="Q195" s="80"/>
      <c r="R195" s="134"/>
      <c r="S195" s="147"/>
      <c r="T195" s="80"/>
      <c r="U195" s="134"/>
      <c r="V195" s="147"/>
      <c r="W195" s="80"/>
      <c r="X195" s="134"/>
      <c r="Y195" s="147">
        <v>17310</v>
      </c>
      <c r="Z195" s="80">
        <v>13419</v>
      </c>
      <c r="AA195" s="134">
        <v>0</v>
      </c>
      <c r="AB195" s="147">
        <v>23261</v>
      </c>
      <c r="AC195" s="80">
        <v>17572</v>
      </c>
      <c r="AD195" s="134">
        <v>0</v>
      </c>
      <c r="AE195" s="147">
        <v>25852</v>
      </c>
      <c r="AF195" s="80">
        <v>19012</v>
      </c>
      <c r="AG195" s="134">
        <v>0</v>
      </c>
    </row>
    <row r="196" spans="1:34" ht="15" customHeight="1" x14ac:dyDescent="0.2">
      <c r="A196" s="20" t="str">
        <f>[6]Settings!U195</f>
        <v>B</v>
      </c>
      <c r="B196" s="19" t="str">
        <f>[6]Settings!V195</f>
        <v>KZN434</v>
      </c>
      <c r="C196" s="229" t="str">
        <f>[6]Settings!W195</f>
        <v xml:space="preserve"> uBuhlebezwe</v>
      </c>
      <c r="D196" s="147">
        <v>90112</v>
      </c>
      <c r="E196" s="80">
        <v>93319</v>
      </c>
      <c r="F196" s="134">
        <v>95151</v>
      </c>
      <c r="G196" s="147">
        <v>0</v>
      </c>
      <c r="H196" s="80">
        <v>0</v>
      </c>
      <c r="I196" s="134">
        <v>0</v>
      </c>
      <c r="J196" s="147">
        <v>5331</v>
      </c>
      <c r="K196" s="80">
        <v>5596</v>
      </c>
      <c r="L196" s="134">
        <v>5862</v>
      </c>
      <c r="M196" s="147"/>
      <c r="N196" s="80"/>
      <c r="O196" s="134"/>
      <c r="P196" s="147"/>
      <c r="Q196" s="80"/>
      <c r="R196" s="134"/>
      <c r="S196" s="147"/>
      <c r="T196" s="80"/>
      <c r="U196" s="134"/>
      <c r="V196" s="147"/>
      <c r="W196" s="80"/>
      <c r="X196" s="134"/>
      <c r="Y196" s="147">
        <v>29402</v>
      </c>
      <c r="Z196" s="80">
        <v>22793</v>
      </c>
      <c r="AA196" s="134">
        <v>0</v>
      </c>
      <c r="AB196" s="147">
        <v>29121</v>
      </c>
      <c r="AC196" s="80">
        <v>22000</v>
      </c>
      <c r="AD196" s="134">
        <v>0</v>
      </c>
      <c r="AE196" s="147">
        <v>32060</v>
      </c>
      <c r="AF196" s="80">
        <v>23578</v>
      </c>
      <c r="AG196" s="134">
        <v>0</v>
      </c>
    </row>
    <row r="197" spans="1:34" ht="15" customHeight="1" x14ac:dyDescent="0.2">
      <c r="A197" s="20" t="str">
        <f>[6]Settings!U196</f>
        <v>B</v>
      </c>
      <c r="B197" s="19" t="str">
        <f>[6]Settings!V196</f>
        <v>KZN435</v>
      </c>
      <c r="C197" s="229" t="str">
        <f>[6]Settings!W196</f>
        <v xml:space="preserve"> uMzimkhulu</v>
      </c>
      <c r="D197" s="147">
        <v>152345</v>
      </c>
      <c r="E197" s="80">
        <v>159391</v>
      </c>
      <c r="F197" s="134">
        <v>164004</v>
      </c>
      <c r="G197" s="147">
        <v>0</v>
      </c>
      <c r="H197" s="80">
        <v>0</v>
      </c>
      <c r="I197" s="134">
        <v>0</v>
      </c>
      <c r="J197" s="147">
        <v>8472</v>
      </c>
      <c r="K197" s="80">
        <v>8894</v>
      </c>
      <c r="L197" s="134">
        <v>9319</v>
      </c>
      <c r="M197" s="147"/>
      <c r="N197" s="80"/>
      <c r="O197" s="134"/>
      <c r="P197" s="147"/>
      <c r="Q197" s="80"/>
      <c r="R197" s="134"/>
      <c r="S197" s="147"/>
      <c r="T197" s="80"/>
      <c r="U197" s="134"/>
      <c r="V197" s="147"/>
      <c r="W197" s="80"/>
      <c r="X197" s="134"/>
      <c r="Y197" s="147">
        <v>52953</v>
      </c>
      <c r="Z197" s="80">
        <v>41050</v>
      </c>
      <c r="AA197" s="134">
        <v>0</v>
      </c>
      <c r="AB197" s="147">
        <v>53663</v>
      </c>
      <c r="AC197" s="80">
        <v>40540</v>
      </c>
      <c r="AD197" s="134">
        <v>0</v>
      </c>
      <c r="AE197" s="147">
        <v>59598</v>
      </c>
      <c r="AF197" s="80">
        <v>43830</v>
      </c>
      <c r="AG197" s="134">
        <v>0</v>
      </c>
    </row>
    <row r="198" spans="1:34" ht="15" customHeight="1" x14ac:dyDescent="0.2">
      <c r="A198" s="20" t="str">
        <f>[6]Settings!U197</f>
        <v>B</v>
      </c>
      <c r="B198" s="19" t="str">
        <f>[6]Settings!V197</f>
        <v>KZN436</v>
      </c>
      <c r="C198" s="229" t="str">
        <f>[6]Settings!W197</f>
        <v xml:space="preserve"> Dr Nkosazana Dlamini Zuma</v>
      </c>
      <c r="D198" s="147">
        <v>95179</v>
      </c>
      <c r="E198" s="80">
        <v>103769</v>
      </c>
      <c r="F198" s="134">
        <v>108641</v>
      </c>
      <c r="G198" s="147">
        <v>0</v>
      </c>
      <c r="H198" s="80">
        <v>0</v>
      </c>
      <c r="I198" s="134">
        <v>0</v>
      </c>
      <c r="J198" s="147">
        <v>6062</v>
      </c>
      <c r="K198" s="80">
        <v>6366</v>
      </c>
      <c r="L198" s="134">
        <v>6673</v>
      </c>
      <c r="M198" s="147"/>
      <c r="N198" s="80"/>
      <c r="O198" s="134"/>
      <c r="P198" s="147"/>
      <c r="Q198" s="80"/>
      <c r="R198" s="134"/>
      <c r="S198" s="147"/>
      <c r="T198" s="80"/>
      <c r="U198" s="134"/>
      <c r="V198" s="147"/>
      <c r="W198" s="80"/>
      <c r="X198" s="134"/>
      <c r="Y198" s="147">
        <v>29277</v>
      </c>
      <c r="Z198" s="80">
        <v>22696</v>
      </c>
      <c r="AA198" s="134">
        <v>0</v>
      </c>
      <c r="AB198" s="147">
        <v>33828</v>
      </c>
      <c r="AC198" s="80">
        <v>25555</v>
      </c>
      <c r="AD198" s="134">
        <v>0</v>
      </c>
      <c r="AE198" s="147">
        <v>37491</v>
      </c>
      <c r="AF198" s="80">
        <v>27572</v>
      </c>
      <c r="AG198" s="134">
        <v>0</v>
      </c>
    </row>
    <row r="199" spans="1:34" ht="15" customHeight="1" x14ac:dyDescent="0.2">
      <c r="A199" s="20" t="str">
        <f>[6]Settings!U198</f>
        <v>C</v>
      </c>
      <c r="B199" s="19" t="str">
        <f>[6]Settings!V198</f>
        <v>DC43</v>
      </c>
      <c r="C199" s="229" t="str">
        <f>[6]Settings!W198</f>
        <v xml:space="preserve"> Harry Gwala District Municipality</v>
      </c>
      <c r="D199" s="147">
        <v>254200</v>
      </c>
      <c r="E199" s="80">
        <v>278120</v>
      </c>
      <c r="F199" s="134">
        <v>301276</v>
      </c>
      <c r="G199" s="147">
        <v>30828</v>
      </c>
      <c r="H199" s="80">
        <v>40659</v>
      </c>
      <c r="I199" s="134">
        <v>44245</v>
      </c>
      <c r="J199" s="147">
        <v>0</v>
      </c>
      <c r="K199" s="80">
        <v>0</v>
      </c>
      <c r="L199" s="134">
        <v>0</v>
      </c>
      <c r="M199" s="147"/>
      <c r="N199" s="80"/>
      <c r="O199" s="134"/>
      <c r="P199" s="147"/>
      <c r="Q199" s="80"/>
      <c r="R199" s="134"/>
      <c r="S199" s="147"/>
      <c r="T199" s="80"/>
      <c r="U199" s="134"/>
      <c r="V199" s="147"/>
      <c r="W199" s="80"/>
      <c r="X199" s="134"/>
      <c r="Y199" s="147"/>
      <c r="Z199" s="80"/>
      <c r="AA199" s="134"/>
      <c r="AB199" s="147"/>
      <c r="AC199" s="80"/>
      <c r="AD199" s="134"/>
      <c r="AE199" s="147"/>
      <c r="AF199" s="80"/>
      <c r="AG199" s="134">
        <v>0</v>
      </c>
    </row>
    <row r="200" spans="1:34" s="66" customFormat="1" ht="15" customHeight="1" x14ac:dyDescent="0.2">
      <c r="A200" s="22" t="str">
        <f>[6]Settings!U199</f>
        <v>Total: Harry Gwala Municipalities</v>
      </c>
      <c r="B200" s="23"/>
      <c r="C200" s="24"/>
      <c r="D200" s="193">
        <f>SUM(D195:D199)</f>
        <v>635326</v>
      </c>
      <c r="E200" s="102">
        <f t="shared" ref="E200:AH200" si="25">SUM(E195:E199)</f>
        <v>685785</v>
      </c>
      <c r="F200" s="203">
        <f t="shared" si="25"/>
        <v>723074</v>
      </c>
      <c r="G200" s="193">
        <f t="shared" si="25"/>
        <v>30828</v>
      </c>
      <c r="H200" s="102">
        <f t="shared" si="25"/>
        <v>40659</v>
      </c>
      <c r="I200" s="203">
        <f t="shared" si="25"/>
        <v>44245</v>
      </c>
      <c r="J200" s="193">
        <f t="shared" si="25"/>
        <v>23625</v>
      </c>
      <c r="K200" s="102">
        <f t="shared" si="25"/>
        <v>24803</v>
      </c>
      <c r="L200" s="203">
        <f t="shared" si="25"/>
        <v>25988</v>
      </c>
      <c r="M200" s="193">
        <f t="shared" si="25"/>
        <v>0</v>
      </c>
      <c r="N200" s="102">
        <f t="shared" si="25"/>
        <v>0</v>
      </c>
      <c r="O200" s="203">
        <f t="shared" si="25"/>
        <v>0</v>
      </c>
      <c r="P200" s="203">
        <f t="shared" si="25"/>
        <v>0</v>
      </c>
      <c r="Q200" s="102">
        <f t="shared" si="25"/>
        <v>0</v>
      </c>
      <c r="R200" s="203">
        <f t="shared" si="25"/>
        <v>0</v>
      </c>
      <c r="S200" s="193">
        <f t="shared" si="25"/>
        <v>0</v>
      </c>
      <c r="T200" s="102">
        <f t="shared" si="25"/>
        <v>0</v>
      </c>
      <c r="U200" s="203">
        <f t="shared" si="25"/>
        <v>0</v>
      </c>
      <c r="V200" s="193">
        <f t="shared" si="25"/>
        <v>0</v>
      </c>
      <c r="W200" s="102">
        <f t="shared" si="25"/>
        <v>0</v>
      </c>
      <c r="X200" s="203">
        <f t="shared" si="25"/>
        <v>0</v>
      </c>
      <c r="Y200" s="193">
        <f t="shared" si="25"/>
        <v>128942</v>
      </c>
      <c r="Z200" s="102">
        <f t="shared" si="25"/>
        <v>99958</v>
      </c>
      <c r="AA200" s="203">
        <f t="shared" si="25"/>
        <v>0</v>
      </c>
      <c r="AB200" s="193">
        <f t="shared" si="25"/>
        <v>139873</v>
      </c>
      <c r="AC200" s="102">
        <f t="shared" si="25"/>
        <v>105667</v>
      </c>
      <c r="AD200" s="203">
        <f t="shared" si="25"/>
        <v>0</v>
      </c>
      <c r="AE200" s="193">
        <f t="shared" si="25"/>
        <v>155001</v>
      </c>
      <c r="AF200" s="102">
        <f t="shared" si="25"/>
        <v>113992</v>
      </c>
      <c r="AG200" s="203">
        <f t="shared" si="25"/>
        <v>0</v>
      </c>
      <c r="AH200" s="426">
        <f t="shared" si="25"/>
        <v>0</v>
      </c>
    </row>
    <row r="201" spans="1:34" ht="15" customHeight="1" x14ac:dyDescent="0.2">
      <c r="A201" s="254">
        <f>[6]Settings!U200</f>
        <v>0</v>
      </c>
      <c r="B201" s="243">
        <f>[6]Settings!V200</f>
        <v>0</v>
      </c>
      <c r="C201" s="244">
        <f>[6]Settings!W200</f>
        <v>0</v>
      </c>
      <c r="D201" s="1"/>
      <c r="E201" s="2"/>
      <c r="F201" s="3"/>
      <c r="G201" s="1"/>
      <c r="H201" s="2"/>
      <c r="I201" s="3"/>
      <c r="J201" s="1"/>
      <c r="K201" s="2"/>
      <c r="L201" s="3"/>
      <c r="M201" s="1"/>
      <c r="N201" s="2"/>
      <c r="O201" s="3"/>
      <c r="P201" s="1"/>
      <c r="Q201" s="2"/>
      <c r="R201" s="3"/>
      <c r="S201" s="1"/>
      <c r="T201" s="2"/>
      <c r="U201" s="3"/>
      <c r="V201" s="1"/>
      <c r="W201" s="2"/>
      <c r="X201" s="3"/>
      <c r="Y201" s="1"/>
      <c r="Z201" s="2"/>
      <c r="AA201" s="3"/>
      <c r="AB201" s="1"/>
      <c r="AC201" s="2"/>
      <c r="AD201" s="3"/>
      <c r="AE201" s="1"/>
      <c r="AF201" s="2"/>
      <c r="AG201" s="3"/>
    </row>
    <row r="202" spans="1:34" ht="15" customHeight="1" x14ac:dyDescent="0.2">
      <c r="A202" s="254">
        <f>[6]Settings!U201</f>
        <v>0</v>
      </c>
      <c r="B202" s="243">
        <f>[6]Settings!V201</f>
        <v>0</v>
      </c>
      <c r="C202" s="244">
        <f>[6]Settings!W201</f>
        <v>0</v>
      </c>
      <c r="D202" s="1"/>
      <c r="E202" s="2"/>
      <c r="F202" s="3"/>
      <c r="G202" s="1"/>
      <c r="H202" s="2"/>
      <c r="I202" s="3"/>
      <c r="J202" s="1"/>
      <c r="K202" s="2"/>
      <c r="L202" s="3"/>
      <c r="M202" s="1"/>
      <c r="N202" s="2"/>
      <c r="O202" s="3"/>
      <c r="P202" s="1"/>
      <c r="Q202" s="2"/>
      <c r="R202" s="3"/>
      <c r="S202" s="1"/>
      <c r="T202" s="2"/>
      <c r="U202" s="3"/>
      <c r="V202" s="1"/>
      <c r="W202" s="2"/>
      <c r="X202" s="3"/>
      <c r="Y202" s="1"/>
      <c r="Z202" s="2"/>
      <c r="AA202" s="3"/>
      <c r="AB202" s="1"/>
      <c r="AC202" s="2"/>
      <c r="AD202" s="3"/>
      <c r="AE202" s="1"/>
      <c r="AF202" s="2"/>
      <c r="AG202" s="3"/>
    </row>
    <row r="203" spans="1:34" s="66" customFormat="1" ht="15" customHeight="1" x14ac:dyDescent="0.2">
      <c r="A203" s="22" t="str">
        <f>[6]Settings!U202</f>
        <v>Total: KwaZulu-Natal  Municipalities</v>
      </c>
      <c r="B203" s="23"/>
      <c r="C203" s="24"/>
      <c r="D203" s="193">
        <f>D127+D134+D144+D150+D157+D163+D171+D178+D186+D193+D200</f>
        <v>10138913</v>
      </c>
      <c r="E203" s="102">
        <f t="shared" ref="E203:AH203" si="26">E127+E134+E144+E150+E157+E163+E171+E178+E186+E193+E200</f>
        <v>11081889</v>
      </c>
      <c r="F203" s="203">
        <f t="shared" si="26"/>
        <v>11873382</v>
      </c>
      <c r="G203" s="193">
        <f t="shared" si="26"/>
        <v>899214</v>
      </c>
      <c r="H203" s="102">
        <f t="shared" si="26"/>
        <v>974118</v>
      </c>
      <c r="I203" s="203">
        <f t="shared" si="26"/>
        <v>1060022</v>
      </c>
      <c r="J203" s="193">
        <f t="shared" si="26"/>
        <v>212319</v>
      </c>
      <c r="K203" s="102">
        <f t="shared" si="26"/>
        <v>222964</v>
      </c>
      <c r="L203" s="203">
        <f t="shared" si="26"/>
        <v>233670</v>
      </c>
      <c r="M203" s="193">
        <f t="shared" si="26"/>
        <v>0</v>
      </c>
      <c r="N203" s="102">
        <f t="shared" si="26"/>
        <v>0</v>
      </c>
      <c r="O203" s="203">
        <f t="shared" si="26"/>
        <v>0</v>
      </c>
      <c r="P203" s="203">
        <f t="shared" si="26"/>
        <v>0</v>
      </c>
      <c r="Q203" s="102">
        <f t="shared" si="26"/>
        <v>0</v>
      </c>
      <c r="R203" s="203">
        <f t="shared" si="26"/>
        <v>0</v>
      </c>
      <c r="S203" s="193">
        <f t="shared" si="26"/>
        <v>0</v>
      </c>
      <c r="T203" s="102">
        <f t="shared" si="26"/>
        <v>0</v>
      </c>
      <c r="U203" s="203">
        <f t="shared" si="26"/>
        <v>0</v>
      </c>
      <c r="V203" s="193">
        <f t="shared" si="26"/>
        <v>0</v>
      </c>
      <c r="W203" s="102">
        <f t="shared" si="26"/>
        <v>0</v>
      </c>
      <c r="X203" s="203">
        <f t="shared" si="26"/>
        <v>0</v>
      </c>
      <c r="Y203" s="193">
        <f t="shared" si="26"/>
        <v>1353304</v>
      </c>
      <c r="Z203" s="102">
        <f t="shared" si="26"/>
        <v>1049105</v>
      </c>
      <c r="AA203" s="203">
        <f t="shared" si="26"/>
        <v>0</v>
      </c>
      <c r="AB203" s="193">
        <f t="shared" si="26"/>
        <v>1458824</v>
      </c>
      <c r="AC203" s="102">
        <f t="shared" si="26"/>
        <v>1102076</v>
      </c>
      <c r="AD203" s="203">
        <f t="shared" si="26"/>
        <v>0</v>
      </c>
      <c r="AE203" s="193">
        <f t="shared" si="26"/>
        <v>1628149</v>
      </c>
      <c r="AF203" s="102">
        <f t="shared" si="26"/>
        <v>1197381</v>
      </c>
      <c r="AG203" s="203">
        <f t="shared" si="26"/>
        <v>0</v>
      </c>
      <c r="AH203" s="426">
        <f t="shared" si="26"/>
        <v>0</v>
      </c>
    </row>
    <row r="204" spans="1:34" ht="15" customHeight="1" x14ac:dyDescent="0.2">
      <c r="A204" s="254">
        <f>[6]Settings!U203</f>
        <v>0</v>
      </c>
      <c r="B204" s="243">
        <f>[6]Settings!V203</f>
        <v>0</v>
      </c>
      <c r="C204" s="244">
        <f>[6]Settings!W203</f>
        <v>0</v>
      </c>
      <c r="D204" s="6"/>
      <c r="E204" s="7"/>
      <c r="F204" s="8"/>
      <c r="G204" s="6"/>
      <c r="H204" s="7"/>
      <c r="I204" s="8"/>
      <c r="J204" s="6"/>
      <c r="K204" s="7"/>
      <c r="L204" s="8"/>
      <c r="M204" s="6"/>
      <c r="N204" s="7"/>
      <c r="O204" s="8"/>
      <c r="P204" s="6"/>
      <c r="Q204" s="7"/>
      <c r="R204" s="8"/>
      <c r="S204" s="6"/>
      <c r="T204" s="7"/>
      <c r="U204" s="8"/>
      <c r="V204" s="6"/>
      <c r="W204" s="7"/>
      <c r="X204" s="8"/>
      <c r="Y204" s="6"/>
      <c r="Z204" s="7"/>
      <c r="AA204" s="8"/>
      <c r="AB204" s="6"/>
      <c r="AC204" s="7"/>
      <c r="AD204" s="8"/>
      <c r="AE204" s="6"/>
      <c r="AF204" s="7"/>
      <c r="AG204" s="8"/>
    </row>
    <row r="205" spans="1:34" ht="15" customHeight="1" x14ac:dyDescent="0.2">
      <c r="A205" s="257" t="str">
        <f>[6]Settings!U204</f>
        <v>LIMPOPO</v>
      </c>
      <c r="B205" s="19"/>
      <c r="C205" s="229"/>
      <c r="D205" s="1"/>
      <c r="E205" s="2"/>
      <c r="F205" s="3"/>
      <c r="G205" s="1"/>
      <c r="H205" s="2"/>
      <c r="I205" s="3"/>
      <c r="J205" s="1"/>
      <c r="K205" s="2"/>
      <c r="L205" s="3"/>
      <c r="M205" s="1"/>
      <c r="N205" s="2"/>
      <c r="O205" s="3"/>
      <c r="P205" s="1"/>
      <c r="Q205" s="2"/>
      <c r="R205" s="3"/>
      <c r="S205" s="1"/>
      <c r="T205" s="2"/>
      <c r="U205" s="3"/>
      <c r="V205" s="1"/>
      <c r="W205" s="2"/>
      <c r="X205" s="3"/>
      <c r="Y205" s="1"/>
      <c r="Z205" s="2"/>
      <c r="AA205" s="3"/>
      <c r="AB205" s="1"/>
      <c r="AC205" s="2"/>
      <c r="AD205" s="3"/>
      <c r="AE205" s="1"/>
      <c r="AF205" s="2"/>
      <c r="AG205" s="3"/>
    </row>
    <row r="206" spans="1:34" ht="15" customHeight="1" x14ac:dyDescent="0.2">
      <c r="A206" s="254">
        <f>[6]Settings!U205</f>
        <v>0</v>
      </c>
      <c r="B206" s="243">
        <f>[6]Settings!V205</f>
        <v>0</v>
      </c>
      <c r="C206" s="244">
        <f>[6]Settings!W205</f>
        <v>0</v>
      </c>
      <c r="D206" s="1"/>
      <c r="E206" s="2"/>
      <c r="F206" s="3"/>
      <c r="G206" s="1"/>
      <c r="H206" s="2"/>
      <c r="I206" s="3"/>
      <c r="J206" s="1"/>
      <c r="K206" s="2"/>
      <c r="L206" s="3"/>
      <c r="M206" s="1"/>
      <c r="N206" s="2"/>
      <c r="O206" s="3"/>
      <c r="P206" s="1"/>
      <c r="Q206" s="2"/>
      <c r="R206" s="3"/>
      <c r="S206" s="1"/>
      <c r="T206" s="2"/>
      <c r="U206" s="3"/>
      <c r="V206" s="1"/>
      <c r="W206" s="2"/>
      <c r="X206" s="3"/>
      <c r="Y206" s="1"/>
      <c r="Z206" s="2"/>
      <c r="AA206" s="3"/>
      <c r="AB206" s="1"/>
      <c r="AC206" s="2"/>
      <c r="AD206" s="3"/>
      <c r="AE206" s="1"/>
      <c r="AF206" s="2"/>
      <c r="AG206" s="3"/>
    </row>
    <row r="207" spans="1:34" ht="15" customHeight="1" x14ac:dyDescent="0.2">
      <c r="A207" s="20" t="str">
        <f>[6]Settings!U206</f>
        <v>B</v>
      </c>
      <c r="B207" s="19" t="str">
        <f>[6]Settings!V206</f>
        <v>LIM331</v>
      </c>
      <c r="C207" s="229" t="str">
        <f>[6]Settings!W206</f>
        <v xml:space="preserve"> Greater Giyani</v>
      </c>
      <c r="D207" s="147">
        <v>222405</v>
      </c>
      <c r="E207" s="80">
        <v>238803</v>
      </c>
      <c r="F207" s="134">
        <v>249475</v>
      </c>
      <c r="G207" s="147">
        <v>0</v>
      </c>
      <c r="H207" s="80">
        <v>0</v>
      </c>
      <c r="I207" s="134">
        <v>0</v>
      </c>
      <c r="J207" s="147">
        <v>12173</v>
      </c>
      <c r="K207" s="80">
        <v>12781</v>
      </c>
      <c r="L207" s="134">
        <v>13393</v>
      </c>
      <c r="M207" s="147"/>
      <c r="N207" s="80"/>
      <c r="O207" s="134"/>
      <c r="P207" s="147"/>
      <c r="Q207" s="80"/>
      <c r="R207" s="134"/>
      <c r="S207" s="147"/>
      <c r="T207" s="80"/>
      <c r="U207" s="134"/>
      <c r="V207" s="147"/>
      <c r="W207" s="80"/>
      <c r="X207" s="134"/>
      <c r="Y207" s="147">
        <v>75993</v>
      </c>
      <c r="Z207" s="80">
        <v>58911</v>
      </c>
      <c r="AA207" s="134">
        <v>0</v>
      </c>
      <c r="AB207" s="147">
        <v>83054</v>
      </c>
      <c r="AC207" s="80">
        <v>62744</v>
      </c>
      <c r="AD207" s="134">
        <v>0</v>
      </c>
      <c r="AE207" s="147">
        <v>92561</v>
      </c>
      <c r="AF207" s="80">
        <v>68072</v>
      </c>
      <c r="AG207" s="134">
        <v>0</v>
      </c>
    </row>
    <row r="208" spans="1:34" ht="15" customHeight="1" x14ac:dyDescent="0.2">
      <c r="A208" s="20" t="str">
        <f>[6]Settings!U207</f>
        <v>B</v>
      </c>
      <c r="B208" s="19" t="str">
        <f>[6]Settings!V207</f>
        <v>LIM332</v>
      </c>
      <c r="C208" s="229" t="str">
        <f>[6]Settings!W207</f>
        <v xml:space="preserve"> Greater Letaba</v>
      </c>
      <c r="D208" s="147">
        <v>210728</v>
      </c>
      <c r="E208" s="80">
        <v>230226</v>
      </c>
      <c r="F208" s="134">
        <v>241969</v>
      </c>
      <c r="G208" s="147">
        <v>0</v>
      </c>
      <c r="H208" s="80">
        <v>0</v>
      </c>
      <c r="I208" s="134">
        <v>0</v>
      </c>
      <c r="J208" s="147">
        <v>11780</v>
      </c>
      <c r="K208" s="80">
        <v>12369</v>
      </c>
      <c r="L208" s="134">
        <v>12961</v>
      </c>
      <c r="M208" s="147"/>
      <c r="N208" s="80"/>
      <c r="O208" s="134"/>
      <c r="P208" s="147"/>
      <c r="Q208" s="80"/>
      <c r="R208" s="134"/>
      <c r="S208" s="147"/>
      <c r="T208" s="80"/>
      <c r="U208" s="134"/>
      <c r="V208" s="147"/>
      <c r="W208" s="80"/>
      <c r="X208" s="134"/>
      <c r="Y208" s="147">
        <v>71150</v>
      </c>
      <c r="Z208" s="80">
        <v>55157</v>
      </c>
      <c r="AA208" s="134">
        <v>0</v>
      </c>
      <c r="AB208" s="147">
        <v>81456</v>
      </c>
      <c r="AC208" s="80">
        <v>61537</v>
      </c>
      <c r="AD208" s="134">
        <v>0</v>
      </c>
      <c r="AE208" s="147">
        <v>90867</v>
      </c>
      <c r="AF208" s="80">
        <v>66826</v>
      </c>
      <c r="AG208" s="134">
        <v>0</v>
      </c>
    </row>
    <row r="209" spans="1:34" ht="15" customHeight="1" x14ac:dyDescent="0.2">
      <c r="A209" s="20" t="str">
        <f>[6]Settings!U208</f>
        <v>B</v>
      </c>
      <c r="B209" s="19" t="str">
        <f>[6]Settings!V208</f>
        <v>LIM333</v>
      </c>
      <c r="C209" s="229" t="str">
        <f>[6]Settings!W208</f>
        <v xml:space="preserve"> Greater Tzaneen</v>
      </c>
      <c r="D209" s="147">
        <v>311977</v>
      </c>
      <c r="E209" s="80">
        <v>336443</v>
      </c>
      <c r="F209" s="134">
        <v>353706</v>
      </c>
      <c r="G209" s="147">
        <v>0</v>
      </c>
      <c r="H209" s="80">
        <v>0</v>
      </c>
      <c r="I209" s="134">
        <v>0</v>
      </c>
      <c r="J209" s="147">
        <v>0</v>
      </c>
      <c r="K209" s="80">
        <v>0</v>
      </c>
      <c r="L209" s="134">
        <v>0</v>
      </c>
      <c r="M209" s="147"/>
      <c r="N209" s="80"/>
      <c r="O209" s="134"/>
      <c r="P209" s="147"/>
      <c r="Q209" s="80"/>
      <c r="R209" s="134"/>
      <c r="S209" s="147"/>
      <c r="T209" s="80"/>
      <c r="U209" s="134"/>
      <c r="V209" s="147"/>
      <c r="W209" s="80"/>
      <c r="X209" s="134"/>
      <c r="Y209" s="147">
        <v>125218</v>
      </c>
      <c r="Z209" s="80">
        <v>97071</v>
      </c>
      <c r="AA209" s="134">
        <v>0</v>
      </c>
      <c r="AB209" s="147">
        <v>136104</v>
      </c>
      <c r="AC209" s="80">
        <v>102821</v>
      </c>
      <c r="AD209" s="134">
        <v>0</v>
      </c>
      <c r="AE209" s="147">
        <v>152468</v>
      </c>
      <c r="AF209" s="80">
        <v>112129</v>
      </c>
      <c r="AG209" s="134">
        <v>0</v>
      </c>
    </row>
    <row r="210" spans="1:34" ht="15" customHeight="1" x14ac:dyDescent="0.2">
      <c r="A210" s="20" t="str">
        <f>[6]Settings!U209</f>
        <v>B</v>
      </c>
      <c r="B210" s="19" t="str">
        <f>[6]Settings!V209</f>
        <v>LIM334</v>
      </c>
      <c r="C210" s="229" t="str">
        <f>[6]Settings!W209</f>
        <v xml:space="preserve"> Ba-Phalaborwa</v>
      </c>
      <c r="D210" s="147">
        <v>113098</v>
      </c>
      <c r="E210" s="80">
        <v>123874</v>
      </c>
      <c r="F210" s="134">
        <v>131092</v>
      </c>
      <c r="G210" s="147">
        <v>0</v>
      </c>
      <c r="H210" s="80">
        <v>0</v>
      </c>
      <c r="I210" s="134">
        <v>0</v>
      </c>
      <c r="J210" s="147">
        <v>7294</v>
      </c>
      <c r="K210" s="80">
        <v>7657</v>
      </c>
      <c r="L210" s="134">
        <v>8022</v>
      </c>
      <c r="M210" s="147"/>
      <c r="N210" s="80"/>
      <c r="O210" s="134"/>
      <c r="P210" s="147"/>
      <c r="Q210" s="80"/>
      <c r="R210" s="134"/>
      <c r="S210" s="147"/>
      <c r="T210" s="80"/>
      <c r="U210" s="134"/>
      <c r="V210" s="147"/>
      <c r="W210" s="80"/>
      <c r="X210" s="134"/>
      <c r="Y210" s="147">
        <v>40132</v>
      </c>
      <c r="Z210" s="80">
        <v>31111</v>
      </c>
      <c r="AA210" s="134">
        <v>0</v>
      </c>
      <c r="AB210" s="147">
        <v>45413</v>
      </c>
      <c r="AC210" s="80">
        <v>34308</v>
      </c>
      <c r="AD210" s="134">
        <v>0</v>
      </c>
      <c r="AE210" s="147">
        <v>51195</v>
      </c>
      <c r="AF210" s="80">
        <v>37650</v>
      </c>
      <c r="AG210" s="134">
        <v>0</v>
      </c>
    </row>
    <row r="211" spans="1:34" ht="15" customHeight="1" x14ac:dyDescent="0.2">
      <c r="A211" s="20" t="str">
        <f>[6]Settings!U210</f>
        <v>B</v>
      </c>
      <c r="B211" s="19" t="str">
        <f>[6]Settings!V210</f>
        <v>LIM335</v>
      </c>
      <c r="C211" s="229" t="str">
        <f>[6]Settings!W210</f>
        <v xml:space="preserve"> Maruleng</v>
      </c>
      <c r="D211" s="147">
        <v>93967</v>
      </c>
      <c r="E211" s="80">
        <v>102897</v>
      </c>
      <c r="F211" s="134">
        <v>108369</v>
      </c>
      <c r="G211" s="147">
        <v>0</v>
      </c>
      <c r="H211" s="80">
        <v>0</v>
      </c>
      <c r="I211" s="134">
        <v>0</v>
      </c>
      <c r="J211" s="147">
        <v>5331</v>
      </c>
      <c r="K211" s="80">
        <v>5596</v>
      </c>
      <c r="L211" s="134">
        <v>5862</v>
      </c>
      <c r="M211" s="147"/>
      <c r="N211" s="80"/>
      <c r="O211" s="134"/>
      <c r="P211" s="147"/>
      <c r="Q211" s="80"/>
      <c r="R211" s="134"/>
      <c r="S211" s="147"/>
      <c r="T211" s="80"/>
      <c r="U211" s="134"/>
      <c r="V211" s="147"/>
      <c r="W211" s="80"/>
      <c r="X211" s="134"/>
      <c r="Y211" s="147">
        <v>29809</v>
      </c>
      <c r="Z211" s="80">
        <v>23109</v>
      </c>
      <c r="AA211" s="134">
        <v>0</v>
      </c>
      <c r="AB211" s="147">
        <v>34304</v>
      </c>
      <c r="AC211" s="80">
        <v>25915</v>
      </c>
      <c r="AD211" s="134">
        <v>0</v>
      </c>
      <c r="AE211" s="147">
        <v>38416</v>
      </c>
      <c r="AF211" s="80">
        <v>28252</v>
      </c>
      <c r="AG211" s="134">
        <v>0</v>
      </c>
    </row>
    <row r="212" spans="1:34" ht="15" customHeight="1" x14ac:dyDescent="0.2">
      <c r="A212" s="20" t="str">
        <f>[6]Settings!U211</f>
        <v>C</v>
      </c>
      <c r="B212" s="19" t="str">
        <f>[6]Settings!V211</f>
        <v>DC33</v>
      </c>
      <c r="C212" s="229" t="str">
        <f>[6]Settings!W211</f>
        <v xml:space="preserve"> Mopani District Municipality</v>
      </c>
      <c r="D212" s="147">
        <v>656310</v>
      </c>
      <c r="E212" s="80">
        <v>730467</v>
      </c>
      <c r="F212" s="134">
        <v>800394</v>
      </c>
      <c r="G212" s="147">
        <v>103237</v>
      </c>
      <c r="H212" s="80">
        <v>112682</v>
      </c>
      <c r="I212" s="134">
        <v>122619</v>
      </c>
      <c r="J212" s="147">
        <v>0</v>
      </c>
      <c r="K212" s="80">
        <v>0</v>
      </c>
      <c r="L212" s="134">
        <v>0</v>
      </c>
      <c r="M212" s="147"/>
      <c r="N212" s="80"/>
      <c r="O212" s="134"/>
      <c r="P212" s="147"/>
      <c r="Q212" s="80"/>
      <c r="R212" s="134"/>
      <c r="S212" s="147"/>
      <c r="T212" s="80"/>
      <c r="U212" s="134"/>
      <c r="V212" s="147"/>
      <c r="W212" s="80"/>
      <c r="X212" s="134"/>
      <c r="Y212" s="147"/>
      <c r="Z212" s="80"/>
      <c r="AA212" s="134"/>
      <c r="AB212" s="147"/>
      <c r="AC212" s="80"/>
      <c r="AD212" s="134"/>
      <c r="AE212" s="147"/>
      <c r="AF212" s="80"/>
      <c r="AG212" s="134"/>
    </row>
    <row r="213" spans="1:34" s="66" customFormat="1" ht="15" customHeight="1" x14ac:dyDescent="0.2">
      <c r="A213" s="22" t="str">
        <f>[6]Settings!U212</f>
        <v>Total: Mopani Municipalities</v>
      </c>
      <c r="B213" s="23"/>
      <c r="C213" s="24"/>
      <c r="D213" s="193">
        <f>SUM(D207:D212)</f>
        <v>1608485</v>
      </c>
      <c r="E213" s="102">
        <f t="shared" ref="E213:AH213" si="27">SUM(E207:E212)</f>
        <v>1762710</v>
      </c>
      <c r="F213" s="203">
        <f t="shared" si="27"/>
        <v>1885005</v>
      </c>
      <c r="G213" s="193">
        <f t="shared" si="27"/>
        <v>103237</v>
      </c>
      <c r="H213" s="102">
        <f t="shared" si="27"/>
        <v>112682</v>
      </c>
      <c r="I213" s="203">
        <f t="shared" si="27"/>
        <v>122619</v>
      </c>
      <c r="J213" s="193">
        <f t="shared" si="27"/>
        <v>36578</v>
      </c>
      <c r="K213" s="102">
        <f t="shared" si="27"/>
        <v>38403</v>
      </c>
      <c r="L213" s="203">
        <f t="shared" si="27"/>
        <v>40238</v>
      </c>
      <c r="M213" s="193">
        <f t="shared" si="27"/>
        <v>0</v>
      </c>
      <c r="N213" s="102">
        <f t="shared" si="27"/>
        <v>0</v>
      </c>
      <c r="O213" s="203">
        <f t="shared" si="27"/>
        <v>0</v>
      </c>
      <c r="P213" s="203">
        <f t="shared" si="27"/>
        <v>0</v>
      </c>
      <c r="Q213" s="102">
        <f t="shared" si="27"/>
        <v>0</v>
      </c>
      <c r="R213" s="203">
        <f t="shared" si="27"/>
        <v>0</v>
      </c>
      <c r="S213" s="193">
        <f t="shared" si="27"/>
        <v>0</v>
      </c>
      <c r="T213" s="102">
        <f t="shared" si="27"/>
        <v>0</v>
      </c>
      <c r="U213" s="203">
        <f t="shared" si="27"/>
        <v>0</v>
      </c>
      <c r="V213" s="193">
        <f t="shared" si="27"/>
        <v>0</v>
      </c>
      <c r="W213" s="102">
        <f t="shared" si="27"/>
        <v>0</v>
      </c>
      <c r="X213" s="203">
        <f t="shared" si="27"/>
        <v>0</v>
      </c>
      <c r="Y213" s="193">
        <f t="shared" si="27"/>
        <v>342302</v>
      </c>
      <c r="Z213" s="102">
        <f t="shared" si="27"/>
        <v>265359</v>
      </c>
      <c r="AA213" s="203">
        <f t="shared" si="27"/>
        <v>0</v>
      </c>
      <c r="AB213" s="193">
        <f t="shared" si="27"/>
        <v>380331</v>
      </c>
      <c r="AC213" s="102">
        <f t="shared" si="27"/>
        <v>287325</v>
      </c>
      <c r="AD213" s="203">
        <f t="shared" si="27"/>
        <v>0</v>
      </c>
      <c r="AE213" s="193">
        <f t="shared" si="27"/>
        <v>425507</v>
      </c>
      <c r="AF213" s="102">
        <f t="shared" si="27"/>
        <v>312929</v>
      </c>
      <c r="AG213" s="203">
        <f t="shared" si="27"/>
        <v>0</v>
      </c>
      <c r="AH213" s="426">
        <f t="shared" si="27"/>
        <v>0</v>
      </c>
    </row>
    <row r="214" spans="1:34" ht="15" customHeight="1" x14ac:dyDescent="0.2">
      <c r="A214" s="254">
        <f>[6]Settings!U213</f>
        <v>0</v>
      </c>
      <c r="B214" s="243">
        <f>[6]Settings!V213</f>
        <v>0</v>
      </c>
      <c r="C214" s="244">
        <f>[6]Settings!W213</f>
        <v>0</v>
      </c>
      <c r="D214" s="1"/>
      <c r="E214" s="2"/>
      <c r="F214" s="3"/>
      <c r="G214" s="1"/>
      <c r="H214" s="2"/>
      <c r="I214" s="3"/>
      <c r="J214" s="1"/>
      <c r="K214" s="2"/>
      <c r="L214" s="3"/>
      <c r="M214" s="1"/>
      <c r="N214" s="2"/>
      <c r="O214" s="3"/>
      <c r="P214" s="1"/>
      <c r="Q214" s="2"/>
      <c r="R214" s="3"/>
      <c r="S214" s="1"/>
      <c r="T214" s="2"/>
      <c r="U214" s="3"/>
      <c r="V214" s="1"/>
      <c r="W214" s="2"/>
      <c r="X214" s="3"/>
      <c r="Y214" s="1"/>
      <c r="Z214" s="2"/>
      <c r="AA214" s="3"/>
      <c r="AB214" s="1"/>
      <c r="AC214" s="2"/>
      <c r="AD214" s="3"/>
      <c r="AE214" s="1"/>
      <c r="AF214" s="2"/>
      <c r="AG214" s="3"/>
    </row>
    <row r="215" spans="1:34" ht="15" customHeight="1" x14ac:dyDescent="0.2">
      <c r="A215" s="20" t="str">
        <f>[6]Settings!U214</f>
        <v>B</v>
      </c>
      <c r="B215" s="19" t="str">
        <f>[6]Settings!V214</f>
        <v>LIM341</v>
      </c>
      <c r="C215" s="229" t="str">
        <f>[6]Settings!W214</f>
        <v>LIM341</v>
      </c>
      <c r="D215" s="147">
        <v>99615</v>
      </c>
      <c r="E215" s="80">
        <v>117834</v>
      </c>
      <c r="F215" s="134">
        <v>128123</v>
      </c>
      <c r="G215" s="147">
        <v>0</v>
      </c>
      <c r="H215" s="80">
        <v>0</v>
      </c>
      <c r="I215" s="134">
        <v>0</v>
      </c>
      <c r="J215" s="147">
        <v>4712</v>
      </c>
      <c r="K215" s="80">
        <v>4948</v>
      </c>
      <c r="L215" s="134">
        <v>5184</v>
      </c>
      <c r="M215" s="147"/>
      <c r="N215" s="80"/>
      <c r="O215" s="134"/>
      <c r="P215" s="147"/>
      <c r="Q215" s="80"/>
      <c r="R215" s="134"/>
      <c r="S215" s="147"/>
      <c r="T215" s="80"/>
      <c r="U215" s="134"/>
      <c r="V215" s="147"/>
      <c r="W215" s="80"/>
      <c r="X215" s="134"/>
      <c r="Y215" s="147">
        <v>38464</v>
      </c>
      <c r="Z215" s="80">
        <v>29818</v>
      </c>
      <c r="AA215" s="134">
        <v>0</v>
      </c>
      <c r="AB215" s="147">
        <v>49857</v>
      </c>
      <c r="AC215" s="80">
        <v>37664</v>
      </c>
      <c r="AD215" s="134">
        <v>0</v>
      </c>
      <c r="AE215" s="147">
        <v>57760</v>
      </c>
      <c r="AF215" s="80">
        <v>42478</v>
      </c>
      <c r="AG215" s="134">
        <v>0</v>
      </c>
    </row>
    <row r="216" spans="1:34" ht="15" customHeight="1" x14ac:dyDescent="0.2">
      <c r="A216" s="20" t="str">
        <f>[6]Settings!U215</f>
        <v>B</v>
      </c>
      <c r="B216" s="19" t="str">
        <f>[6]Settings!V215</f>
        <v>LIM343</v>
      </c>
      <c r="C216" s="229" t="str">
        <f>[6]Settings!W215</f>
        <v>LIM343</v>
      </c>
      <c r="D216" s="147">
        <v>345865</v>
      </c>
      <c r="E216" s="80">
        <v>371967</v>
      </c>
      <c r="F216" s="134">
        <v>389881</v>
      </c>
      <c r="G216" s="147">
        <v>0</v>
      </c>
      <c r="H216" s="80">
        <v>0</v>
      </c>
      <c r="I216" s="134">
        <v>0</v>
      </c>
      <c r="J216" s="147">
        <v>15933</v>
      </c>
      <c r="K216" s="80">
        <v>16728</v>
      </c>
      <c r="L216" s="134">
        <v>17527</v>
      </c>
      <c r="M216" s="147"/>
      <c r="N216" s="80"/>
      <c r="O216" s="134"/>
      <c r="P216" s="147"/>
      <c r="Q216" s="80"/>
      <c r="R216" s="134"/>
      <c r="S216" s="147"/>
      <c r="T216" s="80"/>
      <c r="U216" s="134"/>
      <c r="V216" s="147"/>
      <c r="W216" s="80"/>
      <c r="X216" s="134"/>
      <c r="Y216" s="147">
        <v>131270</v>
      </c>
      <c r="Z216" s="80">
        <v>101763</v>
      </c>
      <c r="AA216" s="134">
        <v>0</v>
      </c>
      <c r="AB216" s="147">
        <v>142595</v>
      </c>
      <c r="AC216" s="80">
        <v>107724</v>
      </c>
      <c r="AD216" s="134">
        <v>0</v>
      </c>
      <c r="AE216" s="147">
        <v>159397</v>
      </c>
      <c r="AF216" s="80">
        <v>117225</v>
      </c>
      <c r="AG216" s="134">
        <v>0</v>
      </c>
    </row>
    <row r="217" spans="1:34" ht="15" customHeight="1" x14ac:dyDescent="0.2">
      <c r="A217" s="20" t="str">
        <f>[6]Settings!U216</f>
        <v>B</v>
      </c>
      <c r="B217" s="19" t="str">
        <f>[6]Settings!V216</f>
        <v>LIM344</v>
      </c>
      <c r="C217" s="229" t="str">
        <f>[6]Settings!W216</f>
        <v>Makhado</v>
      </c>
      <c r="D217" s="147">
        <v>294079</v>
      </c>
      <c r="E217" s="80">
        <v>314649</v>
      </c>
      <c r="F217" s="134">
        <v>329245</v>
      </c>
      <c r="G217" s="147">
        <v>0</v>
      </c>
      <c r="H217" s="80">
        <v>0</v>
      </c>
      <c r="I217" s="134">
        <v>0</v>
      </c>
      <c r="J217" s="147">
        <v>0</v>
      </c>
      <c r="K217" s="80">
        <v>0</v>
      </c>
      <c r="L217" s="134">
        <v>0</v>
      </c>
      <c r="M217" s="147"/>
      <c r="N217" s="80"/>
      <c r="O217" s="134"/>
      <c r="P217" s="147"/>
      <c r="Q217" s="80"/>
      <c r="R217" s="134"/>
      <c r="S217" s="147"/>
      <c r="T217" s="80"/>
      <c r="U217" s="134"/>
      <c r="V217" s="147"/>
      <c r="W217" s="80"/>
      <c r="X217" s="134"/>
      <c r="Y217" s="147">
        <v>117926</v>
      </c>
      <c r="Z217" s="80">
        <v>91418</v>
      </c>
      <c r="AA217" s="134">
        <v>0</v>
      </c>
      <c r="AB217" s="147">
        <v>125902</v>
      </c>
      <c r="AC217" s="80">
        <v>95113</v>
      </c>
      <c r="AD217" s="134">
        <v>0</v>
      </c>
      <c r="AE217" s="147">
        <v>140757</v>
      </c>
      <c r="AF217" s="80">
        <v>103516</v>
      </c>
      <c r="AG217" s="134">
        <v>0</v>
      </c>
    </row>
    <row r="218" spans="1:34" ht="15" customHeight="1" x14ac:dyDescent="0.2">
      <c r="A218" s="20" t="str">
        <f>[6]Settings!U217</f>
        <v>B</v>
      </c>
      <c r="B218" s="19" t="str">
        <f>[6]Settings!V217</f>
        <v>LIM345</v>
      </c>
      <c r="C218" s="229" t="str">
        <f>[6]Settings!W217</f>
        <v>LIM 345</v>
      </c>
      <c r="D218" s="147">
        <v>290725</v>
      </c>
      <c r="E218" s="80">
        <v>310462</v>
      </c>
      <c r="F218" s="134">
        <v>323803</v>
      </c>
      <c r="G218" s="147">
        <v>0</v>
      </c>
      <c r="H218" s="80">
        <v>0</v>
      </c>
      <c r="I218" s="134">
        <v>0</v>
      </c>
      <c r="J218" s="147">
        <v>13970</v>
      </c>
      <c r="K218" s="80">
        <v>14666</v>
      </c>
      <c r="L218" s="134">
        <v>15367</v>
      </c>
      <c r="M218" s="147"/>
      <c r="N218" s="80"/>
      <c r="O218" s="134"/>
      <c r="P218" s="147"/>
      <c r="Q218" s="80"/>
      <c r="R218" s="134"/>
      <c r="S218" s="147"/>
      <c r="T218" s="80"/>
      <c r="U218" s="134"/>
      <c r="V218" s="147"/>
      <c r="W218" s="80"/>
      <c r="X218" s="134"/>
      <c r="Y218" s="147">
        <v>105694</v>
      </c>
      <c r="Z218" s="80">
        <v>81936</v>
      </c>
      <c r="AA218" s="134">
        <v>0</v>
      </c>
      <c r="AB218" s="147">
        <v>113352</v>
      </c>
      <c r="AC218" s="80">
        <v>85632</v>
      </c>
      <c r="AD218" s="134">
        <v>0</v>
      </c>
      <c r="AE218" s="147">
        <v>126351</v>
      </c>
      <c r="AF218" s="80">
        <v>92922</v>
      </c>
      <c r="AG218" s="134">
        <v>0</v>
      </c>
    </row>
    <row r="219" spans="1:34" ht="15" customHeight="1" x14ac:dyDescent="0.2">
      <c r="A219" s="20" t="str">
        <f>[6]Settings!U218</f>
        <v>C</v>
      </c>
      <c r="B219" s="19" t="str">
        <f>[6]Settings!V218</f>
        <v>DC34</v>
      </c>
      <c r="C219" s="229" t="str">
        <f>[6]Settings!W218</f>
        <v>Vhembe District Municipality</v>
      </c>
      <c r="D219" s="147">
        <v>757674</v>
      </c>
      <c r="E219" s="80">
        <v>839853</v>
      </c>
      <c r="F219" s="134">
        <v>919536</v>
      </c>
      <c r="G219" s="147">
        <v>67086</v>
      </c>
      <c r="H219" s="80">
        <v>73224</v>
      </c>
      <c r="I219" s="134">
        <v>79681</v>
      </c>
      <c r="J219" s="147">
        <v>0</v>
      </c>
      <c r="K219" s="80">
        <v>0</v>
      </c>
      <c r="L219" s="134">
        <v>0</v>
      </c>
      <c r="M219" s="147"/>
      <c r="N219" s="80"/>
      <c r="O219" s="134"/>
      <c r="P219" s="147"/>
      <c r="Q219" s="80"/>
      <c r="R219" s="134"/>
      <c r="S219" s="147"/>
      <c r="T219" s="80"/>
      <c r="U219" s="134"/>
      <c r="V219" s="147"/>
      <c r="W219" s="80"/>
      <c r="X219" s="134"/>
      <c r="Y219" s="147"/>
      <c r="Z219" s="80"/>
      <c r="AA219" s="134"/>
      <c r="AB219" s="147"/>
      <c r="AC219" s="80"/>
      <c r="AD219" s="134"/>
      <c r="AE219" s="147"/>
      <c r="AF219" s="80"/>
      <c r="AG219" s="134">
        <v>0</v>
      </c>
    </row>
    <row r="220" spans="1:34" s="66" customFormat="1" ht="15" customHeight="1" x14ac:dyDescent="0.2">
      <c r="A220" s="22" t="str">
        <f>[6]Settings!U219</f>
        <v>Total: Vhembe Municipalities</v>
      </c>
      <c r="B220" s="23"/>
      <c r="C220" s="24"/>
      <c r="D220" s="193">
        <f>SUM(D215:D219)</f>
        <v>1787958</v>
      </c>
      <c r="E220" s="102">
        <f t="shared" ref="E220:AH220" si="28">SUM(E215:E219)</f>
        <v>1954765</v>
      </c>
      <c r="F220" s="203">
        <f t="shared" si="28"/>
        <v>2090588</v>
      </c>
      <c r="G220" s="193">
        <f t="shared" si="28"/>
        <v>67086</v>
      </c>
      <c r="H220" s="102">
        <f t="shared" si="28"/>
        <v>73224</v>
      </c>
      <c r="I220" s="203">
        <f t="shared" si="28"/>
        <v>79681</v>
      </c>
      <c r="J220" s="193">
        <f t="shared" si="28"/>
        <v>34615</v>
      </c>
      <c r="K220" s="102">
        <f t="shared" si="28"/>
        <v>36342</v>
      </c>
      <c r="L220" s="203">
        <f t="shared" si="28"/>
        <v>38078</v>
      </c>
      <c r="M220" s="193">
        <f t="shared" si="28"/>
        <v>0</v>
      </c>
      <c r="N220" s="102">
        <f t="shared" si="28"/>
        <v>0</v>
      </c>
      <c r="O220" s="203">
        <f t="shared" si="28"/>
        <v>0</v>
      </c>
      <c r="P220" s="203">
        <f t="shared" si="28"/>
        <v>0</v>
      </c>
      <c r="Q220" s="102">
        <f t="shared" si="28"/>
        <v>0</v>
      </c>
      <c r="R220" s="203">
        <f t="shared" si="28"/>
        <v>0</v>
      </c>
      <c r="S220" s="193">
        <f t="shared" si="28"/>
        <v>0</v>
      </c>
      <c r="T220" s="102">
        <f t="shared" si="28"/>
        <v>0</v>
      </c>
      <c r="U220" s="203">
        <f t="shared" si="28"/>
        <v>0</v>
      </c>
      <c r="V220" s="193">
        <f t="shared" si="28"/>
        <v>0</v>
      </c>
      <c r="W220" s="102">
        <f t="shared" si="28"/>
        <v>0</v>
      </c>
      <c r="X220" s="203">
        <f t="shared" si="28"/>
        <v>0</v>
      </c>
      <c r="Y220" s="193">
        <f t="shared" si="28"/>
        <v>393354</v>
      </c>
      <c r="Z220" s="102">
        <f t="shared" si="28"/>
        <v>304935</v>
      </c>
      <c r="AA220" s="203">
        <f t="shared" si="28"/>
        <v>0</v>
      </c>
      <c r="AB220" s="193">
        <f t="shared" si="28"/>
        <v>431706</v>
      </c>
      <c r="AC220" s="102">
        <f t="shared" si="28"/>
        <v>326133</v>
      </c>
      <c r="AD220" s="203">
        <f t="shared" si="28"/>
        <v>0</v>
      </c>
      <c r="AE220" s="193">
        <f t="shared" si="28"/>
        <v>484265</v>
      </c>
      <c r="AF220" s="102">
        <f t="shared" si="28"/>
        <v>356141</v>
      </c>
      <c r="AG220" s="203">
        <f t="shared" si="28"/>
        <v>0</v>
      </c>
      <c r="AH220" s="426">
        <f t="shared" si="28"/>
        <v>0</v>
      </c>
    </row>
    <row r="221" spans="1:34" ht="15" customHeight="1" x14ac:dyDescent="0.2">
      <c r="A221" s="254">
        <f>[6]Settings!U220</f>
        <v>0</v>
      </c>
      <c r="B221" s="243">
        <f>[6]Settings!V220</f>
        <v>0</v>
      </c>
      <c r="C221" s="244">
        <f>[6]Settings!W220</f>
        <v>0</v>
      </c>
      <c r="D221" s="1"/>
      <c r="E221" s="2"/>
      <c r="F221" s="3"/>
      <c r="G221" s="1"/>
      <c r="H221" s="2"/>
      <c r="I221" s="3"/>
      <c r="J221" s="1"/>
      <c r="K221" s="2"/>
      <c r="L221" s="3"/>
      <c r="M221" s="1"/>
      <c r="N221" s="2"/>
      <c r="O221" s="3"/>
      <c r="P221" s="1"/>
      <c r="Q221" s="2"/>
      <c r="R221" s="3"/>
      <c r="S221" s="1"/>
      <c r="T221" s="2"/>
      <c r="U221" s="3"/>
      <c r="V221" s="1"/>
      <c r="W221" s="2"/>
      <c r="X221" s="3"/>
      <c r="Y221" s="1"/>
      <c r="Z221" s="2"/>
      <c r="AA221" s="3"/>
      <c r="AB221" s="1"/>
      <c r="AC221" s="2"/>
      <c r="AD221" s="3"/>
      <c r="AE221" s="1"/>
      <c r="AF221" s="2"/>
      <c r="AG221" s="3"/>
    </row>
    <row r="222" spans="1:34" ht="15" customHeight="1" x14ac:dyDescent="0.2">
      <c r="A222" s="20" t="str">
        <f>[6]Settings!U221</f>
        <v>B</v>
      </c>
      <c r="B222" s="19" t="str">
        <f>[6]Settings!V221</f>
        <v>LIM351</v>
      </c>
      <c r="C222" s="229" t="str">
        <f>[6]Settings!W221</f>
        <v xml:space="preserve">Blouberg </v>
      </c>
      <c r="D222" s="147">
        <v>152472</v>
      </c>
      <c r="E222" s="80">
        <v>157961</v>
      </c>
      <c r="F222" s="134">
        <v>161054</v>
      </c>
      <c r="G222" s="147">
        <v>0</v>
      </c>
      <c r="H222" s="80">
        <v>0</v>
      </c>
      <c r="I222" s="134">
        <v>0</v>
      </c>
      <c r="J222" s="147">
        <v>8639</v>
      </c>
      <c r="K222" s="80">
        <v>9070</v>
      </c>
      <c r="L222" s="134">
        <v>9505</v>
      </c>
      <c r="M222" s="147"/>
      <c r="N222" s="80"/>
      <c r="O222" s="134"/>
      <c r="P222" s="147"/>
      <c r="Q222" s="80"/>
      <c r="R222" s="134"/>
      <c r="S222" s="147"/>
      <c r="T222" s="80"/>
      <c r="U222" s="134"/>
      <c r="V222" s="147"/>
      <c r="W222" s="80"/>
      <c r="X222" s="134"/>
      <c r="Y222" s="147">
        <v>52842</v>
      </c>
      <c r="Z222" s="80">
        <v>40964</v>
      </c>
      <c r="AA222" s="134">
        <v>0</v>
      </c>
      <c r="AB222" s="147">
        <v>52720</v>
      </c>
      <c r="AC222" s="80">
        <v>39828</v>
      </c>
      <c r="AD222" s="134">
        <v>0</v>
      </c>
      <c r="AE222" s="147">
        <v>57947</v>
      </c>
      <c r="AF222" s="80">
        <v>42616</v>
      </c>
      <c r="AG222" s="134">
        <v>0</v>
      </c>
    </row>
    <row r="223" spans="1:34" ht="15" customHeight="1" x14ac:dyDescent="0.2">
      <c r="A223" s="20" t="str">
        <f>[6]Settings!U222</f>
        <v>B</v>
      </c>
      <c r="B223" s="19" t="str">
        <f>[6]Settings!V222</f>
        <v>LIM353</v>
      </c>
      <c r="C223" s="229" t="str">
        <f>[6]Settings!W222</f>
        <v>Molemole</v>
      </c>
      <c r="D223" s="147">
        <v>116331</v>
      </c>
      <c r="E223" s="80">
        <v>120993</v>
      </c>
      <c r="F223" s="134">
        <v>123711</v>
      </c>
      <c r="G223" s="147">
        <v>0</v>
      </c>
      <c r="H223" s="80">
        <v>0</v>
      </c>
      <c r="I223" s="134">
        <v>0</v>
      </c>
      <c r="J223" s="147">
        <v>6283</v>
      </c>
      <c r="K223" s="80">
        <v>6597</v>
      </c>
      <c r="L223" s="134">
        <v>6912</v>
      </c>
      <c r="M223" s="147"/>
      <c r="N223" s="80"/>
      <c r="O223" s="134"/>
      <c r="P223" s="147"/>
      <c r="Q223" s="80"/>
      <c r="R223" s="134"/>
      <c r="S223" s="147"/>
      <c r="T223" s="80"/>
      <c r="U223" s="134"/>
      <c r="V223" s="147"/>
      <c r="W223" s="80"/>
      <c r="X223" s="134"/>
      <c r="Y223" s="147">
        <v>39295</v>
      </c>
      <c r="Z223" s="80">
        <v>30462</v>
      </c>
      <c r="AA223" s="134">
        <v>0</v>
      </c>
      <c r="AB223" s="147">
        <v>39805</v>
      </c>
      <c r="AC223" s="80">
        <v>30071</v>
      </c>
      <c r="AD223" s="134">
        <v>0</v>
      </c>
      <c r="AE223" s="147">
        <v>43694</v>
      </c>
      <c r="AF223" s="80">
        <v>32133</v>
      </c>
      <c r="AG223" s="134">
        <v>0</v>
      </c>
    </row>
    <row r="224" spans="1:34" ht="15" customHeight="1" x14ac:dyDescent="0.2">
      <c r="A224" s="20" t="str">
        <f>[6]Settings!U223</f>
        <v>B</v>
      </c>
      <c r="B224" s="19" t="str">
        <f>[6]Settings!V223</f>
        <v>LIM354</v>
      </c>
      <c r="C224" s="229" t="str">
        <f>[6]Settings!W223</f>
        <v xml:space="preserve">Polokwane </v>
      </c>
      <c r="D224" s="147">
        <v>752064</v>
      </c>
      <c r="E224" s="80">
        <v>831889</v>
      </c>
      <c r="F224" s="134">
        <v>903461</v>
      </c>
      <c r="G224" s="147">
        <v>0</v>
      </c>
      <c r="H224" s="80">
        <v>0</v>
      </c>
      <c r="I224" s="134">
        <v>0</v>
      </c>
      <c r="J224" s="147">
        <v>0</v>
      </c>
      <c r="K224" s="80">
        <v>0</v>
      </c>
      <c r="L224" s="134">
        <v>0</v>
      </c>
      <c r="M224" s="147"/>
      <c r="N224" s="80"/>
      <c r="O224" s="134"/>
      <c r="P224" s="147"/>
      <c r="Q224" s="80"/>
      <c r="R224" s="134"/>
      <c r="S224" s="147"/>
      <c r="T224" s="80"/>
      <c r="U224" s="134"/>
      <c r="V224" s="147"/>
      <c r="W224" s="80"/>
      <c r="X224" s="134"/>
      <c r="Y224" s="147">
        <v>0</v>
      </c>
      <c r="Z224" s="80">
        <v>0</v>
      </c>
      <c r="AA224" s="134">
        <v>0</v>
      </c>
      <c r="AB224" s="147">
        <v>0</v>
      </c>
      <c r="AC224" s="80">
        <v>0</v>
      </c>
      <c r="AD224" s="134">
        <v>0</v>
      </c>
      <c r="AE224" s="147">
        <v>0</v>
      </c>
      <c r="AF224" s="80">
        <v>0</v>
      </c>
      <c r="AG224" s="134">
        <v>0</v>
      </c>
    </row>
    <row r="225" spans="1:34" ht="15" customHeight="1" x14ac:dyDescent="0.2">
      <c r="A225" s="20" t="str">
        <f>[6]Settings!U224</f>
        <v>B</v>
      </c>
      <c r="B225" s="19" t="str">
        <f>[6]Settings!V224</f>
        <v>LIM355</v>
      </c>
      <c r="C225" s="229" t="str">
        <f>[6]Settings!W224</f>
        <v>Lepele-Nkumpi</v>
      </c>
      <c r="D225" s="147">
        <v>200362</v>
      </c>
      <c r="E225" s="80">
        <v>209483</v>
      </c>
      <c r="F225" s="134">
        <v>215151</v>
      </c>
      <c r="G225" s="147">
        <v>0</v>
      </c>
      <c r="H225" s="80">
        <v>0</v>
      </c>
      <c r="I225" s="134">
        <v>0</v>
      </c>
      <c r="J225" s="147">
        <v>11780</v>
      </c>
      <c r="K225" s="80">
        <v>12369</v>
      </c>
      <c r="L225" s="134">
        <v>12961</v>
      </c>
      <c r="M225" s="147"/>
      <c r="N225" s="80"/>
      <c r="O225" s="134"/>
      <c r="P225" s="147"/>
      <c r="Q225" s="80"/>
      <c r="R225" s="134"/>
      <c r="S225" s="147"/>
      <c r="T225" s="80"/>
      <c r="U225" s="134"/>
      <c r="V225" s="147"/>
      <c r="W225" s="80"/>
      <c r="X225" s="134"/>
      <c r="Y225" s="147">
        <v>66884</v>
      </c>
      <c r="Z225" s="80">
        <v>51849</v>
      </c>
      <c r="AA225" s="134">
        <v>0</v>
      </c>
      <c r="AB225" s="147">
        <v>68263</v>
      </c>
      <c r="AC225" s="80">
        <v>51570</v>
      </c>
      <c r="AD225" s="134">
        <v>0</v>
      </c>
      <c r="AE225" s="147">
        <v>75525</v>
      </c>
      <c r="AF225" s="80">
        <v>55543</v>
      </c>
      <c r="AG225" s="134">
        <v>0</v>
      </c>
    </row>
    <row r="226" spans="1:34" ht="15" customHeight="1" x14ac:dyDescent="0.2">
      <c r="A226" s="20" t="str">
        <f>[6]Settings!U225</f>
        <v>C</v>
      </c>
      <c r="B226" s="19" t="str">
        <f>[6]Settings!V225</f>
        <v>DC35</v>
      </c>
      <c r="C226" s="229" t="str">
        <f>[6]Settings!W225</f>
        <v>Capricorn District Municipality</v>
      </c>
      <c r="D226" s="147">
        <v>316596</v>
      </c>
      <c r="E226" s="80">
        <v>336593</v>
      </c>
      <c r="F226" s="134">
        <v>357638</v>
      </c>
      <c r="G226" s="147">
        <v>205756</v>
      </c>
      <c r="H226" s="80">
        <v>212031</v>
      </c>
      <c r="I226" s="134">
        <v>230729</v>
      </c>
      <c r="J226" s="147">
        <v>0</v>
      </c>
      <c r="K226" s="80">
        <v>0</v>
      </c>
      <c r="L226" s="134">
        <v>0</v>
      </c>
      <c r="M226" s="147"/>
      <c r="N226" s="80"/>
      <c r="O226" s="134"/>
      <c r="P226" s="147"/>
      <c r="Q226" s="80"/>
      <c r="R226" s="134"/>
      <c r="S226" s="147"/>
      <c r="T226" s="80"/>
      <c r="U226" s="134"/>
      <c r="V226" s="147"/>
      <c r="W226" s="80"/>
      <c r="X226" s="134"/>
      <c r="Y226" s="147"/>
      <c r="Z226" s="80"/>
      <c r="AA226" s="134"/>
      <c r="AB226" s="147"/>
      <c r="AC226" s="80"/>
      <c r="AD226" s="134"/>
      <c r="AE226" s="147"/>
      <c r="AF226" s="80"/>
      <c r="AG226" s="134"/>
    </row>
    <row r="227" spans="1:34" s="66" customFormat="1" ht="15" customHeight="1" x14ac:dyDescent="0.2">
      <c r="A227" s="22" t="str">
        <f>[6]Settings!U226</f>
        <v>Total: Capricorn Municipalities</v>
      </c>
      <c r="B227" s="23"/>
      <c r="C227" s="24"/>
      <c r="D227" s="193">
        <f>SUM(D222:D226)</f>
        <v>1537825</v>
      </c>
      <c r="E227" s="102">
        <f t="shared" ref="E227:AH227" si="29">SUM(E222:E226)</f>
        <v>1656919</v>
      </c>
      <c r="F227" s="203">
        <f t="shared" si="29"/>
        <v>1761015</v>
      </c>
      <c r="G227" s="193">
        <f t="shared" si="29"/>
        <v>205756</v>
      </c>
      <c r="H227" s="102">
        <f t="shared" si="29"/>
        <v>212031</v>
      </c>
      <c r="I227" s="203">
        <f t="shared" si="29"/>
        <v>230729</v>
      </c>
      <c r="J227" s="193">
        <f t="shared" si="29"/>
        <v>26702</v>
      </c>
      <c r="K227" s="102">
        <f t="shared" si="29"/>
        <v>28036</v>
      </c>
      <c r="L227" s="203">
        <f t="shared" si="29"/>
        <v>29378</v>
      </c>
      <c r="M227" s="193">
        <f t="shared" si="29"/>
        <v>0</v>
      </c>
      <c r="N227" s="102">
        <f t="shared" si="29"/>
        <v>0</v>
      </c>
      <c r="O227" s="203">
        <f t="shared" si="29"/>
        <v>0</v>
      </c>
      <c r="P227" s="203">
        <f t="shared" si="29"/>
        <v>0</v>
      </c>
      <c r="Q227" s="102">
        <f t="shared" si="29"/>
        <v>0</v>
      </c>
      <c r="R227" s="203">
        <f t="shared" si="29"/>
        <v>0</v>
      </c>
      <c r="S227" s="193">
        <f t="shared" si="29"/>
        <v>0</v>
      </c>
      <c r="T227" s="102">
        <f t="shared" si="29"/>
        <v>0</v>
      </c>
      <c r="U227" s="203">
        <f t="shared" si="29"/>
        <v>0</v>
      </c>
      <c r="V227" s="193">
        <f t="shared" si="29"/>
        <v>0</v>
      </c>
      <c r="W227" s="102">
        <f t="shared" si="29"/>
        <v>0</v>
      </c>
      <c r="X227" s="203">
        <f t="shared" si="29"/>
        <v>0</v>
      </c>
      <c r="Y227" s="193">
        <f t="shared" si="29"/>
        <v>159021</v>
      </c>
      <c r="Z227" s="102">
        <f t="shared" si="29"/>
        <v>123275</v>
      </c>
      <c r="AA227" s="203">
        <f t="shared" si="29"/>
        <v>0</v>
      </c>
      <c r="AB227" s="193">
        <f t="shared" si="29"/>
        <v>160788</v>
      </c>
      <c r="AC227" s="102">
        <f t="shared" si="29"/>
        <v>121469</v>
      </c>
      <c r="AD227" s="203">
        <f t="shared" si="29"/>
        <v>0</v>
      </c>
      <c r="AE227" s="193">
        <f t="shared" si="29"/>
        <v>177166</v>
      </c>
      <c r="AF227" s="102">
        <f t="shared" si="29"/>
        <v>130292</v>
      </c>
      <c r="AG227" s="203">
        <f t="shared" si="29"/>
        <v>0</v>
      </c>
      <c r="AH227" s="426">
        <f t="shared" si="29"/>
        <v>0</v>
      </c>
    </row>
    <row r="228" spans="1:34" ht="15" customHeight="1" x14ac:dyDescent="0.2">
      <c r="A228" s="254">
        <f>[6]Settings!U227</f>
        <v>0</v>
      </c>
      <c r="B228" s="243">
        <f>[6]Settings!V227</f>
        <v>0</v>
      </c>
      <c r="C228" s="244">
        <f>[6]Settings!W227</f>
        <v>0</v>
      </c>
      <c r="D228" s="1"/>
      <c r="E228" s="2"/>
      <c r="F228" s="3"/>
      <c r="G228" s="1"/>
      <c r="H228" s="2"/>
      <c r="I228" s="3"/>
      <c r="J228" s="1"/>
      <c r="K228" s="2"/>
      <c r="L228" s="3"/>
      <c r="M228" s="1"/>
      <c r="N228" s="2"/>
      <c r="O228" s="3"/>
      <c r="P228" s="1"/>
      <c r="Q228" s="2"/>
      <c r="R228" s="3"/>
      <c r="S228" s="1"/>
      <c r="T228" s="2"/>
      <c r="U228" s="3"/>
      <c r="V228" s="1"/>
      <c r="W228" s="2"/>
      <c r="X228" s="3"/>
      <c r="Y228" s="1"/>
      <c r="Z228" s="2"/>
      <c r="AA228" s="3"/>
      <c r="AB228" s="1"/>
      <c r="AC228" s="2"/>
      <c r="AD228" s="3"/>
      <c r="AE228" s="1"/>
      <c r="AF228" s="2"/>
      <c r="AG228" s="3"/>
    </row>
    <row r="229" spans="1:34" ht="15" customHeight="1" x14ac:dyDescent="0.2">
      <c r="A229" s="20" t="str">
        <f>[6]Settings!U228</f>
        <v>B</v>
      </c>
      <c r="B229" s="19" t="str">
        <f>[6]Settings!V228</f>
        <v>LIM361</v>
      </c>
      <c r="C229" s="229" t="str">
        <f>[6]Settings!W228</f>
        <v xml:space="preserve"> Thabazimbi</v>
      </c>
      <c r="D229" s="147">
        <v>64430</v>
      </c>
      <c r="E229" s="80">
        <v>81511</v>
      </c>
      <c r="F229" s="134">
        <v>88910</v>
      </c>
      <c r="G229" s="147">
        <v>0</v>
      </c>
      <c r="H229" s="80">
        <v>0</v>
      </c>
      <c r="I229" s="134">
        <v>0</v>
      </c>
      <c r="J229" s="147">
        <v>4546</v>
      </c>
      <c r="K229" s="80">
        <v>4771</v>
      </c>
      <c r="L229" s="134">
        <v>4998</v>
      </c>
      <c r="M229" s="147"/>
      <c r="N229" s="80"/>
      <c r="O229" s="134"/>
      <c r="P229" s="147"/>
      <c r="Q229" s="80"/>
      <c r="R229" s="134"/>
      <c r="S229" s="147"/>
      <c r="T229" s="80"/>
      <c r="U229" s="134"/>
      <c r="V229" s="147"/>
      <c r="W229" s="80"/>
      <c r="X229" s="134"/>
      <c r="Y229" s="147"/>
      <c r="Z229" s="80"/>
      <c r="AA229" s="134"/>
      <c r="AB229" s="147"/>
      <c r="AC229" s="80"/>
      <c r="AD229" s="134"/>
      <c r="AE229" s="147"/>
      <c r="AF229" s="80"/>
      <c r="AG229" s="134"/>
    </row>
    <row r="230" spans="1:34" ht="15" customHeight="1" x14ac:dyDescent="0.2">
      <c r="A230" s="20" t="str">
        <f>[6]Settings!U229</f>
        <v>B</v>
      </c>
      <c r="B230" s="19" t="str">
        <f>[6]Settings!V229</f>
        <v>LIM362</v>
      </c>
      <c r="C230" s="229" t="str">
        <f>[6]Settings!W229</f>
        <v xml:space="preserve"> Lephalale</v>
      </c>
      <c r="D230" s="147">
        <v>109248</v>
      </c>
      <c r="E230" s="80">
        <v>130420</v>
      </c>
      <c r="F230" s="134">
        <v>144652</v>
      </c>
      <c r="G230" s="147">
        <v>0</v>
      </c>
      <c r="H230" s="80">
        <v>0</v>
      </c>
      <c r="I230" s="134">
        <v>0</v>
      </c>
      <c r="J230" s="147">
        <v>0</v>
      </c>
      <c r="K230" s="80">
        <v>0</v>
      </c>
      <c r="L230" s="134">
        <v>0</v>
      </c>
      <c r="M230" s="147"/>
      <c r="N230" s="80"/>
      <c r="O230" s="134"/>
      <c r="P230" s="147"/>
      <c r="Q230" s="80"/>
      <c r="R230" s="134"/>
      <c r="S230" s="147"/>
      <c r="T230" s="80"/>
      <c r="U230" s="134"/>
      <c r="V230" s="147"/>
      <c r="W230" s="80"/>
      <c r="X230" s="134"/>
      <c r="Y230" s="147"/>
      <c r="Z230" s="80"/>
      <c r="AA230" s="134"/>
      <c r="AB230" s="147"/>
      <c r="AC230" s="80"/>
      <c r="AD230" s="134"/>
      <c r="AE230" s="147"/>
      <c r="AF230" s="80"/>
      <c r="AG230" s="134"/>
    </row>
    <row r="231" spans="1:34" ht="15" customHeight="1" x14ac:dyDescent="0.2">
      <c r="A231" s="20" t="str">
        <f>[6]Settings!U230</f>
        <v>B</v>
      </c>
      <c r="B231" s="19" t="str">
        <f>[6]Settings!V230</f>
        <v>LIM366</v>
      </c>
      <c r="C231" s="229" t="str">
        <f>[6]Settings!W230</f>
        <v xml:space="preserve"> Bela-Bela</v>
      </c>
      <c r="D231" s="147">
        <v>71571</v>
      </c>
      <c r="E231" s="80">
        <v>78457</v>
      </c>
      <c r="F231" s="134">
        <v>84811</v>
      </c>
      <c r="G231" s="147">
        <v>0</v>
      </c>
      <c r="H231" s="80">
        <v>0</v>
      </c>
      <c r="I231" s="134">
        <v>0</v>
      </c>
      <c r="J231" s="147">
        <v>3368</v>
      </c>
      <c r="K231" s="80">
        <v>3535</v>
      </c>
      <c r="L231" s="134">
        <v>3702</v>
      </c>
      <c r="M231" s="147"/>
      <c r="N231" s="80"/>
      <c r="O231" s="134"/>
      <c r="P231" s="147"/>
      <c r="Q231" s="80"/>
      <c r="R231" s="134"/>
      <c r="S231" s="147"/>
      <c r="T231" s="80"/>
      <c r="U231" s="134"/>
      <c r="V231" s="147"/>
      <c r="W231" s="80"/>
      <c r="X231" s="134"/>
      <c r="Y231" s="147"/>
      <c r="Z231" s="80"/>
      <c r="AA231" s="134"/>
      <c r="AB231" s="147"/>
      <c r="AC231" s="80"/>
      <c r="AD231" s="134"/>
      <c r="AE231" s="147"/>
      <c r="AF231" s="80"/>
      <c r="AG231" s="134"/>
    </row>
    <row r="232" spans="1:34" ht="15" customHeight="1" x14ac:dyDescent="0.2">
      <c r="A232" s="20" t="str">
        <f>[6]Settings!U231</f>
        <v>B</v>
      </c>
      <c r="B232" s="19" t="str">
        <f>[6]Settings!V231</f>
        <v>LIM367</v>
      </c>
      <c r="C232" s="229" t="str">
        <f>[6]Settings!W231</f>
        <v xml:space="preserve"> Mogalakwena</v>
      </c>
      <c r="D232" s="147">
        <v>369653</v>
      </c>
      <c r="E232" s="80">
        <v>394585</v>
      </c>
      <c r="F232" s="134">
        <v>415836</v>
      </c>
      <c r="G232" s="147">
        <v>0</v>
      </c>
      <c r="H232" s="80">
        <v>0</v>
      </c>
      <c r="I232" s="134">
        <v>0</v>
      </c>
      <c r="J232" s="147">
        <v>0</v>
      </c>
      <c r="K232" s="80">
        <v>0</v>
      </c>
      <c r="L232" s="134">
        <v>0</v>
      </c>
      <c r="M232" s="147"/>
      <c r="N232" s="80"/>
      <c r="O232" s="134"/>
      <c r="P232" s="147"/>
      <c r="Q232" s="80"/>
      <c r="R232" s="134"/>
      <c r="S232" s="147"/>
      <c r="T232" s="80"/>
      <c r="U232" s="134"/>
      <c r="V232" s="147"/>
      <c r="W232" s="80"/>
      <c r="X232" s="134"/>
      <c r="Y232" s="147"/>
      <c r="Z232" s="80"/>
      <c r="AA232" s="134"/>
      <c r="AB232" s="147"/>
      <c r="AC232" s="80"/>
      <c r="AD232" s="134"/>
      <c r="AE232" s="147"/>
      <c r="AF232" s="80"/>
      <c r="AG232" s="134"/>
    </row>
    <row r="233" spans="1:34" ht="15" customHeight="1" x14ac:dyDescent="0.2">
      <c r="A233" s="20" t="str">
        <f>[6]Settings!U232</f>
        <v>B</v>
      </c>
      <c r="B233" s="19" t="str">
        <f>[6]Settings!V232</f>
        <v>LIM368</v>
      </c>
      <c r="C233" s="229" t="str">
        <f>[6]Settings!W232</f>
        <v xml:space="preserve"> LIM 368</v>
      </c>
      <c r="D233" s="147">
        <v>93384</v>
      </c>
      <c r="E233" s="80">
        <v>100825</v>
      </c>
      <c r="F233" s="134">
        <v>107303</v>
      </c>
      <c r="G233" s="147">
        <v>0</v>
      </c>
      <c r="H233" s="80">
        <v>0</v>
      </c>
      <c r="I233" s="134">
        <v>0</v>
      </c>
      <c r="J233" s="147">
        <v>0</v>
      </c>
      <c r="K233" s="80">
        <v>0</v>
      </c>
      <c r="L233" s="134">
        <v>0</v>
      </c>
      <c r="M233" s="147"/>
      <c r="N233" s="80"/>
      <c r="O233" s="134"/>
      <c r="P233" s="147"/>
      <c r="Q233" s="80"/>
      <c r="R233" s="134"/>
      <c r="S233" s="147"/>
      <c r="T233" s="80"/>
      <c r="U233" s="134"/>
      <c r="V233" s="147"/>
      <c r="W233" s="80"/>
      <c r="X233" s="134"/>
      <c r="Y233" s="147"/>
      <c r="Z233" s="80"/>
      <c r="AA233" s="134"/>
      <c r="AB233" s="147"/>
      <c r="AC233" s="80"/>
      <c r="AD233" s="134"/>
      <c r="AE233" s="147"/>
      <c r="AF233" s="80"/>
      <c r="AG233" s="134"/>
    </row>
    <row r="234" spans="1:34" ht="15" customHeight="1" x14ac:dyDescent="0.2">
      <c r="A234" s="20" t="str">
        <f>[6]Settings!U233</f>
        <v>C</v>
      </c>
      <c r="B234" s="19" t="str">
        <f>[6]Settings!V233</f>
        <v>DC36</v>
      </c>
      <c r="C234" s="229" t="str">
        <f>[6]Settings!W233</f>
        <v xml:space="preserve"> Waterberg District Municipality</v>
      </c>
      <c r="D234" s="147">
        <v>30156</v>
      </c>
      <c r="E234" s="80">
        <v>32603</v>
      </c>
      <c r="F234" s="134">
        <v>34185</v>
      </c>
      <c r="G234" s="147">
        <v>81395</v>
      </c>
      <c r="H234" s="80">
        <v>83878</v>
      </c>
      <c r="I234" s="134">
        <v>86343</v>
      </c>
      <c r="J234" s="147">
        <v>5822</v>
      </c>
      <c r="K234" s="80">
        <v>6165</v>
      </c>
      <c r="L234" s="134">
        <v>6510</v>
      </c>
      <c r="M234" s="147"/>
      <c r="N234" s="80"/>
      <c r="O234" s="134"/>
      <c r="P234" s="147"/>
      <c r="Q234" s="80"/>
      <c r="R234" s="134"/>
      <c r="S234" s="147"/>
      <c r="T234" s="80"/>
      <c r="U234" s="134"/>
      <c r="V234" s="147"/>
      <c r="W234" s="80"/>
      <c r="X234" s="134"/>
      <c r="Y234" s="147"/>
      <c r="Z234" s="80"/>
      <c r="AA234" s="134"/>
      <c r="AB234" s="147"/>
      <c r="AC234" s="80"/>
      <c r="AD234" s="134"/>
      <c r="AE234" s="147"/>
      <c r="AF234" s="80"/>
      <c r="AG234" s="134"/>
    </row>
    <row r="235" spans="1:34" s="66" customFormat="1" ht="15" customHeight="1" x14ac:dyDescent="0.2">
      <c r="A235" s="22" t="str">
        <f>[6]Settings!U234</f>
        <v>Total: Waterberg Municipalities</v>
      </c>
      <c r="B235" s="23"/>
      <c r="C235" s="24"/>
      <c r="D235" s="193">
        <f>SUM(D229:D234)</f>
        <v>738442</v>
      </c>
      <c r="E235" s="102">
        <f t="shared" ref="E235:AH235" si="30">SUM(E229:E234)</f>
        <v>818401</v>
      </c>
      <c r="F235" s="203">
        <f t="shared" si="30"/>
        <v>875697</v>
      </c>
      <c r="G235" s="193">
        <f t="shared" si="30"/>
        <v>81395</v>
      </c>
      <c r="H235" s="102">
        <f t="shared" si="30"/>
        <v>83878</v>
      </c>
      <c r="I235" s="203">
        <f t="shared" si="30"/>
        <v>86343</v>
      </c>
      <c r="J235" s="193">
        <f t="shared" si="30"/>
        <v>13736</v>
      </c>
      <c r="K235" s="102">
        <f t="shared" si="30"/>
        <v>14471</v>
      </c>
      <c r="L235" s="203">
        <f t="shared" si="30"/>
        <v>15210</v>
      </c>
      <c r="M235" s="193">
        <f t="shared" si="30"/>
        <v>0</v>
      </c>
      <c r="N235" s="102">
        <f t="shared" si="30"/>
        <v>0</v>
      </c>
      <c r="O235" s="203">
        <f t="shared" si="30"/>
        <v>0</v>
      </c>
      <c r="P235" s="203">
        <f t="shared" si="30"/>
        <v>0</v>
      </c>
      <c r="Q235" s="102">
        <f t="shared" si="30"/>
        <v>0</v>
      </c>
      <c r="R235" s="203">
        <f t="shared" si="30"/>
        <v>0</v>
      </c>
      <c r="S235" s="193">
        <f t="shared" si="30"/>
        <v>0</v>
      </c>
      <c r="T235" s="102">
        <f t="shared" si="30"/>
        <v>0</v>
      </c>
      <c r="U235" s="203">
        <f t="shared" si="30"/>
        <v>0</v>
      </c>
      <c r="V235" s="193">
        <f t="shared" si="30"/>
        <v>0</v>
      </c>
      <c r="W235" s="102">
        <f t="shared" si="30"/>
        <v>0</v>
      </c>
      <c r="X235" s="203">
        <f t="shared" si="30"/>
        <v>0</v>
      </c>
      <c r="Y235" s="193">
        <f t="shared" si="30"/>
        <v>0</v>
      </c>
      <c r="Z235" s="102">
        <f t="shared" si="30"/>
        <v>0</v>
      </c>
      <c r="AA235" s="203">
        <f t="shared" si="30"/>
        <v>0</v>
      </c>
      <c r="AB235" s="193">
        <f t="shared" si="30"/>
        <v>0</v>
      </c>
      <c r="AC235" s="102">
        <f t="shared" si="30"/>
        <v>0</v>
      </c>
      <c r="AD235" s="203">
        <f t="shared" si="30"/>
        <v>0</v>
      </c>
      <c r="AE235" s="193">
        <f t="shared" si="30"/>
        <v>0</v>
      </c>
      <c r="AF235" s="102">
        <f t="shared" si="30"/>
        <v>0</v>
      </c>
      <c r="AG235" s="203">
        <f t="shared" si="30"/>
        <v>0</v>
      </c>
      <c r="AH235" s="426">
        <f t="shared" si="30"/>
        <v>0</v>
      </c>
    </row>
    <row r="236" spans="1:34" ht="15" customHeight="1" x14ac:dyDescent="0.2">
      <c r="A236" s="254">
        <f>[6]Settings!U235</f>
        <v>0</v>
      </c>
      <c r="B236" s="243">
        <f>[6]Settings!V235</f>
        <v>0</v>
      </c>
      <c r="C236" s="244">
        <f>[6]Settings!W235</f>
        <v>0</v>
      </c>
      <c r="D236" s="1"/>
      <c r="E236" s="2"/>
      <c r="F236" s="3"/>
      <c r="G236" s="1"/>
      <c r="H236" s="2"/>
      <c r="I236" s="3"/>
      <c r="J236" s="1"/>
      <c r="K236" s="2"/>
      <c r="L236" s="3"/>
      <c r="M236" s="1"/>
      <c r="N236" s="2"/>
      <c r="O236" s="3"/>
      <c r="P236" s="1"/>
      <c r="Q236" s="2"/>
      <c r="R236" s="3"/>
      <c r="S236" s="1"/>
      <c r="T236" s="2"/>
      <c r="U236" s="3"/>
      <c r="V236" s="1"/>
      <c r="W236" s="2"/>
      <c r="X236" s="3"/>
      <c r="Y236" s="1"/>
      <c r="Z236" s="2"/>
      <c r="AA236" s="3"/>
      <c r="AB236" s="1"/>
      <c r="AC236" s="2"/>
      <c r="AD236" s="3"/>
      <c r="AE236" s="1"/>
      <c r="AF236" s="2"/>
      <c r="AG236" s="3"/>
    </row>
    <row r="237" spans="1:34" ht="15" customHeight="1" x14ac:dyDescent="0.2">
      <c r="A237" s="20" t="str">
        <f>[6]Settings!U236</f>
        <v>B</v>
      </c>
      <c r="B237" s="19" t="str">
        <f>[6]Settings!V236</f>
        <v>LIM471</v>
      </c>
      <c r="C237" s="229" t="str">
        <f>[6]Settings!W236</f>
        <v xml:space="preserve"> Ephraim Mogale</v>
      </c>
      <c r="D237" s="147">
        <v>117483</v>
      </c>
      <c r="E237" s="80">
        <v>122658</v>
      </c>
      <c r="F237" s="134">
        <v>126034</v>
      </c>
      <c r="G237" s="147">
        <v>0</v>
      </c>
      <c r="H237" s="80">
        <v>0</v>
      </c>
      <c r="I237" s="134">
        <v>0</v>
      </c>
      <c r="J237" s="147">
        <v>6283</v>
      </c>
      <c r="K237" s="80">
        <v>6597</v>
      </c>
      <c r="L237" s="134">
        <v>6912</v>
      </c>
      <c r="M237" s="147"/>
      <c r="N237" s="80"/>
      <c r="O237" s="134"/>
      <c r="P237" s="147"/>
      <c r="Q237" s="80"/>
      <c r="R237" s="134"/>
      <c r="S237" s="147"/>
      <c r="T237" s="80"/>
      <c r="U237" s="134"/>
      <c r="V237" s="147"/>
      <c r="W237" s="80"/>
      <c r="X237" s="134"/>
      <c r="Y237" s="147">
        <v>40645</v>
      </c>
      <c r="Z237" s="80">
        <v>31509</v>
      </c>
      <c r="AA237" s="134">
        <v>0</v>
      </c>
      <c r="AB237" s="147">
        <v>40349</v>
      </c>
      <c r="AC237" s="80">
        <v>30482</v>
      </c>
      <c r="AD237" s="134">
        <v>0</v>
      </c>
      <c r="AE237" s="147">
        <v>45126</v>
      </c>
      <c r="AF237" s="80">
        <v>33187</v>
      </c>
      <c r="AG237" s="134">
        <v>0</v>
      </c>
    </row>
    <row r="238" spans="1:34" ht="15" customHeight="1" x14ac:dyDescent="0.2">
      <c r="A238" s="20" t="str">
        <f>[6]Settings!U237</f>
        <v>B</v>
      </c>
      <c r="B238" s="19" t="str">
        <f>[6]Settings!V237</f>
        <v>LIM472</v>
      </c>
      <c r="C238" s="229" t="str">
        <f>[6]Settings!W237</f>
        <v xml:space="preserve"> Elias Motsoaledi</v>
      </c>
      <c r="D238" s="147">
        <v>211013</v>
      </c>
      <c r="E238" s="80">
        <v>223654</v>
      </c>
      <c r="F238" s="134">
        <v>232419</v>
      </c>
      <c r="G238" s="147">
        <v>0</v>
      </c>
      <c r="H238" s="80">
        <v>0</v>
      </c>
      <c r="I238" s="134">
        <v>0</v>
      </c>
      <c r="J238" s="147">
        <v>12006</v>
      </c>
      <c r="K238" s="80">
        <v>12605</v>
      </c>
      <c r="L238" s="134">
        <v>13207</v>
      </c>
      <c r="M238" s="147"/>
      <c r="N238" s="80"/>
      <c r="O238" s="134"/>
      <c r="P238" s="147"/>
      <c r="Q238" s="80"/>
      <c r="R238" s="134"/>
      <c r="S238" s="147"/>
      <c r="T238" s="80"/>
      <c r="U238" s="134"/>
      <c r="V238" s="147"/>
      <c r="W238" s="80"/>
      <c r="X238" s="134"/>
      <c r="Y238" s="147">
        <v>71006</v>
      </c>
      <c r="Z238" s="80">
        <v>55045</v>
      </c>
      <c r="AA238" s="134">
        <v>0</v>
      </c>
      <c r="AB238" s="147">
        <v>74074</v>
      </c>
      <c r="AC238" s="80">
        <v>55960</v>
      </c>
      <c r="AD238" s="134">
        <v>0</v>
      </c>
      <c r="AE238" s="147">
        <v>83061</v>
      </c>
      <c r="AF238" s="80">
        <v>61085</v>
      </c>
      <c r="AG238" s="134">
        <v>0</v>
      </c>
    </row>
    <row r="239" spans="1:34" ht="15" customHeight="1" x14ac:dyDescent="0.2">
      <c r="A239" s="20" t="str">
        <f>[6]Settings!U238</f>
        <v>B</v>
      </c>
      <c r="B239" s="19" t="str">
        <f>[6]Settings!V238</f>
        <v>LIM473</v>
      </c>
      <c r="C239" s="229" t="str">
        <f>[6]Settings!W238</f>
        <v xml:space="preserve"> Makhuduthamaga</v>
      </c>
      <c r="D239" s="147">
        <v>221195</v>
      </c>
      <c r="E239" s="80">
        <v>228042</v>
      </c>
      <c r="F239" s="134">
        <v>231517</v>
      </c>
      <c r="G239" s="147">
        <v>0</v>
      </c>
      <c r="H239" s="80">
        <v>0</v>
      </c>
      <c r="I239" s="134">
        <v>0</v>
      </c>
      <c r="J239" s="147">
        <v>12173</v>
      </c>
      <c r="K239" s="80">
        <v>12781</v>
      </c>
      <c r="L239" s="134">
        <v>13393</v>
      </c>
      <c r="M239" s="147"/>
      <c r="N239" s="80"/>
      <c r="O239" s="134"/>
      <c r="P239" s="147"/>
      <c r="Q239" s="80"/>
      <c r="R239" s="134"/>
      <c r="S239" s="147"/>
      <c r="T239" s="80"/>
      <c r="U239" s="134"/>
      <c r="V239" s="147"/>
      <c r="W239" s="80"/>
      <c r="X239" s="134"/>
      <c r="Y239" s="147">
        <v>78271</v>
      </c>
      <c r="Z239" s="80">
        <v>60677</v>
      </c>
      <c r="AA239" s="134">
        <v>0</v>
      </c>
      <c r="AB239" s="147">
        <v>75802</v>
      </c>
      <c r="AC239" s="80">
        <v>57265</v>
      </c>
      <c r="AD239" s="134">
        <v>0</v>
      </c>
      <c r="AE239" s="147">
        <v>84005</v>
      </c>
      <c r="AF239" s="80">
        <v>61780</v>
      </c>
      <c r="AG239" s="134">
        <v>0</v>
      </c>
    </row>
    <row r="240" spans="1:34" ht="15" customHeight="1" x14ac:dyDescent="0.2">
      <c r="A240" s="20" t="str">
        <f>[6]Settings!U239</f>
        <v>B</v>
      </c>
      <c r="B240" s="19" t="str">
        <f>[6]Settings!V239</f>
        <v>LIM476</v>
      </c>
      <c r="C240" s="229" t="str">
        <f>[6]Settings!W239</f>
        <v xml:space="preserve"> LIM 476</v>
      </c>
      <c r="D240" s="147">
        <v>333002</v>
      </c>
      <c r="E240" s="80">
        <v>359356</v>
      </c>
      <c r="F240" s="134">
        <v>378699</v>
      </c>
      <c r="G240" s="147">
        <v>0</v>
      </c>
      <c r="H240" s="80">
        <v>0</v>
      </c>
      <c r="I240" s="134">
        <v>0</v>
      </c>
      <c r="J240" s="147">
        <v>0</v>
      </c>
      <c r="K240" s="80">
        <v>0</v>
      </c>
      <c r="L240" s="134">
        <v>0</v>
      </c>
      <c r="M240" s="147"/>
      <c r="N240" s="80"/>
      <c r="O240" s="134"/>
      <c r="P240" s="147"/>
      <c r="Q240" s="80"/>
      <c r="R240" s="134"/>
      <c r="S240" s="147"/>
      <c r="T240" s="80"/>
      <c r="U240" s="134"/>
      <c r="V240" s="147"/>
      <c r="W240" s="80"/>
      <c r="X240" s="134"/>
      <c r="Y240" s="147">
        <v>117425</v>
      </c>
      <c r="Z240" s="80">
        <v>91030</v>
      </c>
      <c r="AA240" s="134">
        <v>0</v>
      </c>
      <c r="AB240" s="147">
        <v>126606</v>
      </c>
      <c r="AC240" s="80">
        <v>95645</v>
      </c>
      <c r="AD240" s="134">
        <v>0</v>
      </c>
      <c r="AE240" s="147">
        <v>143569</v>
      </c>
      <c r="AF240" s="80">
        <v>105585</v>
      </c>
      <c r="AG240" s="134">
        <v>0</v>
      </c>
    </row>
    <row r="241" spans="1:34" ht="15" customHeight="1" x14ac:dyDescent="0.2">
      <c r="A241" s="20" t="str">
        <f>[6]Settings!U240</f>
        <v>C</v>
      </c>
      <c r="B241" s="19" t="str">
        <f>[6]Settings!V240</f>
        <v>DC47</v>
      </c>
      <c r="C241" s="229" t="str">
        <f>[6]Settings!W240</f>
        <v xml:space="preserve"> Sekhukhune District Municipality</v>
      </c>
      <c r="D241" s="147">
        <v>578120</v>
      </c>
      <c r="E241" s="80">
        <v>625373</v>
      </c>
      <c r="F241" s="134">
        <v>675808</v>
      </c>
      <c r="G241" s="147">
        <v>80460</v>
      </c>
      <c r="H241" s="80">
        <v>87821</v>
      </c>
      <c r="I241" s="134">
        <v>95566</v>
      </c>
      <c r="J241" s="147">
        <v>0</v>
      </c>
      <c r="K241" s="80">
        <v>0</v>
      </c>
      <c r="L241" s="134">
        <v>0</v>
      </c>
      <c r="M241" s="147"/>
      <c r="N241" s="80"/>
      <c r="O241" s="134"/>
      <c r="P241" s="147"/>
      <c r="Q241" s="80"/>
      <c r="R241" s="134"/>
      <c r="S241" s="147"/>
      <c r="T241" s="80"/>
      <c r="U241" s="134"/>
      <c r="V241" s="147"/>
      <c r="W241" s="80"/>
      <c r="X241" s="134"/>
      <c r="Y241" s="147"/>
      <c r="Z241" s="80"/>
      <c r="AA241" s="134"/>
      <c r="AB241" s="147"/>
      <c r="AC241" s="80"/>
      <c r="AD241" s="134"/>
      <c r="AE241" s="147"/>
      <c r="AF241" s="80"/>
      <c r="AG241" s="134">
        <v>0</v>
      </c>
    </row>
    <row r="242" spans="1:34" s="66" customFormat="1" ht="15" customHeight="1" x14ac:dyDescent="0.2">
      <c r="A242" s="22" t="str">
        <f>[6]Settings!U241</f>
        <v>Total: Sekhukhune Municipalities</v>
      </c>
      <c r="B242" s="23"/>
      <c r="C242" s="24"/>
      <c r="D242" s="193">
        <f>SUM(D237:D241)</f>
        <v>1460813</v>
      </c>
      <c r="E242" s="102">
        <f t="shared" ref="E242:AH242" si="31">SUM(E237:E241)</f>
        <v>1559083</v>
      </c>
      <c r="F242" s="203">
        <f t="shared" si="31"/>
        <v>1644477</v>
      </c>
      <c r="G242" s="193">
        <f t="shared" si="31"/>
        <v>80460</v>
      </c>
      <c r="H242" s="102">
        <f t="shared" si="31"/>
        <v>87821</v>
      </c>
      <c r="I242" s="203">
        <f t="shared" si="31"/>
        <v>95566</v>
      </c>
      <c r="J242" s="193">
        <f t="shared" si="31"/>
        <v>30462</v>
      </c>
      <c r="K242" s="102">
        <f t="shared" si="31"/>
        <v>31983</v>
      </c>
      <c r="L242" s="203">
        <f t="shared" si="31"/>
        <v>33512</v>
      </c>
      <c r="M242" s="193">
        <f t="shared" si="31"/>
        <v>0</v>
      </c>
      <c r="N242" s="102">
        <f t="shared" si="31"/>
        <v>0</v>
      </c>
      <c r="O242" s="203">
        <f t="shared" si="31"/>
        <v>0</v>
      </c>
      <c r="P242" s="203">
        <f t="shared" si="31"/>
        <v>0</v>
      </c>
      <c r="Q242" s="102">
        <f t="shared" si="31"/>
        <v>0</v>
      </c>
      <c r="R242" s="203">
        <f t="shared" si="31"/>
        <v>0</v>
      </c>
      <c r="S242" s="193">
        <f t="shared" si="31"/>
        <v>0</v>
      </c>
      <c r="T242" s="102">
        <f t="shared" si="31"/>
        <v>0</v>
      </c>
      <c r="U242" s="203">
        <f t="shared" si="31"/>
        <v>0</v>
      </c>
      <c r="V242" s="193">
        <f t="shared" si="31"/>
        <v>0</v>
      </c>
      <c r="W242" s="102">
        <f t="shared" si="31"/>
        <v>0</v>
      </c>
      <c r="X242" s="203">
        <f t="shared" si="31"/>
        <v>0</v>
      </c>
      <c r="Y242" s="193">
        <f t="shared" si="31"/>
        <v>307347</v>
      </c>
      <c r="Z242" s="102">
        <f t="shared" si="31"/>
        <v>238261</v>
      </c>
      <c r="AA242" s="203">
        <f t="shared" si="31"/>
        <v>0</v>
      </c>
      <c r="AB242" s="193">
        <f t="shared" si="31"/>
        <v>316831</v>
      </c>
      <c r="AC242" s="102">
        <f t="shared" si="31"/>
        <v>239352</v>
      </c>
      <c r="AD242" s="203">
        <f t="shared" si="31"/>
        <v>0</v>
      </c>
      <c r="AE242" s="193">
        <f t="shared" si="31"/>
        <v>355761</v>
      </c>
      <c r="AF242" s="102">
        <f t="shared" si="31"/>
        <v>261637</v>
      </c>
      <c r="AG242" s="203">
        <f t="shared" si="31"/>
        <v>0</v>
      </c>
      <c r="AH242" s="426">
        <f t="shared" si="31"/>
        <v>0</v>
      </c>
    </row>
    <row r="243" spans="1:34" ht="15" customHeight="1" x14ac:dyDescent="0.2">
      <c r="A243" s="254">
        <f>[6]Settings!U242</f>
        <v>0</v>
      </c>
      <c r="B243" s="243">
        <f>[6]Settings!V242</f>
        <v>0</v>
      </c>
      <c r="C243" s="244">
        <f>[6]Settings!W242</f>
        <v>0</v>
      </c>
      <c r="D243" s="1"/>
      <c r="E243" s="2"/>
      <c r="F243" s="3"/>
      <c r="G243" s="1"/>
      <c r="H243" s="2"/>
      <c r="I243" s="3"/>
      <c r="J243" s="1"/>
      <c r="K243" s="2"/>
      <c r="L243" s="3"/>
      <c r="M243" s="1"/>
      <c r="N243" s="2"/>
      <c r="O243" s="3"/>
      <c r="P243" s="1"/>
      <c r="Q243" s="2"/>
      <c r="R243" s="3"/>
      <c r="S243" s="1"/>
      <c r="T243" s="2"/>
      <c r="U243" s="3"/>
      <c r="V243" s="1"/>
      <c r="W243" s="2"/>
      <c r="X243" s="3"/>
      <c r="Y243" s="1"/>
      <c r="Z243" s="2"/>
      <c r="AA243" s="3"/>
      <c r="AB243" s="1"/>
      <c r="AC243" s="2"/>
      <c r="AD243" s="3"/>
      <c r="AE243" s="1"/>
      <c r="AF243" s="2"/>
      <c r="AG243" s="3"/>
    </row>
    <row r="244" spans="1:34" ht="15" customHeight="1" x14ac:dyDescent="0.2">
      <c r="A244" s="254">
        <f>[6]Settings!U243</f>
        <v>0</v>
      </c>
      <c r="B244" s="243">
        <f>[6]Settings!V243</f>
        <v>0</v>
      </c>
      <c r="C244" s="244">
        <f>[6]Settings!W243</f>
        <v>0</v>
      </c>
      <c r="D244" s="1"/>
      <c r="E244" s="2"/>
      <c r="F244" s="3"/>
      <c r="G244" s="1"/>
      <c r="H244" s="2"/>
      <c r="I244" s="3"/>
      <c r="J244" s="1"/>
      <c r="K244" s="2"/>
      <c r="L244" s="3"/>
      <c r="M244" s="1"/>
      <c r="N244" s="2"/>
      <c r="O244" s="3"/>
      <c r="P244" s="1"/>
      <c r="Q244" s="2"/>
      <c r="R244" s="3"/>
      <c r="S244" s="1"/>
      <c r="T244" s="2"/>
      <c r="U244" s="3"/>
      <c r="V244" s="1"/>
      <c r="W244" s="2"/>
      <c r="X244" s="3"/>
      <c r="Y244" s="1"/>
      <c r="Z244" s="2"/>
      <c r="AA244" s="3"/>
      <c r="AB244" s="1"/>
      <c r="AC244" s="2"/>
      <c r="AD244" s="3"/>
      <c r="AE244" s="1"/>
      <c r="AF244" s="2"/>
      <c r="AG244" s="3"/>
    </row>
    <row r="245" spans="1:34" s="66" customFormat="1" ht="15" customHeight="1" x14ac:dyDescent="0.2">
      <c r="A245" s="22" t="str">
        <f>[6]Settings!U244</f>
        <v>Total: Limpopo Municipalities</v>
      </c>
      <c r="B245" s="23"/>
      <c r="C245" s="24"/>
      <c r="D245" s="193">
        <f>D213+D220+D227+D235+D242</f>
        <v>7133523</v>
      </c>
      <c r="E245" s="102">
        <f t="shared" ref="E245:AH245" si="32">E213+E220+E227+E235+E242</f>
        <v>7751878</v>
      </c>
      <c r="F245" s="203">
        <f t="shared" si="32"/>
        <v>8256782</v>
      </c>
      <c r="G245" s="193">
        <f t="shared" si="32"/>
        <v>537934</v>
      </c>
      <c r="H245" s="102">
        <f t="shared" si="32"/>
        <v>569636</v>
      </c>
      <c r="I245" s="203">
        <f t="shared" si="32"/>
        <v>614938</v>
      </c>
      <c r="J245" s="193">
        <f t="shared" si="32"/>
        <v>142093</v>
      </c>
      <c r="K245" s="102">
        <f t="shared" si="32"/>
        <v>149235</v>
      </c>
      <c r="L245" s="203">
        <f t="shared" si="32"/>
        <v>156416</v>
      </c>
      <c r="M245" s="193">
        <f t="shared" si="32"/>
        <v>0</v>
      </c>
      <c r="N245" s="102">
        <f t="shared" si="32"/>
        <v>0</v>
      </c>
      <c r="O245" s="203">
        <f t="shared" si="32"/>
        <v>0</v>
      </c>
      <c r="P245" s="203">
        <f t="shared" si="32"/>
        <v>0</v>
      </c>
      <c r="Q245" s="102">
        <f t="shared" si="32"/>
        <v>0</v>
      </c>
      <c r="R245" s="203">
        <f t="shared" si="32"/>
        <v>0</v>
      </c>
      <c r="S245" s="193">
        <f t="shared" si="32"/>
        <v>0</v>
      </c>
      <c r="T245" s="102">
        <f t="shared" si="32"/>
        <v>0</v>
      </c>
      <c r="U245" s="203">
        <f t="shared" si="32"/>
        <v>0</v>
      </c>
      <c r="V245" s="193">
        <f t="shared" si="32"/>
        <v>0</v>
      </c>
      <c r="W245" s="102">
        <f t="shared" si="32"/>
        <v>0</v>
      </c>
      <c r="X245" s="203">
        <f t="shared" si="32"/>
        <v>0</v>
      </c>
      <c r="Y245" s="193">
        <f t="shared" si="32"/>
        <v>1202024</v>
      </c>
      <c r="Z245" s="102">
        <f t="shared" si="32"/>
        <v>931830</v>
      </c>
      <c r="AA245" s="203">
        <f t="shared" si="32"/>
        <v>0</v>
      </c>
      <c r="AB245" s="193">
        <f t="shared" si="32"/>
        <v>1289656</v>
      </c>
      <c r="AC245" s="102">
        <f t="shared" si="32"/>
        <v>974279</v>
      </c>
      <c r="AD245" s="203">
        <f t="shared" si="32"/>
        <v>0</v>
      </c>
      <c r="AE245" s="193">
        <f t="shared" si="32"/>
        <v>1442699</v>
      </c>
      <c r="AF245" s="102">
        <f t="shared" si="32"/>
        <v>1060999</v>
      </c>
      <c r="AG245" s="203">
        <f t="shared" si="32"/>
        <v>0</v>
      </c>
      <c r="AH245" s="426">
        <f t="shared" si="32"/>
        <v>0</v>
      </c>
    </row>
    <row r="246" spans="1:34" ht="15" customHeight="1" x14ac:dyDescent="0.2">
      <c r="A246" s="254">
        <f>[6]Settings!U245</f>
        <v>0</v>
      </c>
      <c r="B246" s="243">
        <f>[6]Settings!V245</f>
        <v>0</v>
      </c>
      <c r="C246" s="244">
        <f>[6]Settings!W245</f>
        <v>0</v>
      </c>
      <c r="D246" s="6"/>
      <c r="E246" s="7"/>
      <c r="F246" s="8"/>
      <c r="G246" s="6"/>
      <c r="H246" s="7"/>
      <c r="I246" s="8"/>
      <c r="J246" s="6"/>
      <c r="K246" s="7"/>
      <c r="L246" s="8"/>
      <c r="M246" s="6"/>
      <c r="N246" s="7"/>
      <c r="O246" s="8"/>
      <c r="P246" s="6"/>
      <c r="Q246" s="7"/>
      <c r="R246" s="8"/>
      <c r="S246" s="6"/>
      <c r="T246" s="7"/>
      <c r="U246" s="8"/>
      <c r="V246" s="6"/>
      <c r="W246" s="7"/>
      <c r="X246" s="8"/>
      <c r="Y246" s="6"/>
      <c r="Z246" s="7"/>
      <c r="AA246" s="8"/>
      <c r="AB246" s="6"/>
      <c r="AC246" s="7"/>
      <c r="AD246" s="8"/>
      <c r="AE246" s="6"/>
      <c r="AF246" s="7"/>
      <c r="AG246" s="8"/>
    </row>
    <row r="247" spans="1:34" ht="15" customHeight="1" x14ac:dyDescent="0.2">
      <c r="A247" s="257" t="str">
        <f>[6]Settings!U246</f>
        <v>MPUMALANGA</v>
      </c>
      <c r="B247" s="19"/>
      <c r="C247" s="229"/>
      <c r="D247" s="1"/>
      <c r="E247" s="2"/>
      <c r="F247" s="3"/>
      <c r="G247" s="1"/>
      <c r="H247" s="2"/>
      <c r="I247" s="3"/>
      <c r="J247" s="1"/>
      <c r="K247" s="2"/>
      <c r="L247" s="3"/>
      <c r="M247" s="1"/>
      <c r="N247" s="2"/>
      <c r="O247" s="3"/>
      <c r="P247" s="1"/>
      <c r="Q247" s="2"/>
      <c r="R247" s="3"/>
      <c r="S247" s="1"/>
      <c r="T247" s="2"/>
      <c r="U247" s="3"/>
      <c r="V247" s="1"/>
      <c r="W247" s="2"/>
      <c r="X247" s="3"/>
      <c r="Y247" s="1"/>
      <c r="Z247" s="2"/>
      <c r="AA247" s="3"/>
      <c r="AB247" s="1"/>
      <c r="AC247" s="2"/>
      <c r="AD247" s="3"/>
      <c r="AE247" s="1"/>
      <c r="AF247" s="2"/>
      <c r="AG247" s="3"/>
    </row>
    <row r="248" spans="1:34" ht="15" customHeight="1" x14ac:dyDescent="0.2">
      <c r="A248" s="254">
        <f>[6]Settings!U247</f>
        <v>0</v>
      </c>
      <c r="B248" s="243">
        <f>[6]Settings!V247</f>
        <v>0</v>
      </c>
      <c r="C248" s="244">
        <f>[6]Settings!W247</f>
        <v>0</v>
      </c>
      <c r="D248" s="1"/>
      <c r="E248" s="2"/>
      <c r="F248" s="3"/>
      <c r="G248" s="1"/>
      <c r="H248" s="2"/>
      <c r="I248" s="3"/>
      <c r="J248" s="1"/>
      <c r="K248" s="2"/>
      <c r="L248" s="3"/>
      <c r="M248" s="1"/>
      <c r="N248" s="2"/>
      <c r="O248" s="3"/>
      <c r="P248" s="1"/>
      <c r="Q248" s="2"/>
      <c r="R248" s="3"/>
      <c r="S248" s="1"/>
      <c r="T248" s="2"/>
      <c r="U248" s="3"/>
      <c r="V248" s="1"/>
      <c r="W248" s="2"/>
      <c r="X248" s="3"/>
      <c r="Y248" s="1"/>
      <c r="Z248" s="2"/>
      <c r="AA248" s="3"/>
      <c r="AB248" s="1"/>
      <c r="AC248" s="2"/>
      <c r="AD248" s="3"/>
      <c r="AE248" s="1"/>
      <c r="AF248" s="2"/>
      <c r="AG248" s="3"/>
    </row>
    <row r="249" spans="1:34" ht="15" customHeight="1" x14ac:dyDescent="0.2">
      <c r="A249" s="20" t="str">
        <f>[6]Settings!U248</f>
        <v>B</v>
      </c>
      <c r="B249" s="19" t="s">
        <v>1285</v>
      </c>
      <c r="C249" s="229" t="str">
        <f>[6]Settings!W248</f>
        <v>Albert Luthuli</v>
      </c>
      <c r="D249" s="147">
        <v>244591</v>
      </c>
      <c r="E249" s="80">
        <v>267858</v>
      </c>
      <c r="F249" s="134">
        <v>285620</v>
      </c>
      <c r="G249" s="147">
        <v>0</v>
      </c>
      <c r="H249" s="80">
        <v>0</v>
      </c>
      <c r="I249" s="134">
        <v>0</v>
      </c>
      <c r="J249" s="147">
        <v>9650</v>
      </c>
      <c r="K249" s="80">
        <v>10131</v>
      </c>
      <c r="L249" s="134">
        <v>10615</v>
      </c>
      <c r="M249" s="147"/>
      <c r="N249" s="80"/>
      <c r="O249" s="134"/>
      <c r="P249" s="147"/>
      <c r="Q249" s="80"/>
      <c r="R249" s="134"/>
      <c r="S249" s="147"/>
      <c r="T249" s="80"/>
      <c r="U249" s="134"/>
      <c r="V249" s="147"/>
      <c r="W249" s="80"/>
      <c r="X249" s="134"/>
      <c r="Y249" s="147"/>
      <c r="Z249" s="80"/>
      <c r="AA249" s="134"/>
      <c r="AB249" s="147"/>
      <c r="AC249" s="80"/>
      <c r="AD249" s="134"/>
      <c r="AE249" s="147"/>
      <c r="AF249" s="80"/>
      <c r="AG249" s="134"/>
    </row>
    <row r="250" spans="1:34" ht="15" customHeight="1" x14ac:dyDescent="0.2">
      <c r="A250" s="20" t="str">
        <f>[6]Settings!U249</f>
        <v>B</v>
      </c>
      <c r="B250" s="19" t="s">
        <v>1286</v>
      </c>
      <c r="C250" s="229" t="str">
        <f>[6]Settings!W249</f>
        <v>Msukaligwa</v>
      </c>
      <c r="D250" s="147">
        <v>134855</v>
      </c>
      <c r="E250" s="80">
        <v>154428</v>
      </c>
      <c r="F250" s="134">
        <v>169675</v>
      </c>
      <c r="G250" s="147">
        <v>0</v>
      </c>
      <c r="H250" s="80">
        <v>0</v>
      </c>
      <c r="I250" s="134">
        <v>0</v>
      </c>
      <c r="J250" s="147">
        <v>0</v>
      </c>
      <c r="K250" s="80">
        <v>0</v>
      </c>
      <c r="L250" s="134">
        <v>0</v>
      </c>
      <c r="M250" s="147"/>
      <c r="N250" s="80"/>
      <c r="O250" s="134"/>
      <c r="P250" s="147"/>
      <c r="Q250" s="80"/>
      <c r="R250" s="134"/>
      <c r="S250" s="147"/>
      <c r="T250" s="80"/>
      <c r="U250" s="134"/>
      <c r="V250" s="147"/>
      <c r="W250" s="80"/>
      <c r="X250" s="134"/>
      <c r="Y250" s="147"/>
      <c r="Z250" s="80"/>
      <c r="AA250" s="134"/>
      <c r="AB250" s="147"/>
      <c r="AC250" s="80"/>
      <c r="AD250" s="134"/>
      <c r="AE250" s="147"/>
      <c r="AF250" s="80"/>
      <c r="AG250" s="134"/>
    </row>
    <row r="251" spans="1:34" ht="15" customHeight="1" x14ac:dyDescent="0.2">
      <c r="A251" s="20" t="str">
        <f>[6]Settings!U250</f>
        <v>B</v>
      </c>
      <c r="B251" s="19" t="s">
        <v>1287</v>
      </c>
      <c r="C251" s="229" t="str">
        <f>[6]Settings!W250</f>
        <v>Mkhondo</v>
      </c>
      <c r="D251" s="147">
        <v>178990</v>
      </c>
      <c r="E251" s="80">
        <v>201280</v>
      </c>
      <c r="F251" s="134">
        <v>218164</v>
      </c>
      <c r="G251" s="147">
        <v>0</v>
      </c>
      <c r="H251" s="80">
        <v>0</v>
      </c>
      <c r="I251" s="134">
        <v>0</v>
      </c>
      <c r="J251" s="147">
        <v>7461</v>
      </c>
      <c r="K251" s="80">
        <v>7834</v>
      </c>
      <c r="L251" s="134">
        <v>8208</v>
      </c>
      <c r="M251" s="147"/>
      <c r="N251" s="80"/>
      <c r="O251" s="134"/>
      <c r="P251" s="147"/>
      <c r="Q251" s="80"/>
      <c r="R251" s="134"/>
      <c r="S251" s="147"/>
      <c r="T251" s="80"/>
      <c r="U251" s="134"/>
      <c r="V251" s="147"/>
      <c r="W251" s="80"/>
      <c r="X251" s="134"/>
      <c r="Y251" s="147"/>
      <c r="Z251" s="80"/>
      <c r="AA251" s="134"/>
      <c r="AB251" s="147"/>
      <c r="AC251" s="80"/>
      <c r="AD251" s="134"/>
      <c r="AE251" s="147"/>
      <c r="AF251" s="80"/>
      <c r="AG251" s="134"/>
    </row>
    <row r="252" spans="1:34" ht="15" customHeight="1" x14ac:dyDescent="0.2">
      <c r="A252" s="20" t="str">
        <f>[6]Settings!U251</f>
        <v>B</v>
      </c>
      <c r="B252" s="19" t="s">
        <v>1288</v>
      </c>
      <c r="C252" s="229" t="str">
        <f>[6]Settings!W251</f>
        <v>Pixley Ka Seme</v>
      </c>
      <c r="D252" s="147">
        <v>92159</v>
      </c>
      <c r="E252" s="80">
        <v>102830</v>
      </c>
      <c r="F252" s="134">
        <v>109920</v>
      </c>
      <c r="G252" s="147">
        <v>0</v>
      </c>
      <c r="H252" s="80">
        <v>0</v>
      </c>
      <c r="I252" s="134">
        <v>0</v>
      </c>
      <c r="J252" s="147">
        <v>4153</v>
      </c>
      <c r="K252" s="80">
        <v>4359</v>
      </c>
      <c r="L252" s="134">
        <v>4566</v>
      </c>
      <c r="M252" s="147"/>
      <c r="N252" s="80"/>
      <c r="O252" s="134"/>
      <c r="P252" s="147"/>
      <c r="Q252" s="80"/>
      <c r="R252" s="134"/>
      <c r="S252" s="147"/>
      <c r="T252" s="80"/>
      <c r="U252" s="134"/>
      <c r="V252" s="147"/>
      <c r="W252" s="80"/>
      <c r="X252" s="134"/>
      <c r="Y252" s="147"/>
      <c r="Z252" s="80"/>
      <c r="AA252" s="134"/>
      <c r="AB252" s="147"/>
      <c r="AC252" s="80"/>
      <c r="AD252" s="134"/>
      <c r="AE252" s="147"/>
      <c r="AF252" s="80"/>
      <c r="AG252" s="134"/>
    </row>
    <row r="253" spans="1:34" ht="15" customHeight="1" x14ac:dyDescent="0.2">
      <c r="A253" s="20" t="str">
        <f>[6]Settings!U252</f>
        <v>B</v>
      </c>
      <c r="B253" s="19" t="s">
        <v>1289</v>
      </c>
      <c r="C253" s="229" t="str">
        <f>[6]Settings!W252</f>
        <v>Lekwa</v>
      </c>
      <c r="D253" s="147">
        <v>93948</v>
      </c>
      <c r="E253" s="80">
        <v>107311</v>
      </c>
      <c r="F253" s="134">
        <v>117044</v>
      </c>
      <c r="G253" s="147">
        <v>0</v>
      </c>
      <c r="H253" s="80">
        <v>0</v>
      </c>
      <c r="I253" s="134">
        <v>0</v>
      </c>
      <c r="J253" s="147">
        <v>0</v>
      </c>
      <c r="K253" s="80">
        <v>0</v>
      </c>
      <c r="L253" s="134">
        <v>0</v>
      </c>
      <c r="M253" s="147"/>
      <c r="N253" s="80"/>
      <c r="O253" s="134"/>
      <c r="P253" s="147"/>
      <c r="Q253" s="80"/>
      <c r="R253" s="134"/>
      <c r="S253" s="147"/>
      <c r="T253" s="80"/>
      <c r="U253" s="134"/>
      <c r="V253" s="147"/>
      <c r="W253" s="80"/>
      <c r="X253" s="134"/>
      <c r="Y253" s="147"/>
      <c r="Z253" s="80"/>
      <c r="AA253" s="134"/>
      <c r="AB253" s="147"/>
      <c r="AC253" s="80"/>
      <c r="AD253" s="134"/>
      <c r="AE253" s="147"/>
      <c r="AF253" s="80"/>
      <c r="AG253" s="134"/>
    </row>
    <row r="254" spans="1:34" ht="15" customHeight="1" x14ac:dyDescent="0.2">
      <c r="A254" s="20" t="str">
        <f>[6]Settings!U253</f>
        <v>B</v>
      </c>
      <c r="B254" s="19" t="s">
        <v>1290</v>
      </c>
      <c r="C254" s="229" t="str">
        <f>[6]Settings!W253</f>
        <v>Dipaleseng</v>
      </c>
      <c r="D254" s="147">
        <v>55892</v>
      </c>
      <c r="E254" s="80">
        <v>61804</v>
      </c>
      <c r="F254" s="134">
        <v>66531</v>
      </c>
      <c r="G254" s="147">
        <v>0</v>
      </c>
      <c r="H254" s="80">
        <v>0</v>
      </c>
      <c r="I254" s="134">
        <v>0</v>
      </c>
      <c r="J254" s="147">
        <v>2496</v>
      </c>
      <c r="K254" s="80">
        <v>2622</v>
      </c>
      <c r="L254" s="134">
        <v>2749</v>
      </c>
      <c r="M254" s="147"/>
      <c r="N254" s="80"/>
      <c r="O254" s="134"/>
      <c r="P254" s="147"/>
      <c r="Q254" s="80"/>
      <c r="R254" s="134"/>
      <c r="S254" s="147"/>
      <c r="T254" s="80"/>
      <c r="U254" s="134"/>
      <c r="V254" s="147"/>
      <c r="W254" s="80"/>
      <c r="X254" s="134"/>
      <c r="Y254" s="147"/>
      <c r="Z254" s="80"/>
      <c r="AA254" s="134"/>
      <c r="AB254" s="147"/>
      <c r="AC254" s="80"/>
      <c r="AD254" s="134"/>
      <c r="AE254" s="147"/>
      <c r="AF254" s="80"/>
      <c r="AG254" s="134"/>
    </row>
    <row r="255" spans="1:34" ht="15" customHeight="1" x14ac:dyDescent="0.2">
      <c r="A255" s="20" t="str">
        <f>[6]Settings!U254</f>
        <v>B</v>
      </c>
      <c r="B255" s="19" t="s">
        <v>1291</v>
      </c>
      <c r="C255" s="229" t="str">
        <f>[6]Settings!W254</f>
        <v>Govan Mbeki</v>
      </c>
      <c r="D255" s="147">
        <v>218181</v>
      </c>
      <c r="E255" s="80">
        <v>258160</v>
      </c>
      <c r="F255" s="134">
        <v>286526</v>
      </c>
      <c r="G255" s="147">
        <v>0</v>
      </c>
      <c r="H255" s="80">
        <v>0</v>
      </c>
      <c r="I255" s="134">
        <v>0</v>
      </c>
      <c r="J255" s="147">
        <v>0</v>
      </c>
      <c r="K255" s="80">
        <v>0</v>
      </c>
      <c r="L255" s="134">
        <v>0</v>
      </c>
      <c r="M255" s="147"/>
      <c r="N255" s="80"/>
      <c r="O255" s="134"/>
      <c r="P255" s="147"/>
      <c r="Q255" s="80"/>
      <c r="R255" s="134"/>
      <c r="S255" s="147"/>
      <c r="T255" s="80"/>
      <c r="U255" s="134"/>
      <c r="V255" s="147"/>
      <c r="W255" s="80"/>
      <c r="X255" s="134"/>
      <c r="Y255" s="147"/>
      <c r="Z255" s="80"/>
      <c r="AA255" s="134"/>
      <c r="AB255" s="147"/>
      <c r="AC255" s="80"/>
      <c r="AD255" s="134"/>
      <c r="AE255" s="147"/>
      <c r="AF255" s="80"/>
      <c r="AG255" s="134"/>
    </row>
    <row r="256" spans="1:34" ht="15" customHeight="1" x14ac:dyDescent="0.2">
      <c r="A256" s="20" t="str">
        <f>[6]Settings!U255</f>
        <v>C</v>
      </c>
      <c r="B256" s="19" t="s">
        <v>106</v>
      </c>
      <c r="C256" s="229" t="str">
        <f>[6]Settings!W255</f>
        <v>Gert Sibande District Municipality</v>
      </c>
      <c r="D256" s="147">
        <v>10369</v>
      </c>
      <c r="E256" s="80">
        <v>11332</v>
      </c>
      <c r="F256" s="134">
        <v>11939</v>
      </c>
      <c r="G256" s="147">
        <v>268207</v>
      </c>
      <c r="H256" s="80">
        <v>271006</v>
      </c>
      <c r="I256" s="134">
        <v>278972</v>
      </c>
      <c r="J256" s="147">
        <v>0</v>
      </c>
      <c r="K256" s="80">
        <v>0</v>
      </c>
      <c r="L256" s="134">
        <v>0</v>
      </c>
      <c r="M256" s="147"/>
      <c r="N256" s="80"/>
      <c r="O256" s="134"/>
      <c r="P256" s="147"/>
      <c r="Q256" s="80"/>
      <c r="R256" s="134"/>
      <c r="S256" s="147"/>
      <c r="T256" s="80"/>
      <c r="U256" s="134"/>
      <c r="V256" s="147"/>
      <c r="W256" s="80"/>
      <c r="X256" s="134"/>
      <c r="Y256" s="147"/>
      <c r="Z256" s="80"/>
      <c r="AA256" s="134"/>
      <c r="AB256" s="147"/>
      <c r="AC256" s="80"/>
      <c r="AD256" s="134"/>
      <c r="AE256" s="147"/>
      <c r="AF256" s="80"/>
      <c r="AG256" s="134"/>
    </row>
    <row r="257" spans="1:34" s="66" customFormat="1" ht="15" customHeight="1" x14ac:dyDescent="0.2">
      <c r="A257" s="22" t="str">
        <f>[6]Settings!U256</f>
        <v>Total: Gert Sibande Municipalities</v>
      </c>
      <c r="B257" s="23"/>
      <c r="C257" s="24"/>
      <c r="D257" s="193">
        <f>SUM(D249:D256)</f>
        <v>1028985</v>
      </c>
      <c r="E257" s="102">
        <f t="shared" ref="E257:AH257" si="33">SUM(E249:E256)</f>
        <v>1165003</v>
      </c>
      <c r="F257" s="203">
        <f t="shared" si="33"/>
        <v>1265419</v>
      </c>
      <c r="G257" s="193">
        <f t="shared" si="33"/>
        <v>268207</v>
      </c>
      <c r="H257" s="102">
        <f t="shared" si="33"/>
        <v>271006</v>
      </c>
      <c r="I257" s="203">
        <f t="shared" si="33"/>
        <v>278972</v>
      </c>
      <c r="J257" s="193">
        <f t="shared" si="33"/>
        <v>23760</v>
      </c>
      <c r="K257" s="102">
        <f t="shared" si="33"/>
        <v>24946</v>
      </c>
      <c r="L257" s="203">
        <f t="shared" si="33"/>
        <v>26138</v>
      </c>
      <c r="M257" s="193">
        <f t="shared" si="33"/>
        <v>0</v>
      </c>
      <c r="N257" s="102">
        <f t="shared" si="33"/>
        <v>0</v>
      </c>
      <c r="O257" s="203">
        <f t="shared" si="33"/>
        <v>0</v>
      </c>
      <c r="P257" s="203">
        <f t="shared" si="33"/>
        <v>0</v>
      </c>
      <c r="Q257" s="102">
        <f t="shared" si="33"/>
        <v>0</v>
      </c>
      <c r="R257" s="203">
        <f t="shared" si="33"/>
        <v>0</v>
      </c>
      <c r="S257" s="193">
        <f t="shared" si="33"/>
        <v>0</v>
      </c>
      <c r="T257" s="102">
        <f t="shared" si="33"/>
        <v>0</v>
      </c>
      <c r="U257" s="203">
        <f t="shared" si="33"/>
        <v>0</v>
      </c>
      <c r="V257" s="193">
        <f t="shared" si="33"/>
        <v>0</v>
      </c>
      <c r="W257" s="102">
        <f t="shared" si="33"/>
        <v>0</v>
      </c>
      <c r="X257" s="203">
        <f t="shared" si="33"/>
        <v>0</v>
      </c>
      <c r="Y257" s="193">
        <f t="shared" si="33"/>
        <v>0</v>
      </c>
      <c r="Z257" s="102">
        <f t="shared" si="33"/>
        <v>0</v>
      </c>
      <c r="AA257" s="203">
        <f t="shared" si="33"/>
        <v>0</v>
      </c>
      <c r="AB257" s="193">
        <f t="shared" si="33"/>
        <v>0</v>
      </c>
      <c r="AC257" s="102">
        <f t="shared" si="33"/>
        <v>0</v>
      </c>
      <c r="AD257" s="203">
        <f t="shared" si="33"/>
        <v>0</v>
      </c>
      <c r="AE257" s="193">
        <f t="shared" si="33"/>
        <v>0</v>
      </c>
      <c r="AF257" s="102">
        <f t="shared" si="33"/>
        <v>0</v>
      </c>
      <c r="AG257" s="203">
        <f t="shared" si="33"/>
        <v>0</v>
      </c>
      <c r="AH257" s="426">
        <f t="shared" si="33"/>
        <v>0</v>
      </c>
    </row>
    <row r="258" spans="1:34" ht="15" customHeight="1" x14ac:dyDescent="0.2">
      <c r="A258" s="254">
        <f>[6]Settings!U257</f>
        <v>0</v>
      </c>
      <c r="B258" s="243">
        <f>[6]Settings!V257</f>
        <v>0</v>
      </c>
      <c r="C258" s="244">
        <f>[6]Settings!W257</f>
        <v>0</v>
      </c>
      <c r="D258" s="1"/>
      <c r="E258" s="2"/>
      <c r="F258" s="3"/>
      <c r="G258" s="1"/>
      <c r="H258" s="2"/>
      <c r="I258" s="3"/>
      <c r="J258" s="1"/>
      <c r="K258" s="2"/>
      <c r="L258" s="3"/>
      <c r="M258" s="1"/>
      <c r="N258" s="2"/>
      <c r="O258" s="3"/>
      <c r="P258" s="1"/>
      <c r="Q258" s="2"/>
      <c r="R258" s="3"/>
      <c r="S258" s="1"/>
      <c r="T258" s="2"/>
      <c r="U258" s="3"/>
      <c r="V258" s="1"/>
      <c r="W258" s="2"/>
      <c r="X258" s="3"/>
      <c r="Y258" s="1"/>
      <c r="Z258" s="2"/>
      <c r="AA258" s="3"/>
      <c r="AB258" s="1"/>
      <c r="AC258" s="2"/>
      <c r="AD258" s="3"/>
      <c r="AE258" s="1"/>
      <c r="AF258" s="2"/>
      <c r="AG258" s="3"/>
    </row>
    <row r="259" spans="1:34" ht="15" customHeight="1" x14ac:dyDescent="0.2">
      <c r="A259" s="20" t="str">
        <f>[6]Settings!U258</f>
        <v>B</v>
      </c>
      <c r="B259" s="19" t="str">
        <f>[6]Settings!V258</f>
        <v>MP311</v>
      </c>
      <c r="C259" s="229" t="str">
        <f>[6]Settings!W258</f>
        <v>Victor Khanye</v>
      </c>
      <c r="D259" s="147">
        <v>76377</v>
      </c>
      <c r="E259" s="80">
        <v>83680</v>
      </c>
      <c r="F259" s="134">
        <v>90506</v>
      </c>
      <c r="G259" s="147">
        <v>0</v>
      </c>
      <c r="H259" s="80">
        <v>0</v>
      </c>
      <c r="I259" s="134">
        <v>0</v>
      </c>
      <c r="J259" s="147">
        <v>3368</v>
      </c>
      <c r="K259" s="80">
        <v>3535</v>
      </c>
      <c r="L259" s="134">
        <v>3702</v>
      </c>
      <c r="M259" s="147"/>
      <c r="N259" s="80"/>
      <c r="O259" s="134"/>
      <c r="P259" s="147"/>
      <c r="Q259" s="80"/>
      <c r="R259" s="134"/>
      <c r="S259" s="147"/>
      <c r="T259" s="80"/>
      <c r="U259" s="134"/>
      <c r="V259" s="147"/>
      <c r="W259" s="80"/>
      <c r="X259" s="134"/>
      <c r="Y259" s="147"/>
      <c r="Z259" s="80"/>
      <c r="AA259" s="134"/>
      <c r="AB259" s="147"/>
      <c r="AC259" s="80"/>
      <c r="AD259" s="134"/>
      <c r="AE259" s="147"/>
      <c r="AF259" s="80"/>
      <c r="AG259" s="134"/>
    </row>
    <row r="260" spans="1:34" ht="15" customHeight="1" x14ac:dyDescent="0.2">
      <c r="A260" s="20" t="str">
        <f>[6]Settings!U259</f>
        <v>B</v>
      </c>
      <c r="B260" s="19" t="str">
        <f>[6]Settings!V259</f>
        <v>MP312</v>
      </c>
      <c r="C260" s="229" t="str">
        <f>[6]Settings!W259</f>
        <v>Emalahleni</v>
      </c>
      <c r="D260" s="147">
        <v>288802</v>
      </c>
      <c r="E260" s="80">
        <v>326821</v>
      </c>
      <c r="F260" s="134">
        <v>362607</v>
      </c>
      <c r="G260" s="147">
        <v>0</v>
      </c>
      <c r="H260" s="80">
        <v>0</v>
      </c>
      <c r="I260" s="134">
        <v>0</v>
      </c>
      <c r="J260" s="147">
        <v>0</v>
      </c>
      <c r="K260" s="80">
        <v>0</v>
      </c>
      <c r="L260" s="134">
        <v>0</v>
      </c>
      <c r="M260" s="147"/>
      <c r="N260" s="80"/>
      <c r="O260" s="134"/>
      <c r="P260" s="147"/>
      <c r="Q260" s="80"/>
      <c r="R260" s="134"/>
      <c r="S260" s="147"/>
      <c r="T260" s="80"/>
      <c r="U260" s="134"/>
      <c r="V260" s="147"/>
      <c r="W260" s="80"/>
      <c r="X260" s="134"/>
      <c r="Y260" s="147"/>
      <c r="Z260" s="80"/>
      <c r="AA260" s="134"/>
      <c r="AB260" s="147"/>
      <c r="AC260" s="80"/>
      <c r="AD260" s="134"/>
      <c r="AE260" s="147"/>
      <c r="AF260" s="80"/>
      <c r="AG260" s="134"/>
    </row>
    <row r="261" spans="1:34" ht="15" customHeight="1" x14ac:dyDescent="0.2">
      <c r="A261" s="20" t="str">
        <f>[6]Settings!U260</f>
        <v>B</v>
      </c>
      <c r="B261" s="19" t="str">
        <f>[6]Settings!V260</f>
        <v>MP313</v>
      </c>
      <c r="C261" s="229" t="str">
        <f>[6]Settings!W260</f>
        <v>Steve Tshwete</v>
      </c>
      <c r="D261" s="147">
        <v>156759</v>
      </c>
      <c r="E261" s="80">
        <v>179975</v>
      </c>
      <c r="F261" s="134">
        <v>201936</v>
      </c>
      <c r="G261" s="147">
        <v>0</v>
      </c>
      <c r="H261" s="80">
        <v>0</v>
      </c>
      <c r="I261" s="134">
        <v>0</v>
      </c>
      <c r="J261" s="147">
        <v>0</v>
      </c>
      <c r="K261" s="80">
        <v>0</v>
      </c>
      <c r="L261" s="134">
        <v>0</v>
      </c>
      <c r="M261" s="147"/>
      <c r="N261" s="80"/>
      <c r="O261" s="134"/>
      <c r="P261" s="147"/>
      <c r="Q261" s="80"/>
      <c r="R261" s="134"/>
      <c r="S261" s="147"/>
      <c r="T261" s="80"/>
      <c r="U261" s="134"/>
      <c r="V261" s="147"/>
      <c r="W261" s="80"/>
      <c r="X261" s="134"/>
      <c r="Y261" s="147"/>
      <c r="Z261" s="80"/>
      <c r="AA261" s="134"/>
      <c r="AB261" s="147"/>
      <c r="AC261" s="80"/>
      <c r="AD261" s="134"/>
      <c r="AE261" s="147"/>
      <c r="AF261" s="80"/>
      <c r="AG261" s="134"/>
    </row>
    <row r="262" spans="1:34" ht="15" customHeight="1" x14ac:dyDescent="0.2">
      <c r="A262" s="20" t="str">
        <f>[6]Settings!U261</f>
        <v>B</v>
      </c>
      <c r="B262" s="19" t="str">
        <f>[6]Settings!V261</f>
        <v>MP314</v>
      </c>
      <c r="C262" s="229" t="str">
        <f>[6]Settings!W261</f>
        <v>Emakhazeni</v>
      </c>
      <c r="D262" s="147">
        <v>52072</v>
      </c>
      <c r="E262" s="80">
        <v>55208</v>
      </c>
      <c r="F262" s="134">
        <v>58094</v>
      </c>
      <c r="G262" s="147">
        <v>0</v>
      </c>
      <c r="H262" s="80">
        <v>0</v>
      </c>
      <c r="I262" s="134">
        <v>0</v>
      </c>
      <c r="J262" s="147">
        <v>3150</v>
      </c>
      <c r="K262" s="80">
        <v>3307</v>
      </c>
      <c r="L262" s="134">
        <v>3466</v>
      </c>
      <c r="M262" s="147"/>
      <c r="N262" s="80"/>
      <c r="O262" s="134"/>
      <c r="P262" s="147"/>
      <c r="Q262" s="80"/>
      <c r="R262" s="134"/>
      <c r="S262" s="147"/>
      <c r="T262" s="80"/>
      <c r="U262" s="134"/>
      <c r="V262" s="147"/>
      <c r="W262" s="80"/>
      <c r="X262" s="134"/>
      <c r="Y262" s="147"/>
      <c r="Z262" s="80"/>
      <c r="AA262" s="134"/>
      <c r="AB262" s="147"/>
      <c r="AC262" s="80"/>
      <c r="AD262" s="134"/>
      <c r="AE262" s="147"/>
      <c r="AF262" s="80"/>
      <c r="AG262" s="134"/>
    </row>
    <row r="263" spans="1:34" ht="15" customHeight="1" x14ac:dyDescent="0.2">
      <c r="A263" s="20" t="str">
        <f>[6]Settings!U262</f>
        <v>B</v>
      </c>
      <c r="B263" s="19" t="str">
        <f>[6]Settings!V262</f>
        <v>MP315</v>
      </c>
      <c r="C263" s="229" t="str">
        <f>[6]Settings!W262</f>
        <v>Thembisile Hani</v>
      </c>
      <c r="D263" s="147">
        <v>338477</v>
      </c>
      <c r="E263" s="80">
        <v>363538</v>
      </c>
      <c r="F263" s="134">
        <v>385423</v>
      </c>
      <c r="G263" s="147">
        <v>0</v>
      </c>
      <c r="H263" s="80">
        <v>0</v>
      </c>
      <c r="I263" s="134">
        <v>0</v>
      </c>
      <c r="J263" s="147">
        <v>0</v>
      </c>
      <c r="K263" s="80">
        <v>0</v>
      </c>
      <c r="L263" s="134">
        <v>0</v>
      </c>
      <c r="M263" s="147"/>
      <c r="N263" s="80"/>
      <c r="O263" s="134"/>
      <c r="P263" s="147"/>
      <c r="Q263" s="80"/>
      <c r="R263" s="134"/>
      <c r="S263" s="147"/>
      <c r="T263" s="80"/>
      <c r="U263" s="134"/>
      <c r="V263" s="147"/>
      <c r="W263" s="80"/>
      <c r="X263" s="134"/>
      <c r="Y263" s="147"/>
      <c r="Z263" s="80"/>
      <c r="AA263" s="134"/>
      <c r="AB263" s="147"/>
      <c r="AC263" s="80"/>
      <c r="AD263" s="134"/>
      <c r="AE263" s="147"/>
      <c r="AF263" s="80"/>
      <c r="AG263" s="134"/>
    </row>
    <row r="264" spans="1:34" ht="15" customHeight="1" x14ac:dyDescent="0.2">
      <c r="A264" s="20" t="str">
        <f>[6]Settings!U263</f>
        <v>B</v>
      </c>
      <c r="B264" s="19" t="str">
        <f>[6]Settings!V263</f>
        <v>MP316</v>
      </c>
      <c r="C264" s="229" t="str">
        <f>[6]Settings!W263</f>
        <v>Dr JS Moroka</v>
      </c>
      <c r="D264" s="147">
        <v>316355</v>
      </c>
      <c r="E264" s="80">
        <v>332132</v>
      </c>
      <c r="F264" s="134">
        <v>345179</v>
      </c>
      <c r="G264" s="147">
        <v>0</v>
      </c>
      <c r="H264" s="80">
        <v>0</v>
      </c>
      <c r="I264" s="134">
        <v>0</v>
      </c>
      <c r="J264" s="147">
        <v>12173</v>
      </c>
      <c r="K264" s="80">
        <v>12781</v>
      </c>
      <c r="L264" s="134">
        <v>13393</v>
      </c>
      <c r="M264" s="147"/>
      <c r="N264" s="80"/>
      <c r="O264" s="134"/>
      <c r="P264" s="147"/>
      <c r="Q264" s="80"/>
      <c r="R264" s="134"/>
      <c r="S264" s="147"/>
      <c r="T264" s="80"/>
      <c r="U264" s="134"/>
      <c r="V264" s="147"/>
      <c r="W264" s="80"/>
      <c r="X264" s="134"/>
      <c r="Y264" s="147"/>
      <c r="Z264" s="80"/>
      <c r="AA264" s="134"/>
      <c r="AB264" s="147"/>
      <c r="AC264" s="80"/>
      <c r="AD264" s="134"/>
      <c r="AE264" s="147"/>
      <c r="AF264" s="80"/>
      <c r="AG264" s="134"/>
    </row>
    <row r="265" spans="1:34" ht="15" customHeight="1" x14ac:dyDescent="0.2">
      <c r="A265" s="20" t="str">
        <f>[6]Settings!U264</f>
        <v>C</v>
      </c>
      <c r="B265" s="19" t="str">
        <f>[6]Settings!V264</f>
        <v>DC31</v>
      </c>
      <c r="C265" s="229" t="str">
        <f>[6]Settings!W264</f>
        <v>Nkangala District Municipality</v>
      </c>
      <c r="D265" s="147">
        <v>19402</v>
      </c>
      <c r="E265" s="80">
        <v>20854</v>
      </c>
      <c r="F265" s="134">
        <v>21911</v>
      </c>
      <c r="G265" s="147">
        <v>319654</v>
      </c>
      <c r="H265" s="80">
        <v>322989</v>
      </c>
      <c r="I265" s="134">
        <v>332483</v>
      </c>
      <c r="J265" s="147">
        <v>0</v>
      </c>
      <c r="K265" s="80">
        <v>0</v>
      </c>
      <c r="L265" s="134">
        <v>0</v>
      </c>
      <c r="M265" s="147"/>
      <c r="N265" s="80"/>
      <c r="O265" s="134"/>
      <c r="P265" s="147"/>
      <c r="Q265" s="80"/>
      <c r="R265" s="134"/>
      <c r="S265" s="147"/>
      <c r="T265" s="80"/>
      <c r="U265" s="134"/>
      <c r="V265" s="147"/>
      <c r="W265" s="80"/>
      <c r="X265" s="134"/>
      <c r="Y265" s="147"/>
      <c r="Z265" s="80"/>
      <c r="AA265" s="134"/>
      <c r="AB265" s="147"/>
      <c r="AC265" s="80"/>
      <c r="AD265" s="134"/>
      <c r="AE265" s="147"/>
      <c r="AF265" s="80"/>
      <c r="AG265" s="134"/>
    </row>
    <row r="266" spans="1:34" s="66" customFormat="1" ht="15" customHeight="1" x14ac:dyDescent="0.2">
      <c r="A266" s="22" t="str">
        <f>[6]Settings!U265</f>
        <v>Total: Nkangala Municipalities</v>
      </c>
      <c r="B266" s="23"/>
      <c r="C266" s="24"/>
      <c r="D266" s="193">
        <f>SUM(D259:D265)</f>
        <v>1248244</v>
      </c>
      <c r="E266" s="102">
        <f t="shared" ref="E266:AH266" si="34">SUM(E259:E265)</f>
        <v>1362208</v>
      </c>
      <c r="F266" s="203">
        <f t="shared" si="34"/>
        <v>1465656</v>
      </c>
      <c r="G266" s="193">
        <f t="shared" si="34"/>
        <v>319654</v>
      </c>
      <c r="H266" s="102">
        <f t="shared" si="34"/>
        <v>322989</v>
      </c>
      <c r="I266" s="203">
        <f t="shared" si="34"/>
        <v>332483</v>
      </c>
      <c r="J266" s="193">
        <f t="shared" si="34"/>
        <v>18691</v>
      </c>
      <c r="K266" s="102">
        <f t="shared" si="34"/>
        <v>19623</v>
      </c>
      <c r="L266" s="203">
        <f t="shared" si="34"/>
        <v>20561</v>
      </c>
      <c r="M266" s="193">
        <f t="shared" si="34"/>
        <v>0</v>
      </c>
      <c r="N266" s="102">
        <f t="shared" si="34"/>
        <v>0</v>
      </c>
      <c r="O266" s="203">
        <f t="shared" si="34"/>
        <v>0</v>
      </c>
      <c r="P266" s="203">
        <f t="shared" si="34"/>
        <v>0</v>
      </c>
      <c r="Q266" s="102">
        <f t="shared" si="34"/>
        <v>0</v>
      </c>
      <c r="R266" s="203">
        <f t="shared" si="34"/>
        <v>0</v>
      </c>
      <c r="S266" s="193">
        <f t="shared" si="34"/>
        <v>0</v>
      </c>
      <c r="T266" s="102">
        <f t="shared" si="34"/>
        <v>0</v>
      </c>
      <c r="U266" s="203">
        <f t="shared" si="34"/>
        <v>0</v>
      </c>
      <c r="V266" s="193">
        <f t="shared" si="34"/>
        <v>0</v>
      </c>
      <c r="W266" s="102">
        <f t="shared" si="34"/>
        <v>0</v>
      </c>
      <c r="X266" s="203">
        <f t="shared" si="34"/>
        <v>0</v>
      </c>
      <c r="Y266" s="193">
        <f t="shared" si="34"/>
        <v>0</v>
      </c>
      <c r="Z266" s="102">
        <f t="shared" si="34"/>
        <v>0</v>
      </c>
      <c r="AA266" s="203">
        <f t="shared" si="34"/>
        <v>0</v>
      </c>
      <c r="AB266" s="193">
        <f t="shared" si="34"/>
        <v>0</v>
      </c>
      <c r="AC266" s="102">
        <f t="shared" si="34"/>
        <v>0</v>
      </c>
      <c r="AD266" s="203">
        <f t="shared" si="34"/>
        <v>0</v>
      </c>
      <c r="AE266" s="193">
        <f t="shared" si="34"/>
        <v>0</v>
      </c>
      <c r="AF266" s="102">
        <f t="shared" si="34"/>
        <v>0</v>
      </c>
      <c r="AG266" s="203">
        <f t="shared" si="34"/>
        <v>0</v>
      </c>
      <c r="AH266" s="426">
        <f t="shared" si="34"/>
        <v>0</v>
      </c>
    </row>
    <row r="267" spans="1:34" ht="15" customHeight="1" x14ac:dyDescent="0.2">
      <c r="A267" s="254">
        <f>[6]Settings!U266</f>
        <v>0</v>
      </c>
      <c r="B267" s="243">
        <f>[6]Settings!V266</f>
        <v>0</v>
      </c>
      <c r="C267" s="244">
        <f>[6]Settings!W266</f>
        <v>0</v>
      </c>
      <c r="D267" s="1"/>
      <c r="E267" s="2"/>
      <c r="F267" s="3"/>
      <c r="G267" s="1">
        <v>0</v>
      </c>
      <c r="H267" s="2"/>
      <c r="I267" s="3"/>
      <c r="J267" s="1"/>
      <c r="K267" s="2"/>
      <c r="L267" s="3"/>
      <c r="M267" s="1"/>
      <c r="N267" s="2"/>
      <c r="O267" s="3"/>
      <c r="P267" s="1"/>
      <c r="Q267" s="2"/>
      <c r="R267" s="3"/>
      <c r="S267" s="1"/>
      <c r="T267" s="2"/>
      <c r="U267" s="3"/>
      <c r="V267" s="1"/>
      <c r="W267" s="2"/>
      <c r="X267" s="3"/>
      <c r="Y267" s="1"/>
      <c r="Z267" s="2"/>
      <c r="AA267" s="3"/>
      <c r="AB267" s="1"/>
      <c r="AC267" s="2"/>
      <c r="AD267" s="3"/>
      <c r="AE267" s="1"/>
      <c r="AF267" s="2"/>
      <c r="AG267" s="3"/>
    </row>
    <row r="268" spans="1:34" ht="15" customHeight="1" x14ac:dyDescent="0.2">
      <c r="A268" s="20" t="str">
        <f>[6]Settings!U267</f>
        <v>B</v>
      </c>
      <c r="B268" s="19" t="str">
        <f>[6]Settings!V267</f>
        <v>MP321</v>
      </c>
      <c r="C268" s="229" t="str">
        <f>[6]Settings!W267</f>
        <v>Thaba Chweu</v>
      </c>
      <c r="D268" s="147">
        <v>119062</v>
      </c>
      <c r="E268" s="80">
        <v>127219</v>
      </c>
      <c r="F268" s="134">
        <v>134973</v>
      </c>
      <c r="G268" s="147">
        <v>0</v>
      </c>
      <c r="H268" s="80">
        <v>0</v>
      </c>
      <c r="I268" s="134">
        <v>0</v>
      </c>
      <c r="J268" s="147">
        <v>5331</v>
      </c>
      <c r="K268" s="80">
        <v>5596</v>
      </c>
      <c r="L268" s="134">
        <v>5862</v>
      </c>
      <c r="M268" s="147"/>
      <c r="N268" s="80"/>
      <c r="O268" s="134"/>
      <c r="P268" s="147"/>
      <c r="Q268" s="80"/>
      <c r="R268" s="134"/>
      <c r="S268" s="147"/>
      <c r="T268" s="80"/>
      <c r="U268" s="134"/>
      <c r="V268" s="147"/>
      <c r="W268" s="80"/>
      <c r="X268" s="134"/>
      <c r="Y268" s="147"/>
      <c r="Z268" s="80"/>
      <c r="AA268" s="134"/>
      <c r="AB268" s="147"/>
      <c r="AC268" s="80"/>
      <c r="AD268" s="134"/>
      <c r="AE268" s="147"/>
      <c r="AF268" s="80"/>
      <c r="AG268" s="134"/>
    </row>
    <row r="269" spans="1:34" ht="15" customHeight="1" x14ac:dyDescent="0.2">
      <c r="A269" s="20" t="str">
        <f>[6]Settings!U268</f>
        <v>B</v>
      </c>
      <c r="B269" s="19" t="str">
        <f>[6]Settings!V268</f>
        <v>MP324</v>
      </c>
      <c r="C269" s="229" t="str">
        <f>[6]Settings!W268</f>
        <v>Nkomazi</v>
      </c>
      <c r="D269" s="147">
        <v>483144</v>
      </c>
      <c r="E269" s="80">
        <v>515601</v>
      </c>
      <c r="F269" s="134">
        <v>544585</v>
      </c>
      <c r="G269" s="147">
        <v>0</v>
      </c>
      <c r="H269" s="80">
        <v>0</v>
      </c>
      <c r="I269" s="134">
        <v>0</v>
      </c>
      <c r="J269" s="147">
        <v>0</v>
      </c>
      <c r="K269" s="80">
        <v>0</v>
      </c>
      <c r="L269" s="134">
        <v>0</v>
      </c>
      <c r="M269" s="147"/>
      <c r="N269" s="80"/>
      <c r="O269" s="134"/>
      <c r="P269" s="147"/>
      <c r="Q269" s="80"/>
      <c r="R269" s="134"/>
      <c r="S269" s="147"/>
      <c r="T269" s="80"/>
      <c r="U269" s="134"/>
      <c r="V269" s="147"/>
      <c r="W269" s="80"/>
      <c r="X269" s="134"/>
      <c r="Y269" s="147"/>
      <c r="Z269" s="80"/>
      <c r="AA269" s="134"/>
      <c r="AB269" s="147"/>
      <c r="AC269" s="80"/>
      <c r="AD269" s="134"/>
      <c r="AE269" s="147"/>
      <c r="AF269" s="80"/>
      <c r="AG269" s="134"/>
    </row>
    <row r="270" spans="1:34" ht="15" customHeight="1" x14ac:dyDescent="0.2">
      <c r="A270" s="20" t="str">
        <f>[6]Settings!U269</f>
        <v>B</v>
      </c>
      <c r="B270" s="19" t="str">
        <f>[6]Settings!V269</f>
        <v>MP325</v>
      </c>
      <c r="C270" s="229" t="str">
        <f>[6]Settings!W269</f>
        <v>Bushbuckridge</v>
      </c>
      <c r="D270" s="147">
        <v>683632</v>
      </c>
      <c r="E270" s="80">
        <v>719537</v>
      </c>
      <c r="F270" s="134">
        <v>750699</v>
      </c>
      <c r="G270" s="147">
        <v>0</v>
      </c>
      <c r="H270" s="80">
        <v>0</v>
      </c>
      <c r="I270" s="134">
        <v>0</v>
      </c>
      <c r="J270" s="147">
        <v>0</v>
      </c>
      <c r="K270" s="80">
        <v>0</v>
      </c>
      <c r="L270" s="134">
        <v>0</v>
      </c>
      <c r="M270" s="147"/>
      <c r="N270" s="80"/>
      <c r="O270" s="134"/>
      <c r="P270" s="147"/>
      <c r="Q270" s="80"/>
      <c r="R270" s="134"/>
      <c r="S270" s="147"/>
      <c r="T270" s="80"/>
      <c r="U270" s="134"/>
      <c r="V270" s="147"/>
      <c r="W270" s="80"/>
      <c r="X270" s="134"/>
      <c r="Y270" s="147"/>
      <c r="Z270" s="80"/>
      <c r="AA270" s="134"/>
      <c r="AB270" s="147"/>
      <c r="AC270" s="80"/>
      <c r="AD270" s="134"/>
      <c r="AE270" s="147"/>
      <c r="AF270" s="80"/>
      <c r="AG270" s="134"/>
    </row>
    <row r="271" spans="1:34" ht="15" customHeight="1" x14ac:dyDescent="0.2">
      <c r="A271" s="20" t="str">
        <f>[6]Settings!U270</f>
        <v>B</v>
      </c>
      <c r="B271" s="19" t="str">
        <f>[6]Settings!V270</f>
        <v>MP326</v>
      </c>
      <c r="C271" s="229" t="str">
        <f>[6]Settings!W270</f>
        <v>City of Mbombela</v>
      </c>
      <c r="D271" s="147">
        <v>608678</v>
      </c>
      <c r="E271" s="80">
        <v>662052</v>
      </c>
      <c r="F271" s="134">
        <v>712545</v>
      </c>
      <c r="G271" s="147">
        <v>0</v>
      </c>
      <c r="H271" s="80">
        <v>0</v>
      </c>
      <c r="I271" s="134">
        <v>0</v>
      </c>
      <c r="J271" s="147">
        <v>0</v>
      </c>
      <c r="K271" s="80">
        <v>0</v>
      </c>
      <c r="L271" s="134">
        <v>0</v>
      </c>
      <c r="M271" s="147"/>
      <c r="N271" s="80"/>
      <c r="O271" s="134"/>
      <c r="P271" s="147"/>
      <c r="Q271" s="80"/>
      <c r="R271" s="134"/>
      <c r="S271" s="147"/>
      <c r="T271" s="80"/>
      <c r="U271" s="134"/>
      <c r="V271" s="147"/>
      <c r="W271" s="80"/>
      <c r="X271" s="134"/>
      <c r="Y271" s="147"/>
      <c r="Z271" s="80"/>
      <c r="AA271" s="134"/>
      <c r="AB271" s="147"/>
      <c r="AC271" s="80"/>
      <c r="AD271" s="134"/>
      <c r="AE271" s="147"/>
      <c r="AF271" s="80"/>
      <c r="AG271" s="134"/>
    </row>
    <row r="272" spans="1:34" ht="15" customHeight="1" x14ac:dyDescent="0.2">
      <c r="A272" s="20" t="str">
        <f>[6]Settings!U271</f>
        <v>C</v>
      </c>
      <c r="B272" s="19" t="str">
        <f>[6]Settings!V271</f>
        <v>DC32</v>
      </c>
      <c r="C272" s="229" t="str">
        <f>[6]Settings!W271</f>
        <v>Ehlanzeni District Municipality</v>
      </c>
      <c r="D272" s="147">
        <v>70003</v>
      </c>
      <c r="E272" s="80">
        <v>74154</v>
      </c>
      <c r="F272" s="134">
        <v>77137</v>
      </c>
      <c r="G272" s="147">
        <v>159687</v>
      </c>
      <c r="H272" s="80">
        <v>164557</v>
      </c>
      <c r="I272" s="134">
        <v>169394</v>
      </c>
      <c r="J272" s="147">
        <v>0</v>
      </c>
      <c r="K272" s="80">
        <v>0</v>
      </c>
      <c r="L272" s="134">
        <v>0</v>
      </c>
      <c r="M272" s="147"/>
      <c r="N272" s="80"/>
      <c r="O272" s="134"/>
      <c r="P272" s="147"/>
      <c r="Q272" s="80"/>
      <c r="R272" s="134"/>
      <c r="S272" s="147"/>
      <c r="T272" s="80"/>
      <c r="U272" s="134"/>
      <c r="V272" s="147"/>
      <c r="W272" s="80"/>
      <c r="X272" s="134"/>
      <c r="Y272" s="147"/>
      <c r="Z272" s="80"/>
      <c r="AA272" s="134"/>
      <c r="AB272" s="147"/>
      <c r="AC272" s="80"/>
      <c r="AD272" s="134"/>
      <c r="AE272" s="147"/>
      <c r="AF272" s="80"/>
      <c r="AG272" s="134"/>
    </row>
    <row r="273" spans="1:34" s="66" customFormat="1" ht="15" customHeight="1" x14ac:dyDescent="0.2">
      <c r="A273" s="22" t="str">
        <f>[6]Settings!U272</f>
        <v>Total: Ehlanzeni Municipalities</v>
      </c>
      <c r="B273" s="23"/>
      <c r="C273" s="24"/>
      <c r="D273" s="193">
        <f>SUM(D268:D272)</f>
        <v>1964519</v>
      </c>
      <c r="E273" s="102">
        <f t="shared" ref="E273:AH273" si="35">SUM(E268:E272)</f>
        <v>2098563</v>
      </c>
      <c r="F273" s="203">
        <f t="shared" si="35"/>
        <v>2219939</v>
      </c>
      <c r="G273" s="193">
        <f t="shared" si="35"/>
        <v>159687</v>
      </c>
      <c r="H273" s="102">
        <f t="shared" si="35"/>
        <v>164557</v>
      </c>
      <c r="I273" s="203">
        <f t="shared" si="35"/>
        <v>169394</v>
      </c>
      <c r="J273" s="193">
        <f t="shared" si="35"/>
        <v>5331</v>
      </c>
      <c r="K273" s="102">
        <f t="shared" si="35"/>
        <v>5596</v>
      </c>
      <c r="L273" s="203">
        <f t="shared" si="35"/>
        <v>5862</v>
      </c>
      <c r="M273" s="193">
        <f t="shared" si="35"/>
        <v>0</v>
      </c>
      <c r="N273" s="102">
        <f t="shared" si="35"/>
        <v>0</v>
      </c>
      <c r="O273" s="203">
        <f t="shared" si="35"/>
        <v>0</v>
      </c>
      <c r="P273" s="203">
        <f t="shared" si="35"/>
        <v>0</v>
      </c>
      <c r="Q273" s="102">
        <f t="shared" si="35"/>
        <v>0</v>
      </c>
      <c r="R273" s="203">
        <f t="shared" si="35"/>
        <v>0</v>
      </c>
      <c r="S273" s="193">
        <f t="shared" si="35"/>
        <v>0</v>
      </c>
      <c r="T273" s="102">
        <f t="shared" si="35"/>
        <v>0</v>
      </c>
      <c r="U273" s="203">
        <f t="shared" si="35"/>
        <v>0</v>
      </c>
      <c r="V273" s="193">
        <f t="shared" si="35"/>
        <v>0</v>
      </c>
      <c r="W273" s="102">
        <f t="shared" si="35"/>
        <v>0</v>
      </c>
      <c r="X273" s="203">
        <f t="shared" si="35"/>
        <v>0</v>
      </c>
      <c r="Y273" s="193">
        <f t="shared" si="35"/>
        <v>0</v>
      </c>
      <c r="Z273" s="102">
        <f t="shared" si="35"/>
        <v>0</v>
      </c>
      <c r="AA273" s="203">
        <f t="shared" si="35"/>
        <v>0</v>
      </c>
      <c r="AB273" s="193">
        <f t="shared" si="35"/>
        <v>0</v>
      </c>
      <c r="AC273" s="102">
        <f t="shared" si="35"/>
        <v>0</v>
      </c>
      <c r="AD273" s="203">
        <f t="shared" si="35"/>
        <v>0</v>
      </c>
      <c r="AE273" s="193">
        <f t="shared" si="35"/>
        <v>0</v>
      </c>
      <c r="AF273" s="102">
        <f t="shared" si="35"/>
        <v>0</v>
      </c>
      <c r="AG273" s="203">
        <f t="shared" si="35"/>
        <v>0</v>
      </c>
      <c r="AH273" s="426">
        <f t="shared" si="35"/>
        <v>0</v>
      </c>
    </row>
    <row r="274" spans="1:34" ht="15" customHeight="1" x14ac:dyDescent="0.2">
      <c r="A274" s="254">
        <f>[6]Settings!U273</f>
        <v>0</v>
      </c>
      <c r="B274" s="243">
        <f>[6]Settings!V273</f>
        <v>0</v>
      </c>
      <c r="C274" s="244">
        <f>[6]Settings!W273</f>
        <v>0</v>
      </c>
      <c r="D274" s="1"/>
      <c r="E274" s="2"/>
      <c r="F274" s="3"/>
      <c r="G274" s="1"/>
      <c r="H274" s="2"/>
      <c r="I274" s="3"/>
      <c r="J274" s="1"/>
      <c r="K274" s="2"/>
      <c r="L274" s="3"/>
      <c r="M274" s="1"/>
      <c r="N274" s="2"/>
      <c r="O274" s="3"/>
      <c r="P274" s="1"/>
      <c r="Q274" s="2"/>
      <c r="R274" s="3"/>
      <c r="S274" s="1"/>
      <c r="T274" s="2"/>
      <c r="U274" s="3"/>
      <c r="V274" s="1"/>
      <c r="W274" s="2"/>
      <c r="X274" s="3"/>
      <c r="Y274" s="1"/>
      <c r="Z274" s="2"/>
      <c r="AA274" s="3"/>
      <c r="AB274" s="1"/>
      <c r="AC274" s="2"/>
      <c r="AD274" s="3"/>
      <c r="AE274" s="1"/>
      <c r="AF274" s="2"/>
      <c r="AG274" s="3"/>
    </row>
    <row r="275" spans="1:34" ht="15" customHeight="1" x14ac:dyDescent="0.2">
      <c r="A275" s="254">
        <f>[6]Settings!U274</f>
        <v>0</v>
      </c>
      <c r="B275" s="243">
        <f>[6]Settings!V274</f>
        <v>0</v>
      </c>
      <c r="C275" s="244">
        <f>[6]Settings!W274</f>
        <v>0</v>
      </c>
      <c r="D275" s="147"/>
      <c r="E275" s="80"/>
      <c r="F275" s="134"/>
      <c r="G275" s="196"/>
      <c r="H275" s="79"/>
      <c r="I275" s="206"/>
      <c r="J275" s="196"/>
      <c r="K275" s="79"/>
      <c r="L275" s="206"/>
      <c r="M275" s="196"/>
      <c r="N275" s="79"/>
      <c r="O275" s="206"/>
      <c r="P275" s="196"/>
      <c r="Q275" s="79"/>
      <c r="R275" s="206"/>
      <c r="S275" s="196"/>
      <c r="T275" s="79"/>
      <c r="U275" s="206"/>
      <c r="V275" s="196"/>
      <c r="W275" s="79"/>
      <c r="X275" s="206"/>
      <c r="Y275" s="196"/>
      <c r="Z275" s="79"/>
      <c r="AA275" s="206"/>
      <c r="AB275" s="196"/>
      <c r="AC275" s="79"/>
      <c r="AD275" s="206"/>
      <c r="AE275" s="196"/>
      <c r="AF275" s="79"/>
      <c r="AG275" s="206"/>
    </row>
    <row r="276" spans="1:34" s="66" customFormat="1" ht="15" customHeight="1" x14ac:dyDescent="0.2">
      <c r="A276" s="22" t="str">
        <f>[6]Settings!U275</f>
        <v>Total: Mpumalanga Municipalities</v>
      </c>
      <c r="B276" s="23"/>
      <c r="C276" s="24"/>
      <c r="D276" s="193">
        <f>D257+D266+D273</f>
        <v>4241748</v>
      </c>
      <c r="E276" s="102">
        <f t="shared" ref="E276:AH276" si="36">E257+E266+E273</f>
        <v>4625774</v>
      </c>
      <c r="F276" s="203">
        <f t="shared" si="36"/>
        <v>4951014</v>
      </c>
      <c r="G276" s="193">
        <f t="shared" si="36"/>
        <v>747548</v>
      </c>
      <c r="H276" s="102">
        <f t="shared" si="36"/>
        <v>758552</v>
      </c>
      <c r="I276" s="203">
        <f t="shared" si="36"/>
        <v>780849</v>
      </c>
      <c r="J276" s="193">
        <f t="shared" si="36"/>
        <v>47782</v>
      </c>
      <c r="K276" s="102">
        <f t="shared" si="36"/>
        <v>50165</v>
      </c>
      <c r="L276" s="203">
        <f t="shared" si="36"/>
        <v>52561</v>
      </c>
      <c r="M276" s="193">
        <f t="shared" si="36"/>
        <v>0</v>
      </c>
      <c r="N276" s="102">
        <f t="shared" si="36"/>
        <v>0</v>
      </c>
      <c r="O276" s="203">
        <f t="shared" si="36"/>
        <v>0</v>
      </c>
      <c r="P276" s="203">
        <f t="shared" si="36"/>
        <v>0</v>
      </c>
      <c r="Q276" s="102">
        <f t="shared" si="36"/>
        <v>0</v>
      </c>
      <c r="R276" s="203">
        <f t="shared" si="36"/>
        <v>0</v>
      </c>
      <c r="S276" s="193">
        <f t="shared" si="36"/>
        <v>0</v>
      </c>
      <c r="T276" s="102">
        <f t="shared" si="36"/>
        <v>0</v>
      </c>
      <c r="U276" s="203">
        <f t="shared" si="36"/>
        <v>0</v>
      </c>
      <c r="V276" s="193">
        <f t="shared" si="36"/>
        <v>0</v>
      </c>
      <c r="W276" s="102">
        <f t="shared" si="36"/>
        <v>0</v>
      </c>
      <c r="X276" s="203">
        <f t="shared" si="36"/>
        <v>0</v>
      </c>
      <c r="Y276" s="193">
        <f t="shared" si="36"/>
        <v>0</v>
      </c>
      <c r="Z276" s="102">
        <f t="shared" si="36"/>
        <v>0</v>
      </c>
      <c r="AA276" s="203">
        <f t="shared" si="36"/>
        <v>0</v>
      </c>
      <c r="AB276" s="193">
        <f t="shared" si="36"/>
        <v>0</v>
      </c>
      <c r="AC276" s="102">
        <f t="shared" si="36"/>
        <v>0</v>
      </c>
      <c r="AD276" s="203">
        <f t="shared" si="36"/>
        <v>0</v>
      </c>
      <c r="AE276" s="193">
        <f t="shared" si="36"/>
        <v>0</v>
      </c>
      <c r="AF276" s="102">
        <f t="shared" si="36"/>
        <v>0</v>
      </c>
      <c r="AG276" s="203">
        <f t="shared" si="36"/>
        <v>0</v>
      </c>
      <c r="AH276" s="426">
        <f t="shared" si="36"/>
        <v>0</v>
      </c>
    </row>
    <row r="277" spans="1:34" ht="15" customHeight="1" x14ac:dyDescent="0.2">
      <c r="A277" s="254">
        <f>[6]Settings!U276</f>
        <v>0</v>
      </c>
      <c r="B277" s="243">
        <f>[6]Settings!V276</f>
        <v>0</v>
      </c>
      <c r="C277" s="244">
        <f>[6]Settings!W276</f>
        <v>0</v>
      </c>
      <c r="D277" s="6"/>
      <c r="E277" s="7"/>
      <c r="F277" s="8"/>
      <c r="G277" s="6"/>
      <c r="H277" s="7"/>
      <c r="I277" s="8"/>
      <c r="J277" s="6"/>
      <c r="K277" s="7"/>
      <c r="L277" s="8"/>
      <c r="M277" s="6"/>
      <c r="N277" s="7"/>
      <c r="O277" s="8"/>
      <c r="P277" s="6"/>
      <c r="Q277" s="7"/>
      <c r="R277" s="8"/>
      <c r="S277" s="6"/>
      <c r="T277" s="7"/>
      <c r="U277" s="8"/>
      <c r="V277" s="6"/>
      <c r="W277" s="7"/>
      <c r="X277" s="8"/>
      <c r="Y277" s="6"/>
      <c r="Z277" s="7"/>
      <c r="AA277" s="8"/>
      <c r="AB277" s="6"/>
      <c r="AC277" s="7"/>
      <c r="AD277" s="8"/>
      <c r="AE277" s="6"/>
      <c r="AF277" s="7"/>
      <c r="AG277" s="8"/>
    </row>
    <row r="278" spans="1:34" ht="15" customHeight="1" x14ac:dyDescent="0.2">
      <c r="A278" s="257" t="str">
        <f>[6]Settings!U277</f>
        <v>NORTHERN CAPE</v>
      </c>
      <c r="B278" s="19"/>
      <c r="C278" s="229"/>
      <c r="D278" s="1"/>
      <c r="E278" s="2"/>
      <c r="F278" s="3"/>
      <c r="G278" s="1"/>
      <c r="H278" s="2"/>
      <c r="I278" s="3"/>
      <c r="J278" s="1"/>
      <c r="K278" s="2"/>
      <c r="L278" s="3"/>
      <c r="M278" s="1"/>
      <c r="N278" s="2"/>
      <c r="O278" s="3"/>
      <c r="P278" s="1"/>
      <c r="Q278" s="2"/>
      <c r="R278" s="3"/>
      <c r="S278" s="1"/>
      <c r="T278" s="2"/>
      <c r="U278" s="3"/>
      <c r="V278" s="1"/>
      <c r="W278" s="2"/>
      <c r="X278" s="3"/>
      <c r="Y278" s="1"/>
      <c r="Z278" s="2"/>
      <c r="AA278" s="3"/>
      <c r="AB278" s="1"/>
      <c r="AC278" s="2"/>
      <c r="AD278" s="3"/>
      <c r="AE278" s="1"/>
      <c r="AF278" s="2"/>
      <c r="AG278" s="3"/>
    </row>
    <row r="279" spans="1:34" ht="15" customHeight="1" x14ac:dyDescent="0.2">
      <c r="A279" s="254">
        <f>[6]Settings!U278</f>
        <v>0</v>
      </c>
      <c r="B279" s="243">
        <f>[6]Settings!V278</f>
        <v>0</v>
      </c>
      <c r="C279" s="244">
        <f>[6]Settings!W278</f>
        <v>0</v>
      </c>
      <c r="D279" s="1"/>
      <c r="E279" s="2"/>
      <c r="F279" s="3"/>
      <c r="G279" s="1"/>
      <c r="H279" s="2"/>
      <c r="I279" s="3"/>
      <c r="J279" s="1"/>
      <c r="K279" s="2"/>
      <c r="L279" s="3"/>
      <c r="M279" s="1"/>
      <c r="N279" s="2"/>
      <c r="O279" s="3"/>
      <c r="P279" s="1"/>
      <c r="Q279" s="2"/>
      <c r="R279" s="3"/>
      <c r="S279" s="1"/>
      <c r="T279" s="2"/>
      <c r="U279" s="3"/>
      <c r="V279" s="1"/>
      <c r="W279" s="2"/>
      <c r="X279" s="3"/>
      <c r="Y279" s="1"/>
      <c r="Z279" s="2"/>
      <c r="AA279" s="3"/>
      <c r="AB279" s="1"/>
      <c r="AC279" s="2"/>
      <c r="AD279" s="3"/>
      <c r="AE279" s="1"/>
      <c r="AF279" s="2"/>
      <c r="AG279" s="3"/>
    </row>
    <row r="280" spans="1:34" ht="15" customHeight="1" x14ac:dyDescent="0.2">
      <c r="A280" s="20" t="str">
        <f>[6]Settings!U279</f>
        <v>B</v>
      </c>
      <c r="B280" s="19" t="s">
        <v>131</v>
      </c>
      <c r="C280" s="229" t="str">
        <f>[6]Settings!W279</f>
        <v xml:space="preserve"> Richtersveld</v>
      </c>
      <c r="D280" s="147">
        <v>12629</v>
      </c>
      <c r="E280" s="80">
        <v>13896</v>
      </c>
      <c r="F280" s="134">
        <v>14941</v>
      </c>
      <c r="G280" s="147">
        <v>0</v>
      </c>
      <c r="H280" s="80">
        <v>0</v>
      </c>
      <c r="I280" s="134">
        <v>0</v>
      </c>
      <c r="J280" s="147">
        <v>1486</v>
      </c>
      <c r="K280" s="80">
        <v>1559</v>
      </c>
      <c r="L280" s="134">
        <v>1633</v>
      </c>
      <c r="M280" s="147"/>
      <c r="N280" s="80"/>
      <c r="O280" s="134"/>
      <c r="P280" s="147"/>
      <c r="Q280" s="80"/>
      <c r="R280" s="134"/>
      <c r="S280" s="147"/>
      <c r="T280" s="80"/>
      <c r="U280" s="134"/>
      <c r="V280" s="147"/>
      <c r="W280" s="80"/>
      <c r="X280" s="134"/>
      <c r="Y280" s="147"/>
      <c r="Z280" s="80"/>
      <c r="AA280" s="134"/>
      <c r="AB280" s="147"/>
      <c r="AC280" s="80"/>
      <c r="AD280" s="134"/>
      <c r="AE280" s="147"/>
      <c r="AF280" s="80"/>
      <c r="AG280" s="134"/>
    </row>
    <row r="281" spans="1:34" ht="15" customHeight="1" x14ac:dyDescent="0.2">
      <c r="A281" s="20" t="str">
        <f>[6]Settings!U280</f>
        <v>B</v>
      </c>
      <c r="B281" s="19" t="s">
        <v>1292</v>
      </c>
      <c r="C281" s="229" t="str">
        <f>[6]Settings!W280</f>
        <v xml:space="preserve"> Nama Khoi</v>
      </c>
      <c r="D281" s="147">
        <v>36837</v>
      </c>
      <c r="E281" s="80">
        <v>40196</v>
      </c>
      <c r="F281" s="134">
        <v>43120</v>
      </c>
      <c r="G281" s="147">
        <v>0</v>
      </c>
      <c r="H281" s="80">
        <v>0</v>
      </c>
      <c r="I281" s="134">
        <v>0</v>
      </c>
      <c r="J281" s="147">
        <v>3566</v>
      </c>
      <c r="K281" s="80">
        <v>3744</v>
      </c>
      <c r="L281" s="134">
        <v>3924</v>
      </c>
      <c r="M281" s="147"/>
      <c r="N281" s="80"/>
      <c r="O281" s="134"/>
      <c r="P281" s="147"/>
      <c r="Q281" s="80"/>
      <c r="R281" s="134"/>
      <c r="S281" s="147"/>
      <c r="T281" s="80"/>
      <c r="U281" s="134"/>
      <c r="V281" s="147"/>
      <c r="W281" s="80"/>
      <c r="X281" s="134"/>
      <c r="Y281" s="147"/>
      <c r="Z281" s="80"/>
      <c r="AA281" s="134"/>
      <c r="AB281" s="147"/>
      <c r="AC281" s="80"/>
      <c r="AD281" s="134"/>
      <c r="AE281" s="147"/>
      <c r="AF281" s="80"/>
      <c r="AG281" s="134"/>
    </row>
    <row r="282" spans="1:34" ht="15" customHeight="1" x14ac:dyDescent="0.2">
      <c r="A282" s="20" t="str">
        <f>[6]Settings!U281</f>
        <v>B</v>
      </c>
      <c r="B282" s="19" t="s">
        <v>1293</v>
      </c>
      <c r="C282" s="229" t="str">
        <f>[6]Settings!W281</f>
        <v xml:space="preserve"> Kamiesberg</v>
      </c>
      <c r="D282" s="147">
        <v>17876</v>
      </c>
      <c r="E282" s="80">
        <v>19155</v>
      </c>
      <c r="F282" s="134">
        <v>20130</v>
      </c>
      <c r="G282" s="147">
        <v>0</v>
      </c>
      <c r="H282" s="80">
        <v>0</v>
      </c>
      <c r="I282" s="134">
        <v>0</v>
      </c>
      <c r="J282" s="147">
        <v>1486</v>
      </c>
      <c r="K282" s="80">
        <v>1559</v>
      </c>
      <c r="L282" s="134">
        <v>1633</v>
      </c>
      <c r="M282" s="147"/>
      <c r="N282" s="80"/>
      <c r="O282" s="134"/>
      <c r="P282" s="147"/>
      <c r="Q282" s="80"/>
      <c r="R282" s="134"/>
      <c r="S282" s="147"/>
      <c r="T282" s="80"/>
      <c r="U282" s="134"/>
      <c r="V282" s="147"/>
      <c r="W282" s="80"/>
      <c r="X282" s="134"/>
      <c r="Y282" s="147"/>
      <c r="Z282" s="80"/>
      <c r="AA282" s="134"/>
      <c r="AB282" s="147"/>
      <c r="AC282" s="80"/>
      <c r="AD282" s="134"/>
      <c r="AE282" s="147"/>
      <c r="AF282" s="80"/>
      <c r="AG282" s="134"/>
    </row>
    <row r="283" spans="1:34" ht="15" customHeight="1" x14ac:dyDescent="0.2">
      <c r="A283" s="20" t="str">
        <f>[6]Settings!U282</f>
        <v>B</v>
      </c>
      <c r="B283" s="19" t="s">
        <v>132</v>
      </c>
      <c r="C283" s="229" t="str">
        <f>[6]Settings!W282</f>
        <v xml:space="preserve"> Hantam</v>
      </c>
      <c r="D283" s="147">
        <v>19145</v>
      </c>
      <c r="E283" s="80">
        <v>20834</v>
      </c>
      <c r="F283" s="134">
        <v>22269</v>
      </c>
      <c r="G283" s="147">
        <v>0</v>
      </c>
      <c r="H283" s="80">
        <v>0</v>
      </c>
      <c r="I283" s="134">
        <v>0</v>
      </c>
      <c r="J283" s="147">
        <v>1902</v>
      </c>
      <c r="K283" s="80">
        <v>1996</v>
      </c>
      <c r="L283" s="134">
        <v>2091</v>
      </c>
      <c r="M283" s="147"/>
      <c r="N283" s="80"/>
      <c r="O283" s="134"/>
      <c r="P283" s="147"/>
      <c r="Q283" s="80"/>
      <c r="R283" s="134"/>
      <c r="S283" s="147"/>
      <c r="T283" s="80"/>
      <c r="U283" s="134"/>
      <c r="V283" s="147"/>
      <c r="W283" s="80"/>
      <c r="X283" s="134"/>
      <c r="Y283" s="147"/>
      <c r="Z283" s="80"/>
      <c r="AA283" s="134"/>
      <c r="AB283" s="147"/>
      <c r="AC283" s="80"/>
      <c r="AD283" s="134"/>
      <c r="AE283" s="147"/>
      <c r="AF283" s="80"/>
      <c r="AG283" s="134"/>
    </row>
    <row r="284" spans="1:34" ht="15" customHeight="1" x14ac:dyDescent="0.2">
      <c r="A284" s="20" t="str">
        <f>[6]Settings!U283</f>
        <v>B</v>
      </c>
      <c r="B284" s="19" t="s">
        <v>133</v>
      </c>
      <c r="C284" s="229" t="str">
        <f>[6]Settings!W283</f>
        <v xml:space="preserve"> Karoo Hoogland</v>
      </c>
      <c r="D284" s="147">
        <v>16599</v>
      </c>
      <c r="E284" s="80">
        <v>18543</v>
      </c>
      <c r="F284" s="134">
        <v>20015</v>
      </c>
      <c r="G284" s="147">
        <v>0</v>
      </c>
      <c r="H284" s="80">
        <v>0</v>
      </c>
      <c r="I284" s="134">
        <v>0</v>
      </c>
      <c r="J284" s="147">
        <v>1599</v>
      </c>
      <c r="K284" s="80">
        <v>1679</v>
      </c>
      <c r="L284" s="134">
        <v>1760</v>
      </c>
      <c r="M284" s="147"/>
      <c r="N284" s="80"/>
      <c r="O284" s="134"/>
      <c r="P284" s="147"/>
      <c r="Q284" s="80"/>
      <c r="R284" s="134"/>
      <c r="S284" s="147"/>
      <c r="T284" s="80"/>
      <c r="U284" s="134"/>
      <c r="V284" s="147"/>
      <c r="W284" s="80"/>
      <c r="X284" s="134"/>
      <c r="Y284" s="147"/>
      <c r="Z284" s="80"/>
      <c r="AA284" s="134"/>
      <c r="AB284" s="147"/>
      <c r="AC284" s="80"/>
      <c r="AD284" s="134"/>
      <c r="AE284" s="147"/>
      <c r="AF284" s="80"/>
      <c r="AG284" s="134"/>
    </row>
    <row r="285" spans="1:34" ht="15" customHeight="1" x14ac:dyDescent="0.2">
      <c r="A285" s="20" t="str">
        <f>[6]Settings!U284</f>
        <v>B</v>
      </c>
      <c r="B285" s="19" t="s">
        <v>1294</v>
      </c>
      <c r="C285" s="229" t="str">
        <f>[6]Settings!W284</f>
        <v xml:space="preserve"> Khâi-Ma</v>
      </c>
      <c r="D285" s="147">
        <v>14905</v>
      </c>
      <c r="E285" s="80">
        <v>15852</v>
      </c>
      <c r="F285" s="134">
        <v>16701</v>
      </c>
      <c r="G285" s="147">
        <v>0</v>
      </c>
      <c r="H285" s="80">
        <v>0</v>
      </c>
      <c r="I285" s="134">
        <v>0</v>
      </c>
      <c r="J285" s="147">
        <v>1486</v>
      </c>
      <c r="K285" s="80">
        <v>1559</v>
      </c>
      <c r="L285" s="134">
        <v>1633</v>
      </c>
      <c r="M285" s="147"/>
      <c r="N285" s="80"/>
      <c r="O285" s="134"/>
      <c r="P285" s="147"/>
      <c r="Q285" s="80"/>
      <c r="R285" s="134"/>
      <c r="S285" s="147"/>
      <c r="T285" s="80"/>
      <c r="U285" s="134"/>
      <c r="V285" s="147"/>
      <c r="W285" s="80"/>
      <c r="X285" s="134"/>
      <c r="Y285" s="147"/>
      <c r="Z285" s="80"/>
      <c r="AA285" s="134"/>
      <c r="AB285" s="147"/>
      <c r="AC285" s="80"/>
      <c r="AD285" s="134"/>
      <c r="AE285" s="147"/>
      <c r="AF285" s="80"/>
      <c r="AG285" s="134"/>
    </row>
    <row r="286" spans="1:34" ht="15" customHeight="1" x14ac:dyDescent="0.2">
      <c r="A286" s="20" t="str">
        <f>[6]Settings!U285</f>
        <v>C</v>
      </c>
      <c r="B286" s="19" t="s">
        <v>134</v>
      </c>
      <c r="C286" s="229" t="str">
        <f>[6]Settings!W285</f>
        <v xml:space="preserve"> Namakwa District Municipality</v>
      </c>
      <c r="D286" s="147">
        <v>5745</v>
      </c>
      <c r="E286" s="80">
        <v>6109</v>
      </c>
      <c r="F286" s="134">
        <v>6330</v>
      </c>
      <c r="G286" s="147">
        <v>30504</v>
      </c>
      <c r="H286" s="80">
        <v>38355</v>
      </c>
      <c r="I286" s="134">
        <v>39483</v>
      </c>
      <c r="J286" s="147">
        <v>2495</v>
      </c>
      <c r="K286" s="80">
        <v>2642</v>
      </c>
      <c r="L286" s="134">
        <v>2790</v>
      </c>
      <c r="M286" s="147"/>
      <c r="N286" s="80"/>
      <c r="O286" s="134"/>
      <c r="P286" s="147"/>
      <c r="Q286" s="80"/>
      <c r="R286" s="134"/>
      <c r="S286" s="147"/>
      <c r="T286" s="80"/>
      <c r="U286" s="134"/>
      <c r="V286" s="147"/>
      <c r="W286" s="80"/>
      <c r="X286" s="134"/>
      <c r="Y286" s="147"/>
      <c r="Z286" s="80"/>
      <c r="AA286" s="134"/>
      <c r="AB286" s="147"/>
      <c r="AC286" s="80"/>
      <c r="AD286" s="134"/>
      <c r="AE286" s="147"/>
      <c r="AF286" s="80"/>
      <c r="AG286" s="134"/>
    </row>
    <row r="287" spans="1:34" s="66" customFormat="1" ht="15" customHeight="1" x14ac:dyDescent="0.2">
      <c r="A287" s="22" t="str">
        <f>[6]Settings!U286</f>
        <v>Total: Namakwa Municipalities</v>
      </c>
      <c r="B287" s="23"/>
      <c r="C287" s="24"/>
      <c r="D287" s="193">
        <f>SUM(D280:D286)</f>
        <v>123736</v>
      </c>
      <c r="E287" s="102">
        <f t="shared" ref="E287:AH287" si="37">SUM(E280:E286)</f>
        <v>134585</v>
      </c>
      <c r="F287" s="203">
        <f t="shared" si="37"/>
        <v>143506</v>
      </c>
      <c r="G287" s="193">
        <f t="shared" si="37"/>
        <v>30504</v>
      </c>
      <c r="H287" s="102">
        <f t="shared" si="37"/>
        <v>38355</v>
      </c>
      <c r="I287" s="203">
        <f t="shared" si="37"/>
        <v>39483</v>
      </c>
      <c r="J287" s="193">
        <f t="shared" si="37"/>
        <v>14020</v>
      </c>
      <c r="K287" s="102">
        <f t="shared" si="37"/>
        <v>14738</v>
      </c>
      <c r="L287" s="203">
        <f t="shared" si="37"/>
        <v>15464</v>
      </c>
      <c r="M287" s="193">
        <f t="shared" si="37"/>
        <v>0</v>
      </c>
      <c r="N287" s="102">
        <f t="shared" si="37"/>
        <v>0</v>
      </c>
      <c r="O287" s="203">
        <f t="shared" si="37"/>
        <v>0</v>
      </c>
      <c r="P287" s="203">
        <f t="shared" si="37"/>
        <v>0</v>
      </c>
      <c r="Q287" s="102">
        <f t="shared" si="37"/>
        <v>0</v>
      </c>
      <c r="R287" s="203">
        <f t="shared" si="37"/>
        <v>0</v>
      </c>
      <c r="S287" s="193">
        <f t="shared" si="37"/>
        <v>0</v>
      </c>
      <c r="T287" s="102">
        <f t="shared" si="37"/>
        <v>0</v>
      </c>
      <c r="U287" s="203">
        <f t="shared" si="37"/>
        <v>0</v>
      </c>
      <c r="V287" s="193">
        <f t="shared" si="37"/>
        <v>0</v>
      </c>
      <c r="W287" s="102">
        <f t="shared" si="37"/>
        <v>0</v>
      </c>
      <c r="X287" s="203">
        <f t="shared" si="37"/>
        <v>0</v>
      </c>
      <c r="Y287" s="193">
        <f t="shared" si="37"/>
        <v>0</v>
      </c>
      <c r="Z287" s="102">
        <f t="shared" si="37"/>
        <v>0</v>
      </c>
      <c r="AA287" s="203">
        <f t="shared" si="37"/>
        <v>0</v>
      </c>
      <c r="AB287" s="193">
        <f t="shared" si="37"/>
        <v>0</v>
      </c>
      <c r="AC287" s="102">
        <f t="shared" si="37"/>
        <v>0</v>
      </c>
      <c r="AD287" s="203">
        <f t="shared" si="37"/>
        <v>0</v>
      </c>
      <c r="AE287" s="193">
        <f t="shared" si="37"/>
        <v>0</v>
      </c>
      <c r="AF287" s="102">
        <f t="shared" si="37"/>
        <v>0</v>
      </c>
      <c r="AG287" s="203">
        <f t="shared" si="37"/>
        <v>0</v>
      </c>
      <c r="AH287" s="426">
        <f t="shared" si="37"/>
        <v>0</v>
      </c>
    </row>
    <row r="288" spans="1:34" ht="15" customHeight="1" x14ac:dyDescent="0.2">
      <c r="A288" s="254">
        <f>[6]Settings!U287</f>
        <v>0</v>
      </c>
      <c r="B288" s="243">
        <f>[6]Settings!V287</f>
        <v>0</v>
      </c>
      <c r="C288" s="244">
        <f>[6]Settings!W287</f>
        <v>0</v>
      </c>
      <c r="D288" s="1"/>
      <c r="E288" s="2"/>
      <c r="F288" s="3"/>
      <c r="G288" s="1"/>
      <c r="H288" s="2"/>
      <c r="I288" s="3"/>
      <c r="J288" s="1"/>
      <c r="K288" s="2"/>
      <c r="L288" s="3"/>
      <c r="M288" s="1"/>
      <c r="N288" s="2"/>
      <c r="O288" s="3"/>
      <c r="P288" s="1"/>
      <c r="Q288" s="2"/>
      <c r="R288" s="3"/>
      <c r="S288" s="1"/>
      <c r="T288" s="2"/>
      <c r="U288" s="3"/>
      <c r="V288" s="1"/>
      <c r="W288" s="2"/>
      <c r="X288" s="3"/>
      <c r="Y288" s="1"/>
      <c r="Z288" s="2"/>
      <c r="AA288" s="3"/>
      <c r="AB288" s="1"/>
      <c r="AC288" s="2"/>
      <c r="AD288" s="3"/>
      <c r="AE288" s="1"/>
      <c r="AF288" s="2"/>
      <c r="AG288" s="3"/>
    </row>
    <row r="289" spans="1:34" ht="15" customHeight="1" x14ac:dyDescent="0.2">
      <c r="A289" s="20" t="str">
        <f>[6]Settings!U288</f>
        <v>B</v>
      </c>
      <c r="B289" s="19" t="s">
        <v>1295</v>
      </c>
      <c r="C289" s="229" t="str">
        <f>[6]Settings!W288</f>
        <v xml:space="preserve"> Ubuntu</v>
      </c>
      <c r="D289" s="147">
        <v>26706</v>
      </c>
      <c r="E289" s="80">
        <v>29524</v>
      </c>
      <c r="F289" s="134">
        <v>31616</v>
      </c>
      <c r="G289" s="147">
        <v>0</v>
      </c>
      <c r="H289" s="80">
        <v>0</v>
      </c>
      <c r="I289" s="134">
        <v>0</v>
      </c>
      <c r="J289" s="147">
        <v>1486</v>
      </c>
      <c r="K289" s="80">
        <v>1559</v>
      </c>
      <c r="L289" s="134">
        <v>1633</v>
      </c>
      <c r="M289" s="147"/>
      <c r="N289" s="80"/>
      <c r="O289" s="134"/>
      <c r="P289" s="147"/>
      <c r="Q289" s="80"/>
      <c r="R289" s="134"/>
      <c r="S289" s="147"/>
      <c r="T289" s="80"/>
      <c r="U289" s="134"/>
      <c r="V289" s="147"/>
      <c r="W289" s="80"/>
      <c r="X289" s="134"/>
      <c r="Y289" s="147"/>
      <c r="Z289" s="80"/>
      <c r="AA289" s="134"/>
      <c r="AB289" s="147"/>
      <c r="AC289" s="80"/>
      <c r="AD289" s="134"/>
      <c r="AE289" s="147"/>
      <c r="AF289" s="80"/>
      <c r="AG289" s="134"/>
    </row>
    <row r="290" spans="1:34" ht="15" customHeight="1" x14ac:dyDescent="0.2">
      <c r="A290" s="20" t="str">
        <f>[6]Settings!U289</f>
        <v>B</v>
      </c>
      <c r="B290" s="19" t="s">
        <v>1296</v>
      </c>
      <c r="C290" s="229" t="str">
        <f>[6]Settings!W289</f>
        <v xml:space="preserve"> Umsobomvu</v>
      </c>
      <c r="D290" s="147">
        <v>37442</v>
      </c>
      <c r="E290" s="80">
        <v>41714</v>
      </c>
      <c r="F290" s="134">
        <v>44993</v>
      </c>
      <c r="G290" s="147">
        <v>0</v>
      </c>
      <c r="H290" s="80">
        <v>0</v>
      </c>
      <c r="I290" s="134">
        <v>0</v>
      </c>
      <c r="J290" s="147">
        <v>2318</v>
      </c>
      <c r="K290" s="80">
        <v>2433</v>
      </c>
      <c r="L290" s="134">
        <v>2550</v>
      </c>
      <c r="M290" s="147"/>
      <c r="N290" s="80"/>
      <c r="O290" s="134"/>
      <c r="P290" s="147"/>
      <c r="Q290" s="80"/>
      <c r="R290" s="134"/>
      <c r="S290" s="147"/>
      <c r="T290" s="80"/>
      <c r="U290" s="134"/>
      <c r="V290" s="147"/>
      <c r="W290" s="80"/>
      <c r="X290" s="134"/>
      <c r="Y290" s="147"/>
      <c r="Z290" s="80"/>
      <c r="AA290" s="134"/>
      <c r="AB290" s="147"/>
      <c r="AC290" s="80"/>
      <c r="AD290" s="134"/>
      <c r="AE290" s="147"/>
      <c r="AF290" s="80"/>
      <c r="AG290" s="134"/>
    </row>
    <row r="291" spans="1:34" ht="15" customHeight="1" x14ac:dyDescent="0.2">
      <c r="A291" s="20" t="str">
        <f>[6]Settings!U290</f>
        <v>B</v>
      </c>
      <c r="B291" s="19" t="s">
        <v>136</v>
      </c>
      <c r="C291" s="229" t="str">
        <f>[6]Settings!W290</f>
        <v xml:space="preserve"> Emthanjeni</v>
      </c>
      <c r="D291" s="147">
        <v>33944</v>
      </c>
      <c r="E291" s="80">
        <v>37451</v>
      </c>
      <c r="F291" s="134">
        <v>40244</v>
      </c>
      <c r="G291" s="147">
        <v>0</v>
      </c>
      <c r="H291" s="80">
        <v>0</v>
      </c>
      <c r="I291" s="134">
        <v>0</v>
      </c>
      <c r="J291" s="147">
        <v>3150</v>
      </c>
      <c r="K291" s="80">
        <v>3307</v>
      </c>
      <c r="L291" s="134">
        <v>3466</v>
      </c>
      <c r="M291" s="147"/>
      <c r="N291" s="80"/>
      <c r="O291" s="134"/>
      <c r="P291" s="147"/>
      <c r="Q291" s="80"/>
      <c r="R291" s="134"/>
      <c r="S291" s="147"/>
      <c r="T291" s="80"/>
      <c r="U291" s="134"/>
      <c r="V291" s="147"/>
      <c r="W291" s="80"/>
      <c r="X291" s="134"/>
      <c r="Y291" s="147"/>
      <c r="Z291" s="80"/>
      <c r="AA291" s="134"/>
      <c r="AB291" s="147"/>
      <c r="AC291" s="80"/>
      <c r="AD291" s="134"/>
      <c r="AE291" s="147"/>
      <c r="AF291" s="80"/>
      <c r="AG291" s="134"/>
    </row>
    <row r="292" spans="1:34" ht="15" customHeight="1" x14ac:dyDescent="0.2">
      <c r="A292" s="20" t="str">
        <f>[6]Settings!U291</f>
        <v>B</v>
      </c>
      <c r="B292" s="19" t="s">
        <v>137</v>
      </c>
      <c r="C292" s="229" t="str">
        <f>[6]Settings!W291</f>
        <v xml:space="preserve"> Kareeberg</v>
      </c>
      <c r="D292" s="147">
        <v>18911</v>
      </c>
      <c r="E292" s="80">
        <v>20416</v>
      </c>
      <c r="F292" s="134">
        <v>21649</v>
      </c>
      <c r="G292" s="147">
        <v>0</v>
      </c>
      <c r="H292" s="80">
        <v>0</v>
      </c>
      <c r="I292" s="134">
        <v>0</v>
      </c>
      <c r="J292" s="147">
        <v>1486</v>
      </c>
      <c r="K292" s="80">
        <v>1559</v>
      </c>
      <c r="L292" s="134">
        <v>1633</v>
      </c>
      <c r="M292" s="147"/>
      <c r="N292" s="80"/>
      <c r="O292" s="134"/>
      <c r="P292" s="147"/>
      <c r="Q292" s="80"/>
      <c r="R292" s="134"/>
      <c r="S292" s="147"/>
      <c r="T292" s="80"/>
      <c r="U292" s="134"/>
      <c r="V292" s="147"/>
      <c r="W292" s="80"/>
      <c r="X292" s="134"/>
      <c r="Y292" s="147"/>
      <c r="Z292" s="80"/>
      <c r="AA292" s="134"/>
      <c r="AB292" s="147"/>
      <c r="AC292" s="80"/>
      <c r="AD292" s="134"/>
      <c r="AE292" s="147"/>
      <c r="AF292" s="80"/>
      <c r="AG292" s="134"/>
    </row>
    <row r="293" spans="1:34" ht="15" customHeight="1" x14ac:dyDescent="0.2">
      <c r="A293" s="20" t="str">
        <f>[6]Settings!U292</f>
        <v>B</v>
      </c>
      <c r="B293" s="19" t="s">
        <v>1297</v>
      </c>
      <c r="C293" s="229" t="str">
        <f>[6]Settings!W292</f>
        <v xml:space="preserve"> Renosterberg</v>
      </c>
      <c r="D293" s="147">
        <v>18583</v>
      </c>
      <c r="E293" s="80">
        <v>20483</v>
      </c>
      <c r="F293" s="134">
        <v>21829</v>
      </c>
      <c r="G293" s="147">
        <v>0</v>
      </c>
      <c r="H293" s="80">
        <v>0</v>
      </c>
      <c r="I293" s="134">
        <v>0</v>
      </c>
      <c r="J293" s="147">
        <v>1599</v>
      </c>
      <c r="K293" s="80">
        <v>1679</v>
      </c>
      <c r="L293" s="134">
        <v>1760</v>
      </c>
      <c r="M293" s="147"/>
      <c r="N293" s="80"/>
      <c r="O293" s="134"/>
      <c r="P293" s="147"/>
      <c r="Q293" s="80"/>
      <c r="R293" s="134"/>
      <c r="S293" s="147"/>
      <c r="T293" s="80"/>
      <c r="U293" s="134"/>
      <c r="V293" s="147"/>
      <c r="W293" s="80"/>
      <c r="X293" s="134"/>
      <c r="Y293" s="147"/>
      <c r="Z293" s="80"/>
      <c r="AA293" s="134"/>
      <c r="AB293" s="147"/>
      <c r="AC293" s="80"/>
      <c r="AD293" s="134"/>
      <c r="AE293" s="147"/>
      <c r="AF293" s="80"/>
      <c r="AG293" s="134"/>
    </row>
    <row r="294" spans="1:34" ht="15" customHeight="1" x14ac:dyDescent="0.2">
      <c r="A294" s="20" t="str">
        <f>[6]Settings!U293</f>
        <v>B</v>
      </c>
      <c r="B294" s="19" t="s">
        <v>1298</v>
      </c>
      <c r="C294" s="229" t="str">
        <f>[6]Settings!W293</f>
        <v xml:space="preserve"> Thembelihle</v>
      </c>
      <c r="D294" s="147">
        <v>19316</v>
      </c>
      <c r="E294" s="80">
        <v>21246</v>
      </c>
      <c r="F294" s="134">
        <v>22634</v>
      </c>
      <c r="G294" s="147">
        <v>0</v>
      </c>
      <c r="H294" s="80">
        <v>0</v>
      </c>
      <c r="I294" s="134">
        <v>0</v>
      </c>
      <c r="J294" s="147">
        <v>1599</v>
      </c>
      <c r="K294" s="80">
        <v>1679</v>
      </c>
      <c r="L294" s="134">
        <v>1760</v>
      </c>
      <c r="M294" s="147"/>
      <c r="N294" s="80"/>
      <c r="O294" s="134"/>
      <c r="P294" s="147"/>
      <c r="Q294" s="80"/>
      <c r="R294" s="134"/>
      <c r="S294" s="147"/>
      <c r="T294" s="80"/>
      <c r="U294" s="134"/>
      <c r="V294" s="147"/>
      <c r="W294" s="80"/>
      <c r="X294" s="134"/>
      <c r="Y294" s="147"/>
      <c r="Z294" s="80"/>
      <c r="AA294" s="134"/>
      <c r="AB294" s="147"/>
      <c r="AC294" s="80"/>
      <c r="AD294" s="134"/>
      <c r="AE294" s="147"/>
      <c r="AF294" s="80"/>
      <c r="AG294" s="134"/>
    </row>
    <row r="295" spans="1:34" ht="15" customHeight="1" x14ac:dyDescent="0.2">
      <c r="A295" s="20" t="str">
        <f>[6]Settings!U294</f>
        <v>B</v>
      </c>
      <c r="B295" s="19" t="s">
        <v>138</v>
      </c>
      <c r="C295" s="229" t="str">
        <f>[6]Settings!W294</f>
        <v xml:space="preserve"> Siyathemba</v>
      </c>
      <c r="D295" s="147">
        <v>25624</v>
      </c>
      <c r="E295" s="80">
        <v>27811</v>
      </c>
      <c r="F295" s="134">
        <v>29663</v>
      </c>
      <c r="G295" s="147">
        <v>0</v>
      </c>
      <c r="H295" s="80">
        <v>0</v>
      </c>
      <c r="I295" s="134">
        <v>0</v>
      </c>
      <c r="J295" s="147">
        <v>1902</v>
      </c>
      <c r="K295" s="80">
        <v>1996</v>
      </c>
      <c r="L295" s="134">
        <v>2091</v>
      </c>
      <c r="M295" s="147"/>
      <c r="N295" s="80"/>
      <c r="O295" s="134"/>
      <c r="P295" s="147"/>
      <c r="Q295" s="80"/>
      <c r="R295" s="134"/>
      <c r="S295" s="147"/>
      <c r="T295" s="80"/>
      <c r="U295" s="134"/>
      <c r="V295" s="147"/>
      <c r="W295" s="80"/>
      <c r="X295" s="134"/>
      <c r="Y295" s="147"/>
      <c r="Z295" s="80"/>
      <c r="AA295" s="134"/>
      <c r="AB295" s="147"/>
      <c r="AC295" s="80"/>
      <c r="AD295" s="134"/>
      <c r="AE295" s="147"/>
      <c r="AF295" s="80"/>
      <c r="AG295" s="134"/>
    </row>
    <row r="296" spans="1:34" ht="15" customHeight="1" x14ac:dyDescent="0.2">
      <c r="A296" s="20" t="str">
        <f>[6]Settings!U295</f>
        <v>B</v>
      </c>
      <c r="B296" s="19" t="s">
        <v>139</v>
      </c>
      <c r="C296" s="229" t="str">
        <f>[6]Settings!W295</f>
        <v xml:space="preserve"> Siyancuma</v>
      </c>
      <c r="D296" s="147">
        <v>38650</v>
      </c>
      <c r="E296" s="80">
        <v>42385</v>
      </c>
      <c r="F296" s="134">
        <v>44863</v>
      </c>
      <c r="G296" s="147">
        <v>0</v>
      </c>
      <c r="H296" s="80">
        <v>0</v>
      </c>
      <c r="I296" s="134">
        <v>0</v>
      </c>
      <c r="J296" s="147">
        <v>2734</v>
      </c>
      <c r="K296" s="80">
        <v>2870</v>
      </c>
      <c r="L296" s="134">
        <v>3008</v>
      </c>
      <c r="M296" s="147"/>
      <c r="N296" s="80"/>
      <c r="O296" s="134"/>
      <c r="P296" s="147"/>
      <c r="Q296" s="80"/>
      <c r="R296" s="134"/>
      <c r="S296" s="147"/>
      <c r="T296" s="80"/>
      <c r="U296" s="134"/>
      <c r="V296" s="147"/>
      <c r="W296" s="80"/>
      <c r="X296" s="134"/>
      <c r="Y296" s="147"/>
      <c r="Z296" s="80"/>
      <c r="AA296" s="134"/>
      <c r="AB296" s="147"/>
      <c r="AC296" s="80"/>
      <c r="AD296" s="134"/>
      <c r="AE296" s="147"/>
      <c r="AF296" s="80"/>
      <c r="AG296" s="134"/>
    </row>
    <row r="297" spans="1:34" ht="15" customHeight="1" x14ac:dyDescent="0.2">
      <c r="A297" s="20" t="str">
        <f>[6]Settings!U296</f>
        <v>C</v>
      </c>
      <c r="B297" s="19" t="s">
        <v>140</v>
      </c>
      <c r="C297" s="229" t="str">
        <f>[6]Settings!W296</f>
        <v xml:space="preserve"> Pixley Ka Seme District Municipality</v>
      </c>
      <c r="D297" s="147">
        <v>15659</v>
      </c>
      <c r="E297" s="80">
        <v>16733</v>
      </c>
      <c r="F297" s="134">
        <v>17383</v>
      </c>
      <c r="G297" s="147">
        <v>21043</v>
      </c>
      <c r="H297" s="80">
        <v>27616</v>
      </c>
      <c r="I297" s="134">
        <v>28428</v>
      </c>
      <c r="J297" s="147">
        <v>3160</v>
      </c>
      <c r="K297" s="80">
        <v>3347</v>
      </c>
      <c r="L297" s="134">
        <v>3534</v>
      </c>
      <c r="M297" s="147"/>
      <c r="N297" s="80"/>
      <c r="O297" s="134"/>
      <c r="P297" s="147"/>
      <c r="Q297" s="80"/>
      <c r="R297" s="134"/>
      <c r="S297" s="147"/>
      <c r="T297" s="80"/>
      <c r="U297" s="134"/>
      <c r="V297" s="147"/>
      <c r="W297" s="80"/>
      <c r="X297" s="134"/>
      <c r="Y297" s="147"/>
      <c r="Z297" s="80"/>
      <c r="AA297" s="134"/>
      <c r="AB297" s="147"/>
      <c r="AC297" s="80"/>
      <c r="AD297" s="134"/>
      <c r="AE297" s="147"/>
      <c r="AF297" s="80"/>
      <c r="AG297" s="134"/>
    </row>
    <row r="298" spans="1:34" s="66" customFormat="1" ht="15" customHeight="1" x14ac:dyDescent="0.2">
      <c r="A298" s="22" t="str">
        <f>[6]Settings!U297</f>
        <v>Total: Pixley Ka Seme Municipalities</v>
      </c>
      <c r="B298" s="23"/>
      <c r="C298" s="24"/>
      <c r="D298" s="193">
        <f>SUM(D289:D297)</f>
        <v>234835</v>
      </c>
      <c r="E298" s="102">
        <f t="shared" ref="E298:AH298" si="38">SUM(E289:E297)</f>
        <v>257763</v>
      </c>
      <c r="F298" s="203">
        <f t="shared" si="38"/>
        <v>274874</v>
      </c>
      <c r="G298" s="193">
        <f t="shared" si="38"/>
        <v>21043</v>
      </c>
      <c r="H298" s="102">
        <f t="shared" si="38"/>
        <v>27616</v>
      </c>
      <c r="I298" s="203">
        <f t="shared" si="38"/>
        <v>28428</v>
      </c>
      <c r="J298" s="193">
        <f t="shared" si="38"/>
        <v>19434</v>
      </c>
      <c r="K298" s="102">
        <f t="shared" si="38"/>
        <v>20429</v>
      </c>
      <c r="L298" s="203">
        <f t="shared" si="38"/>
        <v>21435</v>
      </c>
      <c r="M298" s="193">
        <f t="shared" si="38"/>
        <v>0</v>
      </c>
      <c r="N298" s="102">
        <f t="shared" si="38"/>
        <v>0</v>
      </c>
      <c r="O298" s="203">
        <f t="shared" si="38"/>
        <v>0</v>
      </c>
      <c r="P298" s="203">
        <f t="shared" si="38"/>
        <v>0</v>
      </c>
      <c r="Q298" s="102">
        <f t="shared" si="38"/>
        <v>0</v>
      </c>
      <c r="R298" s="203">
        <f t="shared" si="38"/>
        <v>0</v>
      </c>
      <c r="S298" s="193">
        <f t="shared" si="38"/>
        <v>0</v>
      </c>
      <c r="T298" s="102">
        <f t="shared" si="38"/>
        <v>0</v>
      </c>
      <c r="U298" s="203">
        <f t="shared" si="38"/>
        <v>0</v>
      </c>
      <c r="V298" s="193">
        <f t="shared" si="38"/>
        <v>0</v>
      </c>
      <c r="W298" s="102">
        <f t="shared" si="38"/>
        <v>0</v>
      </c>
      <c r="X298" s="203">
        <f t="shared" si="38"/>
        <v>0</v>
      </c>
      <c r="Y298" s="193">
        <f t="shared" si="38"/>
        <v>0</v>
      </c>
      <c r="Z298" s="102">
        <f t="shared" si="38"/>
        <v>0</v>
      </c>
      <c r="AA298" s="203">
        <f t="shared" si="38"/>
        <v>0</v>
      </c>
      <c r="AB298" s="193">
        <f t="shared" si="38"/>
        <v>0</v>
      </c>
      <c r="AC298" s="102">
        <f t="shared" si="38"/>
        <v>0</v>
      </c>
      <c r="AD298" s="203">
        <f t="shared" si="38"/>
        <v>0</v>
      </c>
      <c r="AE298" s="193">
        <f t="shared" si="38"/>
        <v>0</v>
      </c>
      <c r="AF298" s="102">
        <f t="shared" si="38"/>
        <v>0</v>
      </c>
      <c r="AG298" s="203">
        <f t="shared" si="38"/>
        <v>0</v>
      </c>
      <c r="AH298" s="426">
        <f t="shared" si="38"/>
        <v>0</v>
      </c>
    </row>
    <row r="299" spans="1:34" ht="15" customHeight="1" x14ac:dyDescent="0.2">
      <c r="A299" s="254">
        <f>[6]Settings!U298</f>
        <v>0</v>
      </c>
      <c r="B299" s="243">
        <f>[6]Settings!V298</f>
        <v>0</v>
      </c>
      <c r="C299" s="244">
        <f>[6]Settings!W298</f>
        <v>0</v>
      </c>
      <c r="D299" s="1"/>
      <c r="E299" s="2"/>
      <c r="F299" s="3"/>
      <c r="G299" s="1"/>
      <c r="H299" s="2"/>
      <c r="I299" s="3"/>
      <c r="J299" s="1"/>
      <c r="K299" s="2"/>
      <c r="L299" s="3"/>
      <c r="M299" s="1"/>
      <c r="N299" s="2"/>
      <c r="O299" s="3"/>
      <c r="P299" s="1"/>
      <c r="Q299" s="2"/>
      <c r="R299" s="3"/>
      <c r="S299" s="1"/>
      <c r="T299" s="2"/>
      <c r="U299" s="3"/>
      <c r="V299" s="1"/>
      <c r="W299" s="2"/>
      <c r="X299" s="3"/>
      <c r="Y299" s="1"/>
      <c r="Z299" s="2"/>
      <c r="AA299" s="3"/>
      <c r="AB299" s="1"/>
      <c r="AC299" s="2"/>
      <c r="AD299" s="3"/>
      <c r="AE299" s="1"/>
      <c r="AF299" s="2"/>
      <c r="AG299" s="3"/>
    </row>
    <row r="300" spans="1:34" ht="15" customHeight="1" x14ac:dyDescent="0.2">
      <c r="A300" s="20" t="str">
        <f>[6]Settings!U299</f>
        <v>B</v>
      </c>
      <c r="B300" s="19" t="s">
        <v>141</v>
      </c>
      <c r="C300" s="229" t="str">
        <f>[6]Settings!W299</f>
        <v xml:space="preserve"> !Kai !Garib</v>
      </c>
      <c r="D300" s="147">
        <v>59182</v>
      </c>
      <c r="E300" s="80">
        <v>72993</v>
      </c>
      <c r="F300" s="134">
        <v>79103</v>
      </c>
      <c r="G300" s="147">
        <v>0</v>
      </c>
      <c r="H300" s="80">
        <v>0</v>
      </c>
      <c r="I300" s="134">
        <v>0</v>
      </c>
      <c r="J300" s="147">
        <v>3982</v>
      </c>
      <c r="K300" s="80">
        <v>4181</v>
      </c>
      <c r="L300" s="134">
        <v>4382</v>
      </c>
      <c r="M300" s="147"/>
      <c r="N300" s="80"/>
      <c r="O300" s="134"/>
      <c r="P300" s="147"/>
      <c r="Q300" s="80"/>
      <c r="R300" s="134"/>
      <c r="S300" s="147"/>
      <c r="T300" s="80"/>
      <c r="U300" s="134"/>
      <c r="V300" s="147"/>
      <c r="W300" s="80"/>
      <c r="X300" s="134"/>
      <c r="Y300" s="147"/>
      <c r="Z300" s="80"/>
      <c r="AA300" s="134"/>
      <c r="AB300" s="147"/>
      <c r="AC300" s="80"/>
      <c r="AD300" s="134"/>
      <c r="AE300" s="147"/>
      <c r="AF300" s="80"/>
      <c r="AG300" s="134"/>
    </row>
    <row r="301" spans="1:34" ht="15" customHeight="1" x14ac:dyDescent="0.2">
      <c r="A301" s="20" t="str">
        <f>[6]Settings!U300</f>
        <v>B</v>
      </c>
      <c r="B301" s="19" t="s">
        <v>1299</v>
      </c>
      <c r="C301" s="229" t="str">
        <f>[6]Settings!W300</f>
        <v xml:space="preserve"> !Kheis</v>
      </c>
      <c r="D301" s="147">
        <v>19855</v>
      </c>
      <c r="E301" s="80">
        <v>21427</v>
      </c>
      <c r="F301" s="134">
        <v>22570</v>
      </c>
      <c r="G301" s="147">
        <v>0</v>
      </c>
      <c r="H301" s="80">
        <v>0</v>
      </c>
      <c r="I301" s="134">
        <v>0</v>
      </c>
      <c r="J301" s="147">
        <v>1599</v>
      </c>
      <c r="K301" s="80">
        <v>1679</v>
      </c>
      <c r="L301" s="134">
        <v>1760</v>
      </c>
      <c r="M301" s="147"/>
      <c r="N301" s="80"/>
      <c r="O301" s="134"/>
      <c r="P301" s="147"/>
      <c r="Q301" s="80"/>
      <c r="R301" s="134"/>
      <c r="S301" s="147"/>
      <c r="T301" s="80"/>
      <c r="U301" s="134"/>
      <c r="V301" s="147"/>
      <c r="W301" s="80"/>
      <c r="X301" s="134"/>
      <c r="Y301" s="147"/>
      <c r="Z301" s="80"/>
      <c r="AA301" s="134"/>
      <c r="AB301" s="147"/>
      <c r="AC301" s="80"/>
      <c r="AD301" s="134"/>
      <c r="AE301" s="147"/>
      <c r="AF301" s="80"/>
      <c r="AG301" s="134"/>
    </row>
    <row r="302" spans="1:34" ht="15" customHeight="1" x14ac:dyDescent="0.2">
      <c r="A302" s="20" t="str">
        <f>[6]Settings!U301</f>
        <v>B</v>
      </c>
      <c r="B302" s="19" t="s">
        <v>1300</v>
      </c>
      <c r="C302" s="229" t="str">
        <f>[6]Settings!W301</f>
        <v xml:space="preserve"> Tsantsabane</v>
      </c>
      <c r="D302" s="147">
        <v>29472</v>
      </c>
      <c r="E302" s="80">
        <v>32533</v>
      </c>
      <c r="F302" s="134">
        <v>35336</v>
      </c>
      <c r="G302" s="147">
        <v>0</v>
      </c>
      <c r="H302" s="80">
        <v>0</v>
      </c>
      <c r="I302" s="134">
        <v>0</v>
      </c>
      <c r="J302" s="147">
        <v>2734</v>
      </c>
      <c r="K302" s="80">
        <v>2870</v>
      </c>
      <c r="L302" s="134">
        <v>3008</v>
      </c>
      <c r="M302" s="147"/>
      <c r="N302" s="80"/>
      <c r="O302" s="134"/>
      <c r="P302" s="147"/>
      <c r="Q302" s="80"/>
      <c r="R302" s="134"/>
      <c r="S302" s="147"/>
      <c r="T302" s="80"/>
      <c r="U302" s="134"/>
      <c r="V302" s="147"/>
      <c r="W302" s="80"/>
      <c r="X302" s="134"/>
      <c r="Y302" s="147"/>
      <c r="Z302" s="80"/>
      <c r="AA302" s="134"/>
      <c r="AB302" s="147"/>
      <c r="AC302" s="80"/>
      <c r="AD302" s="134"/>
      <c r="AE302" s="147"/>
      <c r="AF302" s="80"/>
      <c r="AG302" s="134"/>
    </row>
    <row r="303" spans="1:34" ht="15" customHeight="1" x14ac:dyDescent="0.2">
      <c r="A303" s="20" t="str">
        <f>[6]Settings!U302</f>
        <v>B</v>
      </c>
      <c r="B303" s="19" t="s">
        <v>142</v>
      </c>
      <c r="C303" s="229" t="str">
        <f>[6]Settings!W302</f>
        <v xml:space="preserve"> Kgatelopele</v>
      </c>
      <c r="D303" s="147">
        <v>17488</v>
      </c>
      <c r="E303" s="80">
        <v>18920</v>
      </c>
      <c r="F303" s="134">
        <v>20271</v>
      </c>
      <c r="G303" s="147">
        <v>0</v>
      </c>
      <c r="H303" s="80">
        <v>0</v>
      </c>
      <c r="I303" s="134">
        <v>0</v>
      </c>
      <c r="J303" s="147">
        <v>1486</v>
      </c>
      <c r="K303" s="80">
        <v>1559</v>
      </c>
      <c r="L303" s="134">
        <v>1633</v>
      </c>
      <c r="M303" s="147"/>
      <c r="N303" s="80"/>
      <c r="O303" s="134"/>
      <c r="P303" s="147"/>
      <c r="Q303" s="80"/>
      <c r="R303" s="134"/>
      <c r="S303" s="147"/>
      <c r="T303" s="80"/>
      <c r="U303" s="134"/>
      <c r="V303" s="147"/>
      <c r="W303" s="80"/>
      <c r="X303" s="134"/>
      <c r="Y303" s="147"/>
      <c r="Z303" s="80"/>
      <c r="AA303" s="134"/>
      <c r="AB303" s="147"/>
      <c r="AC303" s="80"/>
      <c r="AD303" s="134"/>
      <c r="AE303" s="147"/>
      <c r="AF303" s="80"/>
      <c r="AG303" s="134"/>
    </row>
    <row r="304" spans="1:34" ht="15" customHeight="1" x14ac:dyDescent="0.2">
      <c r="A304" s="20" t="str">
        <f>[6]Settings!U303</f>
        <v>B</v>
      </c>
      <c r="B304" s="19" t="s">
        <v>522</v>
      </c>
      <c r="C304" s="229" t="str">
        <f>[6]Settings!W303</f>
        <v xml:space="preserve"> Dawid Kruiper</v>
      </c>
      <c r="D304" s="147">
        <v>64653</v>
      </c>
      <c r="E304" s="80">
        <v>71660</v>
      </c>
      <c r="F304" s="134">
        <v>77838</v>
      </c>
      <c r="G304" s="147">
        <v>0</v>
      </c>
      <c r="H304" s="80">
        <v>0</v>
      </c>
      <c r="I304" s="134">
        <v>0</v>
      </c>
      <c r="J304" s="147">
        <v>6116</v>
      </c>
      <c r="K304" s="80">
        <v>6421</v>
      </c>
      <c r="L304" s="134">
        <v>6726</v>
      </c>
      <c r="M304" s="147"/>
      <c r="N304" s="80"/>
      <c r="O304" s="134"/>
      <c r="P304" s="147"/>
      <c r="Q304" s="80"/>
      <c r="R304" s="134"/>
      <c r="S304" s="147"/>
      <c r="T304" s="80"/>
      <c r="U304" s="134"/>
      <c r="V304" s="147"/>
      <c r="W304" s="80"/>
      <c r="X304" s="134"/>
      <c r="Y304" s="147"/>
      <c r="Z304" s="80"/>
      <c r="AA304" s="134"/>
      <c r="AB304" s="147"/>
      <c r="AC304" s="80"/>
      <c r="AD304" s="134"/>
      <c r="AE304" s="147"/>
      <c r="AF304" s="80"/>
      <c r="AG304" s="134"/>
    </row>
    <row r="305" spans="1:34" ht="15" customHeight="1" x14ac:dyDescent="0.2">
      <c r="A305" s="20" t="str">
        <f>[6]Settings!U304</f>
        <v>C</v>
      </c>
      <c r="B305" s="19" t="s">
        <v>143</v>
      </c>
      <c r="C305" s="229" t="str">
        <f>[6]Settings!W304</f>
        <v xml:space="preserve"> Siyanda District Municipality</v>
      </c>
      <c r="D305" s="147">
        <v>13076</v>
      </c>
      <c r="E305" s="80">
        <v>14061</v>
      </c>
      <c r="F305" s="134">
        <v>14662</v>
      </c>
      <c r="G305" s="147">
        <v>39201</v>
      </c>
      <c r="H305" s="80">
        <v>48228</v>
      </c>
      <c r="I305" s="134">
        <v>49645</v>
      </c>
      <c r="J305" s="147">
        <v>3493</v>
      </c>
      <c r="K305" s="80">
        <v>3699</v>
      </c>
      <c r="L305" s="134">
        <v>3906</v>
      </c>
      <c r="M305" s="147"/>
      <c r="N305" s="80"/>
      <c r="O305" s="134"/>
      <c r="P305" s="147"/>
      <c r="Q305" s="80"/>
      <c r="R305" s="134"/>
      <c r="S305" s="147"/>
      <c r="T305" s="80"/>
      <c r="U305" s="134"/>
      <c r="V305" s="147"/>
      <c r="W305" s="80"/>
      <c r="X305" s="134"/>
      <c r="Y305" s="147"/>
      <c r="Z305" s="80"/>
      <c r="AA305" s="134"/>
      <c r="AB305" s="147"/>
      <c r="AC305" s="80"/>
      <c r="AD305" s="134"/>
      <c r="AE305" s="147"/>
      <c r="AF305" s="80"/>
      <c r="AG305" s="134"/>
    </row>
    <row r="306" spans="1:34" s="66" customFormat="1" ht="15" customHeight="1" x14ac:dyDescent="0.2">
      <c r="A306" s="22" t="str">
        <f>[6]Settings!U305</f>
        <v>Total: Siyanda Municipalities</v>
      </c>
      <c r="B306" s="23"/>
      <c r="C306" s="24"/>
      <c r="D306" s="193">
        <f>SUM(D300:D305)</f>
        <v>203726</v>
      </c>
      <c r="E306" s="102">
        <f t="shared" ref="E306:AH306" si="39">SUM(E300:E305)</f>
        <v>231594</v>
      </c>
      <c r="F306" s="203">
        <f t="shared" si="39"/>
        <v>249780</v>
      </c>
      <c r="G306" s="193">
        <f t="shared" si="39"/>
        <v>39201</v>
      </c>
      <c r="H306" s="102">
        <f t="shared" si="39"/>
        <v>48228</v>
      </c>
      <c r="I306" s="203">
        <f t="shared" si="39"/>
        <v>49645</v>
      </c>
      <c r="J306" s="193">
        <f t="shared" si="39"/>
        <v>19410</v>
      </c>
      <c r="K306" s="102">
        <f t="shared" si="39"/>
        <v>20409</v>
      </c>
      <c r="L306" s="203">
        <f t="shared" si="39"/>
        <v>21415</v>
      </c>
      <c r="M306" s="193">
        <f t="shared" si="39"/>
        <v>0</v>
      </c>
      <c r="N306" s="102">
        <f t="shared" si="39"/>
        <v>0</v>
      </c>
      <c r="O306" s="203">
        <f t="shared" si="39"/>
        <v>0</v>
      </c>
      <c r="P306" s="203">
        <f t="shared" si="39"/>
        <v>0</v>
      </c>
      <c r="Q306" s="102">
        <f t="shared" si="39"/>
        <v>0</v>
      </c>
      <c r="R306" s="203">
        <f t="shared" si="39"/>
        <v>0</v>
      </c>
      <c r="S306" s="193">
        <f t="shared" si="39"/>
        <v>0</v>
      </c>
      <c r="T306" s="102">
        <f t="shared" si="39"/>
        <v>0</v>
      </c>
      <c r="U306" s="203">
        <f t="shared" si="39"/>
        <v>0</v>
      </c>
      <c r="V306" s="193">
        <f t="shared" si="39"/>
        <v>0</v>
      </c>
      <c r="W306" s="102">
        <f t="shared" si="39"/>
        <v>0</v>
      </c>
      <c r="X306" s="203">
        <f t="shared" si="39"/>
        <v>0</v>
      </c>
      <c r="Y306" s="193">
        <f t="shared" si="39"/>
        <v>0</v>
      </c>
      <c r="Z306" s="102">
        <f t="shared" si="39"/>
        <v>0</v>
      </c>
      <c r="AA306" s="203">
        <f t="shared" si="39"/>
        <v>0</v>
      </c>
      <c r="AB306" s="193">
        <f t="shared" si="39"/>
        <v>0</v>
      </c>
      <c r="AC306" s="102">
        <f t="shared" si="39"/>
        <v>0</v>
      </c>
      <c r="AD306" s="203">
        <f t="shared" si="39"/>
        <v>0</v>
      </c>
      <c r="AE306" s="193">
        <f t="shared" si="39"/>
        <v>0</v>
      </c>
      <c r="AF306" s="102">
        <f t="shared" si="39"/>
        <v>0</v>
      </c>
      <c r="AG306" s="203">
        <f t="shared" si="39"/>
        <v>0</v>
      </c>
      <c r="AH306" s="426">
        <f t="shared" si="39"/>
        <v>0</v>
      </c>
    </row>
    <row r="307" spans="1:34" ht="15" customHeight="1" x14ac:dyDescent="0.2">
      <c r="A307" s="254">
        <f>[6]Settings!U306</f>
        <v>0</v>
      </c>
      <c r="B307" s="243">
        <f>[6]Settings!V306</f>
        <v>0</v>
      </c>
      <c r="C307" s="244">
        <f>[6]Settings!W306</f>
        <v>0</v>
      </c>
      <c r="D307" s="1"/>
      <c r="E307" s="2"/>
      <c r="F307" s="3"/>
      <c r="G307" s="1">
        <v>0</v>
      </c>
      <c r="H307" s="2"/>
      <c r="I307" s="3"/>
      <c r="J307" s="1"/>
      <c r="K307" s="2"/>
      <c r="L307" s="3"/>
      <c r="M307" s="1"/>
      <c r="N307" s="2"/>
      <c r="O307" s="3"/>
      <c r="P307" s="1"/>
      <c r="Q307" s="2"/>
      <c r="R307" s="3"/>
      <c r="S307" s="1"/>
      <c r="T307" s="2"/>
      <c r="U307" s="3"/>
      <c r="V307" s="1"/>
      <c r="W307" s="2"/>
      <c r="X307" s="3"/>
      <c r="Y307" s="1"/>
      <c r="Z307" s="2"/>
      <c r="AA307" s="3"/>
      <c r="AB307" s="1"/>
      <c r="AC307" s="2"/>
      <c r="AD307" s="3"/>
      <c r="AE307" s="1"/>
      <c r="AF307" s="2"/>
      <c r="AG307" s="3"/>
    </row>
    <row r="308" spans="1:34" ht="15" customHeight="1" x14ac:dyDescent="0.2">
      <c r="A308" s="20" t="str">
        <f>[6]Settings!U307</f>
        <v>B</v>
      </c>
      <c r="B308" s="19" t="s">
        <v>145</v>
      </c>
      <c r="C308" s="229" t="str">
        <f>[6]Settings!W307</f>
        <v xml:space="preserve"> Sol Plaatjie</v>
      </c>
      <c r="D308" s="147">
        <v>150982</v>
      </c>
      <c r="E308" s="80">
        <v>172904</v>
      </c>
      <c r="F308" s="134">
        <v>189209</v>
      </c>
      <c r="G308" s="147">
        <v>0</v>
      </c>
      <c r="H308" s="80">
        <v>0</v>
      </c>
      <c r="I308" s="134">
        <v>0</v>
      </c>
      <c r="J308" s="147">
        <v>0</v>
      </c>
      <c r="K308" s="80">
        <v>0</v>
      </c>
      <c r="L308" s="134">
        <v>0</v>
      </c>
      <c r="M308" s="147"/>
      <c r="N308" s="80"/>
      <c r="O308" s="134"/>
      <c r="P308" s="147"/>
      <c r="Q308" s="80"/>
      <c r="R308" s="134"/>
      <c r="S308" s="147"/>
      <c r="T308" s="80"/>
      <c r="U308" s="134"/>
      <c r="V308" s="147"/>
      <c r="W308" s="80"/>
      <c r="X308" s="134"/>
      <c r="Y308" s="147"/>
      <c r="Z308" s="80"/>
      <c r="AA308" s="134"/>
      <c r="AB308" s="147"/>
      <c r="AC308" s="80"/>
      <c r="AD308" s="134"/>
      <c r="AE308" s="147"/>
      <c r="AF308" s="80"/>
      <c r="AG308" s="134"/>
    </row>
    <row r="309" spans="1:34" ht="15" customHeight="1" x14ac:dyDescent="0.2">
      <c r="A309" s="20" t="str">
        <f>[6]Settings!U308</f>
        <v>B</v>
      </c>
      <c r="B309" s="19" t="s">
        <v>146</v>
      </c>
      <c r="C309" s="229" t="str">
        <f>[6]Settings!W308</f>
        <v xml:space="preserve"> Dikgatlong</v>
      </c>
      <c r="D309" s="147">
        <v>64248</v>
      </c>
      <c r="E309" s="80">
        <v>72856</v>
      </c>
      <c r="F309" s="134">
        <v>78304</v>
      </c>
      <c r="G309" s="147">
        <v>0</v>
      </c>
      <c r="H309" s="80">
        <v>0</v>
      </c>
      <c r="I309" s="134">
        <v>0</v>
      </c>
      <c r="J309" s="147">
        <v>2734</v>
      </c>
      <c r="K309" s="80">
        <v>2870</v>
      </c>
      <c r="L309" s="134">
        <v>3008</v>
      </c>
      <c r="M309" s="147"/>
      <c r="N309" s="80"/>
      <c r="O309" s="134"/>
      <c r="P309" s="147"/>
      <c r="Q309" s="80"/>
      <c r="R309" s="134"/>
      <c r="S309" s="147"/>
      <c r="T309" s="80"/>
      <c r="U309" s="134"/>
      <c r="V309" s="147"/>
      <c r="W309" s="80"/>
      <c r="X309" s="134"/>
      <c r="Y309" s="147"/>
      <c r="Z309" s="80"/>
      <c r="AA309" s="134"/>
      <c r="AB309" s="147"/>
      <c r="AC309" s="80"/>
      <c r="AD309" s="134"/>
      <c r="AE309" s="147"/>
      <c r="AF309" s="80"/>
      <c r="AG309" s="134"/>
    </row>
    <row r="310" spans="1:34" ht="15" customHeight="1" x14ac:dyDescent="0.2">
      <c r="A310" s="20" t="str">
        <f>[6]Settings!U309</f>
        <v>B</v>
      </c>
      <c r="B310" s="19" t="s">
        <v>147</v>
      </c>
      <c r="C310" s="229" t="str">
        <f>[6]Settings!W309</f>
        <v xml:space="preserve"> Magareng</v>
      </c>
      <c r="D310" s="147">
        <v>35796</v>
      </c>
      <c r="E310" s="80">
        <v>39566</v>
      </c>
      <c r="F310" s="134">
        <v>42003</v>
      </c>
      <c r="G310" s="147">
        <v>0</v>
      </c>
      <c r="H310" s="80">
        <v>0</v>
      </c>
      <c r="I310" s="134">
        <v>0</v>
      </c>
      <c r="J310" s="147">
        <v>1902</v>
      </c>
      <c r="K310" s="80">
        <v>1996</v>
      </c>
      <c r="L310" s="134">
        <v>2091</v>
      </c>
      <c r="M310" s="147"/>
      <c r="N310" s="80"/>
      <c r="O310" s="134"/>
      <c r="P310" s="147"/>
      <c r="Q310" s="80"/>
      <c r="R310" s="134"/>
      <c r="S310" s="147"/>
      <c r="T310" s="80"/>
      <c r="U310" s="134"/>
      <c r="V310" s="147"/>
      <c r="W310" s="80"/>
      <c r="X310" s="134"/>
      <c r="Y310" s="147"/>
      <c r="Z310" s="80"/>
      <c r="AA310" s="134"/>
      <c r="AB310" s="147"/>
      <c r="AC310" s="80"/>
      <c r="AD310" s="134"/>
      <c r="AE310" s="147"/>
      <c r="AF310" s="80"/>
      <c r="AG310" s="134"/>
    </row>
    <row r="311" spans="1:34" ht="15" customHeight="1" x14ac:dyDescent="0.2">
      <c r="A311" s="20" t="str">
        <f>[6]Settings!U310</f>
        <v>B</v>
      </c>
      <c r="B311" s="19" t="s">
        <v>1301</v>
      </c>
      <c r="C311" s="229" t="str">
        <f>[6]Settings!W310</f>
        <v xml:space="preserve"> Phokwane</v>
      </c>
      <c r="D311" s="147">
        <v>81482</v>
      </c>
      <c r="E311" s="80">
        <v>90227</v>
      </c>
      <c r="F311" s="134">
        <v>95962</v>
      </c>
      <c r="G311" s="147">
        <v>0</v>
      </c>
      <c r="H311" s="80">
        <v>0</v>
      </c>
      <c r="I311" s="134">
        <v>0</v>
      </c>
      <c r="J311" s="147">
        <v>3760</v>
      </c>
      <c r="K311" s="80">
        <v>3947</v>
      </c>
      <c r="L311" s="134">
        <v>4134</v>
      </c>
      <c r="M311" s="147"/>
      <c r="N311" s="80"/>
      <c r="O311" s="134"/>
      <c r="P311" s="147"/>
      <c r="Q311" s="80"/>
      <c r="R311" s="134"/>
      <c r="S311" s="147"/>
      <c r="T311" s="80"/>
      <c r="U311" s="134"/>
      <c r="V311" s="147"/>
      <c r="W311" s="80"/>
      <c r="X311" s="134"/>
      <c r="Y311" s="147"/>
      <c r="Z311" s="80"/>
      <c r="AA311" s="134"/>
      <c r="AB311" s="147"/>
      <c r="AC311" s="80"/>
      <c r="AD311" s="134"/>
      <c r="AE311" s="147"/>
      <c r="AF311" s="80"/>
      <c r="AG311" s="134"/>
    </row>
    <row r="312" spans="1:34" ht="15" customHeight="1" x14ac:dyDescent="0.2">
      <c r="A312" s="20" t="str">
        <f>[6]Settings!U311</f>
        <v>C</v>
      </c>
      <c r="B312" s="19" t="s">
        <v>148</v>
      </c>
      <c r="C312" s="229" t="str">
        <f>[6]Settings!W311</f>
        <v xml:space="preserve"> Frances Baard District Municipality</v>
      </c>
      <c r="D312" s="147">
        <v>8268</v>
      </c>
      <c r="E312" s="80">
        <v>8922</v>
      </c>
      <c r="F312" s="134">
        <v>9304</v>
      </c>
      <c r="G312" s="147">
        <v>104049</v>
      </c>
      <c r="H312" s="80">
        <v>107222</v>
      </c>
      <c r="I312" s="134">
        <v>110374</v>
      </c>
      <c r="J312" s="147">
        <v>0</v>
      </c>
      <c r="K312" s="80">
        <v>0</v>
      </c>
      <c r="L312" s="134">
        <v>0</v>
      </c>
      <c r="M312" s="147"/>
      <c r="N312" s="80"/>
      <c r="O312" s="134"/>
      <c r="P312" s="147"/>
      <c r="Q312" s="80"/>
      <c r="R312" s="134"/>
      <c r="S312" s="147"/>
      <c r="T312" s="80"/>
      <c r="U312" s="134"/>
      <c r="V312" s="147"/>
      <c r="W312" s="80"/>
      <c r="X312" s="134"/>
      <c r="Y312" s="147"/>
      <c r="Z312" s="80"/>
      <c r="AA312" s="134"/>
      <c r="AB312" s="147"/>
      <c r="AC312" s="80"/>
      <c r="AD312" s="134"/>
      <c r="AE312" s="147"/>
      <c r="AF312" s="80"/>
      <c r="AG312" s="134"/>
    </row>
    <row r="313" spans="1:34" s="66" customFormat="1" ht="15" customHeight="1" x14ac:dyDescent="0.2">
      <c r="A313" s="22" t="str">
        <f>[6]Settings!U312</f>
        <v>Total: Frances Baard Municipalities</v>
      </c>
      <c r="B313" s="23"/>
      <c r="C313" s="24"/>
      <c r="D313" s="193">
        <f>SUM(D308:D312)</f>
        <v>340776</v>
      </c>
      <c r="E313" s="102">
        <f t="shared" ref="E313:AH313" si="40">SUM(E308:E312)</f>
        <v>384475</v>
      </c>
      <c r="F313" s="203">
        <f t="shared" si="40"/>
        <v>414782</v>
      </c>
      <c r="G313" s="193">
        <f t="shared" si="40"/>
        <v>104049</v>
      </c>
      <c r="H313" s="102">
        <f t="shared" si="40"/>
        <v>107222</v>
      </c>
      <c r="I313" s="203">
        <f t="shared" si="40"/>
        <v>110374</v>
      </c>
      <c r="J313" s="193">
        <f t="shared" si="40"/>
        <v>8396</v>
      </c>
      <c r="K313" s="102">
        <f t="shared" si="40"/>
        <v>8813</v>
      </c>
      <c r="L313" s="203">
        <f t="shared" si="40"/>
        <v>9233</v>
      </c>
      <c r="M313" s="193">
        <f t="shared" si="40"/>
        <v>0</v>
      </c>
      <c r="N313" s="102">
        <f t="shared" si="40"/>
        <v>0</v>
      </c>
      <c r="O313" s="203">
        <f t="shared" si="40"/>
        <v>0</v>
      </c>
      <c r="P313" s="203">
        <f t="shared" si="40"/>
        <v>0</v>
      </c>
      <c r="Q313" s="102">
        <f t="shared" si="40"/>
        <v>0</v>
      </c>
      <c r="R313" s="203">
        <f t="shared" si="40"/>
        <v>0</v>
      </c>
      <c r="S313" s="193">
        <f t="shared" si="40"/>
        <v>0</v>
      </c>
      <c r="T313" s="102">
        <f t="shared" si="40"/>
        <v>0</v>
      </c>
      <c r="U313" s="203">
        <f t="shared" si="40"/>
        <v>0</v>
      </c>
      <c r="V313" s="193">
        <f t="shared" si="40"/>
        <v>0</v>
      </c>
      <c r="W313" s="102">
        <f t="shared" si="40"/>
        <v>0</v>
      </c>
      <c r="X313" s="203">
        <f t="shared" si="40"/>
        <v>0</v>
      </c>
      <c r="Y313" s="193">
        <f t="shared" si="40"/>
        <v>0</v>
      </c>
      <c r="Z313" s="102">
        <f t="shared" si="40"/>
        <v>0</v>
      </c>
      <c r="AA313" s="203">
        <f t="shared" si="40"/>
        <v>0</v>
      </c>
      <c r="AB313" s="193">
        <f t="shared" si="40"/>
        <v>0</v>
      </c>
      <c r="AC313" s="102">
        <f t="shared" si="40"/>
        <v>0</v>
      </c>
      <c r="AD313" s="203">
        <f t="shared" si="40"/>
        <v>0</v>
      </c>
      <c r="AE313" s="193">
        <f t="shared" si="40"/>
        <v>0</v>
      </c>
      <c r="AF313" s="102">
        <f t="shared" si="40"/>
        <v>0</v>
      </c>
      <c r="AG313" s="203">
        <f t="shared" si="40"/>
        <v>0</v>
      </c>
      <c r="AH313" s="426">
        <f t="shared" si="40"/>
        <v>0</v>
      </c>
    </row>
    <row r="314" spans="1:34" ht="15" customHeight="1" x14ac:dyDescent="0.2">
      <c r="A314" s="254">
        <f>[6]Settings!U313</f>
        <v>0</v>
      </c>
      <c r="B314" s="243">
        <f>[6]Settings!V313</f>
        <v>0</v>
      </c>
      <c r="C314" s="244">
        <f>[6]Settings!W313</f>
        <v>0</v>
      </c>
      <c r="D314" s="1"/>
      <c r="E314" s="2"/>
      <c r="F314" s="3"/>
      <c r="G314" s="1"/>
      <c r="H314" s="2"/>
      <c r="I314" s="3"/>
      <c r="J314" s="1"/>
      <c r="K314" s="2"/>
      <c r="L314" s="3"/>
      <c r="M314" s="1"/>
      <c r="N314" s="2"/>
      <c r="O314" s="3"/>
      <c r="P314" s="1"/>
      <c r="Q314" s="2"/>
      <c r="R314" s="3"/>
      <c r="S314" s="1"/>
      <c r="T314" s="2"/>
      <c r="U314" s="3"/>
      <c r="V314" s="1"/>
      <c r="W314" s="2"/>
      <c r="X314" s="3"/>
      <c r="Y314" s="1"/>
      <c r="Z314" s="2"/>
      <c r="AA314" s="3"/>
      <c r="AB314" s="1"/>
      <c r="AC314" s="2"/>
      <c r="AD314" s="3"/>
      <c r="AE314" s="1"/>
      <c r="AF314" s="2"/>
      <c r="AG314" s="3"/>
    </row>
    <row r="315" spans="1:34" ht="15" customHeight="1" x14ac:dyDescent="0.2">
      <c r="A315" s="20" t="str">
        <f>[6]Settings!U314</f>
        <v>B</v>
      </c>
      <c r="B315" s="19" t="s">
        <v>127</v>
      </c>
      <c r="C315" s="229" t="str">
        <f>[6]Settings!W314</f>
        <v xml:space="preserve"> Joe Morolong</v>
      </c>
      <c r="D315" s="147">
        <v>115072</v>
      </c>
      <c r="E315" s="80">
        <v>121346</v>
      </c>
      <c r="F315" s="134">
        <v>126412</v>
      </c>
      <c r="G315" s="147">
        <v>0</v>
      </c>
      <c r="H315" s="80">
        <v>0</v>
      </c>
      <c r="I315" s="134">
        <v>0</v>
      </c>
      <c r="J315" s="147">
        <v>6531</v>
      </c>
      <c r="K315" s="80">
        <v>6863</v>
      </c>
      <c r="L315" s="134">
        <v>7197</v>
      </c>
      <c r="M315" s="147"/>
      <c r="N315" s="80"/>
      <c r="O315" s="134"/>
      <c r="P315" s="147"/>
      <c r="Q315" s="80"/>
      <c r="R315" s="134"/>
      <c r="S315" s="147"/>
      <c r="T315" s="80"/>
      <c r="U315" s="134"/>
      <c r="V315" s="147"/>
      <c r="W315" s="80"/>
      <c r="X315" s="134"/>
      <c r="Y315" s="147">
        <v>0</v>
      </c>
      <c r="Z315" s="80">
        <v>0</v>
      </c>
      <c r="AA315" s="134">
        <v>17253</v>
      </c>
      <c r="AB315" s="147">
        <v>0</v>
      </c>
      <c r="AC315" s="80">
        <v>0</v>
      </c>
      <c r="AD315" s="134">
        <v>17495</v>
      </c>
      <c r="AE315" s="147">
        <v>0</v>
      </c>
      <c r="AF315" s="80">
        <v>0</v>
      </c>
      <c r="AG315" s="134">
        <v>18640</v>
      </c>
    </row>
    <row r="316" spans="1:34" ht="15" customHeight="1" x14ac:dyDescent="0.2">
      <c r="A316" s="20" t="str">
        <f>[6]Settings!U315</f>
        <v>B</v>
      </c>
      <c r="B316" s="19" t="s">
        <v>128</v>
      </c>
      <c r="C316" s="229" t="str">
        <f>[6]Settings!W315</f>
        <v xml:space="preserve"> Ga-Segonyana</v>
      </c>
      <c r="D316" s="147">
        <v>124249</v>
      </c>
      <c r="E316" s="80">
        <v>136025</v>
      </c>
      <c r="F316" s="134">
        <v>146500</v>
      </c>
      <c r="G316" s="147">
        <v>0</v>
      </c>
      <c r="H316" s="80">
        <v>0</v>
      </c>
      <c r="I316" s="134">
        <v>0</v>
      </c>
      <c r="J316" s="147">
        <v>5331</v>
      </c>
      <c r="K316" s="80">
        <v>5596</v>
      </c>
      <c r="L316" s="134">
        <v>5862</v>
      </c>
      <c r="M316" s="147"/>
      <c r="N316" s="80"/>
      <c r="O316" s="134"/>
      <c r="P316" s="147"/>
      <c r="Q316" s="80"/>
      <c r="R316" s="134"/>
      <c r="S316" s="147"/>
      <c r="T316" s="80"/>
      <c r="U316" s="134"/>
      <c r="V316" s="147"/>
      <c r="W316" s="80"/>
      <c r="X316" s="134"/>
      <c r="Y316" s="147"/>
      <c r="Z316" s="80"/>
      <c r="AA316" s="134"/>
      <c r="AB316" s="147"/>
      <c r="AC316" s="80"/>
      <c r="AD316" s="134"/>
      <c r="AE316" s="147"/>
      <c r="AF316" s="80"/>
      <c r="AG316" s="134"/>
    </row>
    <row r="317" spans="1:34" ht="15" customHeight="1" x14ac:dyDescent="0.2">
      <c r="A317" s="20" t="str">
        <f>[6]Settings!U316</f>
        <v>B</v>
      </c>
      <c r="B317" s="19" t="s">
        <v>129</v>
      </c>
      <c r="C317" s="229" t="str">
        <f>[6]Settings!W316</f>
        <v xml:space="preserve"> Gamagara</v>
      </c>
      <c r="D317" s="147">
        <v>25976</v>
      </c>
      <c r="E317" s="80">
        <v>30406</v>
      </c>
      <c r="F317" s="134">
        <v>34604</v>
      </c>
      <c r="G317" s="147">
        <v>0</v>
      </c>
      <c r="H317" s="80">
        <v>0</v>
      </c>
      <c r="I317" s="134">
        <v>0</v>
      </c>
      <c r="J317" s="147">
        <v>2582</v>
      </c>
      <c r="K317" s="80">
        <v>2710</v>
      </c>
      <c r="L317" s="134">
        <v>2838</v>
      </c>
      <c r="M317" s="147"/>
      <c r="N317" s="80"/>
      <c r="O317" s="134"/>
      <c r="P317" s="147"/>
      <c r="Q317" s="80"/>
      <c r="R317" s="134"/>
      <c r="S317" s="147"/>
      <c r="T317" s="80"/>
      <c r="U317" s="134"/>
      <c r="V317" s="147"/>
      <c r="W317" s="80"/>
      <c r="X317" s="134"/>
      <c r="Y317" s="147"/>
      <c r="Z317" s="80"/>
      <c r="AA317" s="134"/>
      <c r="AB317" s="147"/>
      <c r="AC317" s="80"/>
      <c r="AD317" s="134"/>
      <c r="AE317" s="147"/>
      <c r="AF317" s="80"/>
      <c r="AG317" s="134"/>
    </row>
    <row r="318" spans="1:34" ht="15" customHeight="1" x14ac:dyDescent="0.2">
      <c r="A318" s="20" t="str">
        <f>[6]Settings!U317</f>
        <v>C</v>
      </c>
      <c r="B318" s="19" t="s">
        <v>130</v>
      </c>
      <c r="C318" s="251" t="str">
        <f>[6]Settings!W317</f>
        <v xml:space="preserve"> John Taolo Gaetsewe District Municipality</v>
      </c>
      <c r="D318" s="147">
        <v>30074</v>
      </c>
      <c r="E318" s="80">
        <v>31943</v>
      </c>
      <c r="F318" s="134">
        <v>33349</v>
      </c>
      <c r="G318" s="147">
        <v>38232</v>
      </c>
      <c r="H318" s="80">
        <v>49561</v>
      </c>
      <c r="I318" s="134">
        <v>51018</v>
      </c>
      <c r="J318" s="147">
        <v>3493</v>
      </c>
      <c r="K318" s="80">
        <v>3699</v>
      </c>
      <c r="L318" s="134">
        <v>3906</v>
      </c>
      <c r="M318" s="147"/>
      <c r="N318" s="80"/>
      <c r="O318" s="134"/>
      <c r="P318" s="147"/>
      <c r="Q318" s="80"/>
      <c r="R318" s="134"/>
      <c r="S318" s="147"/>
      <c r="T318" s="80"/>
      <c r="U318" s="134"/>
      <c r="V318" s="147"/>
      <c r="W318" s="80"/>
      <c r="X318" s="134"/>
      <c r="Y318" s="147"/>
      <c r="Z318" s="80"/>
      <c r="AA318" s="134"/>
      <c r="AB318" s="147"/>
      <c r="AC318" s="80"/>
      <c r="AD318" s="134"/>
      <c r="AE318" s="147"/>
      <c r="AF318" s="80"/>
      <c r="AG318" s="134"/>
    </row>
    <row r="319" spans="1:34" s="66" customFormat="1" ht="15" customHeight="1" x14ac:dyDescent="0.2">
      <c r="A319" s="22" t="str">
        <f>[6]Settings!U318</f>
        <v>Total: John Taolo Gaetsewe Municipalities</v>
      </c>
      <c r="B319" s="23"/>
      <c r="C319" s="24"/>
      <c r="D319" s="193">
        <f>SUM(D315:D318)</f>
        <v>295371</v>
      </c>
      <c r="E319" s="102">
        <f t="shared" ref="E319:AH319" si="41">SUM(E315:E318)</f>
        <v>319720</v>
      </c>
      <c r="F319" s="203">
        <f t="shared" si="41"/>
        <v>340865</v>
      </c>
      <c r="G319" s="193">
        <f t="shared" si="41"/>
        <v>38232</v>
      </c>
      <c r="H319" s="102">
        <f t="shared" si="41"/>
        <v>49561</v>
      </c>
      <c r="I319" s="203">
        <f t="shared" si="41"/>
        <v>51018</v>
      </c>
      <c r="J319" s="193">
        <f t="shared" si="41"/>
        <v>17937</v>
      </c>
      <c r="K319" s="102">
        <f t="shared" si="41"/>
        <v>18868</v>
      </c>
      <c r="L319" s="203">
        <f t="shared" si="41"/>
        <v>19803</v>
      </c>
      <c r="M319" s="193">
        <f t="shared" si="41"/>
        <v>0</v>
      </c>
      <c r="N319" s="102">
        <f t="shared" si="41"/>
        <v>0</v>
      </c>
      <c r="O319" s="203">
        <f t="shared" si="41"/>
        <v>0</v>
      </c>
      <c r="P319" s="203">
        <f t="shared" si="41"/>
        <v>0</v>
      </c>
      <c r="Q319" s="102">
        <f t="shared" si="41"/>
        <v>0</v>
      </c>
      <c r="R319" s="203">
        <f t="shared" si="41"/>
        <v>0</v>
      </c>
      <c r="S319" s="193">
        <f t="shared" si="41"/>
        <v>0</v>
      </c>
      <c r="T319" s="102">
        <f t="shared" si="41"/>
        <v>0</v>
      </c>
      <c r="U319" s="203">
        <f t="shared" si="41"/>
        <v>0</v>
      </c>
      <c r="V319" s="193">
        <f t="shared" si="41"/>
        <v>0</v>
      </c>
      <c r="W319" s="102">
        <f t="shared" si="41"/>
        <v>0</v>
      </c>
      <c r="X319" s="203">
        <f t="shared" si="41"/>
        <v>0</v>
      </c>
      <c r="Y319" s="193">
        <f t="shared" si="41"/>
        <v>0</v>
      </c>
      <c r="Z319" s="102">
        <f t="shared" si="41"/>
        <v>0</v>
      </c>
      <c r="AA319" s="203">
        <f t="shared" si="41"/>
        <v>17253</v>
      </c>
      <c r="AB319" s="193">
        <f t="shared" si="41"/>
        <v>0</v>
      </c>
      <c r="AC319" s="102">
        <f t="shared" si="41"/>
        <v>0</v>
      </c>
      <c r="AD319" s="203">
        <f t="shared" si="41"/>
        <v>17495</v>
      </c>
      <c r="AE319" s="193">
        <f t="shared" si="41"/>
        <v>0</v>
      </c>
      <c r="AF319" s="102">
        <f t="shared" si="41"/>
        <v>0</v>
      </c>
      <c r="AG319" s="203">
        <f t="shared" si="41"/>
        <v>18640</v>
      </c>
      <c r="AH319" s="426">
        <f t="shared" si="41"/>
        <v>0</v>
      </c>
    </row>
    <row r="320" spans="1:34" ht="15" customHeight="1" x14ac:dyDescent="0.2">
      <c r="A320" s="254">
        <f>[6]Settings!U319</f>
        <v>0</v>
      </c>
      <c r="B320" s="243">
        <f>[6]Settings!V319</f>
        <v>0</v>
      </c>
      <c r="C320" s="244">
        <f>[6]Settings!W319</f>
        <v>0</v>
      </c>
      <c r="D320" s="1"/>
      <c r="E320" s="2"/>
      <c r="F320" s="3"/>
      <c r="G320" s="1"/>
      <c r="H320" s="2"/>
      <c r="I320" s="3"/>
      <c r="J320" s="1"/>
      <c r="K320" s="2"/>
      <c r="L320" s="3"/>
      <c r="M320" s="1"/>
      <c r="N320" s="2"/>
      <c r="O320" s="3"/>
      <c r="P320" s="1"/>
      <c r="Q320" s="2"/>
      <c r="R320" s="3"/>
      <c r="S320" s="1"/>
      <c r="T320" s="2"/>
      <c r="U320" s="3"/>
      <c r="V320" s="1"/>
      <c r="W320" s="2"/>
      <c r="X320" s="3"/>
      <c r="Y320" s="1"/>
      <c r="Z320" s="2"/>
      <c r="AA320" s="3"/>
      <c r="AB320" s="1"/>
      <c r="AC320" s="2"/>
      <c r="AD320" s="3"/>
      <c r="AE320" s="1"/>
      <c r="AF320" s="2"/>
      <c r="AG320" s="3"/>
    </row>
    <row r="321" spans="1:34" ht="15" customHeight="1" x14ac:dyDescent="0.2">
      <c r="A321" s="254">
        <f>[6]Settings!U320</f>
        <v>0</v>
      </c>
      <c r="B321" s="243">
        <f>[6]Settings!V320</f>
        <v>0</v>
      </c>
      <c r="C321" s="244">
        <f>[6]Settings!W320</f>
        <v>0</v>
      </c>
      <c r="D321" s="1"/>
      <c r="E321" s="2"/>
      <c r="F321" s="3"/>
      <c r="G321" s="1"/>
      <c r="H321" s="2"/>
      <c r="I321" s="3"/>
      <c r="J321" s="1"/>
      <c r="K321" s="2"/>
      <c r="L321" s="3"/>
      <c r="M321" s="1"/>
      <c r="N321" s="2"/>
      <c r="O321" s="3"/>
      <c r="P321" s="1"/>
      <c r="Q321" s="2"/>
      <c r="R321" s="3"/>
      <c r="S321" s="1"/>
      <c r="T321" s="2"/>
      <c r="U321" s="3"/>
      <c r="V321" s="1"/>
      <c r="W321" s="2"/>
      <c r="X321" s="3"/>
      <c r="Y321" s="1"/>
      <c r="Z321" s="2"/>
      <c r="AA321" s="3"/>
      <c r="AB321" s="1"/>
      <c r="AC321" s="2"/>
      <c r="AD321" s="3"/>
      <c r="AE321" s="1"/>
      <c r="AF321" s="2"/>
      <c r="AG321" s="3"/>
    </row>
    <row r="322" spans="1:34" s="66" customFormat="1" ht="15" customHeight="1" x14ac:dyDescent="0.2">
      <c r="A322" s="22" t="str">
        <f>[6]Settings!U321</f>
        <v>Total: Northern Cape Municipalities</v>
      </c>
      <c r="B322" s="23"/>
      <c r="C322" s="24"/>
      <c r="D322" s="193">
        <f>D287+D298+D306+D313+D319</f>
        <v>1198444</v>
      </c>
      <c r="E322" s="102">
        <f t="shared" ref="E322:AH322" si="42">E287+E298+E306+E313+E319</f>
        <v>1328137</v>
      </c>
      <c r="F322" s="203">
        <f t="shared" si="42"/>
        <v>1423807</v>
      </c>
      <c r="G322" s="193">
        <f t="shared" si="42"/>
        <v>233029</v>
      </c>
      <c r="H322" s="102">
        <f t="shared" si="42"/>
        <v>270982</v>
      </c>
      <c r="I322" s="203">
        <f t="shared" si="42"/>
        <v>278948</v>
      </c>
      <c r="J322" s="193">
        <f t="shared" si="42"/>
        <v>79197</v>
      </c>
      <c r="K322" s="102">
        <f t="shared" si="42"/>
        <v>83257</v>
      </c>
      <c r="L322" s="203">
        <f t="shared" si="42"/>
        <v>87350</v>
      </c>
      <c r="M322" s="193">
        <f t="shared" si="42"/>
        <v>0</v>
      </c>
      <c r="N322" s="102">
        <f t="shared" si="42"/>
        <v>0</v>
      </c>
      <c r="O322" s="203">
        <f t="shared" si="42"/>
        <v>0</v>
      </c>
      <c r="P322" s="203">
        <f t="shared" si="42"/>
        <v>0</v>
      </c>
      <c r="Q322" s="102">
        <f t="shared" si="42"/>
        <v>0</v>
      </c>
      <c r="R322" s="203">
        <f t="shared" si="42"/>
        <v>0</v>
      </c>
      <c r="S322" s="193">
        <f t="shared" si="42"/>
        <v>0</v>
      </c>
      <c r="T322" s="102">
        <f t="shared" si="42"/>
        <v>0</v>
      </c>
      <c r="U322" s="203">
        <f t="shared" si="42"/>
        <v>0</v>
      </c>
      <c r="V322" s="193">
        <f t="shared" si="42"/>
        <v>0</v>
      </c>
      <c r="W322" s="102">
        <f t="shared" si="42"/>
        <v>0</v>
      </c>
      <c r="X322" s="203">
        <f t="shared" si="42"/>
        <v>0</v>
      </c>
      <c r="Y322" s="193">
        <f t="shared" si="42"/>
        <v>0</v>
      </c>
      <c r="Z322" s="102">
        <f t="shared" si="42"/>
        <v>0</v>
      </c>
      <c r="AA322" s="203">
        <f t="shared" si="42"/>
        <v>17253</v>
      </c>
      <c r="AB322" s="193">
        <f t="shared" si="42"/>
        <v>0</v>
      </c>
      <c r="AC322" s="102">
        <f t="shared" si="42"/>
        <v>0</v>
      </c>
      <c r="AD322" s="203">
        <f t="shared" si="42"/>
        <v>17495</v>
      </c>
      <c r="AE322" s="193">
        <f t="shared" si="42"/>
        <v>0</v>
      </c>
      <c r="AF322" s="102">
        <f t="shared" si="42"/>
        <v>0</v>
      </c>
      <c r="AG322" s="203">
        <f t="shared" si="42"/>
        <v>18640</v>
      </c>
      <c r="AH322" s="426">
        <f t="shared" si="42"/>
        <v>0</v>
      </c>
    </row>
    <row r="323" spans="1:34" ht="15" customHeight="1" x14ac:dyDescent="0.2">
      <c r="A323" s="254">
        <f>[6]Settings!U322</f>
        <v>0</v>
      </c>
      <c r="B323" s="243">
        <f>[6]Settings!V322</f>
        <v>0</v>
      </c>
      <c r="C323" s="244">
        <f>[6]Settings!W322</f>
        <v>0</v>
      </c>
      <c r="D323" s="6"/>
      <c r="E323" s="7"/>
      <c r="F323" s="8"/>
      <c r="G323" s="6"/>
      <c r="H323" s="7"/>
      <c r="I323" s="8"/>
      <c r="J323" s="6"/>
      <c r="K323" s="7"/>
      <c r="L323" s="8"/>
      <c r="M323" s="6"/>
      <c r="N323" s="7"/>
      <c r="O323" s="8"/>
      <c r="P323" s="6"/>
      <c r="Q323" s="7"/>
      <c r="R323" s="8"/>
      <c r="S323" s="6"/>
      <c r="T323" s="7"/>
      <c r="U323" s="8"/>
      <c r="V323" s="6"/>
      <c r="W323" s="7"/>
      <c r="X323" s="8"/>
      <c r="Y323" s="6"/>
      <c r="Z323" s="7"/>
      <c r="AA323" s="8"/>
      <c r="AB323" s="6"/>
      <c r="AC323" s="7"/>
      <c r="AD323" s="8"/>
      <c r="AE323" s="6"/>
      <c r="AF323" s="7"/>
      <c r="AG323" s="8"/>
    </row>
    <row r="324" spans="1:34" ht="15" customHeight="1" x14ac:dyDescent="0.2">
      <c r="A324" s="257" t="str">
        <f>[6]Settings!U323</f>
        <v>NORTH WEST</v>
      </c>
      <c r="B324" s="19"/>
      <c r="C324" s="229"/>
      <c r="D324" s="1"/>
      <c r="E324" s="2"/>
      <c r="F324" s="3"/>
      <c r="G324" s="1"/>
      <c r="H324" s="2"/>
      <c r="I324" s="3"/>
      <c r="J324" s="1"/>
      <c r="K324" s="2"/>
      <c r="L324" s="3"/>
      <c r="M324" s="1"/>
      <c r="N324" s="2"/>
      <c r="O324" s="3"/>
      <c r="P324" s="1"/>
      <c r="Q324" s="2"/>
      <c r="R324" s="3"/>
      <c r="S324" s="1"/>
      <c r="T324" s="2"/>
      <c r="U324" s="3"/>
      <c r="V324" s="1"/>
      <c r="W324" s="2"/>
      <c r="X324" s="3"/>
      <c r="Y324" s="1"/>
      <c r="Z324" s="2"/>
      <c r="AA324" s="3"/>
      <c r="AB324" s="1"/>
      <c r="AC324" s="2"/>
      <c r="AD324" s="3"/>
      <c r="AE324" s="1"/>
      <c r="AF324" s="2"/>
      <c r="AG324" s="3"/>
    </row>
    <row r="325" spans="1:34" ht="15" customHeight="1" x14ac:dyDescent="0.2">
      <c r="A325" s="254">
        <f>[6]Settings!U324</f>
        <v>0</v>
      </c>
      <c r="B325" s="243">
        <f>[6]Settings!V324</f>
        <v>0</v>
      </c>
      <c r="C325" s="244">
        <f>[6]Settings!W324</f>
        <v>0</v>
      </c>
      <c r="D325" s="1"/>
      <c r="E325" s="2"/>
      <c r="F325" s="3"/>
      <c r="G325" s="1"/>
      <c r="H325" s="2"/>
      <c r="I325" s="3"/>
      <c r="J325" s="1"/>
      <c r="K325" s="2"/>
      <c r="L325" s="3"/>
      <c r="M325" s="1"/>
      <c r="N325" s="2"/>
      <c r="O325" s="3"/>
      <c r="P325" s="1"/>
      <c r="Q325" s="2"/>
      <c r="R325" s="3"/>
      <c r="S325" s="1"/>
      <c r="T325" s="2"/>
      <c r="U325" s="3"/>
      <c r="V325" s="1"/>
      <c r="W325" s="2"/>
      <c r="X325" s="3"/>
      <c r="Y325" s="1"/>
      <c r="Z325" s="2"/>
      <c r="AA325" s="3"/>
      <c r="AB325" s="1"/>
      <c r="AC325" s="2"/>
      <c r="AD325" s="3"/>
      <c r="AE325" s="1"/>
      <c r="AF325" s="2"/>
      <c r="AG325" s="3"/>
    </row>
    <row r="326" spans="1:34" ht="15" customHeight="1" x14ac:dyDescent="0.2">
      <c r="A326" s="20" t="str">
        <f>[6]Settings!U325</f>
        <v>B</v>
      </c>
      <c r="B326" s="19" t="str">
        <f>[6]Settings!V325</f>
        <v>NW371</v>
      </c>
      <c r="C326" s="229" t="str">
        <f>[6]Settings!W325</f>
        <v xml:space="preserve"> Moretele</v>
      </c>
      <c r="D326" s="147">
        <v>274291</v>
      </c>
      <c r="E326" s="80">
        <v>295084</v>
      </c>
      <c r="F326" s="134">
        <v>311175</v>
      </c>
      <c r="G326" s="147">
        <v>0</v>
      </c>
      <c r="H326" s="80">
        <v>0</v>
      </c>
      <c r="I326" s="134">
        <v>0</v>
      </c>
      <c r="J326" s="147">
        <v>10209</v>
      </c>
      <c r="K326" s="80">
        <v>10720</v>
      </c>
      <c r="L326" s="134">
        <v>11233</v>
      </c>
      <c r="M326" s="147"/>
      <c r="N326" s="80"/>
      <c r="O326" s="134"/>
      <c r="P326" s="147"/>
      <c r="Q326" s="80"/>
      <c r="R326" s="134"/>
      <c r="S326" s="147"/>
      <c r="T326" s="80"/>
      <c r="U326" s="134"/>
      <c r="V326" s="147"/>
      <c r="W326" s="80"/>
      <c r="X326" s="134"/>
      <c r="Y326" s="147"/>
      <c r="Z326" s="80"/>
      <c r="AA326" s="134"/>
      <c r="AB326" s="147"/>
      <c r="AC326" s="80"/>
      <c r="AD326" s="134"/>
      <c r="AE326" s="147"/>
      <c r="AF326" s="80"/>
      <c r="AG326" s="134"/>
    </row>
    <row r="327" spans="1:34" ht="15" customHeight="1" x14ac:dyDescent="0.2">
      <c r="A327" s="20" t="str">
        <f>[6]Settings!U326</f>
        <v>B</v>
      </c>
      <c r="B327" s="19" t="str">
        <f>[6]Settings!V326</f>
        <v>NW372</v>
      </c>
      <c r="C327" s="229" t="str">
        <f>[6]Settings!W326</f>
        <v xml:space="preserve"> Madibeng</v>
      </c>
      <c r="D327" s="147">
        <v>567442</v>
      </c>
      <c r="E327" s="80">
        <v>625845</v>
      </c>
      <c r="F327" s="134">
        <v>681745</v>
      </c>
      <c r="G327" s="147">
        <v>0</v>
      </c>
      <c r="H327" s="80">
        <v>0</v>
      </c>
      <c r="I327" s="134">
        <v>0</v>
      </c>
      <c r="J327" s="147">
        <v>0</v>
      </c>
      <c r="K327" s="80">
        <v>0</v>
      </c>
      <c r="L327" s="134">
        <v>0</v>
      </c>
      <c r="M327" s="147"/>
      <c r="N327" s="80"/>
      <c r="O327" s="134"/>
      <c r="P327" s="147"/>
      <c r="Q327" s="80"/>
      <c r="R327" s="134"/>
      <c r="S327" s="147"/>
      <c r="T327" s="80"/>
      <c r="U327" s="134"/>
      <c r="V327" s="147"/>
      <c r="W327" s="80"/>
      <c r="X327" s="134"/>
      <c r="Y327" s="147"/>
      <c r="Z327" s="80"/>
      <c r="AA327" s="134"/>
      <c r="AB327" s="147"/>
      <c r="AC327" s="80"/>
      <c r="AD327" s="134"/>
      <c r="AE327" s="147"/>
      <c r="AF327" s="80"/>
      <c r="AG327" s="134"/>
    </row>
    <row r="328" spans="1:34" ht="15" customHeight="1" x14ac:dyDescent="0.2">
      <c r="A328" s="20" t="str">
        <f>[6]Settings!U327</f>
        <v>B</v>
      </c>
      <c r="B328" s="19" t="str">
        <f>[6]Settings!V327</f>
        <v>NW373</v>
      </c>
      <c r="C328" s="229" t="str">
        <f>[6]Settings!W327</f>
        <v xml:space="preserve"> Rustenburg</v>
      </c>
      <c r="D328" s="147">
        <v>526072</v>
      </c>
      <c r="E328" s="80">
        <v>607549</v>
      </c>
      <c r="F328" s="134">
        <v>680253</v>
      </c>
      <c r="G328" s="147">
        <v>0</v>
      </c>
      <c r="H328" s="80">
        <v>0</v>
      </c>
      <c r="I328" s="134">
        <v>0</v>
      </c>
      <c r="J328" s="147">
        <v>0</v>
      </c>
      <c r="K328" s="80">
        <v>0</v>
      </c>
      <c r="L328" s="134">
        <v>0</v>
      </c>
      <c r="M328" s="147"/>
      <c r="N328" s="80"/>
      <c r="O328" s="134"/>
      <c r="P328" s="147"/>
      <c r="Q328" s="80"/>
      <c r="R328" s="134"/>
      <c r="S328" s="147"/>
      <c r="T328" s="80"/>
      <c r="U328" s="134"/>
      <c r="V328" s="147"/>
      <c r="W328" s="80"/>
      <c r="X328" s="134"/>
      <c r="Y328" s="147"/>
      <c r="Z328" s="80"/>
      <c r="AA328" s="134"/>
      <c r="AB328" s="147"/>
      <c r="AC328" s="80"/>
      <c r="AD328" s="134"/>
      <c r="AE328" s="147"/>
      <c r="AF328" s="80"/>
      <c r="AG328" s="134"/>
    </row>
    <row r="329" spans="1:34" ht="15" customHeight="1" x14ac:dyDescent="0.2">
      <c r="A329" s="20" t="str">
        <f>[6]Settings!U328</f>
        <v>B</v>
      </c>
      <c r="B329" s="19" t="str">
        <f>[6]Settings!V328</f>
        <v>NW374</v>
      </c>
      <c r="C329" s="229" t="str">
        <f>[6]Settings!W328</f>
        <v xml:space="preserve"> Kgetlengrivier</v>
      </c>
      <c r="D329" s="147">
        <v>67904</v>
      </c>
      <c r="E329" s="80">
        <v>78279</v>
      </c>
      <c r="F329" s="134">
        <v>85452</v>
      </c>
      <c r="G329" s="147">
        <v>0</v>
      </c>
      <c r="H329" s="80">
        <v>0</v>
      </c>
      <c r="I329" s="134">
        <v>0</v>
      </c>
      <c r="J329" s="147">
        <v>2975</v>
      </c>
      <c r="K329" s="80">
        <v>3122</v>
      </c>
      <c r="L329" s="134">
        <v>3270</v>
      </c>
      <c r="M329" s="147"/>
      <c r="N329" s="80"/>
      <c r="O329" s="134"/>
      <c r="P329" s="147"/>
      <c r="Q329" s="80"/>
      <c r="R329" s="134"/>
      <c r="S329" s="147"/>
      <c r="T329" s="80"/>
      <c r="U329" s="134"/>
      <c r="V329" s="147"/>
      <c r="W329" s="80"/>
      <c r="X329" s="134"/>
      <c r="Y329" s="147"/>
      <c r="Z329" s="80"/>
      <c r="AA329" s="134"/>
      <c r="AB329" s="147"/>
      <c r="AC329" s="80"/>
      <c r="AD329" s="134"/>
      <c r="AE329" s="147"/>
      <c r="AF329" s="80"/>
      <c r="AG329" s="134"/>
    </row>
    <row r="330" spans="1:34" ht="15" customHeight="1" x14ac:dyDescent="0.2">
      <c r="A330" s="20" t="str">
        <f>[6]Settings!U329</f>
        <v>B</v>
      </c>
      <c r="B330" s="19" t="str">
        <f>[6]Settings!V329</f>
        <v>NW375</v>
      </c>
      <c r="C330" s="229" t="str">
        <f>[6]Settings!W329</f>
        <v xml:space="preserve"> Moses Kotane</v>
      </c>
      <c r="D330" s="147">
        <v>344087</v>
      </c>
      <c r="E330" s="80">
        <v>371711</v>
      </c>
      <c r="F330" s="134">
        <v>393453</v>
      </c>
      <c r="G330" s="147">
        <v>0</v>
      </c>
      <c r="H330" s="80">
        <v>0</v>
      </c>
      <c r="I330" s="134">
        <v>0</v>
      </c>
      <c r="J330" s="147">
        <v>13351</v>
      </c>
      <c r="K330" s="80">
        <v>14018</v>
      </c>
      <c r="L330" s="134">
        <v>14689</v>
      </c>
      <c r="M330" s="147"/>
      <c r="N330" s="80"/>
      <c r="O330" s="134"/>
      <c r="P330" s="147"/>
      <c r="Q330" s="80"/>
      <c r="R330" s="134"/>
      <c r="S330" s="147"/>
      <c r="T330" s="80"/>
      <c r="U330" s="134"/>
      <c r="V330" s="147"/>
      <c r="W330" s="80"/>
      <c r="X330" s="134"/>
      <c r="Y330" s="147"/>
      <c r="Z330" s="80"/>
      <c r="AA330" s="134"/>
      <c r="AB330" s="147"/>
      <c r="AC330" s="80"/>
      <c r="AD330" s="134"/>
      <c r="AE330" s="147"/>
      <c r="AF330" s="80"/>
      <c r="AG330" s="134"/>
    </row>
    <row r="331" spans="1:34" ht="15" customHeight="1" x14ac:dyDescent="0.2">
      <c r="A331" s="20" t="str">
        <f>[6]Settings!U330</f>
        <v>C</v>
      </c>
      <c r="B331" s="19" t="str">
        <f>[6]Settings!V330</f>
        <v>DC37</v>
      </c>
      <c r="C331" s="229" t="str">
        <f>[6]Settings!W330</f>
        <v xml:space="preserve"> Bojanala Platinum District Municipality</v>
      </c>
      <c r="D331" s="147">
        <v>65495</v>
      </c>
      <c r="E331" s="80">
        <v>71159</v>
      </c>
      <c r="F331" s="134">
        <v>75317</v>
      </c>
      <c r="G331" s="147">
        <v>235919</v>
      </c>
      <c r="H331" s="80">
        <v>238381</v>
      </c>
      <c r="I331" s="134">
        <v>245388</v>
      </c>
      <c r="J331" s="147">
        <v>11643</v>
      </c>
      <c r="K331" s="80">
        <v>12330</v>
      </c>
      <c r="L331" s="134">
        <v>13021</v>
      </c>
      <c r="M331" s="147"/>
      <c r="N331" s="80"/>
      <c r="O331" s="134"/>
      <c r="P331" s="147"/>
      <c r="Q331" s="80"/>
      <c r="R331" s="134"/>
      <c r="S331" s="147"/>
      <c r="T331" s="80"/>
      <c r="U331" s="134"/>
      <c r="V331" s="147"/>
      <c r="W331" s="80"/>
      <c r="X331" s="134"/>
      <c r="Y331" s="147"/>
      <c r="Z331" s="80"/>
      <c r="AA331" s="134"/>
      <c r="AB331" s="147"/>
      <c r="AC331" s="80"/>
      <c r="AD331" s="134"/>
      <c r="AE331" s="147"/>
      <c r="AF331" s="80"/>
      <c r="AG331" s="134"/>
    </row>
    <row r="332" spans="1:34" s="66" customFormat="1" ht="15" customHeight="1" x14ac:dyDescent="0.2">
      <c r="A332" s="22" t="str">
        <f>[6]Settings!U331</f>
        <v>Total: Bojanala Platinum Municipalities</v>
      </c>
      <c r="B332" s="23"/>
      <c r="C332" s="24"/>
      <c r="D332" s="193">
        <f>SUM(D326:D331)</f>
        <v>1845291</v>
      </c>
      <c r="E332" s="102">
        <f t="shared" ref="E332:AH332" si="43">SUM(E326:E331)</f>
        <v>2049627</v>
      </c>
      <c r="F332" s="203">
        <f t="shared" si="43"/>
        <v>2227395</v>
      </c>
      <c r="G332" s="193">
        <f t="shared" si="43"/>
        <v>235919</v>
      </c>
      <c r="H332" s="102">
        <f t="shared" si="43"/>
        <v>238381</v>
      </c>
      <c r="I332" s="203">
        <f t="shared" si="43"/>
        <v>245388</v>
      </c>
      <c r="J332" s="193">
        <f t="shared" si="43"/>
        <v>38178</v>
      </c>
      <c r="K332" s="102">
        <f t="shared" si="43"/>
        <v>40190</v>
      </c>
      <c r="L332" s="203">
        <f t="shared" si="43"/>
        <v>42213</v>
      </c>
      <c r="M332" s="193">
        <f t="shared" si="43"/>
        <v>0</v>
      </c>
      <c r="N332" s="102">
        <f t="shared" si="43"/>
        <v>0</v>
      </c>
      <c r="O332" s="203">
        <f t="shared" si="43"/>
        <v>0</v>
      </c>
      <c r="P332" s="203">
        <f t="shared" si="43"/>
        <v>0</v>
      </c>
      <c r="Q332" s="102">
        <f t="shared" si="43"/>
        <v>0</v>
      </c>
      <c r="R332" s="203">
        <f t="shared" si="43"/>
        <v>0</v>
      </c>
      <c r="S332" s="193">
        <f t="shared" si="43"/>
        <v>0</v>
      </c>
      <c r="T332" s="102">
        <f t="shared" si="43"/>
        <v>0</v>
      </c>
      <c r="U332" s="203">
        <f t="shared" si="43"/>
        <v>0</v>
      </c>
      <c r="V332" s="193">
        <f t="shared" si="43"/>
        <v>0</v>
      </c>
      <c r="W332" s="102">
        <f t="shared" si="43"/>
        <v>0</v>
      </c>
      <c r="X332" s="203">
        <f t="shared" si="43"/>
        <v>0</v>
      </c>
      <c r="Y332" s="193">
        <f t="shared" si="43"/>
        <v>0</v>
      </c>
      <c r="Z332" s="102">
        <f t="shared" si="43"/>
        <v>0</v>
      </c>
      <c r="AA332" s="203">
        <f t="shared" si="43"/>
        <v>0</v>
      </c>
      <c r="AB332" s="193">
        <f t="shared" si="43"/>
        <v>0</v>
      </c>
      <c r="AC332" s="102">
        <f t="shared" si="43"/>
        <v>0</v>
      </c>
      <c r="AD332" s="203">
        <f t="shared" si="43"/>
        <v>0</v>
      </c>
      <c r="AE332" s="193">
        <f t="shared" si="43"/>
        <v>0</v>
      </c>
      <c r="AF332" s="102">
        <f t="shared" si="43"/>
        <v>0</v>
      </c>
      <c r="AG332" s="203">
        <f t="shared" si="43"/>
        <v>0</v>
      </c>
      <c r="AH332" s="426">
        <f t="shared" si="43"/>
        <v>0</v>
      </c>
    </row>
    <row r="333" spans="1:34" ht="15" customHeight="1" x14ac:dyDescent="0.2">
      <c r="A333" s="254">
        <f>[6]Settings!U332</f>
        <v>0</v>
      </c>
      <c r="B333" s="243">
        <f>[6]Settings!V332</f>
        <v>0</v>
      </c>
      <c r="C333" s="244">
        <f>[6]Settings!W332</f>
        <v>0</v>
      </c>
      <c r="D333" s="1"/>
      <c r="E333" s="2"/>
      <c r="F333" s="3"/>
      <c r="G333" s="1"/>
      <c r="H333" s="2"/>
      <c r="I333" s="3"/>
      <c r="J333" s="1"/>
      <c r="K333" s="2"/>
      <c r="L333" s="3"/>
      <c r="M333" s="1"/>
      <c r="N333" s="2"/>
      <c r="O333" s="3"/>
      <c r="P333" s="1"/>
      <c r="Q333" s="2"/>
      <c r="R333" s="3"/>
      <c r="S333" s="1"/>
      <c r="T333" s="2"/>
      <c r="U333" s="3"/>
      <c r="V333" s="1"/>
      <c r="W333" s="2"/>
      <c r="X333" s="3"/>
      <c r="Y333" s="1"/>
      <c r="Z333" s="2"/>
      <c r="AA333" s="3"/>
      <c r="AB333" s="1"/>
      <c r="AC333" s="2"/>
      <c r="AD333" s="3"/>
      <c r="AE333" s="1"/>
      <c r="AF333" s="2"/>
      <c r="AG333" s="3"/>
    </row>
    <row r="334" spans="1:34" ht="15" customHeight="1" x14ac:dyDescent="0.2">
      <c r="A334" s="20" t="str">
        <f>[6]Settings!U333</f>
        <v>B</v>
      </c>
      <c r="B334" s="19" t="str">
        <f>[6]Settings!V333</f>
        <v>NW381</v>
      </c>
      <c r="C334" s="229" t="str">
        <f>[6]Settings!W333</f>
        <v xml:space="preserve"> Ratlou</v>
      </c>
      <c r="D334" s="147">
        <v>97052</v>
      </c>
      <c r="E334" s="80">
        <v>104557</v>
      </c>
      <c r="F334" s="134">
        <v>108943</v>
      </c>
      <c r="G334" s="147">
        <v>0</v>
      </c>
      <c r="H334" s="80">
        <v>0</v>
      </c>
      <c r="I334" s="134">
        <v>0</v>
      </c>
      <c r="J334" s="147">
        <v>5824</v>
      </c>
      <c r="K334" s="80">
        <v>6118</v>
      </c>
      <c r="L334" s="134">
        <v>6414</v>
      </c>
      <c r="M334" s="147"/>
      <c r="N334" s="80"/>
      <c r="O334" s="134"/>
      <c r="P334" s="147"/>
      <c r="Q334" s="80"/>
      <c r="R334" s="134"/>
      <c r="S334" s="147"/>
      <c r="T334" s="80"/>
      <c r="U334" s="134"/>
      <c r="V334" s="147"/>
      <c r="W334" s="80"/>
      <c r="X334" s="134"/>
      <c r="Y334" s="147">
        <v>31272</v>
      </c>
      <c r="Z334" s="80">
        <v>24243</v>
      </c>
      <c r="AA334" s="134">
        <v>0</v>
      </c>
      <c r="AB334" s="147">
        <v>35274</v>
      </c>
      <c r="AC334" s="80">
        <v>26648</v>
      </c>
      <c r="AD334" s="134">
        <v>0</v>
      </c>
      <c r="AE334" s="147">
        <v>38766</v>
      </c>
      <c r="AF334" s="80">
        <v>28510</v>
      </c>
      <c r="AG334" s="134">
        <v>0</v>
      </c>
    </row>
    <row r="335" spans="1:34" ht="15" customHeight="1" x14ac:dyDescent="0.2">
      <c r="A335" s="20" t="str">
        <f>[6]Settings!U334</f>
        <v>B</v>
      </c>
      <c r="B335" s="19" t="str">
        <f>[6]Settings!V334</f>
        <v>NW382</v>
      </c>
      <c r="C335" s="229" t="str">
        <f>[6]Settings!W334</f>
        <v xml:space="preserve"> Tswaing</v>
      </c>
      <c r="D335" s="147">
        <v>86679</v>
      </c>
      <c r="E335" s="80">
        <v>95641</v>
      </c>
      <c r="F335" s="134">
        <v>100776</v>
      </c>
      <c r="G335" s="147">
        <v>0</v>
      </c>
      <c r="H335" s="80">
        <v>0</v>
      </c>
      <c r="I335" s="134">
        <v>0</v>
      </c>
      <c r="J335" s="147">
        <v>5724</v>
      </c>
      <c r="K335" s="80">
        <v>6008</v>
      </c>
      <c r="L335" s="134">
        <v>6294</v>
      </c>
      <c r="M335" s="147"/>
      <c r="N335" s="80"/>
      <c r="O335" s="134"/>
      <c r="P335" s="147"/>
      <c r="Q335" s="80"/>
      <c r="R335" s="134"/>
      <c r="S335" s="147"/>
      <c r="T335" s="80"/>
      <c r="U335" s="134"/>
      <c r="V335" s="147"/>
      <c r="W335" s="80"/>
      <c r="X335" s="134"/>
      <c r="Y335" s="147">
        <v>32172</v>
      </c>
      <c r="Z335" s="80">
        <v>24940</v>
      </c>
      <c r="AA335" s="134">
        <v>0</v>
      </c>
      <c r="AB335" s="147">
        <v>37934</v>
      </c>
      <c r="AC335" s="80">
        <v>28657</v>
      </c>
      <c r="AD335" s="134">
        <v>0</v>
      </c>
      <c r="AE335" s="147">
        <v>41985</v>
      </c>
      <c r="AF335" s="80">
        <v>30877</v>
      </c>
      <c r="AG335" s="134">
        <v>0</v>
      </c>
    </row>
    <row r="336" spans="1:34" ht="15" customHeight="1" x14ac:dyDescent="0.2">
      <c r="A336" s="20" t="str">
        <f>[6]Settings!U335</f>
        <v>B</v>
      </c>
      <c r="B336" s="19" t="str">
        <f>[6]Settings!V335</f>
        <v>NW383</v>
      </c>
      <c r="C336" s="229" t="str">
        <f>[6]Settings!W335</f>
        <v xml:space="preserve"> Mafikeng</v>
      </c>
      <c r="D336" s="147">
        <v>198796</v>
      </c>
      <c r="E336" s="80">
        <v>224700</v>
      </c>
      <c r="F336" s="134">
        <v>238967</v>
      </c>
      <c r="G336" s="147">
        <v>0</v>
      </c>
      <c r="H336" s="80">
        <v>0</v>
      </c>
      <c r="I336" s="134">
        <v>0</v>
      </c>
      <c r="J336" s="147">
        <v>0</v>
      </c>
      <c r="K336" s="80">
        <v>0</v>
      </c>
      <c r="L336" s="134">
        <v>0</v>
      </c>
      <c r="M336" s="147"/>
      <c r="N336" s="80"/>
      <c r="O336" s="134"/>
      <c r="P336" s="147"/>
      <c r="Q336" s="80"/>
      <c r="R336" s="134"/>
      <c r="S336" s="147"/>
      <c r="T336" s="80"/>
      <c r="U336" s="134"/>
      <c r="V336" s="147"/>
      <c r="W336" s="80"/>
      <c r="X336" s="134"/>
      <c r="Y336" s="147">
        <v>81263</v>
      </c>
      <c r="Z336" s="80">
        <v>62997</v>
      </c>
      <c r="AA336" s="134">
        <v>0</v>
      </c>
      <c r="AB336" s="147">
        <v>99313</v>
      </c>
      <c r="AC336" s="80">
        <v>75027</v>
      </c>
      <c r="AD336" s="134">
        <v>0</v>
      </c>
      <c r="AE336" s="147">
        <v>110873</v>
      </c>
      <c r="AF336" s="80">
        <v>81539</v>
      </c>
      <c r="AG336" s="134">
        <v>0</v>
      </c>
    </row>
    <row r="337" spans="1:34" ht="15" customHeight="1" x14ac:dyDescent="0.2">
      <c r="A337" s="20" t="str">
        <f>[6]Settings!U336</f>
        <v>B</v>
      </c>
      <c r="B337" s="19" t="str">
        <f>[6]Settings!V336</f>
        <v>NW384</v>
      </c>
      <c r="C337" s="229" t="str">
        <f>[6]Settings!W336</f>
        <v xml:space="preserve"> Ditsobotla</v>
      </c>
      <c r="D337" s="147">
        <v>98339</v>
      </c>
      <c r="E337" s="80">
        <v>111601</v>
      </c>
      <c r="F337" s="134">
        <v>118756</v>
      </c>
      <c r="G337" s="147">
        <v>0</v>
      </c>
      <c r="H337" s="80">
        <v>0</v>
      </c>
      <c r="I337" s="134">
        <v>0</v>
      </c>
      <c r="J337" s="147">
        <v>0</v>
      </c>
      <c r="K337" s="80">
        <v>0</v>
      </c>
      <c r="L337" s="134">
        <v>0</v>
      </c>
      <c r="M337" s="147"/>
      <c r="N337" s="80"/>
      <c r="O337" s="134"/>
      <c r="P337" s="147"/>
      <c r="Q337" s="80"/>
      <c r="R337" s="134"/>
      <c r="S337" s="147"/>
      <c r="T337" s="80"/>
      <c r="U337" s="134"/>
      <c r="V337" s="147"/>
      <c r="W337" s="80"/>
      <c r="X337" s="134"/>
      <c r="Y337" s="147">
        <v>43339</v>
      </c>
      <c r="Z337" s="80">
        <v>33597</v>
      </c>
      <c r="AA337" s="134">
        <v>0</v>
      </c>
      <c r="AB337" s="147">
        <v>53378</v>
      </c>
      <c r="AC337" s="80">
        <v>40325</v>
      </c>
      <c r="AD337" s="134">
        <v>0</v>
      </c>
      <c r="AE337" s="147">
        <v>59404</v>
      </c>
      <c r="AF337" s="80">
        <v>43687</v>
      </c>
      <c r="AG337" s="134">
        <v>0</v>
      </c>
    </row>
    <row r="338" spans="1:34" ht="15" customHeight="1" x14ac:dyDescent="0.2">
      <c r="A338" s="20" t="str">
        <f>[6]Settings!U337</f>
        <v>B</v>
      </c>
      <c r="B338" s="19" t="str">
        <f>[6]Settings!V337</f>
        <v>NW385</v>
      </c>
      <c r="C338" s="229" t="str">
        <f>[6]Settings!W337</f>
        <v xml:space="preserve"> Ramotshere Moiloa</v>
      </c>
      <c r="D338" s="147">
        <v>130178</v>
      </c>
      <c r="E338" s="80">
        <v>143938</v>
      </c>
      <c r="F338" s="134">
        <v>151680</v>
      </c>
      <c r="G338" s="147">
        <v>0</v>
      </c>
      <c r="H338" s="80">
        <v>0</v>
      </c>
      <c r="I338" s="134">
        <v>0</v>
      </c>
      <c r="J338" s="147">
        <v>7461</v>
      </c>
      <c r="K338" s="80">
        <v>7834</v>
      </c>
      <c r="L338" s="134">
        <v>8208</v>
      </c>
      <c r="M338" s="147"/>
      <c r="N338" s="80"/>
      <c r="O338" s="134"/>
      <c r="P338" s="147"/>
      <c r="Q338" s="80"/>
      <c r="R338" s="134"/>
      <c r="S338" s="147"/>
      <c r="T338" s="80"/>
      <c r="U338" s="134"/>
      <c r="V338" s="147"/>
      <c r="W338" s="80"/>
      <c r="X338" s="134"/>
      <c r="Y338" s="147">
        <v>43402</v>
      </c>
      <c r="Z338" s="80">
        <v>33646</v>
      </c>
      <c r="AA338" s="134">
        <v>0</v>
      </c>
      <c r="AB338" s="147">
        <v>51513</v>
      </c>
      <c r="AC338" s="80">
        <v>38916</v>
      </c>
      <c r="AD338" s="134">
        <v>0</v>
      </c>
      <c r="AE338" s="147">
        <v>57268</v>
      </c>
      <c r="AF338" s="80">
        <v>42117</v>
      </c>
      <c r="AG338" s="134">
        <v>0</v>
      </c>
    </row>
    <row r="339" spans="1:34" ht="15" customHeight="1" x14ac:dyDescent="0.2">
      <c r="A339" s="20" t="str">
        <f>[6]Settings!U338</f>
        <v>C</v>
      </c>
      <c r="B339" s="19" t="str">
        <f>[6]Settings!V338</f>
        <v>DC38</v>
      </c>
      <c r="C339" s="229" t="str">
        <f>[6]Settings!W338</f>
        <v xml:space="preserve"> Ngaka Modiri Molema District Municipality</v>
      </c>
      <c r="D339" s="147">
        <v>448559</v>
      </c>
      <c r="E339" s="80">
        <v>515656</v>
      </c>
      <c r="F339" s="134">
        <v>567289</v>
      </c>
      <c r="G339" s="147">
        <v>167708</v>
      </c>
      <c r="H339" s="80">
        <v>183051</v>
      </c>
      <c r="I339" s="134">
        <v>199193</v>
      </c>
      <c r="J339" s="147">
        <v>0</v>
      </c>
      <c r="K339" s="80">
        <v>0</v>
      </c>
      <c r="L339" s="134">
        <v>0</v>
      </c>
      <c r="M339" s="147"/>
      <c r="N339" s="80"/>
      <c r="O339" s="134"/>
      <c r="P339" s="147"/>
      <c r="Q339" s="80"/>
      <c r="R339" s="134"/>
      <c r="S339" s="147"/>
      <c r="T339" s="80"/>
      <c r="U339" s="134"/>
      <c r="V339" s="147"/>
      <c r="W339" s="80"/>
      <c r="X339" s="134"/>
      <c r="Y339" s="147"/>
      <c r="Z339" s="80"/>
      <c r="AA339" s="134"/>
      <c r="AB339" s="147"/>
      <c r="AC339" s="80"/>
      <c r="AD339" s="134"/>
      <c r="AE339" s="147"/>
      <c r="AF339" s="80"/>
      <c r="AG339" s="134"/>
    </row>
    <row r="340" spans="1:34" s="66" customFormat="1" ht="15" customHeight="1" x14ac:dyDescent="0.2">
      <c r="A340" s="22" t="str">
        <f>[6]Settings!U339</f>
        <v>Total: Ngaka Modiri Molema Municipalities</v>
      </c>
      <c r="B340" s="23"/>
      <c r="C340" s="24"/>
      <c r="D340" s="193">
        <f>SUM(D334:D339)</f>
        <v>1059603</v>
      </c>
      <c r="E340" s="102">
        <f t="shared" ref="E340:AH340" si="44">SUM(E334:E339)</f>
        <v>1196093</v>
      </c>
      <c r="F340" s="203">
        <f t="shared" si="44"/>
        <v>1286411</v>
      </c>
      <c r="G340" s="193">
        <f t="shared" si="44"/>
        <v>167708</v>
      </c>
      <c r="H340" s="102">
        <f t="shared" si="44"/>
        <v>183051</v>
      </c>
      <c r="I340" s="203">
        <f t="shared" si="44"/>
        <v>199193</v>
      </c>
      <c r="J340" s="193">
        <f t="shared" si="44"/>
        <v>19009</v>
      </c>
      <c r="K340" s="102">
        <f t="shared" si="44"/>
        <v>19960</v>
      </c>
      <c r="L340" s="203">
        <f t="shared" si="44"/>
        <v>20916</v>
      </c>
      <c r="M340" s="193">
        <f t="shared" si="44"/>
        <v>0</v>
      </c>
      <c r="N340" s="102">
        <f t="shared" si="44"/>
        <v>0</v>
      </c>
      <c r="O340" s="203">
        <f t="shared" si="44"/>
        <v>0</v>
      </c>
      <c r="P340" s="203">
        <f t="shared" si="44"/>
        <v>0</v>
      </c>
      <c r="Q340" s="102">
        <f t="shared" si="44"/>
        <v>0</v>
      </c>
      <c r="R340" s="203">
        <f t="shared" si="44"/>
        <v>0</v>
      </c>
      <c r="S340" s="193">
        <f t="shared" si="44"/>
        <v>0</v>
      </c>
      <c r="T340" s="102">
        <f t="shared" si="44"/>
        <v>0</v>
      </c>
      <c r="U340" s="203">
        <f t="shared" si="44"/>
        <v>0</v>
      </c>
      <c r="V340" s="193">
        <f t="shared" si="44"/>
        <v>0</v>
      </c>
      <c r="W340" s="102">
        <f t="shared" si="44"/>
        <v>0</v>
      </c>
      <c r="X340" s="203">
        <f t="shared" si="44"/>
        <v>0</v>
      </c>
      <c r="Y340" s="193">
        <f t="shared" si="44"/>
        <v>231448</v>
      </c>
      <c r="Z340" s="102">
        <f t="shared" si="44"/>
        <v>179423</v>
      </c>
      <c r="AA340" s="203">
        <f t="shared" si="44"/>
        <v>0</v>
      </c>
      <c r="AB340" s="193">
        <f t="shared" si="44"/>
        <v>277412</v>
      </c>
      <c r="AC340" s="102">
        <f t="shared" si="44"/>
        <v>209573</v>
      </c>
      <c r="AD340" s="203">
        <f t="shared" si="44"/>
        <v>0</v>
      </c>
      <c r="AE340" s="193">
        <f t="shared" si="44"/>
        <v>308296</v>
      </c>
      <c r="AF340" s="102">
        <f t="shared" si="44"/>
        <v>226730</v>
      </c>
      <c r="AG340" s="203">
        <f t="shared" si="44"/>
        <v>0</v>
      </c>
      <c r="AH340" s="426">
        <f t="shared" si="44"/>
        <v>0</v>
      </c>
    </row>
    <row r="341" spans="1:34" ht="15" customHeight="1" x14ac:dyDescent="0.2">
      <c r="A341" s="254">
        <f>[6]Settings!U340</f>
        <v>0</v>
      </c>
      <c r="B341" s="243">
        <f>[6]Settings!V340</f>
        <v>0</v>
      </c>
      <c r="C341" s="244">
        <f>[6]Settings!W340</f>
        <v>0</v>
      </c>
      <c r="D341" s="1"/>
      <c r="E341" s="2"/>
      <c r="F341" s="3"/>
      <c r="G341" s="1"/>
      <c r="H341" s="2"/>
      <c r="I341" s="3"/>
      <c r="J341" s="1"/>
      <c r="K341" s="2"/>
      <c r="L341" s="3"/>
      <c r="M341" s="1"/>
      <c r="N341" s="2"/>
      <c r="O341" s="3"/>
      <c r="P341" s="1"/>
      <c r="Q341" s="2"/>
      <c r="R341" s="3"/>
      <c r="S341" s="1"/>
      <c r="T341" s="2"/>
      <c r="U341" s="3"/>
      <c r="V341" s="1"/>
      <c r="W341" s="2"/>
      <c r="X341" s="3"/>
      <c r="Y341" s="1"/>
      <c r="Z341" s="2"/>
      <c r="AA341" s="3"/>
      <c r="AB341" s="1"/>
      <c r="AC341" s="2"/>
      <c r="AD341" s="3"/>
      <c r="AE341" s="1"/>
      <c r="AF341" s="2"/>
      <c r="AG341" s="3"/>
    </row>
    <row r="342" spans="1:34" ht="15" customHeight="1" x14ac:dyDescent="0.2">
      <c r="A342" s="20" t="str">
        <f>[6]Settings!U341</f>
        <v>B</v>
      </c>
      <c r="B342" s="19" t="str">
        <f>[6]Settings!V341</f>
        <v>NW392</v>
      </c>
      <c r="C342" s="229" t="str">
        <f>[6]Settings!W341</f>
        <v xml:space="preserve"> Naledi</v>
      </c>
      <c r="D342" s="147">
        <v>39580</v>
      </c>
      <c r="E342" s="80">
        <v>42952</v>
      </c>
      <c r="F342" s="134">
        <v>45282</v>
      </c>
      <c r="G342" s="147">
        <v>0</v>
      </c>
      <c r="H342" s="80">
        <v>0</v>
      </c>
      <c r="I342" s="134">
        <v>0</v>
      </c>
      <c r="J342" s="147">
        <v>3927</v>
      </c>
      <c r="K342" s="80">
        <v>4123</v>
      </c>
      <c r="L342" s="134">
        <v>4320</v>
      </c>
      <c r="M342" s="147"/>
      <c r="N342" s="80"/>
      <c r="O342" s="134"/>
      <c r="P342" s="147"/>
      <c r="Q342" s="80"/>
      <c r="R342" s="134"/>
      <c r="S342" s="147"/>
      <c r="T342" s="80"/>
      <c r="U342" s="134"/>
      <c r="V342" s="147"/>
      <c r="W342" s="80"/>
      <c r="X342" s="134"/>
      <c r="Y342" s="147">
        <v>17444</v>
      </c>
      <c r="Z342" s="80">
        <v>13523</v>
      </c>
      <c r="AA342" s="134">
        <v>0</v>
      </c>
      <c r="AB342" s="147">
        <v>19447</v>
      </c>
      <c r="AC342" s="80">
        <v>14691</v>
      </c>
      <c r="AD342" s="134">
        <v>0</v>
      </c>
      <c r="AE342" s="147">
        <v>21556</v>
      </c>
      <c r="AF342" s="80">
        <v>15853</v>
      </c>
      <c r="AG342" s="134">
        <v>0</v>
      </c>
    </row>
    <row r="343" spans="1:34" ht="15" customHeight="1" x14ac:dyDescent="0.2">
      <c r="A343" s="20" t="str">
        <f>[6]Settings!U342</f>
        <v>B</v>
      </c>
      <c r="B343" s="19" t="str">
        <f>[6]Settings!V342</f>
        <v>NW393</v>
      </c>
      <c r="C343" s="229" t="str">
        <f>[6]Settings!W342</f>
        <v xml:space="preserve"> Mamusa</v>
      </c>
      <c r="D343" s="147">
        <v>43968</v>
      </c>
      <c r="E343" s="80">
        <v>46325</v>
      </c>
      <c r="F343" s="134">
        <v>47989</v>
      </c>
      <c r="G343" s="147">
        <v>0</v>
      </c>
      <c r="H343" s="80">
        <v>0</v>
      </c>
      <c r="I343" s="134">
        <v>0</v>
      </c>
      <c r="J343" s="147">
        <v>3534</v>
      </c>
      <c r="K343" s="80">
        <v>3711</v>
      </c>
      <c r="L343" s="134">
        <v>3888</v>
      </c>
      <c r="M343" s="147"/>
      <c r="N343" s="80"/>
      <c r="O343" s="134"/>
      <c r="P343" s="147"/>
      <c r="Q343" s="80"/>
      <c r="R343" s="134"/>
      <c r="S343" s="147"/>
      <c r="T343" s="80"/>
      <c r="U343" s="134"/>
      <c r="V343" s="147"/>
      <c r="W343" s="80"/>
      <c r="X343" s="134"/>
      <c r="Y343" s="147">
        <v>15664</v>
      </c>
      <c r="Z343" s="80">
        <v>12143</v>
      </c>
      <c r="AA343" s="134">
        <v>0</v>
      </c>
      <c r="AB343" s="147">
        <v>16114</v>
      </c>
      <c r="AC343" s="80">
        <v>12173</v>
      </c>
      <c r="AD343" s="134">
        <v>0</v>
      </c>
      <c r="AE343" s="147">
        <v>17886</v>
      </c>
      <c r="AF343" s="80">
        <v>13154</v>
      </c>
      <c r="AG343" s="134">
        <v>0</v>
      </c>
    </row>
    <row r="344" spans="1:34" ht="15" customHeight="1" x14ac:dyDescent="0.2">
      <c r="A344" s="20" t="str">
        <f>[6]Settings!U343</f>
        <v>B</v>
      </c>
      <c r="B344" s="19" t="str">
        <f>[6]Settings!V343</f>
        <v>NW394</v>
      </c>
      <c r="C344" s="229" t="str">
        <f>[6]Settings!W343</f>
        <v xml:space="preserve"> Greater Taung</v>
      </c>
      <c r="D344" s="147">
        <v>160929</v>
      </c>
      <c r="E344" s="80">
        <v>165435</v>
      </c>
      <c r="F344" s="134">
        <v>167645</v>
      </c>
      <c r="G344" s="147">
        <v>0</v>
      </c>
      <c r="H344" s="80">
        <v>0</v>
      </c>
      <c r="I344" s="134">
        <v>0</v>
      </c>
      <c r="J344" s="147">
        <v>9424</v>
      </c>
      <c r="K344" s="80">
        <v>9895</v>
      </c>
      <c r="L344" s="134">
        <v>10369</v>
      </c>
      <c r="M344" s="147"/>
      <c r="N344" s="80"/>
      <c r="O344" s="134"/>
      <c r="P344" s="147"/>
      <c r="Q344" s="80"/>
      <c r="R344" s="134"/>
      <c r="S344" s="147"/>
      <c r="T344" s="80"/>
      <c r="U344" s="134"/>
      <c r="V344" s="147"/>
      <c r="W344" s="80"/>
      <c r="X344" s="134"/>
      <c r="Y344" s="147">
        <v>55007</v>
      </c>
      <c r="Z344" s="80">
        <v>42642</v>
      </c>
      <c r="AA344" s="134">
        <v>0</v>
      </c>
      <c r="AB344" s="147">
        <v>54278</v>
      </c>
      <c r="AC344" s="80">
        <v>41004</v>
      </c>
      <c r="AD344" s="134">
        <v>0</v>
      </c>
      <c r="AE344" s="147">
        <v>59155</v>
      </c>
      <c r="AF344" s="80">
        <v>43504</v>
      </c>
      <c r="AG344" s="134">
        <v>0</v>
      </c>
    </row>
    <row r="345" spans="1:34" ht="15" customHeight="1" x14ac:dyDescent="0.2">
      <c r="A345" s="20" t="str">
        <f>[6]Settings!U344</f>
        <v>B</v>
      </c>
      <c r="B345" s="19" t="str">
        <f>[6]Settings!V344</f>
        <v>NW396</v>
      </c>
      <c r="C345" s="229" t="str">
        <f>[6]Settings!W344</f>
        <v xml:space="preserve"> Lekwa-Teemane</v>
      </c>
      <c r="D345" s="147">
        <v>38367</v>
      </c>
      <c r="E345" s="80">
        <v>41060</v>
      </c>
      <c r="F345" s="134">
        <v>43012</v>
      </c>
      <c r="G345" s="147">
        <v>0</v>
      </c>
      <c r="H345" s="80">
        <v>0</v>
      </c>
      <c r="I345" s="134">
        <v>0</v>
      </c>
      <c r="J345" s="147">
        <v>3328</v>
      </c>
      <c r="K345" s="80">
        <v>3496</v>
      </c>
      <c r="L345" s="134">
        <v>3665</v>
      </c>
      <c r="M345" s="147"/>
      <c r="N345" s="80"/>
      <c r="O345" s="134"/>
      <c r="P345" s="147"/>
      <c r="Q345" s="80"/>
      <c r="R345" s="134"/>
      <c r="S345" s="147"/>
      <c r="T345" s="80"/>
      <c r="U345" s="134"/>
      <c r="V345" s="147"/>
      <c r="W345" s="80"/>
      <c r="X345" s="134"/>
      <c r="Y345" s="147">
        <v>14907</v>
      </c>
      <c r="Z345" s="80">
        <v>11556</v>
      </c>
      <c r="AA345" s="134">
        <v>0</v>
      </c>
      <c r="AB345" s="147">
        <v>15982</v>
      </c>
      <c r="AC345" s="80">
        <v>12074</v>
      </c>
      <c r="AD345" s="134">
        <v>0</v>
      </c>
      <c r="AE345" s="147">
        <v>17797</v>
      </c>
      <c r="AF345" s="80">
        <v>13088</v>
      </c>
      <c r="AG345" s="134">
        <v>0</v>
      </c>
    </row>
    <row r="346" spans="1:34" ht="15" customHeight="1" x14ac:dyDescent="0.2">
      <c r="A346" s="20" t="str">
        <f>[6]Settings!U345</f>
        <v>B</v>
      </c>
      <c r="B346" s="19" t="str">
        <f>[6]Settings!V345</f>
        <v>NW397</v>
      </c>
      <c r="C346" s="229" t="str">
        <f>[6]Settings!W345</f>
        <v>Kagisano-Molopo</v>
      </c>
      <c r="D346" s="147">
        <v>98075</v>
      </c>
      <c r="E346" s="80">
        <v>102488</v>
      </c>
      <c r="F346" s="134">
        <v>105127</v>
      </c>
      <c r="G346" s="147">
        <v>0</v>
      </c>
      <c r="H346" s="80">
        <v>0</v>
      </c>
      <c r="I346" s="134">
        <v>0</v>
      </c>
      <c r="J346" s="147">
        <v>5724</v>
      </c>
      <c r="K346" s="80">
        <v>6008</v>
      </c>
      <c r="L346" s="134">
        <v>6294</v>
      </c>
      <c r="M346" s="147"/>
      <c r="N346" s="80"/>
      <c r="O346" s="134"/>
      <c r="P346" s="147"/>
      <c r="Q346" s="80"/>
      <c r="R346" s="134"/>
      <c r="S346" s="147"/>
      <c r="T346" s="80"/>
      <c r="U346" s="134"/>
      <c r="V346" s="147"/>
      <c r="W346" s="80"/>
      <c r="X346" s="134"/>
      <c r="Y346" s="147">
        <v>31934</v>
      </c>
      <c r="Z346" s="80">
        <v>24756</v>
      </c>
      <c r="AA346" s="134">
        <v>0</v>
      </c>
      <c r="AB346" s="147">
        <v>33152</v>
      </c>
      <c r="AC346" s="80">
        <v>25045</v>
      </c>
      <c r="AD346" s="134">
        <v>0</v>
      </c>
      <c r="AE346" s="147">
        <v>36184</v>
      </c>
      <c r="AF346" s="80">
        <v>26611</v>
      </c>
      <c r="AG346" s="134">
        <v>0</v>
      </c>
    </row>
    <row r="347" spans="1:34" ht="15" customHeight="1" x14ac:dyDescent="0.2">
      <c r="A347" s="20" t="str">
        <f>[6]Settings!U346</f>
        <v>C</v>
      </c>
      <c r="B347" s="19" t="str">
        <f>[6]Settings!V346</f>
        <v>DC39</v>
      </c>
      <c r="C347" s="229" t="str">
        <f>[6]Settings!W346</f>
        <v>Dr Ruth Segomotsi Mompati District Municipality</v>
      </c>
      <c r="D347" s="147">
        <v>261693</v>
      </c>
      <c r="E347" s="80">
        <v>278968</v>
      </c>
      <c r="F347" s="134">
        <v>297301</v>
      </c>
      <c r="G347" s="147">
        <v>41432</v>
      </c>
      <c r="H347" s="80">
        <v>53408</v>
      </c>
      <c r="I347" s="134">
        <v>58118</v>
      </c>
      <c r="J347" s="147">
        <v>5323</v>
      </c>
      <c r="K347" s="80">
        <v>5637</v>
      </c>
      <c r="L347" s="134">
        <v>5952</v>
      </c>
      <c r="M347" s="147"/>
      <c r="N347" s="80"/>
      <c r="O347" s="134"/>
      <c r="P347" s="147"/>
      <c r="Q347" s="80"/>
      <c r="R347" s="134"/>
      <c r="S347" s="147"/>
      <c r="T347" s="80"/>
      <c r="U347" s="134"/>
      <c r="V347" s="147"/>
      <c r="W347" s="80"/>
      <c r="X347" s="134"/>
      <c r="Y347" s="147"/>
      <c r="Z347" s="80"/>
      <c r="AA347" s="134"/>
      <c r="AB347" s="147"/>
      <c r="AC347" s="80"/>
      <c r="AD347" s="134"/>
      <c r="AE347" s="147"/>
      <c r="AF347" s="80"/>
      <c r="AG347" s="134"/>
    </row>
    <row r="348" spans="1:34" s="66" customFormat="1" ht="15" customHeight="1" x14ac:dyDescent="0.2">
      <c r="A348" s="22" t="str">
        <f>[6]Settings!U347</f>
        <v>Total: Dr Ruth Segomotsi Mompati Municipalities</v>
      </c>
      <c r="B348" s="23"/>
      <c r="C348" s="24"/>
      <c r="D348" s="193">
        <f>SUM(D342:D347)</f>
        <v>642612</v>
      </c>
      <c r="E348" s="102">
        <f t="shared" ref="E348:AH348" si="45">SUM(E342:E347)</f>
        <v>677228</v>
      </c>
      <c r="F348" s="203">
        <f t="shared" si="45"/>
        <v>706356</v>
      </c>
      <c r="G348" s="193">
        <f t="shared" si="45"/>
        <v>41432</v>
      </c>
      <c r="H348" s="102">
        <f t="shared" si="45"/>
        <v>53408</v>
      </c>
      <c r="I348" s="203">
        <f t="shared" si="45"/>
        <v>58118</v>
      </c>
      <c r="J348" s="193">
        <f t="shared" si="45"/>
        <v>31260</v>
      </c>
      <c r="K348" s="102">
        <f t="shared" si="45"/>
        <v>32870</v>
      </c>
      <c r="L348" s="203">
        <f t="shared" si="45"/>
        <v>34488</v>
      </c>
      <c r="M348" s="193">
        <f t="shared" si="45"/>
        <v>0</v>
      </c>
      <c r="N348" s="102">
        <f t="shared" si="45"/>
        <v>0</v>
      </c>
      <c r="O348" s="203">
        <f t="shared" si="45"/>
        <v>0</v>
      </c>
      <c r="P348" s="203">
        <f t="shared" si="45"/>
        <v>0</v>
      </c>
      <c r="Q348" s="102">
        <f t="shared" si="45"/>
        <v>0</v>
      </c>
      <c r="R348" s="203">
        <f t="shared" si="45"/>
        <v>0</v>
      </c>
      <c r="S348" s="193">
        <f t="shared" si="45"/>
        <v>0</v>
      </c>
      <c r="T348" s="102">
        <f t="shared" si="45"/>
        <v>0</v>
      </c>
      <c r="U348" s="203">
        <f t="shared" si="45"/>
        <v>0</v>
      </c>
      <c r="V348" s="193">
        <f t="shared" si="45"/>
        <v>0</v>
      </c>
      <c r="W348" s="102">
        <f t="shared" si="45"/>
        <v>0</v>
      </c>
      <c r="X348" s="203">
        <f t="shared" si="45"/>
        <v>0</v>
      </c>
      <c r="Y348" s="193">
        <f t="shared" si="45"/>
        <v>134956</v>
      </c>
      <c r="Z348" s="102">
        <f t="shared" si="45"/>
        <v>104620</v>
      </c>
      <c r="AA348" s="203">
        <f t="shared" si="45"/>
        <v>0</v>
      </c>
      <c r="AB348" s="193">
        <f t="shared" si="45"/>
        <v>138973</v>
      </c>
      <c r="AC348" s="102">
        <f t="shared" si="45"/>
        <v>104987</v>
      </c>
      <c r="AD348" s="203">
        <f t="shared" si="45"/>
        <v>0</v>
      </c>
      <c r="AE348" s="193">
        <f t="shared" si="45"/>
        <v>152578</v>
      </c>
      <c r="AF348" s="102">
        <f t="shared" si="45"/>
        <v>112210</v>
      </c>
      <c r="AG348" s="203">
        <f t="shared" si="45"/>
        <v>0</v>
      </c>
      <c r="AH348" s="426">
        <f t="shared" si="45"/>
        <v>0</v>
      </c>
    </row>
    <row r="349" spans="1:34" ht="15" customHeight="1" x14ac:dyDescent="0.2">
      <c r="A349" s="254">
        <f>[6]Settings!U348</f>
        <v>0</v>
      </c>
      <c r="B349" s="243">
        <f>[6]Settings!V348</f>
        <v>0</v>
      </c>
      <c r="C349" s="244">
        <f>[6]Settings!W348</f>
        <v>0</v>
      </c>
      <c r="D349" s="1"/>
      <c r="E349" s="2"/>
      <c r="F349" s="3"/>
      <c r="G349" s="1"/>
      <c r="H349" s="2"/>
      <c r="I349" s="3"/>
      <c r="J349" s="1"/>
      <c r="K349" s="2"/>
      <c r="L349" s="3"/>
      <c r="M349" s="1"/>
      <c r="N349" s="2"/>
      <c r="O349" s="3"/>
      <c r="P349" s="1"/>
      <c r="Q349" s="2"/>
      <c r="R349" s="3"/>
      <c r="S349" s="1"/>
      <c r="T349" s="2"/>
      <c r="U349" s="3"/>
      <c r="V349" s="1"/>
      <c r="W349" s="2"/>
      <c r="X349" s="3"/>
      <c r="Y349" s="1"/>
      <c r="Z349" s="2"/>
      <c r="AA349" s="3"/>
      <c r="AB349" s="1"/>
      <c r="AC349" s="2"/>
      <c r="AD349" s="3"/>
      <c r="AE349" s="1"/>
      <c r="AF349" s="2"/>
      <c r="AG349" s="3"/>
    </row>
    <row r="350" spans="1:34" ht="15" customHeight="1" x14ac:dyDescent="0.2">
      <c r="A350" s="20" t="str">
        <f>[6]Settings!U349</f>
        <v>B</v>
      </c>
      <c r="B350" s="19" t="s">
        <v>1302</v>
      </c>
      <c r="C350" s="229" t="str">
        <f>[6]Settings!W349</f>
        <v xml:space="preserve"> City of Matlosana</v>
      </c>
      <c r="D350" s="147">
        <v>354377</v>
      </c>
      <c r="E350" s="80">
        <v>393806</v>
      </c>
      <c r="F350" s="134">
        <v>427110</v>
      </c>
      <c r="G350" s="147">
        <v>0</v>
      </c>
      <c r="H350" s="80">
        <v>0</v>
      </c>
      <c r="I350" s="134">
        <v>0</v>
      </c>
      <c r="J350" s="147">
        <v>0</v>
      </c>
      <c r="K350" s="80">
        <v>0</v>
      </c>
      <c r="L350" s="134">
        <v>0</v>
      </c>
      <c r="M350" s="147"/>
      <c r="N350" s="80"/>
      <c r="O350" s="134"/>
      <c r="P350" s="147"/>
      <c r="Q350" s="80"/>
      <c r="R350" s="134"/>
      <c r="S350" s="147"/>
      <c r="T350" s="80"/>
      <c r="U350" s="134"/>
      <c r="V350" s="147"/>
      <c r="W350" s="80"/>
      <c r="X350" s="134"/>
      <c r="Y350" s="147"/>
      <c r="Z350" s="80"/>
      <c r="AA350" s="134"/>
      <c r="AB350" s="147"/>
      <c r="AC350" s="80"/>
      <c r="AD350" s="134"/>
      <c r="AE350" s="147"/>
      <c r="AF350" s="80"/>
      <c r="AG350" s="134"/>
    </row>
    <row r="351" spans="1:34" ht="15" customHeight="1" x14ac:dyDescent="0.2">
      <c r="A351" s="20" t="str">
        <f>[6]Settings!U350</f>
        <v>B</v>
      </c>
      <c r="B351" s="19" t="s">
        <v>170</v>
      </c>
      <c r="C351" s="229" t="str">
        <f>[6]Settings!W350</f>
        <v xml:space="preserve"> Maquassi Hills</v>
      </c>
      <c r="D351" s="147">
        <v>97792</v>
      </c>
      <c r="E351" s="80">
        <v>110715</v>
      </c>
      <c r="F351" s="134">
        <v>118819</v>
      </c>
      <c r="G351" s="147">
        <v>0</v>
      </c>
      <c r="H351" s="80">
        <v>0</v>
      </c>
      <c r="I351" s="134">
        <v>0</v>
      </c>
      <c r="J351" s="147">
        <v>4319</v>
      </c>
      <c r="K351" s="80">
        <v>4535</v>
      </c>
      <c r="L351" s="134">
        <v>4752</v>
      </c>
      <c r="M351" s="147"/>
      <c r="N351" s="80"/>
      <c r="O351" s="134"/>
      <c r="P351" s="147"/>
      <c r="Q351" s="80"/>
      <c r="R351" s="134"/>
      <c r="S351" s="147"/>
      <c r="T351" s="80"/>
      <c r="U351" s="134"/>
      <c r="V351" s="147"/>
      <c r="W351" s="80"/>
      <c r="X351" s="134"/>
      <c r="Y351" s="147"/>
      <c r="Z351" s="80"/>
      <c r="AA351" s="134"/>
      <c r="AB351" s="147"/>
      <c r="AC351" s="80"/>
      <c r="AD351" s="134"/>
      <c r="AE351" s="147"/>
      <c r="AF351" s="80"/>
      <c r="AG351" s="134"/>
    </row>
    <row r="352" spans="1:34" ht="15" customHeight="1" x14ac:dyDescent="0.2">
      <c r="A352" s="20" t="str">
        <f>[6]Settings!U351</f>
        <v>b</v>
      </c>
      <c r="B352" s="19" t="s">
        <v>521</v>
      </c>
      <c r="C352" s="229" t="str">
        <f>[6]Settings!W351</f>
        <v xml:space="preserve"> Ventersdorp/Tlokwe</v>
      </c>
      <c r="D352" s="147">
        <v>209740</v>
      </c>
      <c r="E352" s="80">
        <v>234327</v>
      </c>
      <c r="F352" s="134">
        <v>257001</v>
      </c>
      <c r="G352" s="147">
        <v>0</v>
      </c>
      <c r="H352" s="80">
        <v>0</v>
      </c>
      <c r="I352" s="134">
        <v>0</v>
      </c>
      <c r="J352" s="147">
        <v>0</v>
      </c>
      <c r="K352" s="80">
        <v>0</v>
      </c>
      <c r="L352" s="134">
        <v>0</v>
      </c>
      <c r="M352" s="147"/>
      <c r="N352" s="80"/>
      <c r="O352" s="134"/>
      <c r="P352" s="147"/>
      <c r="Q352" s="80"/>
      <c r="R352" s="134"/>
      <c r="S352" s="147"/>
      <c r="T352" s="80"/>
      <c r="U352" s="134"/>
      <c r="V352" s="147"/>
      <c r="W352" s="80"/>
      <c r="X352" s="134"/>
      <c r="Y352" s="147"/>
      <c r="Z352" s="80"/>
      <c r="AA352" s="134"/>
      <c r="AB352" s="147"/>
      <c r="AC352" s="80"/>
      <c r="AD352" s="134"/>
      <c r="AE352" s="147"/>
      <c r="AF352" s="80"/>
      <c r="AG352" s="134"/>
    </row>
    <row r="353" spans="1:34" ht="15" customHeight="1" x14ac:dyDescent="0.2">
      <c r="A353" s="20" t="str">
        <f>[6]Settings!U352</f>
        <v>C</v>
      </c>
      <c r="B353" s="19" t="s">
        <v>1303</v>
      </c>
      <c r="C353" s="229" t="str">
        <f>[6]Settings!W352</f>
        <v xml:space="preserve"> Dr Kenneth Kaunda District Municipality</v>
      </c>
      <c r="D353" s="147">
        <v>20039</v>
      </c>
      <c r="E353" s="80">
        <v>21582</v>
      </c>
      <c r="F353" s="134">
        <v>22598</v>
      </c>
      <c r="G353" s="147">
        <v>153637</v>
      </c>
      <c r="H353" s="80">
        <v>158323</v>
      </c>
      <c r="I353" s="134">
        <v>162977</v>
      </c>
      <c r="J353" s="147">
        <v>0</v>
      </c>
      <c r="K353" s="80">
        <v>0</v>
      </c>
      <c r="L353" s="134">
        <v>0</v>
      </c>
      <c r="M353" s="147"/>
      <c r="N353" s="80"/>
      <c r="O353" s="134"/>
      <c r="P353" s="147"/>
      <c r="Q353" s="80"/>
      <c r="R353" s="134"/>
      <c r="S353" s="147"/>
      <c r="T353" s="80"/>
      <c r="U353" s="134"/>
      <c r="V353" s="147"/>
      <c r="W353" s="80"/>
      <c r="X353" s="134"/>
      <c r="Y353" s="147"/>
      <c r="Z353" s="80"/>
      <c r="AA353" s="134"/>
      <c r="AB353" s="147"/>
      <c r="AC353" s="80"/>
      <c r="AD353" s="134"/>
      <c r="AE353" s="147"/>
      <c r="AF353" s="80"/>
      <c r="AG353" s="134"/>
    </row>
    <row r="354" spans="1:34" s="66" customFormat="1" ht="15" customHeight="1" x14ac:dyDescent="0.2">
      <c r="A354" s="22" t="str">
        <f>[6]Settings!U353</f>
        <v>Total: Dr Kenneth Kaunda Municipalities</v>
      </c>
      <c r="B354" s="23"/>
      <c r="C354" s="24"/>
      <c r="D354" s="193">
        <f>SUM(D350:D353)</f>
        <v>681948</v>
      </c>
      <c r="E354" s="102">
        <f t="shared" ref="E354:AH354" si="46">SUM(E350:E353)</f>
        <v>760430</v>
      </c>
      <c r="F354" s="203">
        <f t="shared" si="46"/>
        <v>825528</v>
      </c>
      <c r="G354" s="193">
        <f t="shared" si="46"/>
        <v>153637</v>
      </c>
      <c r="H354" s="102">
        <f t="shared" si="46"/>
        <v>158323</v>
      </c>
      <c r="I354" s="203">
        <f t="shared" si="46"/>
        <v>162977</v>
      </c>
      <c r="J354" s="193">
        <f t="shared" si="46"/>
        <v>4319</v>
      </c>
      <c r="K354" s="102">
        <f t="shared" si="46"/>
        <v>4535</v>
      </c>
      <c r="L354" s="203">
        <f t="shared" si="46"/>
        <v>4752</v>
      </c>
      <c r="M354" s="193">
        <f t="shared" si="46"/>
        <v>0</v>
      </c>
      <c r="N354" s="102">
        <f t="shared" si="46"/>
        <v>0</v>
      </c>
      <c r="O354" s="203">
        <f t="shared" si="46"/>
        <v>0</v>
      </c>
      <c r="P354" s="203">
        <f t="shared" si="46"/>
        <v>0</v>
      </c>
      <c r="Q354" s="102">
        <f t="shared" si="46"/>
        <v>0</v>
      </c>
      <c r="R354" s="203">
        <f t="shared" si="46"/>
        <v>0</v>
      </c>
      <c r="S354" s="193">
        <f t="shared" si="46"/>
        <v>0</v>
      </c>
      <c r="T354" s="102">
        <f t="shared" si="46"/>
        <v>0</v>
      </c>
      <c r="U354" s="203">
        <f t="shared" si="46"/>
        <v>0</v>
      </c>
      <c r="V354" s="193">
        <f t="shared" si="46"/>
        <v>0</v>
      </c>
      <c r="W354" s="102">
        <f t="shared" si="46"/>
        <v>0</v>
      </c>
      <c r="X354" s="203">
        <f t="shared" si="46"/>
        <v>0</v>
      </c>
      <c r="Y354" s="193">
        <f t="shared" si="46"/>
        <v>0</v>
      </c>
      <c r="Z354" s="102">
        <f t="shared" si="46"/>
        <v>0</v>
      </c>
      <c r="AA354" s="203">
        <f t="shared" si="46"/>
        <v>0</v>
      </c>
      <c r="AB354" s="193">
        <f t="shared" si="46"/>
        <v>0</v>
      </c>
      <c r="AC354" s="102">
        <f t="shared" si="46"/>
        <v>0</v>
      </c>
      <c r="AD354" s="203">
        <f t="shared" si="46"/>
        <v>0</v>
      </c>
      <c r="AE354" s="193">
        <f t="shared" si="46"/>
        <v>0</v>
      </c>
      <c r="AF354" s="102">
        <f t="shared" si="46"/>
        <v>0</v>
      </c>
      <c r="AG354" s="203">
        <f t="shared" si="46"/>
        <v>0</v>
      </c>
      <c r="AH354" s="426">
        <f t="shared" si="46"/>
        <v>0</v>
      </c>
    </row>
    <row r="355" spans="1:34" ht="15" customHeight="1" x14ac:dyDescent="0.2">
      <c r="A355" s="254">
        <f>[6]Settings!U354</f>
        <v>0</v>
      </c>
      <c r="B355" s="243">
        <f>[6]Settings!V354</f>
        <v>0</v>
      </c>
      <c r="C355" s="244">
        <f>[6]Settings!W354</f>
        <v>0</v>
      </c>
      <c r="D355" s="1"/>
      <c r="E355" s="2"/>
      <c r="F355" s="3"/>
      <c r="G355" s="1"/>
      <c r="H355" s="2"/>
      <c r="I355" s="3"/>
      <c r="J355" s="1"/>
      <c r="K355" s="2"/>
      <c r="L355" s="3"/>
      <c r="M355" s="1"/>
      <c r="N355" s="2"/>
      <c r="O355" s="3"/>
      <c r="P355" s="1"/>
      <c r="Q355" s="2"/>
      <c r="R355" s="3"/>
      <c r="S355" s="1"/>
      <c r="T355" s="2"/>
      <c r="U355" s="3"/>
      <c r="V355" s="1"/>
      <c r="W355" s="2"/>
      <c r="X355" s="3"/>
      <c r="Y355" s="1"/>
      <c r="Z355" s="2"/>
      <c r="AA355" s="3"/>
      <c r="AB355" s="1"/>
      <c r="AC355" s="2"/>
      <c r="AD355" s="3"/>
      <c r="AE355" s="1"/>
      <c r="AF355" s="2"/>
      <c r="AG355" s="3"/>
    </row>
    <row r="356" spans="1:34" ht="15" customHeight="1" x14ac:dyDescent="0.2">
      <c r="A356" s="254">
        <f>[6]Settings!U355</f>
        <v>0</v>
      </c>
      <c r="B356" s="243">
        <f>[6]Settings!V355</f>
        <v>0</v>
      </c>
      <c r="C356" s="244">
        <f>[6]Settings!W355</f>
        <v>0</v>
      </c>
      <c r="D356" s="1"/>
      <c r="E356" s="2"/>
      <c r="F356" s="3"/>
      <c r="G356" s="1"/>
      <c r="H356" s="2"/>
      <c r="I356" s="3"/>
      <c r="J356" s="1"/>
      <c r="K356" s="2"/>
      <c r="L356" s="3"/>
      <c r="M356" s="1"/>
      <c r="N356" s="2"/>
      <c r="O356" s="3"/>
      <c r="P356" s="1"/>
      <c r="Q356" s="2"/>
      <c r="R356" s="3"/>
      <c r="S356" s="1"/>
      <c r="T356" s="2"/>
      <c r="U356" s="3"/>
      <c r="V356" s="1"/>
      <c r="W356" s="2"/>
      <c r="X356" s="3"/>
      <c r="Y356" s="1"/>
      <c r="Z356" s="2"/>
      <c r="AA356" s="3"/>
      <c r="AB356" s="1"/>
      <c r="AC356" s="2"/>
      <c r="AD356" s="3"/>
      <c r="AE356" s="1"/>
      <c r="AF356" s="2"/>
      <c r="AG356" s="3"/>
    </row>
    <row r="357" spans="1:34" s="66" customFormat="1" ht="15" customHeight="1" x14ac:dyDescent="0.2">
      <c r="A357" s="22" t="str">
        <f>[6]Settings!U356</f>
        <v>Total: North West Municipalities</v>
      </c>
      <c r="B357" s="23"/>
      <c r="C357" s="24"/>
      <c r="D357" s="193">
        <f>D332+D340+D348+D354</f>
        <v>4229454</v>
      </c>
      <c r="E357" s="102">
        <f t="shared" ref="E357:AH357" si="47">E332+E340+E348+E354</f>
        <v>4683378</v>
      </c>
      <c r="F357" s="203">
        <f t="shared" si="47"/>
        <v>5045690</v>
      </c>
      <c r="G357" s="193">
        <f t="shared" si="47"/>
        <v>598696</v>
      </c>
      <c r="H357" s="102">
        <f t="shared" si="47"/>
        <v>633163</v>
      </c>
      <c r="I357" s="203">
        <f t="shared" si="47"/>
        <v>665676</v>
      </c>
      <c r="J357" s="193">
        <f t="shared" si="47"/>
        <v>92766</v>
      </c>
      <c r="K357" s="102">
        <f t="shared" si="47"/>
        <v>97555</v>
      </c>
      <c r="L357" s="203">
        <f t="shared" si="47"/>
        <v>102369</v>
      </c>
      <c r="M357" s="193">
        <f t="shared" si="47"/>
        <v>0</v>
      </c>
      <c r="N357" s="102">
        <f t="shared" si="47"/>
        <v>0</v>
      </c>
      <c r="O357" s="203">
        <f t="shared" si="47"/>
        <v>0</v>
      </c>
      <c r="P357" s="203">
        <f t="shared" si="47"/>
        <v>0</v>
      </c>
      <c r="Q357" s="102">
        <f t="shared" si="47"/>
        <v>0</v>
      </c>
      <c r="R357" s="203">
        <f t="shared" si="47"/>
        <v>0</v>
      </c>
      <c r="S357" s="193">
        <f t="shared" si="47"/>
        <v>0</v>
      </c>
      <c r="T357" s="102">
        <f t="shared" si="47"/>
        <v>0</v>
      </c>
      <c r="U357" s="203">
        <f t="shared" si="47"/>
        <v>0</v>
      </c>
      <c r="V357" s="193">
        <f t="shared" si="47"/>
        <v>0</v>
      </c>
      <c r="W357" s="102">
        <f t="shared" si="47"/>
        <v>0</v>
      </c>
      <c r="X357" s="203">
        <f t="shared" si="47"/>
        <v>0</v>
      </c>
      <c r="Y357" s="193">
        <f t="shared" si="47"/>
        <v>366404</v>
      </c>
      <c r="Z357" s="102">
        <f t="shared" si="47"/>
        <v>284043</v>
      </c>
      <c r="AA357" s="203">
        <f t="shared" si="47"/>
        <v>0</v>
      </c>
      <c r="AB357" s="193">
        <f t="shared" si="47"/>
        <v>416385</v>
      </c>
      <c r="AC357" s="102">
        <f t="shared" si="47"/>
        <v>314560</v>
      </c>
      <c r="AD357" s="203">
        <f t="shared" si="47"/>
        <v>0</v>
      </c>
      <c r="AE357" s="193">
        <f t="shared" si="47"/>
        <v>460874</v>
      </c>
      <c r="AF357" s="102">
        <f t="shared" si="47"/>
        <v>338940</v>
      </c>
      <c r="AG357" s="203">
        <f t="shared" si="47"/>
        <v>0</v>
      </c>
      <c r="AH357" s="426">
        <f t="shared" si="47"/>
        <v>0</v>
      </c>
    </row>
    <row r="358" spans="1:34" ht="15" customHeight="1" x14ac:dyDescent="0.2">
      <c r="A358" s="254">
        <f>[6]Settings!U357</f>
        <v>0</v>
      </c>
      <c r="B358" s="243">
        <f>[6]Settings!V357</f>
        <v>0</v>
      </c>
      <c r="C358" s="244">
        <f>[6]Settings!W357</f>
        <v>0</v>
      </c>
      <c r="D358" s="1"/>
      <c r="E358" s="2"/>
      <c r="F358" s="3"/>
      <c r="G358" s="197"/>
      <c r="H358" s="27"/>
      <c r="I358" s="207"/>
      <c r="J358" s="197"/>
      <c r="K358" s="27"/>
      <c r="L358" s="207"/>
      <c r="M358" s="197"/>
      <c r="N358" s="27"/>
      <c r="O358" s="207"/>
      <c r="P358" s="197"/>
      <c r="Q358" s="27"/>
      <c r="R358" s="207"/>
      <c r="S358" s="197"/>
      <c r="T358" s="27"/>
      <c r="U358" s="207"/>
      <c r="V358" s="197"/>
      <c r="W358" s="27"/>
      <c r="X358" s="207"/>
      <c r="Y358" s="197"/>
      <c r="Z358" s="27"/>
      <c r="AA358" s="207"/>
      <c r="AB358" s="197"/>
      <c r="AC358" s="27"/>
      <c r="AD358" s="207"/>
      <c r="AE358" s="197"/>
      <c r="AF358" s="27"/>
      <c r="AG358" s="207"/>
    </row>
    <row r="359" spans="1:34" ht="15" customHeight="1" x14ac:dyDescent="0.2">
      <c r="A359" s="257" t="str">
        <f>[6]Settings!U358</f>
        <v>WESTERN CAPE</v>
      </c>
      <c r="B359" s="19"/>
      <c r="C359" s="229"/>
      <c r="D359" s="1"/>
      <c r="E359" s="2"/>
      <c r="F359" s="3"/>
      <c r="G359" s="198"/>
      <c r="H359" s="28"/>
      <c r="I359" s="208"/>
      <c r="J359" s="198"/>
      <c r="K359" s="28"/>
      <c r="L359" s="208"/>
      <c r="M359" s="198"/>
      <c r="N359" s="28"/>
      <c r="O359" s="208"/>
      <c r="P359" s="198"/>
      <c r="Q359" s="28"/>
      <c r="R359" s="208"/>
      <c r="S359" s="198"/>
      <c r="T359" s="28"/>
      <c r="U359" s="208"/>
      <c r="V359" s="198"/>
      <c r="W359" s="28"/>
      <c r="X359" s="208"/>
      <c r="Y359" s="198"/>
      <c r="Z359" s="28"/>
      <c r="AA359" s="208"/>
      <c r="AB359" s="198"/>
      <c r="AC359" s="28"/>
      <c r="AD359" s="208"/>
      <c r="AE359" s="198"/>
      <c r="AF359" s="28"/>
      <c r="AG359" s="208"/>
    </row>
    <row r="360" spans="1:34" ht="15" customHeight="1" x14ac:dyDescent="0.2">
      <c r="A360" s="254">
        <f>[6]Settings!U359</f>
        <v>0</v>
      </c>
      <c r="B360" s="243">
        <f>[6]Settings!V359</f>
        <v>0</v>
      </c>
      <c r="C360" s="244">
        <f>[6]Settings!W359</f>
        <v>0</v>
      </c>
      <c r="D360" s="1"/>
      <c r="E360" s="2"/>
      <c r="F360" s="3"/>
      <c r="G360" s="199"/>
      <c r="H360" s="29"/>
      <c r="I360" s="209"/>
      <c r="J360" s="199"/>
      <c r="K360" s="29"/>
      <c r="L360" s="209"/>
      <c r="M360" s="199"/>
      <c r="N360" s="29"/>
      <c r="O360" s="209"/>
      <c r="P360" s="199"/>
      <c r="Q360" s="29"/>
      <c r="R360" s="209"/>
      <c r="S360" s="199"/>
      <c r="T360" s="29"/>
      <c r="U360" s="209"/>
      <c r="V360" s="199"/>
      <c r="W360" s="29"/>
      <c r="X360" s="209"/>
      <c r="Y360" s="199"/>
      <c r="Z360" s="29"/>
      <c r="AA360" s="209"/>
      <c r="AB360" s="199"/>
      <c r="AC360" s="29"/>
      <c r="AD360" s="209"/>
      <c r="AE360" s="199"/>
      <c r="AF360" s="29"/>
      <c r="AG360" s="209"/>
    </row>
    <row r="361" spans="1:34" ht="15" customHeight="1" x14ac:dyDescent="0.2">
      <c r="A361" s="255" t="str">
        <f>[6]Settings!U360</f>
        <v>A</v>
      </c>
      <c r="B361" s="21" t="str">
        <f>[6]Settings!V360</f>
        <v>CPT</v>
      </c>
      <c r="C361" s="65" t="str">
        <f>[6]Settings!W360</f>
        <v>City of Cape Town</v>
      </c>
      <c r="D361" s="148">
        <v>2292908</v>
      </c>
      <c r="E361" s="81">
        <v>2582306</v>
      </c>
      <c r="F361" s="149">
        <v>2835569</v>
      </c>
      <c r="G361" s="148">
        <v>0</v>
      </c>
      <c r="H361" s="81">
        <v>0</v>
      </c>
      <c r="I361" s="149">
        <v>0</v>
      </c>
      <c r="J361" s="148">
        <v>0</v>
      </c>
      <c r="K361" s="81">
        <v>0</v>
      </c>
      <c r="L361" s="149">
        <v>0</v>
      </c>
      <c r="M361" s="148"/>
      <c r="N361" s="81"/>
      <c r="O361" s="149"/>
      <c r="P361" s="148"/>
      <c r="Q361" s="81"/>
      <c r="R361" s="149"/>
      <c r="S361" s="148"/>
      <c r="T361" s="81"/>
      <c r="U361" s="149"/>
      <c r="V361" s="148"/>
      <c r="W361" s="81"/>
      <c r="X361" s="149"/>
      <c r="Y361" s="148"/>
      <c r="Z361" s="81"/>
      <c r="AA361" s="149"/>
      <c r="AB361" s="148"/>
      <c r="AC361" s="81"/>
      <c r="AD361" s="149"/>
      <c r="AE361" s="148"/>
      <c r="AF361" s="81"/>
      <c r="AG361" s="149"/>
    </row>
    <row r="362" spans="1:34" ht="15" customHeight="1" x14ac:dyDescent="0.2">
      <c r="A362" s="254">
        <f>[6]Settings!U361</f>
        <v>0</v>
      </c>
      <c r="B362" s="243">
        <f>[6]Settings!V361</f>
        <v>0</v>
      </c>
      <c r="C362" s="244">
        <f>[6]Settings!W361</f>
        <v>0</v>
      </c>
      <c r="D362" s="1">
        <v>0</v>
      </c>
      <c r="E362" s="2">
        <v>0</v>
      </c>
      <c r="F362" s="3">
        <v>0</v>
      </c>
      <c r="G362" s="1">
        <v>0</v>
      </c>
      <c r="H362" s="2">
        <v>0</v>
      </c>
      <c r="I362" s="3">
        <v>0</v>
      </c>
      <c r="J362" s="1">
        <v>0</v>
      </c>
      <c r="K362" s="2">
        <v>0</v>
      </c>
      <c r="L362" s="3">
        <v>0</v>
      </c>
      <c r="M362" s="1"/>
      <c r="N362" s="2"/>
      <c r="O362" s="3"/>
      <c r="P362" s="1"/>
      <c r="Q362" s="2"/>
      <c r="R362" s="3"/>
      <c r="S362" s="1"/>
      <c r="T362" s="2"/>
      <c r="U362" s="3"/>
      <c r="V362" s="1"/>
      <c r="W362" s="2"/>
      <c r="X362" s="3"/>
      <c r="Y362" s="1"/>
      <c r="Z362" s="2"/>
      <c r="AA362" s="3"/>
      <c r="AB362" s="1"/>
      <c r="AC362" s="2"/>
      <c r="AD362" s="3"/>
      <c r="AE362" s="1"/>
      <c r="AF362" s="2"/>
      <c r="AG362" s="3"/>
    </row>
    <row r="363" spans="1:34" ht="15" customHeight="1" x14ac:dyDescent="0.2">
      <c r="A363" s="20" t="str">
        <f>[6]Settings!U362</f>
        <v>B</v>
      </c>
      <c r="B363" s="19" t="s">
        <v>174</v>
      </c>
      <c r="C363" s="229" t="str">
        <f>[6]Settings!W362</f>
        <v xml:space="preserve"> Matzikama</v>
      </c>
      <c r="D363" s="147">
        <v>44586</v>
      </c>
      <c r="E363" s="80">
        <v>49332</v>
      </c>
      <c r="F363" s="134">
        <v>53426</v>
      </c>
      <c r="G363" s="147">
        <v>0</v>
      </c>
      <c r="H363" s="80">
        <v>0</v>
      </c>
      <c r="I363" s="134">
        <v>0</v>
      </c>
      <c r="J363" s="147">
        <v>2975</v>
      </c>
      <c r="K363" s="80">
        <v>3122</v>
      </c>
      <c r="L363" s="134">
        <v>3270</v>
      </c>
      <c r="M363" s="147"/>
      <c r="N363" s="80"/>
      <c r="O363" s="134"/>
      <c r="P363" s="147"/>
      <c r="Q363" s="80"/>
      <c r="R363" s="134"/>
      <c r="S363" s="147"/>
      <c r="T363" s="80"/>
      <c r="U363" s="134"/>
      <c r="V363" s="147"/>
      <c r="W363" s="80"/>
      <c r="X363" s="134"/>
      <c r="Y363" s="147"/>
      <c r="Z363" s="80"/>
      <c r="AA363" s="134"/>
      <c r="AB363" s="147"/>
      <c r="AC363" s="80"/>
      <c r="AD363" s="134"/>
      <c r="AE363" s="147"/>
      <c r="AF363" s="80"/>
      <c r="AG363" s="134"/>
    </row>
    <row r="364" spans="1:34" ht="15" customHeight="1" x14ac:dyDescent="0.2">
      <c r="A364" s="20" t="str">
        <f>[6]Settings!U363</f>
        <v>B</v>
      </c>
      <c r="B364" s="19" t="s">
        <v>175</v>
      </c>
      <c r="C364" s="229" t="str">
        <f>[6]Settings!W363</f>
        <v xml:space="preserve"> Cederberg</v>
      </c>
      <c r="D364" s="147">
        <v>38555</v>
      </c>
      <c r="E364" s="80">
        <v>42680</v>
      </c>
      <c r="F364" s="134">
        <v>46166</v>
      </c>
      <c r="G364" s="147">
        <v>0</v>
      </c>
      <c r="H364" s="80">
        <v>0</v>
      </c>
      <c r="I364" s="134">
        <v>0</v>
      </c>
      <c r="J364" s="147">
        <v>2318</v>
      </c>
      <c r="K364" s="80">
        <v>2433</v>
      </c>
      <c r="L364" s="134">
        <v>2550</v>
      </c>
      <c r="M364" s="147"/>
      <c r="N364" s="80"/>
      <c r="O364" s="134"/>
      <c r="P364" s="147"/>
      <c r="Q364" s="80"/>
      <c r="R364" s="134"/>
      <c r="S364" s="147"/>
      <c r="T364" s="80"/>
      <c r="U364" s="134"/>
      <c r="V364" s="147"/>
      <c r="W364" s="80"/>
      <c r="X364" s="134"/>
      <c r="Y364" s="147"/>
      <c r="Z364" s="80"/>
      <c r="AA364" s="134"/>
      <c r="AB364" s="147"/>
      <c r="AC364" s="80"/>
      <c r="AD364" s="134"/>
      <c r="AE364" s="147"/>
      <c r="AF364" s="80"/>
      <c r="AG364" s="134"/>
    </row>
    <row r="365" spans="1:34" ht="15" customHeight="1" x14ac:dyDescent="0.2">
      <c r="A365" s="20" t="str">
        <f>[6]Settings!U364</f>
        <v>B</v>
      </c>
      <c r="B365" s="19" t="s">
        <v>1304</v>
      </c>
      <c r="C365" s="229" t="str">
        <f>[6]Settings!W364</f>
        <v xml:space="preserve"> Bergrivier</v>
      </c>
      <c r="D365" s="147">
        <v>34562</v>
      </c>
      <c r="E365" s="80">
        <v>38793</v>
      </c>
      <c r="F365" s="134">
        <v>42521</v>
      </c>
      <c r="G365" s="147">
        <v>0</v>
      </c>
      <c r="H365" s="80">
        <v>0</v>
      </c>
      <c r="I365" s="134">
        <v>0</v>
      </c>
      <c r="J365" s="147">
        <v>2582</v>
      </c>
      <c r="K365" s="80">
        <v>2710</v>
      </c>
      <c r="L365" s="134">
        <v>2838</v>
      </c>
      <c r="M365" s="147"/>
      <c r="N365" s="80"/>
      <c r="O365" s="134"/>
      <c r="P365" s="147"/>
      <c r="Q365" s="80"/>
      <c r="R365" s="134"/>
      <c r="S365" s="147"/>
      <c r="T365" s="80"/>
      <c r="U365" s="134"/>
      <c r="V365" s="147"/>
      <c r="W365" s="80"/>
      <c r="X365" s="134"/>
      <c r="Y365" s="147"/>
      <c r="Z365" s="80"/>
      <c r="AA365" s="134"/>
      <c r="AB365" s="147"/>
      <c r="AC365" s="80"/>
      <c r="AD365" s="134"/>
      <c r="AE365" s="147"/>
      <c r="AF365" s="80"/>
      <c r="AG365" s="134"/>
    </row>
    <row r="366" spans="1:34" ht="15" customHeight="1" x14ac:dyDescent="0.2">
      <c r="A366" s="20" t="str">
        <f>[6]Settings!U365</f>
        <v>B</v>
      </c>
      <c r="B366" s="19" t="s">
        <v>1305</v>
      </c>
      <c r="C366" s="229" t="str">
        <f>[6]Settings!W365</f>
        <v xml:space="preserve"> Saldanha Bay</v>
      </c>
      <c r="D366" s="147">
        <v>66180</v>
      </c>
      <c r="E366" s="80">
        <v>75041</v>
      </c>
      <c r="F366" s="134">
        <v>82938</v>
      </c>
      <c r="G366" s="147">
        <v>0</v>
      </c>
      <c r="H366" s="80">
        <v>0</v>
      </c>
      <c r="I366" s="134">
        <v>0</v>
      </c>
      <c r="J366" s="147">
        <v>5331</v>
      </c>
      <c r="K366" s="80">
        <v>5596</v>
      </c>
      <c r="L366" s="134">
        <v>5862</v>
      </c>
      <c r="M366" s="147"/>
      <c r="N366" s="80"/>
      <c r="O366" s="134"/>
      <c r="P366" s="147"/>
      <c r="Q366" s="80"/>
      <c r="R366" s="134"/>
      <c r="S366" s="147"/>
      <c r="T366" s="80"/>
      <c r="U366" s="134"/>
      <c r="V366" s="147"/>
      <c r="W366" s="80"/>
      <c r="X366" s="134"/>
      <c r="Y366" s="147"/>
      <c r="Z366" s="80"/>
      <c r="AA366" s="134"/>
      <c r="AB366" s="147"/>
      <c r="AC366" s="80"/>
      <c r="AD366" s="134"/>
      <c r="AE366" s="147"/>
      <c r="AF366" s="80"/>
      <c r="AG366" s="134"/>
    </row>
    <row r="367" spans="1:34" ht="15" customHeight="1" x14ac:dyDescent="0.2">
      <c r="A367" s="20" t="str">
        <f>[6]Settings!U366</f>
        <v>B</v>
      </c>
      <c r="B367" s="19" t="s">
        <v>1306</v>
      </c>
      <c r="C367" s="229" t="str">
        <f>[6]Settings!W366</f>
        <v xml:space="preserve"> Swartland</v>
      </c>
      <c r="D367" s="147">
        <v>70560</v>
      </c>
      <c r="E367" s="80">
        <v>82301</v>
      </c>
      <c r="F367" s="134">
        <v>92184</v>
      </c>
      <c r="G367" s="147">
        <v>0</v>
      </c>
      <c r="H367" s="80">
        <v>0</v>
      </c>
      <c r="I367" s="134">
        <v>0</v>
      </c>
      <c r="J367" s="147">
        <v>0</v>
      </c>
      <c r="K367" s="80">
        <v>0</v>
      </c>
      <c r="L367" s="134">
        <v>0</v>
      </c>
      <c r="M367" s="147"/>
      <c r="N367" s="80"/>
      <c r="O367" s="134"/>
      <c r="P367" s="147"/>
      <c r="Q367" s="80"/>
      <c r="R367" s="134"/>
      <c r="S367" s="147"/>
      <c r="T367" s="80"/>
      <c r="U367" s="134"/>
      <c r="V367" s="147"/>
      <c r="W367" s="80"/>
      <c r="X367" s="134"/>
      <c r="Y367" s="147"/>
      <c r="Z367" s="80"/>
      <c r="AA367" s="134"/>
      <c r="AB367" s="147"/>
      <c r="AC367" s="80"/>
      <c r="AD367" s="134"/>
      <c r="AE367" s="147"/>
      <c r="AF367" s="80"/>
      <c r="AG367" s="134"/>
    </row>
    <row r="368" spans="1:34" ht="15" customHeight="1" x14ac:dyDescent="0.2">
      <c r="A368" s="20" t="str">
        <f>[6]Settings!U367</f>
        <v>C</v>
      </c>
      <c r="B368" s="19" t="s">
        <v>176</v>
      </c>
      <c r="C368" s="229" t="str">
        <f>[6]Settings!W367</f>
        <v xml:space="preserve"> West Coast District Municipality</v>
      </c>
      <c r="D368" s="147">
        <v>14911</v>
      </c>
      <c r="E368" s="80">
        <v>16106</v>
      </c>
      <c r="F368" s="134">
        <v>16897</v>
      </c>
      <c r="G368" s="147">
        <v>70061</v>
      </c>
      <c r="H368" s="80">
        <v>72197</v>
      </c>
      <c r="I368" s="134">
        <v>74320</v>
      </c>
      <c r="J368" s="147">
        <v>0</v>
      </c>
      <c r="K368" s="80">
        <v>0</v>
      </c>
      <c r="L368" s="134">
        <v>0</v>
      </c>
      <c r="M368" s="147"/>
      <c r="N368" s="80"/>
      <c r="O368" s="134"/>
      <c r="P368" s="147"/>
      <c r="Q368" s="80"/>
      <c r="R368" s="134"/>
      <c r="S368" s="147"/>
      <c r="T368" s="80"/>
      <c r="U368" s="134"/>
      <c r="V368" s="147"/>
      <c r="W368" s="80"/>
      <c r="X368" s="134"/>
      <c r="Y368" s="147"/>
      <c r="Z368" s="80"/>
      <c r="AA368" s="134"/>
      <c r="AB368" s="147"/>
      <c r="AC368" s="80"/>
      <c r="AD368" s="134"/>
      <c r="AE368" s="147"/>
      <c r="AF368" s="80"/>
      <c r="AG368" s="134"/>
    </row>
    <row r="369" spans="1:34" s="66" customFormat="1" ht="15" customHeight="1" x14ac:dyDescent="0.2">
      <c r="A369" s="22" t="str">
        <f>[6]Settings!U368</f>
        <v>Total: West Coast Municipalities</v>
      </c>
      <c r="B369" s="23"/>
      <c r="C369" s="24"/>
      <c r="D369" s="193">
        <f>SUM(D363:D368)</f>
        <v>269354</v>
      </c>
      <c r="E369" s="102">
        <f t="shared" ref="E369:AH369" si="48">SUM(E363:E368)</f>
        <v>304253</v>
      </c>
      <c r="F369" s="203">
        <f t="shared" si="48"/>
        <v>334132</v>
      </c>
      <c r="G369" s="193">
        <f t="shared" si="48"/>
        <v>70061</v>
      </c>
      <c r="H369" s="102">
        <f t="shared" si="48"/>
        <v>72197</v>
      </c>
      <c r="I369" s="203">
        <f t="shared" si="48"/>
        <v>74320</v>
      </c>
      <c r="J369" s="193">
        <f t="shared" si="48"/>
        <v>13206</v>
      </c>
      <c r="K369" s="102">
        <f t="shared" si="48"/>
        <v>13861</v>
      </c>
      <c r="L369" s="203">
        <f t="shared" si="48"/>
        <v>14520</v>
      </c>
      <c r="M369" s="193">
        <f t="shared" si="48"/>
        <v>0</v>
      </c>
      <c r="N369" s="102">
        <f t="shared" si="48"/>
        <v>0</v>
      </c>
      <c r="O369" s="203">
        <f t="shared" si="48"/>
        <v>0</v>
      </c>
      <c r="P369" s="203">
        <f t="shared" si="48"/>
        <v>0</v>
      </c>
      <c r="Q369" s="102">
        <f t="shared" si="48"/>
        <v>0</v>
      </c>
      <c r="R369" s="203">
        <f t="shared" si="48"/>
        <v>0</v>
      </c>
      <c r="S369" s="193">
        <f t="shared" si="48"/>
        <v>0</v>
      </c>
      <c r="T369" s="102">
        <f t="shared" si="48"/>
        <v>0</v>
      </c>
      <c r="U369" s="203">
        <f t="shared" si="48"/>
        <v>0</v>
      </c>
      <c r="V369" s="193">
        <f t="shared" si="48"/>
        <v>0</v>
      </c>
      <c r="W369" s="102">
        <f t="shared" si="48"/>
        <v>0</v>
      </c>
      <c r="X369" s="203">
        <f t="shared" si="48"/>
        <v>0</v>
      </c>
      <c r="Y369" s="193">
        <f t="shared" si="48"/>
        <v>0</v>
      </c>
      <c r="Z369" s="102">
        <f t="shared" si="48"/>
        <v>0</v>
      </c>
      <c r="AA369" s="203">
        <f t="shared" si="48"/>
        <v>0</v>
      </c>
      <c r="AB369" s="193">
        <f t="shared" si="48"/>
        <v>0</v>
      </c>
      <c r="AC369" s="102">
        <f t="shared" si="48"/>
        <v>0</v>
      </c>
      <c r="AD369" s="203">
        <f t="shared" si="48"/>
        <v>0</v>
      </c>
      <c r="AE369" s="193">
        <f t="shared" si="48"/>
        <v>0</v>
      </c>
      <c r="AF369" s="102">
        <f t="shared" si="48"/>
        <v>0</v>
      </c>
      <c r="AG369" s="203">
        <f t="shared" si="48"/>
        <v>0</v>
      </c>
      <c r="AH369" s="426">
        <f t="shared" si="48"/>
        <v>0</v>
      </c>
    </row>
    <row r="370" spans="1:34" ht="15" customHeight="1" x14ac:dyDescent="0.2">
      <c r="A370" s="254">
        <f>[6]Settings!U369</f>
        <v>0</v>
      </c>
      <c r="B370" s="243">
        <f>[6]Settings!V369</f>
        <v>0</v>
      </c>
      <c r="C370" s="244">
        <f>[6]Settings!W369</f>
        <v>0</v>
      </c>
      <c r="D370" s="1"/>
      <c r="E370" s="2"/>
      <c r="F370" s="3"/>
      <c r="G370" s="1"/>
      <c r="H370" s="2"/>
      <c r="I370" s="3"/>
      <c r="J370" s="1"/>
      <c r="K370" s="2"/>
      <c r="L370" s="3"/>
      <c r="M370" s="1"/>
      <c r="N370" s="2"/>
      <c r="O370" s="3"/>
      <c r="P370" s="1"/>
      <c r="Q370" s="2"/>
      <c r="R370" s="3"/>
      <c r="S370" s="1"/>
      <c r="T370" s="2"/>
      <c r="U370" s="3"/>
      <c r="V370" s="1"/>
      <c r="W370" s="2"/>
      <c r="X370" s="3"/>
      <c r="Y370" s="1"/>
      <c r="Z370" s="2"/>
      <c r="AA370" s="3"/>
      <c r="AB370" s="1"/>
      <c r="AC370" s="2"/>
      <c r="AD370" s="3"/>
      <c r="AE370" s="1"/>
      <c r="AF370" s="2"/>
      <c r="AG370" s="3"/>
    </row>
    <row r="371" spans="1:34" ht="15" customHeight="1" x14ac:dyDescent="0.2">
      <c r="A371" s="20" t="str">
        <f>[6]Settings!U370</f>
        <v>B</v>
      </c>
      <c r="B371" s="19" t="s">
        <v>178</v>
      </c>
      <c r="C371" s="229" t="str">
        <f>[6]Settings!W370</f>
        <v xml:space="preserve"> Witzenberg</v>
      </c>
      <c r="D371" s="147">
        <v>70412</v>
      </c>
      <c r="E371" s="80">
        <v>84872</v>
      </c>
      <c r="F371" s="134">
        <v>93510</v>
      </c>
      <c r="G371" s="147">
        <v>0</v>
      </c>
      <c r="H371" s="80">
        <v>0</v>
      </c>
      <c r="I371" s="134">
        <v>0</v>
      </c>
      <c r="J371" s="147">
        <v>0</v>
      </c>
      <c r="K371" s="80">
        <v>0</v>
      </c>
      <c r="L371" s="134">
        <v>0</v>
      </c>
      <c r="M371" s="147"/>
      <c r="N371" s="80"/>
      <c r="O371" s="134"/>
      <c r="P371" s="147"/>
      <c r="Q371" s="80"/>
      <c r="R371" s="134"/>
      <c r="S371" s="147"/>
      <c r="T371" s="80"/>
      <c r="U371" s="134"/>
      <c r="V371" s="147"/>
      <c r="W371" s="80"/>
      <c r="X371" s="134"/>
      <c r="Y371" s="147"/>
      <c r="Z371" s="80"/>
      <c r="AA371" s="134"/>
      <c r="AB371" s="147"/>
      <c r="AC371" s="80"/>
      <c r="AD371" s="134"/>
      <c r="AE371" s="147"/>
      <c r="AF371" s="80"/>
      <c r="AG371" s="134"/>
    </row>
    <row r="372" spans="1:34" ht="15" customHeight="1" x14ac:dyDescent="0.2">
      <c r="A372" s="20" t="str">
        <f>[6]Settings!U371</f>
        <v>B</v>
      </c>
      <c r="B372" s="19" t="s">
        <v>179</v>
      </c>
      <c r="C372" s="229" t="str">
        <f>[6]Settings!W371</f>
        <v xml:space="preserve"> Drakenstein</v>
      </c>
      <c r="D372" s="147">
        <v>120821</v>
      </c>
      <c r="E372" s="80">
        <v>137935</v>
      </c>
      <c r="F372" s="134">
        <v>151671</v>
      </c>
      <c r="G372" s="147">
        <v>0</v>
      </c>
      <c r="H372" s="80">
        <v>0</v>
      </c>
      <c r="I372" s="134">
        <v>0</v>
      </c>
      <c r="J372" s="147">
        <v>0</v>
      </c>
      <c r="K372" s="80">
        <v>0</v>
      </c>
      <c r="L372" s="134">
        <v>0</v>
      </c>
      <c r="M372" s="147"/>
      <c r="N372" s="80"/>
      <c r="O372" s="134"/>
      <c r="P372" s="147"/>
      <c r="Q372" s="80"/>
      <c r="R372" s="134"/>
      <c r="S372" s="147"/>
      <c r="T372" s="80"/>
      <c r="U372" s="134"/>
      <c r="V372" s="147"/>
      <c r="W372" s="80"/>
      <c r="X372" s="134"/>
      <c r="Y372" s="147"/>
      <c r="Z372" s="80"/>
      <c r="AA372" s="134"/>
      <c r="AB372" s="147"/>
      <c r="AC372" s="80"/>
      <c r="AD372" s="134"/>
      <c r="AE372" s="147"/>
      <c r="AF372" s="80"/>
      <c r="AG372" s="134"/>
    </row>
    <row r="373" spans="1:34" ht="15" customHeight="1" x14ac:dyDescent="0.2">
      <c r="A373" s="20" t="str">
        <f>[6]Settings!U372</f>
        <v>B</v>
      </c>
      <c r="B373" s="19" t="s">
        <v>180</v>
      </c>
      <c r="C373" s="229" t="str">
        <f>[6]Settings!W372</f>
        <v xml:space="preserve"> Stellenbosch</v>
      </c>
      <c r="D373" s="147">
        <v>110631</v>
      </c>
      <c r="E373" s="80">
        <v>124544</v>
      </c>
      <c r="F373" s="134">
        <v>137145</v>
      </c>
      <c r="G373" s="147">
        <v>0</v>
      </c>
      <c r="H373" s="80">
        <v>0</v>
      </c>
      <c r="I373" s="134">
        <v>0</v>
      </c>
      <c r="J373" s="147">
        <v>0</v>
      </c>
      <c r="K373" s="80">
        <v>0</v>
      </c>
      <c r="L373" s="134">
        <v>0</v>
      </c>
      <c r="M373" s="147"/>
      <c r="N373" s="80"/>
      <c r="O373" s="134"/>
      <c r="P373" s="147"/>
      <c r="Q373" s="80"/>
      <c r="R373" s="134"/>
      <c r="S373" s="147"/>
      <c r="T373" s="80"/>
      <c r="U373" s="134"/>
      <c r="V373" s="147"/>
      <c r="W373" s="80"/>
      <c r="X373" s="134"/>
      <c r="Y373" s="147"/>
      <c r="Z373" s="80"/>
      <c r="AA373" s="134"/>
      <c r="AB373" s="147"/>
      <c r="AC373" s="80"/>
      <c r="AD373" s="134"/>
      <c r="AE373" s="147"/>
      <c r="AF373" s="80"/>
      <c r="AG373" s="134"/>
    </row>
    <row r="374" spans="1:34" ht="15" customHeight="1" x14ac:dyDescent="0.2">
      <c r="A374" s="20" t="str">
        <f>[6]Settings!U373</f>
        <v>B</v>
      </c>
      <c r="B374" s="19" t="s">
        <v>1307</v>
      </c>
      <c r="C374" s="229" t="str">
        <f>[6]Settings!W373</f>
        <v xml:space="preserve"> Breede Valley</v>
      </c>
      <c r="D374" s="147">
        <v>98097</v>
      </c>
      <c r="E374" s="80">
        <v>109299</v>
      </c>
      <c r="F374" s="134">
        <v>118836</v>
      </c>
      <c r="G374" s="147">
        <v>0</v>
      </c>
      <c r="H374" s="80">
        <v>0</v>
      </c>
      <c r="I374" s="134">
        <v>0</v>
      </c>
      <c r="J374" s="147">
        <v>0</v>
      </c>
      <c r="K374" s="80">
        <v>0</v>
      </c>
      <c r="L374" s="134">
        <v>0</v>
      </c>
      <c r="M374" s="147"/>
      <c r="N374" s="80"/>
      <c r="O374" s="134"/>
      <c r="P374" s="147"/>
      <c r="Q374" s="80"/>
      <c r="R374" s="134"/>
      <c r="S374" s="147"/>
      <c r="T374" s="80"/>
      <c r="U374" s="134"/>
      <c r="V374" s="147"/>
      <c r="W374" s="80"/>
      <c r="X374" s="134"/>
      <c r="Y374" s="147"/>
      <c r="Z374" s="80"/>
      <c r="AA374" s="134"/>
      <c r="AB374" s="147"/>
      <c r="AC374" s="80"/>
      <c r="AD374" s="134"/>
      <c r="AE374" s="147"/>
      <c r="AF374" s="80"/>
      <c r="AG374" s="134"/>
    </row>
    <row r="375" spans="1:34" ht="15" customHeight="1" x14ac:dyDescent="0.2">
      <c r="A375" s="20" t="str">
        <f>[6]Settings!U374</f>
        <v>B</v>
      </c>
      <c r="B375" s="19" t="s">
        <v>1308</v>
      </c>
      <c r="C375" s="229" t="str">
        <f>[6]Settings!W374</f>
        <v xml:space="preserve"> Langeberg</v>
      </c>
      <c r="D375" s="147">
        <v>60838</v>
      </c>
      <c r="E375" s="80">
        <v>68477</v>
      </c>
      <c r="F375" s="134">
        <v>74405</v>
      </c>
      <c r="G375" s="147">
        <v>0</v>
      </c>
      <c r="H375" s="80">
        <v>0</v>
      </c>
      <c r="I375" s="134">
        <v>0</v>
      </c>
      <c r="J375" s="147">
        <v>4546</v>
      </c>
      <c r="K375" s="80">
        <v>4771</v>
      </c>
      <c r="L375" s="134">
        <v>4998</v>
      </c>
      <c r="M375" s="147"/>
      <c r="N375" s="80"/>
      <c r="O375" s="134"/>
      <c r="P375" s="147"/>
      <c r="Q375" s="80"/>
      <c r="R375" s="134"/>
      <c r="S375" s="147"/>
      <c r="T375" s="80"/>
      <c r="U375" s="134"/>
      <c r="V375" s="147"/>
      <c r="W375" s="80"/>
      <c r="X375" s="134"/>
      <c r="Y375" s="147"/>
      <c r="Z375" s="80"/>
      <c r="AA375" s="134"/>
      <c r="AB375" s="147"/>
      <c r="AC375" s="80"/>
      <c r="AD375" s="134"/>
      <c r="AE375" s="147"/>
      <c r="AF375" s="80"/>
      <c r="AG375" s="134"/>
    </row>
    <row r="376" spans="1:34" ht="15" customHeight="1" x14ac:dyDescent="0.2">
      <c r="A376" s="20" t="str">
        <f>[6]Settings!U375</f>
        <v>C</v>
      </c>
      <c r="B376" s="19" t="s">
        <v>181</v>
      </c>
      <c r="C376" s="229" t="str">
        <f>[6]Settings!W375</f>
        <v xml:space="preserve"> Cape Winelands District Municipality</v>
      </c>
      <c r="D376" s="147">
        <v>1886</v>
      </c>
      <c r="E376" s="80">
        <v>2043</v>
      </c>
      <c r="F376" s="134">
        <v>2143</v>
      </c>
      <c r="G376" s="147">
        <v>220853</v>
      </c>
      <c r="H376" s="80">
        <v>223157</v>
      </c>
      <c r="I376" s="134">
        <v>229717</v>
      </c>
      <c r="J376" s="147">
        <v>0</v>
      </c>
      <c r="K376" s="80">
        <v>0</v>
      </c>
      <c r="L376" s="134">
        <v>0</v>
      </c>
      <c r="M376" s="147"/>
      <c r="N376" s="80"/>
      <c r="O376" s="134"/>
      <c r="P376" s="147"/>
      <c r="Q376" s="80"/>
      <c r="R376" s="134"/>
      <c r="S376" s="147"/>
      <c r="T376" s="80"/>
      <c r="U376" s="134"/>
      <c r="V376" s="147"/>
      <c r="W376" s="80"/>
      <c r="X376" s="134"/>
      <c r="Y376" s="147"/>
      <c r="Z376" s="80"/>
      <c r="AA376" s="134"/>
      <c r="AB376" s="147"/>
      <c r="AC376" s="80"/>
      <c r="AD376" s="134"/>
      <c r="AE376" s="147"/>
      <c r="AF376" s="80"/>
      <c r="AG376" s="134"/>
    </row>
    <row r="377" spans="1:34" s="66" customFormat="1" ht="15" customHeight="1" x14ac:dyDescent="0.2">
      <c r="A377" s="22" t="str">
        <f>[6]Settings!U376</f>
        <v>Total: Cape Winelands Municipalities</v>
      </c>
      <c r="B377" s="23"/>
      <c r="C377" s="24"/>
      <c r="D377" s="193">
        <f>SUM(D371:D376)</f>
        <v>462685</v>
      </c>
      <c r="E377" s="102">
        <f t="shared" ref="E377:AH377" si="49">SUM(E371:E376)</f>
        <v>527170</v>
      </c>
      <c r="F377" s="203">
        <f t="shared" si="49"/>
        <v>577710</v>
      </c>
      <c r="G377" s="193">
        <f t="shared" si="49"/>
        <v>220853</v>
      </c>
      <c r="H377" s="102">
        <f t="shared" si="49"/>
        <v>223157</v>
      </c>
      <c r="I377" s="203">
        <f t="shared" si="49"/>
        <v>229717</v>
      </c>
      <c r="J377" s="193">
        <f t="shared" si="49"/>
        <v>4546</v>
      </c>
      <c r="K377" s="102">
        <f t="shared" si="49"/>
        <v>4771</v>
      </c>
      <c r="L377" s="203">
        <f t="shared" si="49"/>
        <v>4998</v>
      </c>
      <c r="M377" s="193">
        <f t="shared" si="49"/>
        <v>0</v>
      </c>
      <c r="N377" s="102">
        <f t="shared" si="49"/>
        <v>0</v>
      </c>
      <c r="O377" s="203">
        <f t="shared" si="49"/>
        <v>0</v>
      </c>
      <c r="P377" s="203">
        <f t="shared" si="49"/>
        <v>0</v>
      </c>
      <c r="Q377" s="102">
        <f t="shared" si="49"/>
        <v>0</v>
      </c>
      <c r="R377" s="203">
        <f t="shared" si="49"/>
        <v>0</v>
      </c>
      <c r="S377" s="193">
        <f t="shared" si="49"/>
        <v>0</v>
      </c>
      <c r="T377" s="102">
        <f t="shared" si="49"/>
        <v>0</v>
      </c>
      <c r="U377" s="203">
        <f t="shared" si="49"/>
        <v>0</v>
      </c>
      <c r="V377" s="193">
        <f t="shared" si="49"/>
        <v>0</v>
      </c>
      <c r="W377" s="102">
        <f t="shared" si="49"/>
        <v>0</v>
      </c>
      <c r="X377" s="203">
        <f t="shared" si="49"/>
        <v>0</v>
      </c>
      <c r="Y377" s="193">
        <f t="shared" si="49"/>
        <v>0</v>
      </c>
      <c r="Z377" s="102">
        <f t="shared" si="49"/>
        <v>0</v>
      </c>
      <c r="AA377" s="203">
        <f t="shared" si="49"/>
        <v>0</v>
      </c>
      <c r="AB377" s="193">
        <f t="shared" si="49"/>
        <v>0</v>
      </c>
      <c r="AC377" s="102">
        <f t="shared" si="49"/>
        <v>0</v>
      </c>
      <c r="AD377" s="203">
        <f t="shared" si="49"/>
        <v>0</v>
      </c>
      <c r="AE377" s="193">
        <f t="shared" si="49"/>
        <v>0</v>
      </c>
      <c r="AF377" s="102">
        <f t="shared" si="49"/>
        <v>0</v>
      </c>
      <c r="AG377" s="203">
        <f t="shared" si="49"/>
        <v>0</v>
      </c>
      <c r="AH377" s="426">
        <f t="shared" si="49"/>
        <v>0</v>
      </c>
    </row>
    <row r="378" spans="1:34" ht="15" customHeight="1" x14ac:dyDescent="0.2">
      <c r="A378" s="254">
        <f>[6]Settings!U377</f>
        <v>0</v>
      </c>
      <c r="B378" s="243">
        <f>[6]Settings!V377</f>
        <v>0</v>
      </c>
      <c r="C378" s="244">
        <f>[6]Settings!W377</f>
        <v>0</v>
      </c>
      <c r="D378" s="1"/>
      <c r="E378" s="2"/>
      <c r="F378" s="3"/>
      <c r="G378" s="1"/>
      <c r="H378" s="2"/>
      <c r="I378" s="3"/>
      <c r="J378" s="1"/>
      <c r="K378" s="2"/>
      <c r="L378" s="3"/>
      <c r="M378" s="1"/>
      <c r="N378" s="2"/>
      <c r="O378" s="3"/>
      <c r="P378" s="1"/>
      <c r="Q378" s="2"/>
      <c r="R378" s="3"/>
      <c r="S378" s="1"/>
      <c r="T378" s="2"/>
      <c r="U378" s="3"/>
      <c r="V378" s="1"/>
      <c r="W378" s="2"/>
      <c r="X378" s="3"/>
      <c r="Y378" s="1"/>
      <c r="Z378" s="2"/>
      <c r="AA378" s="3"/>
      <c r="AB378" s="1"/>
      <c r="AC378" s="2"/>
      <c r="AD378" s="3"/>
      <c r="AE378" s="1"/>
      <c r="AF378" s="2"/>
      <c r="AG378" s="3"/>
    </row>
    <row r="379" spans="1:34" ht="15" customHeight="1" x14ac:dyDescent="0.2">
      <c r="A379" s="20" t="str">
        <f>[6]Settings!U378</f>
        <v>B</v>
      </c>
      <c r="B379" s="19" t="s">
        <v>183</v>
      </c>
      <c r="C379" s="229" t="str">
        <f>[6]Settings!W378</f>
        <v xml:space="preserve"> Theewaterskloof</v>
      </c>
      <c r="D379" s="147">
        <v>77911</v>
      </c>
      <c r="E379" s="80">
        <v>87508</v>
      </c>
      <c r="F379" s="134">
        <v>95078</v>
      </c>
      <c r="G379" s="147">
        <v>0</v>
      </c>
      <c r="H379" s="80">
        <v>0</v>
      </c>
      <c r="I379" s="134">
        <v>0</v>
      </c>
      <c r="J379" s="147">
        <v>0</v>
      </c>
      <c r="K379" s="80">
        <v>0</v>
      </c>
      <c r="L379" s="134">
        <v>0</v>
      </c>
      <c r="M379" s="147"/>
      <c r="N379" s="80"/>
      <c r="O379" s="134"/>
      <c r="P379" s="147"/>
      <c r="Q379" s="80"/>
      <c r="R379" s="134"/>
      <c r="S379" s="147"/>
      <c r="T379" s="80"/>
      <c r="U379" s="134"/>
      <c r="V379" s="147"/>
      <c r="W379" s="80"/>
      <c r="X379" s="134"/>
      <c r="Y379" s="147"/>
      <c r="Z379" s="80"/>
      <c r="AA379" s="134"/>
      <c r="AB379" s="147"/>
      <c r="AC379" s="80"/>
      <c r="AD379" s="134"/>
      <c r="AE379" s="147"/>
      <c r="AF379" s="80"/>
      <c r="AG379" s="134"/>
    </row>
    <row r="380" spans="1:34" ht="15" customHeight="1" x14ac:dyDescent="0.2">
      <c r="A380" s="20" t="str">
        <f>[6]Settings!U379</f>
        <v>B</v>
      </c>
      <c r="B380" s="19" t="s">
        <v>1309</v>
      </c>
      <c r="C380" s="229" t="str">
        <f>[6]Settings!W379</f>
        <v xml:space="preserve"> Overstrand</v>
      </c>
      <c r="D380" s="147">
        <v>79285</v>
      </c>
      <c r="E380" s="80">
        <v>90981</v>
      </c>
      <c r="F380" s="134">
        <v>100556</v>
      </c>
      <c r="G380" s="147">
        <v>0</v>
      </c>
      <c r="H380" s="80">
        <v>0</v>
      </c>
      <c r="I380" s="134">
        <v>0</v>
      </c>
      <c r="J380" s="147">
        <v>4938</v>
      </c>
      <c r="K380" s="80">
        <v>5184</v>
      </c>
      <c r="L380" s="134">
        <v>5430</v>
      </c>
      <c r="M380" s="147"/>
      <c r="N380" s="80"/>
      <c r="O380" s="134"/>
      <c r="P380" s="147"/>
      <c r="Q380" s="80"/>
      <c r="R380" s="134"/>
      <c r="S380" s="147"/>
      <c r="T380" s="80"/>
      <c r="U380" s="134"/>
      <c r="V380" s="147"/>
      <c r="W380" s="80"/>
      <c r="X380" s="134"/>
      <c r="Y380" s="147"/>
      <c r="Z380" s="80"/>
      <c r="AA380" s="134"/>
      <c r="AB380" s="147"/>
      <c r="AC380" s="80"/>
      <c r="AD380" s="134"/>
      <c r="AE380" s="147"/>
      <c r="AF380" s="80"/>
      <c r="AG380" s="134"/>
    </row>
    <row r="381" spans="1:34" ht="15" customHeight="1" x14ac:dyDescent="0.2">
      <c r="A381" s="20" t="str">
        <f>[6]Settings!U380</f>
        <v>B</v>
      </c>
      <c r="B381" s="19" t="s">
        <v>1310</v>
      </c>
      <c r="C381" s="229" t="str">
        <f>[6]Settings!W380</f>
        <v xml:space="preserve"> Cape Agulhas</v>
      </c>
      <c r="D381" s="147">
        <v>22872</v>
      </c>
      <c r="E381" s="80">
        <v>25212</v>
      </c>
      <c r="F381" s="134">
        <v>27258</v>
      </c>
      <c r="G381" s="147">
        <v>0</v>
      </c>
      <c r="H381" s="80">
        <v>0</v>
      </c>
      <c r="I381" s="134">
        <v>0</v>
      </c>
      <c r="J381" s="147">
        <v>2318</v>
      </c>
      <c r="K381" s="80">
        <v>2433</v>
      </c>
      <c r="L381" s="134">
        <v>2550</v>
      </c>
      <c r="M381" s="147"/>
      <c r="N381" s="80"/>
      <c r="O381" s="134"/>
      <c r="P381" s="147"/>
      <c r="Q381" s="80"/>
      <c r="R381" s="134"/>
      <c r="S381" s="147"/>
      <c r="T381" s="80"/>
      <c r="U381" s="134"/>
      <c r="V381" s="147"/>
      <c r="W381" s="80"/>
      <c r="X381" s="134"/>
      <c r="Y381" s="147"/>
      <c r="Z381" s="80"/>
      <c r="AA381" s="134"/>
      <c r="AB381" s="147"/>
      <c r="AC381" s="80"/>
      <c r="AD381" s="134"/>
      <c r="AE381" s="147"/>
      <c r="AF381" s="80"/>
      <c r="AG381" s="134"/>
    </row>
    <row r="382" spans="1:34" ht="15" customHeight="1" x14ac:dyDescent="0.2">
      <c r="A382" s="20" t="str">
        <f>[6]Settings!U381</f>
        <v>B</v>
      </c>
      <c r="B382" s="19" t="s">
        <v>1311</v>
      </c>
      <c r="C382" s="229" t="str">
        <f>[6]Settings!W381</f>
        <v xml:space="preserve"> Swellendam</v>
      </c>
      <c r="D382" s="147">
        <v>23883</v>
      </c>
      <c r="E382" s="80">
        <v>26612</v>
      </c>
      <c r="F382" s="134">
        <v>28957</v>
      </c>
      <c r="G382" s="147">
        <v>0</v>
      </c>
      <c r="H382" s="80">
        <v>0</v>
      </c>
      <c r="I382" s="134">
        <v>0</v>
      </c>
      <c r="J382" s="147">
        <v>2318</v>
      </c>
      <c r="K382" s="80">
        <v>2433</v>
      </c>
      <c r="L382" s="134">
        <v>2550</v>
      </c>
      <c r="M382" s="147"/>
      <c r="N382" s="80"/>
      <c r="O382" s="134"/>
      <c r="P382" s="147"/>
      <c r="Q382" s="80"/>
      <c r="R382" s="134"/>
      <c r="S382" s="147"/>
      <c r="T382" s="80"/>
      <c r="U382" s="134"/>
      <c r="V382" s="147"/>
      <c r="W382" s="80"/>
      <c r="X382" s="134"/>
      <c r="Y382" s="147"/>
      <c r="Z382" s="80"/>
      <c r="AA382" s="134"/>
      <c r="AB382" s="147"/>
      <c r="AC382" s="80"/>
      <c r="AD382" s="134"/>
      <c r="AE382" s="147"/>
      <c r="AF382" s="80"/>
      <c r="AG382" s="134"/>
    </row>
    <row r="383" spans="1:34" ht="15" customHeight="1" x14ac:dyDescent="0.2">
      <c r="A383" s="20" t="str">
        <f>[6]Settings!U382</f>
        <v>C</v>
      </c>
      <c r="B383" s="19" t="s">
        <v>184</v>
      </c>
      <c r="C383" s="229" t="str">
        <f>[6]Settings!W382</f>
        <v xml:space="preserve"> Overberg District Municipality</v>
      </c>
      <c r="D383" s="147">
        <v>16543</v>
      </c>
      <c r="E383" s="80">
        <v>17804</v>
      </c>
      <c r="F383" s="134">
        <v>18597</v>
      </c>
      <c r="G383" s="147">
        <v>40743</v>
      </c>
      <c r="H383" s="80">
        <v>49977</v>
      </c>
      <c r="I383" s="134">
        <v>51446</v>
      </c>
      <c r="J383" s="147">
        <v>0</v>
      </c>
      <c r="K383" s="80">
        <v>0</v>
      </c>
      <c r="L383" s="134">
        <v>0</v>
      </c>
      <c r="M383" s="147"/>
      <c r="N383" s="80"/>
      <c r="O383" s="134"/>
      <c r="P383" s="147"/>
      <c r="Q383" s="80"/>
      <c r="R383" s="134"/>
      <c r="S383" s="147"/>
      <c r="T383" s="80"/>
      <c r="U383" s="134"/>
      <c r="V383" s="147"/>
      <c r="W383" s="80"/>
      <c r="X383" s="134"/>
      <c r="Y383" s="147"/>
      <c r="Z383" s="80"/>
      <c r="AA383" s="134"/>
      <c r="AB383" s="147"/>
      <c r="AC383" s="80"/>
      <c r="AD383" s="134"/>
      <c r="AE383" s="147"/>
      <c r="AF383" s="80"/>
      <c r="AG383" s="134"/>
    </row>
    <row r="384" spans="1:34" s="66" customFormat="1" ht="15" customHeight="1" x14ac:dyDescent="0.2">
      <c r="A384" s="22" t="str">
        <f>[6]Settings!U383</f>
        <v>Total: Overberg Municipalities</v>
      </c>
      <c r="B384" s="23"/>
      <c r="C384" s="24"/>
      <c r="D384" s="193">
        <f>SUM(D379:D383)</f>
        <v>220494</v>
      </c>
      <c r="E384" s="102">
        <f t="shared" ref="E384:AH384" si="50">SUM(E379:E383)</f>
        <v>248117</v>
      </c>
      <c r="F384" s="203">
        <f t="shared" si="50"/>
        <v>270446</v>
      </c>
      <c r="G384" s="193">
        <f t="shared" si="50"/>
        <v>40743</v>
      </c>
      <c r="H384" s="102">
        <f t="shared" si="50"/>
        <v>49977</v>
      </c>
      <c r="I384" s="203">
        <f t="shared" si="50"/>
        <v>51446</v>
      </c>
      <c r="J384" s="193">
        <f t="shared" si="50"/>
        <v>9574</v>
      </c>
      <c r="K384" s="102">
        <f t="shared" si="50"/>
        <v>10050</v>
      </c>
      <c r="L384" s="203">
        <f t="shared" si="50"/>
        <v>10530</v>
      </c>
      <c r="M384" s="193">
        <f t="shared" si="50"/>
        <v>0</v>
      </c>
      <c r="N384" s="102">
        <f t="shared" si="50"/>
        <v>0</v>
      </c>
      <c r="O384" s="203">
        <f t="shared" si="50"/>
        <v>0</v>
      </c>
      <c r="P384" s="203">
        <f t="shared" si="50"/>
        <v>0</v>
      </c>
      <c r="Q384" s="102">
        <f t="shared" si="50"/>
        <v>0</v>
      </c>
      <c r="R384" s="203">
        <f t="shared" si="50"/>
        <v>0</v>
      </c>
      <c r="S384" s="193">
        <f t="shared" si="50"/>
        <v>0</v>
      </c>
      <c r="T384" s="102">
        <f t="shared" si="50"/>
        <v>0</v>
      </c>
      <c r="U384" s="203">
        <f t="shared" si="50"/>
        <v>0</v>
      </c>
      <c r="V384" s="193">
        <f t="shared" si="50"/>
        <v>0</v>
      </c>
      <c r="W384" s="102">
        <f t="shared" si="50"/>
        <v>0</v>
      </c>
      <c r="X384" s="203">
        <f t="shared" si="50"/>
        <v>0</v>
      </c>
      <c r="Y384" s="193">
        <f t="shared" si="50"/>
        <v>0</v>
      </c>
      <c r="Z384" s="102">
        <f t="shared" si="50"/>
        <v>0</v>
      </c>
      <c r="AA384" s="203">
        <f t="shared" si="50"/>
        <v>0</v>
      </c>
      <c r="AB384" s="193">
        <f t="shared" si="50"/>
        <v>0</v>
      </c>
      <c r="AC384" s="102">
        <f t="shared" si="50"/>
        <v>0</v>
      </c>
      <c r="AD384" s="203">
        <f t="shared" si="50"/>
        <v>0</v>
      </c>
      <c r="AE384" s="193">
        <f t="shared" si="50"/>
        <v>0</v>
      </c>
      <c r="AF384" s="102">
        <f t="shared" si="50"/>
        <v>0</v>
      </c>
      <c r="AG384" s="203">
        <f t="shared" si="50"/>
        <v>0</v>
      </c>
      <c r="AH384" s="426">
        <f t="shared" si="50"/>
        <v>0</v>
      </c>
    </row>
    <row r="385" spans="1:34" ht="15" customHeight="1" x14ac:dyDescent="0.2">
      <c r="A385" s="254">
        <f>[6]Settings!U384</f>
        <v>0</v>
      </c>
      <c r="B385" s="243">
        <f>[6]Settings!V384</f>
        <v>0</v>
      </c>
      <c r="C385" s="244">
        <f>[6]Settings!W384</f>
        <v>0</v>
      </c>
      <c r="D385" s="1"/>
      <c r="E385" s="2"/>
      <c r="F385" s="3"/>
      <c r="G385" s="1"/>
      <c r="H385" s="2"/>
      <c r="I385" s="3"/>
      <c r="J385" s="1"/>
      <c r="K385" s="2"/>
      <c r="L385" s="3"/>
      <c r="M385" s="1"/>
      <c r="N385" s="2"/>
      <c r="O385" s="3"/>
      <c r="P385" s="1"/>
      <c r="Q385" s="2"/>
      <c r="R385" s="3"/>
      <c r="S385" s="1"/>
      <c r="T385" s="2"/>
      <c r="U385" s="3"/>
      <c r="V385" s="1"/>
      <c r="W385" s="2"/>
      <c r="X385" s="3"/>
      <c r="Y385" s="1"/>
      <c r="Z385" s="2"/>
      <c r="AA385" s="3"/>
      <c r="AB385" s="1"/>
      <c r="AC385" s="2"/>
      <c r="AD385" s="3"/>
      <c r="AE385" s="1"/>
      <c r="AF385" s="2"/>
      <c r="AG385" s="3"/>
    </row>
    <row r="386" spans="1:34" ht="15" customHeight="1" x14ac:dyDescent="0.2">
      <c r="A386" s="20" t="str">
        <f>[6]Settings!U385</f>
        <v>B</v>
      </c>
      <c r="B386" s="19" t="s">
        <v>186</v>
      </c>
      <c r="C386" s="229" t="str">
        <f>[6]Settings!W385</f>
        <v xml:space="preserve"> Kannaland</v>
      </c>
      <c r="D386" s="147">
        <v>22537</v>
      </c>
      <c r="E386" s="80">
        <v>24350</v>
      </c>
      <c r="F386" s="134">
        <v>25688</v>
      </c>
      <c r="G386" s="147">
        <v>0</v>
      </c>
      <c r="H386" s="80">
        <v>0</v>
      </c>
      <c r="I386" s="134">
        <v>0</v>
      </c>
      <c r="J386" s="147">
        <v>1486</v>
      </c>
      <c r="K386" s="80">
        <v>1559</v>
      </c>
      <c r="L386" s="134">
        <v>1633</v>
      </c>
      <c r="M386" s="147"/>
      <c r="N386" s="80"/>
      <c r="O386" s="134"/>
      <c r="P386" s="147"/>
      <c r="Q386" s="80"/>
      <c r="R386" s="134"/>
      <c r="S386" s="147"/>
      <c r="T386" s="80"/>
      <c r="U386" s="134"/>
      <c r="V386" s="147"/>
      <c r="W386" s="80"/>
      <c r="X386" s="134"/>
      <c r="Y386" s="147"/>
      <c r="Z386" s="80"/>
      <c r="AA386" s="134"/>
      <c r="AB386" s="147"/>
      <c r="AC386" s="80"/>
      <c r="AD386" s="134"/>
      <c r="AE386" s="147"/>
      <c r="AF386" s="80"/>
      <c r="AG386" s="134"/>
    </row>
    <row r="387" spans="1:34" ht="15" customHeight="1" x14ac:dyDescent="0.2">
      <c r="A387" s="20" t="str">
        <f>[6]Settings!U386</f>
        <v>B</v>
      </c>
      <c r="B387" s="19" t="s">
        <v>1312</v>
      </c>
      <c r="C387" s="229" t="str">
        <f>[6]Settings!W386</f>
        <v xml:space="preserve"> Hessequa</v>
      </c>
      <c r="D387" s="147">
        <v>33931</v>
      </c>
      <c r="E387" s="80">
        <v>37215</v>
      </c>
      <c r="F387" s="134">
        <v>40163</v>
      </c>
      <c r="G387" s="147">
        <v>0</v>
      </c>
      <c r="H387" s="80">
        <v>0</v>
      </c>
      <c r="I387" s="134">
        <v>0</v>
      </c>
      <c r="J387" s="147">
        <v>3566</v>
      </c>
      <c r="K387" s="80">
        <v>3744</v>
      </c>
      <c r="L387" s="134">
        <v>3924</v>
      </c>
      <c r="M387" s="147"/>
      <c r="N387" s="80"/>
      <c r="O387" s="134"/>
      <c r="P387" s="147"/>
      <c r="Q387" s="80"/>
      <c r="R387" s="134"/>
      <c r="S387" s="147"/>
      <c r="T387" s="80"/>
      <c r="U387" s="134"/>
      <c r="V387" s="147"/>
      <c r="W387" s="80"/>
      <c r="X387" s="134"/>
      <c r="Y387" s="147"/>
      <c r="Z387" s="80"/>
      <c r="AA387" s="134"/>
      <c r="AB387" s="147"/>
      <c r="AC387" s="80"/>
      <c r="AD387" s="134"/>
      <c r="AE387" s="147"/>
      <c r="AF387" s="80"/>
      <c r="AG387" s="134"/>
    </row>
    <row r="388" spans="1:34" ht="15" customHeight="1" x14ac:dyDescent="0.2">
      <c r="A388" s="20" t="str">
        <f>[6]Settings!U387</f>
        <v>B</v>
      </c>
      <c r="B388" s="19" t="s">
        <v>1313</v>
      </c>
      <c r="C388" s="229" t="str">
        <f>[6]Settings!W387</f>
        <v xml:space="preserve"> Mossel Bay</v>
      </c>
      <c r="D388" s="147">
        <v>73141</v>
      </c>
      <c r="E388" s="80">
        <v>80389</v>
      </c>
      <c r="F388" s="134">
        <v>87081</v>
      </c>
      <c r="G388" s="147">
        <v>0</v>
      </c>
      <c r="H388" s="80">
        <v>0</v>
      </c>
      <c r="I388" s="134">
        <v>0</v>
      </c>
      <c r="J388" s="147">
        <v>5331</v>
      </c>
      <c r="K388" s="80">
        <v>5596</v>
      </c>
      <c r="L388" s="134">
        <v>5862</v>
      </c>
      <c r="M388" s="147"/>
      <c r="N388" s="80"/>
      <c r="O388" s="134"/>
      <c r="P388" s="147"/>
      <c r="Q388" s="80"/>
      <c r="R388" s="134"/>
      <c r="S388" s="147"/>
      <c r="T388" s="80"/>
      <c r="U388" s="134"/>
      <c r="V388" s="147"/>
      <c r="W388" s="80"/>
      <c r="X388" s="134"/>
      <c r="Y388" s="147"/>
      <c r="Z388" s="80"/>
      <c r="AA388" s="134"/>
      <c r="AB388" s="147"/>
      <c r="AC388" s="80"/>
      <c r="AD388" s="134"/>
      <c r="AE388" s="147"/>
      <c r="AF388" s="80"/>
      <c r="AG388" s="134"/>
    </row>
    <row r="389" spans="1:34" ht="15" customHeight="1" x14ac:dyDescent="0.2">
      <c r="A389" s="20" t="str">
        <f>[6]Settings!U388</f>
        <v>B</v>
      </c>
      <c r="B389" s="19" t="s">
        <v>1314</v>
      </c>
      <c r="C389" s="229" t="str">
        <f>[6]Settings!W388</f>
        <v xml:space="preserve"> George</v>
      </c>
      <c r="D389" s="147">
        <v>122613</v>
      </c>
      <c r="E389" s="80">
        <v>137809</v>
      </c>
      <c r="F389" s="134">
        <v>151044</v>
      </c>
      <c r="G389" s="147">
        <v>0</v>
      </c>
      <c r="H389" s="80">
        <v>0</v>
      </c>
      <c r="I389" s="134">
        <v>0</v>
      </c>
      <c r="J389" s="147">
        <v>0</v>
      </c>
      <c r="K389" s="80">
        <v>0</v>
      </c>
      <c r="L389" s="134">
        <v>0</v>
      </c>
      <c r="M389" s="147"/>
      <c r="N389" s="80"/>
      <c r="O389" s="134"/>
      <c r="P389" s="147"/>
      <c r="Q389" s="80"/>
      <c r="R389" s="134"/>
      <c r="S389" s="147"/>
      <c r="T389" s="80"/>
      <c r="U389" s="134"/>
      <c r="V389" s="147"/>
      <c r="W389" s="80"/>
      <c r="X389" s="134"/>
      <c r="Y389" s="147"/>
      <c r="Z389" s="80"/>
      <c r="AA389" s="134"/>
      <c r="AB389" s="147"/>
      <c r="AC389" s="80"/>
      <c r="AD389" s="134"/>
      <c r="AE389" s="147"/>
      <c r="AF389" s="80"/>
      <c r="AG389" s="134"/>
    </row>
    <row r="390" spans="1:34" ht="15" customHeight="1" x14ac:dyDescent="0.2">
      <c r="A390" s="20" t="str">
        <f>[6]Settings!U389</f>
        <v>B</v>
      </c>
      <c r="B390" s="19" t="s">
        <v>187</v>
      </c>
      <c r="C390" s="229" t="str">
        <f>[6]Settings!W389</f>
        <v xml:space="preserve"> Oudtshoorn</v>
      </c>
      <c r="D390" s="147">
        <v>57745</v>
      </c>
      <c r="E390" s="80">
        <v>62693</v>
      </c>
      <c r="F390" s="134">
        <v>66975</v>
      </c>
      <c r="G390" s="147">
        <v>0</v>
      </c>
      <c r="H390" s="80">
        <v>0</v>
      </c>
      <c r="I390" s="134">
        <v>0</v>
      </c>
      <c r="J390" s="147">
        <v>4938</v>
      </c>
      <c r="K390" s="80">
        <v>5184</v>
      </c>
      <c r="L390" s="134">
        <v>5430</v>
      </c>
      <c r="M390" s="147"/>
      <c r="N390" s="80"/>
      <c r="O390" s="134"/>
      <c r="P390" s="147"/>
      <c r="Q390" s="80"/>
      <c r="R390" s="134"/>
      <c r="S390" s="147"/>
      <c r="T390" s="80"/>
      <c r="U390" s="134"/>
      <c r="V390" s="147"/>
      <c r="W390" s="80"/>
      <c r="X390" s="134"/>
      <c r="Y390" s="147"/>
      <c r="Z390" s="80"/>
      <c r="AA390" s="134"/>
      <c r="AB390" s="147"/>
      <c r="AC390" s="80"/>
      <c r="AD390" s="134"/>
      <c r="AE390" s="147"/>
      <c r="AF390" s="80"/>
      <c r="AG390" s="134"/>
    </row>
    <row r="391" spans="1:34" ht="15" customHeight="1" x14ac:dyDescent="0.2">
      <c r="A391" s="20" t="str">
        <f>[6]Settings!U390</f>
        <v>B</v>
      </c>
      <c r="B391" s="19" t="s">
        <v>1315</v>
      </c>
      <c r="C391" s="229" t="str">
        <f>[6]Settings!W390</f>
        <v xml:space="preserve"> Bitou</v>
      </c>
      <c r="D391" s="147">
        <v>71457</v>
      </c>
      <c r="E391" s="80">
        <v>80266</v>
      </c>
      <c r="F391" s="134">
        <v>88388</v>
      </c>
      <c r="G391" s="147">
        <v>0</v>
      </c>
      <c r="H391" s="80">
        <v>0</v>
      </c>
      <c r="I391" s="134">
        <v>0</v>
      </c>
      <c r="J391" s="147">
        <v>2582</v>
      </c>
      <c r="K391" s="80">
        <v>2710</v>
      </c>
      <c r="L391" s="134">
        <v>2838</v>
      </c>
      <c r="M391" s="147"/>
      <c r="N391" s="80"/>
      <c r="O391" s="134"/>
      <c r="P391" s="147"/>
      <c r="Q391" s="80"/>
      <c r="R391" s="134"/>
      <c r="S391" s="147"/>
      <c r="T391" s="80"/>
      <c r="U391" s="134"/>
      <c r="V391" s="147"/>
      <c r="W391" s="80"/>
      <c r="X391" s="134"/>
      <c r="Y391" s="147"/>
      <c r="Z391" s="80"/>
      <c r="AA391" s="134"/>
      <c r="AB391" s="147"/>
      <c r="AC391" s="80"/>
      <c r="AD391" s="134"/>
      <c r="AE391" s="147"/>
      <c r="AF391" s="80"/>
      <c r="AG391" s="134"/>
    </row>
    <row r="392" spans="1:34" ht="15" customHeight="1" x14ac:dyDescent="0.2">
      <c r="A392" s="20" t="str">
        <f>[6]Settings!U391</f>
        <v>B</v>
      </c>
      <c r="B392" s="19" t="s">
        <v>1316</v>
      </c>
      <c r="C392" s="229" t="str">
        <f>[6]Settings!W391</f>
        <v xml:space="preserve"> Knysna</v>
      </c>
      <c r="D392" s="147">
        <v>66680</v>
      </c>
      <c r="E392" s="80">
        <v>74050</v>
      </c>
      <c r="F392" s="134">
        <v>80574</v>
      </c>
      <c r="G392" s="147">
        <v>0</v>
      </c>
      <c r="H392" s="80">
        <v>0</v>
      </c>
      <c r="I392" s="134">
        <v>0</v>
      </c>
      <c r="J392" s="147">
        <v>4153</v>
      </c>
      <c r="K392" s="80">
        <v>4359</v>
      </c>
      <c r="L392" s="134">
        <v>4566</v>
      </c>
      <c r="M392" s="147"/>
      <c r="N392" s="80"/>
      <c r="O392" s="134"/>
      <c r="P392" s="147"/>
      <c r="Q392" s="80"/>
      <c r="R392" s="134"/>
      <c r="S392" s="147"/>
      <c r="T392" s="80"/>
      <c r="U392" s="134"/>
      <c r="V392" s="147"/>
      <c r="W392" s="80"/>
      <c r="X392" s="134"/>
      <c r="Y392" s="147"/>
      <c r="Z392" s="80"/>
      <c r="AA392" s="134"/>
      <c r="AB392" s="147"/>
      <c r="AC392" s="80"/>
      <c r="AD392" s="134"/>
      <c r="AE392" s="147"/>
      <c r="AF392" s="80"/>
      <c r="AG392" s="134"/>
    </row>
    <row r="393" spans="1:34" ht="15" customHeight="1" x14ac:dyDescent="0.2">
      <c r="A393" s="20" t="str">
        <f>[6]Settings!U392</f>
        <v>C</v>
      </c>
      <c r="B393" s="19" t="s">
        <v>188</v>
      </c>
      <c r="C393" s="229" t="str">
        <f>[6]Settings!W392</f>
        <v xml:space="preserve"> Eden District Municipality</v>
      </c>
      <c r="D393" s="147">
        <v>14807</v>
      </c>
      <c r="E393" s="80">
        <v>15880</v>
      </c>
      <c r="F393" s="134">
        <v>16590</v>
      </c>
      <c r="G393" s="147">
        <v>131248</v>
      </c>
      <c r="H393" s="80">
        <v>135250</v>
      </c>
      <c r="I393" s="134">
        <v>139226</v>
      </c>
      <c r="J393" s="147">
        <v>0</v>
      </c>
      <c r="K393" s="80">
        <v>0</v>
      </c>
      <c r="L393" s="134">
        <v>0</v>
      </c>
      <c r="M393" s="147"/>
      <c r="N393" s="80"/>
      <c r="O393" s="134"/>
      <c r="P393" s="147"/>
      <c r="Q393" s="80"/>
      <c r="R393" s="134"/>
      <c r="S393" s="147"/>
      <c r="T393" s="80"/>
      <c r="U393" s="134"/>
      <c r="V393" s="147"/>
      <c r="W393" s="80"/>
      <c r="X393" s="134"/>
      <c r="Y393" s="147"/>
      <c r="Z393" s="80"/>
      <c r="AA393" s="134"/>
      <c r="AB393" s="147"/>
      <c r="AC393" s="80"/>
      <c r="AD393" s="134"/>
      <c r="AE393" s="147"/>
      <c r="AF393" s="80"/>
      <c r="AG393" s="134"/>
    </row>
    <row r="394" spans="1:34" s="66" customFormat="1" ht="15" customHeight="1" x14ac:dyDescent="0.2">
      <c r="A394" s="22" t="str">
        <f>[6]Settings!U393</f>
        <v>Total: Eden Municipalities</v>
      </c>
      <c r="B394" s="23"/>
      <c r="C394" s="24"/>
      <c r="D394" s="193">
        <f>SUM(D386:D393)</f>
        <v>462911</v>
      </c>
      <c r="E394" s="102">
        <f t="shared" ref="E394:AH394" si="51">SUM(E386:E393)</f>
        <v>512652</v>
      </c>
      <c r="F394" s="203">
        <f t="shared" si="51"/>
        <v>556503</v>
      </c>
      <c r="G394" s="193">
        <f t="shared" si="51"/>
        <v>131248</v>
      </c>
      <c r="H394" s="102">
        <f t="shared" si="51"/>
        <v>135250</v>
      </c>
      <c r="I394" s="203">
        <f t="shared" si="51"/>
        <v>139226</v>
      </c>
      <c r="J394" s="193">
        <f t="shared" si="51"/>
        <v>22056</v>
      </c>
      <c r="K394" s="102">
        <f t="shared" si="51"/>
        <v>23152</v>
      </c>
      <c r="L394" s="203">
        <f t="shared" si="51"/>
        <v>24253</v>
      </c>
      <c r="M394" s="193">
        <f t="shared" si="51"/>
        <v>0</v>
      </c>
      <c r="N394" s="102">
        <f t="shared" si="51"/>
        <v>0</v>
      </c>
      <c r="O394" s="203">
        <f t="shared" si="51"/>
        <v>0</v>
      </c>
      <c r="P394" s="203">
        <f t="shared" si="51"/>
        <v>0</v>
      </c>
      <c r="Q394" s="102">
        <f t="shared" si="51"/>
        <v>0</v>
      </c>
      <c r="R394" s="203">
        <f t="shared" si="51"/>
        <v>0</v>
      </c>
      <c r="S394" s="193">
        <f t="shared" si="51"/>
        <v>0</v>
      </c>
      <c r="T394" s="102">
        <f t="shared" si="51"/>
        <v>0</v>
      </c>
      <c r="U394" s="203">
        <f t="shared" si="51"/>
        <v>0</v>
      </c>
      <c r="V394" s="193">
        <f t="shared" si="51"/>
        <v>0</v>
      </c>
      <c r="W394" s="102">
        <f t="shared" si="51"/>
        <v>0</v>
      </c>
      <c r="X394" s="203">
        <f t="shared" si="51"/>
        <v>0</v>
      </c>
      <c r="Y394" s="193">
        <f t="shared" si="51"/>
        <v>0</v>
      </c>
      <c r="Z394" s="102">
        <f t="shared" si="51"/>
        <v>0</v>
      </c>
      <c r="AA394" s="203">
        <f t="shared" si="51"/>
        <v>0</v>
      </c>
      <c r="AB394" s="193">
        <f t="shared" si="51"/>
        <v>0</v>
      </c>
      <c r="AC394" s="102">
        <f t="shared" si="51"/>
        <v>0</v>
      </c>
      <c r="AD394" s="203">
        <f t="shared" si="51"/>
        <v>0</v>
      </c>
      <c r="AE394" s="193">
        <f t="shared" si="51"/>
        <v>0</v>
      </c>
      <c r="AF394" s="102">
        <f t="shared" si="51"/>
        <v>0</v>
      </c>
      <c r="AG394" s="203">
        <f t="shared" si="51"/>
        <v>0</v>
      </c>
      <c r="AH394" s="426">
        <f t="shared" si="51"/>
        <v>0</v>
      </c>
    </row>
    <row r="395" spans="1:34" ht="15" customHeight="1" x14ac:dyDescent="0.2">
      <c r="A395" s="254">
        <f>[6]Settings!U394</f>
        <v>0</v>
      </c>
      <c r="B395" s="243">
        <f>[6]Settings!V394</f>
        <v>0</v>
      </c>
      <c r="C395" s="244">
        <f>[6]Settings!W394</f>
        <v>0</v>
      </c>
      <c r="D395" s="1"/>
      <c r="E395" s="2"/>
      <c r="F395" s="3"/>
      <c r="G395" s="1"/>
      <c r="H395" s="2"/>
      <c r="I395" s="3"/>
      <c r="J395" s="1"/>
      <c r="K395" s="2"/>
      <c r="L395" s="3"/>
      <c r="M395" s="1"/>
      <c r="N395" s="2"/>
      <c r="O395" s="3"/>
      <c r="P395" s="1"/>
      <c r="Q395" s="2"/>
      <c r="R395" s="3"/>
      <c r="S395" s="1"/>
      <c r="T395" s="2"/>
      <c r="U395" s="3"/>
      <c r="V395" s="1"/>
      <c r="W395" s="2"/>
      <c r="X395" s="3"/>
      <c r="Y395" s="1"/>
      <c r="Z395" s="2"/>
      <c r="AA395" s="3"/>
      <c r="AB395" s="1"/>
      <c r="AC395" s="2"/>
      <c r="AD395" s="3"/>
      <c r="AE395" s="1"/>
      <c r="AF395" s="2"/>
      <c r="AG395" s="3"/>
    </row>
    <row r="396" spans="1:34" ht="15" customHeight="1" x14ac:dyDescent="0.2">
      <c r="A396" s="20" t="str">
        <f>[6]Settings!U395</f>
        <v>B</v>
      </c>
      <c r="B396" s="19" t="s">
        <v>1317</v>
      </c>
      <c r="C396" s="229" t="str">
        <f>[6]Settings!W395</f>
        <v xml:space="preserve"> Laingsburg</v>
      </c>
      <c r="D396" s="147">
        <v>12086</v>
      </c>
      <c r="E396" s="80">
        <v>13389</v>
      </c>
      <c r="F396" s="134">
        <v>14275</v>
      </c>
      <c r="G396" s="147">
        <v>0</v>
      </c>
      <c r="H396" s="80">
        <v>0</v>
      </c>
      <c r="I396" s="134">
        <v>0</v>
      </c>
      <c r="J396" s="147">
        <v>1486</v>
      </c>
      <c r="K396" s="80">
        <v>1559</v>
      </c>
      <c r="L396" s="134">
        <v>1633</v>
      </c>
      <c r="M396" s="147"/>
      <c r="N396" s="80"/>
      <c r="O396" s="134"/>
      <c r="P396" s="147"/>
      <c r="Q396" s="80"/>
      <c r="R396" s="134"/>
      <c r="S396" s="147"/>
      <c r="T396" s="80"/>
      <c r="U396" s="134"/>
      <c r="V396" s="147"/>
      <c r="W396" s="80"/>
      <c r="X396" s="134"/>
      <c r="Y396" s="147"/>
      <c r="Z396" s="80"/>
      <c r="AA396" s="134"/>
      <c r="AB396" s="147"/>
      <c r="AC396" s="80"/>
      <c r="AD396" s="134"/>
      <c r="AE396" s="147"/>
      <c r="AF396" s="80"/>
      <c r="AG396" s="134"/>
    </row>
    <row r="397" spans="1:34" ht="15" customHeight="1" x14ac:dyDescent="0.2">
      <c r="A397" s="20" t="str">
        <f>[6]Settings!U396</f>
        <v>B</v>
      </c>
      <c r="B397" s="19" t="s">
        <v>1318</v>
      </c>
      <c r="C397" s="229" t="str">
        <f>[6]Settings!W396</f>
        <v xml:space="preserve"> Prince Albert</v>
      </c>
      <c r="D397" s="147">
        <v>16166</v>
      </c>
      <c r="E397" s="80">
        <v>17715</v>
      </c>
      <c r="F397" s="134">
        <v>18955</v>
      </c>
      <c r="G397" s="147">
        <v>0</v>
      </c>
      <c r="H397" s="80">
        <v>0</v>
      </c>
      <c r="I397" s="134">
        <v>0</v>
      </c>
      <c r="J397" s="147">
        <v>1486</v>
      </c>
      <c r="K397" s="80">
        <v>1559</v>
      </c>
      <c r="L397" s="134">
        <v>1633</v>
      </c>
      <c r="M397" s="147"/>
      <c r="N397" s="80"/>
      <c r="O397" s="134"/>
      <c r="P397" s="147"/>
      <c r="Q397" s="80"/>
      <c r="R397" s="134"/>
      <c r="S397" s="147"/>
      <c r="T397" s="80"/>
      <c r="U397" s="134"/>
      <c r="V397" s="147"/>
      <c r="W397" s="80"/>
      <c r="X397" s="134"/>
      <c r="Y397" s="147"/>
      <c r="Z397" s="80"/>
      <c r="AA397" s="134"/>
      <c r="AB397" s="147"/>
      <c r="AC397" s="80"/>
      <c r="AD397" s="134"/>
      <c r="AE397" s="147"/>
      <c r="AF397" s="80"/>
      <c r="AG397" s="134"/>
    </row>
    <row r="398" spans="1:34" ht="15" customHeight="1" x14ac:dyDescent="0.2">
      <c r="A398" s="20" t="str">
        <f>[6]Settings!U397</f>
        <v>B</v>
      </c>
      <c r="B398" s="19" t="s">
        <v>190</v>
      </c>
      <c r="C398" s="229" t="str">
        <f>[6]Settings!W397</f>
        <v xml:space="preserve"> Beaufort West</v>
      </c>
      <c r="D398" s="147">
        <v>48326</v>
      </c>
      <c r="E398" s="80">
        <v>53697</v>
      </c>
      <c r="F398" s="134">
        <v>57758</v>
      </c>
      <c r="G398" s="147">
        <v>0</v>
      </c>
      <c r="H398" s="80">
        <v>0</v>
      </c>
      <c r="I398" s="134">
        <v>0</v>
      </c>
      <c r="J398" s="147">
        <v>2734</v>
      </c>
      <c r="K398" s="80">
        <v>2870</v>
      </c>
      <c r="L398" s="134">
        <v>3008</v>
      </c>
      <c r="M398" s="147"/>
      <c r="N398" s="80"/>
      <c r="O398" s="134"/>
      <c r="P398" s="147"/>
      <c r="Q398" s="80"/>
      <c r="R398" s="134"/>
      <c r="S398" s="147"/>
      <c r="T398" s="80"/>
      <c r="U398" s="134"/>
      <c r="V398" s="147"/>
      <c r="W398" s="80"/>
      <c r="X398" s="134"/>
      <c r="Y398" s="147"/>
      <c r="Z398" s="80"/>
      <c r="AA398" s="134"/>
      <c r="AB398" s="147"/>
      <c r="AC398" s="80"/>
      <c r="AD398" s="134"/>
      <c r="AE398" s="147"/>
      <c r="AF398" s="80"/>
      <c r="AG398" s="134"/>
    </row>
    <row r="399" spans="1:34" ht="15" customHeight="1" x14ac:dyDescent="0.2">
      <c r="A399" s="20" t="str">
        <f>[6]Settings!U398</f>
        <v>C</v>
      </c>
      <c r="B399" s="19" t="s">
        <v>191</v>
      </c>
      <c r="C399" s="229" t="str">
        <f>[6]Settings!W398</f>
        <v xml:space="preserve"> Central Karoo District Municipality</v>
      </c>
      <c r="D399" s="147">
        <v>11594</v>
      </c>
      <c r="E399" s="80">
        <v>12345</v>
      </c>
      <c r="F399" s="134">
        <v>12785</v>
      </c>
      <c r="G399" s="147">
        <v>8844</v>
      </c>
      <c r="H399" s="80">
        <v>13768</v>
      </c>
      <c r="I399" s="134">
        <v>14176</v>
      </c>
      <c r="J399" s="147">
        <v>2161</v>
      </c>
      <c r="K399" s="80">
        <v>2313</v>
      </c>
      <c r="L399" s="134">
        <v>2433</v>
      </c>
      <c r="M399" s="147"/>
      <c r="N399" s="80"/>
      <c r="O399" s="134"/>
      <c r="P399" s="147"/>
      <c r="Q399" s="80"/>
      <c r="R399" s="134"/>
      <c r="S399" s="147"/>
      <c r="T399" s="80"/>
      <c r="U399" s="134"/>
      <c r="V399" s="147"/>
      <c r="W399" s="80"/>
      <c r="X399" s="134"/>
      <c r="Y399" s="147"/>
      <c r="Z399" s="80"/>
      <c r="AA399" s="134"/>
      <c r="AB399" s="147"/>
      <c r="AC399" s="80"/>
      <c r="AD399" s="134"/>
      <c r="AE399" s="147"/>
      <c r="AF399" s="80"/>
      <c r="AG399" s="134"/>
    </row>
    <row r="400" spans="1:34" s="66" customFormat="1" ht="15" customHeight="1" x14ac:dyDescent="0.2">
      <c r="A400" s="22" t="str">
        <f>[6]Settings!U399</f>
        <v>Total: Central Karoo  Municipalities</v>
      </c>
      <c r="B400" s="23"/>
      <c r="C400" s="24"/>
      <c r="D400" s="193">
        <f>SUM(D396:D399)</f>
        <v>88172</v>
      </c>
      <c r="E400" s="102">
        <f t="shared" ref="E400:AH400" si="52">SUM(E396:E399)</f>
        <v>97146</v>
      </c>
      <c r="F400" s="203">
        <f t="shared" si="52"/>
        <v>103773</v>
      </c>
      <c r="G400" s="193">
        <f t="shared" si="52"/>
        <v>8844</v>
      </c>
      <c r="H400" s="102">
        <f t="shared" si="52"/>
        <v>13768</v>
      </c>
      <c r="I400" s="203">
        <f t="shared" si="52"/>
        <v>14176</v>
      </c>
      <c r="J400" s="193">
        <f t="shared" si="52"/>
        <v>7867</v>
      </c>
      <c r="K400" s="102">
        <f t="shared" si="52"/>
        <v>8301</v>
      </c>
      <c r="L400" s="203">
        <f t="shared" si="52"/>
        <v>8707</v>
      </c>
      <c r="M400" s="193">
        <f t="shared" si="52"/>
        <v>0</v>
      </c>
      <c r="N400" s="102">
        <f t="shared" si="52"/>
        <v>0</v>
      </c>
      <c r="O400" s="203">
        <f t="shared" si="52"/>
        <v>0</v>
      </c>
      <c r="P400" s="203">
        <f t="shared" si="52"/>
        <v>0</v>
      </c>
      <c r="Q400" s="102">
        <f t="shared" si="52"/>
        <v>0</v>
      </c>
      <c r="R400" s="203">
        <f t="shared" si="52"/>
        <v>0</v>
      </c>
      <c r="S400" s="193">
        <f t="shared" si="52"/>
        <v>0</v>
      </c>
      <c r="T400" s="102">
        <f t="shared" si="52"/>
        <v>0</v>
      </c>
      <c r="U400" s="203">
        <f t="shared" si="52"/>
        <v>0</v>
      </c>
      <c r="V400" s="193">
        <f t="shared" si="52"/>
        <v>0</v>
      </c>
      <c r="W400" s="102">
        <f t="shared" si="52"/>
        <v>0</v>
      </c>
      <c r="X400" s="203">
        <f t="shared" si="52"/>
        <v>0</v>
      </c>
      <c r="Y400" s="193">
        <f t="shared" si="52"/>
        <v>0</v>
      </c>
      <c r="Z400" s="102">
        <f t="shared" si="52"/>
        <v>0</v>
      </c>
      <c r="AA400" s="203">
        <f t="shared" si="52"/>
        <v>0</v>
      </c>
      <c r="AB400" s="193">
        <f t="shared" si="52"/>
        <v>0</v>
      </c>
      <c r="AC400" s="102">
        <f t="shared" si="52"/>
        <v>0</v>
      </c>
      <c r="AD400" s="203">
        <f t="shared" si="52"/>
        <v>0</v>
      </c>
      <c r="AE400" s="193">
        <f t="shared" si="52"/>
        <v>0</v>
      </c>
      <c r="AF400" s="102">
        <f t="shared" si="52"/>
        <v>0</v>
      </c>
      <c r="AG400" s="203">
        <f t="shared" si="52"/>
        <v>0</v>
      </c>
      <c r="AH400" s="426">
        <f t="shared" si="52"/>
        <v>0</v>
      </c>
    </row>
    <row r="401" spans="1:34" ht="15" customHeight="1" x14ac:dyDescent="0.2">
      <c r="A401" s="254">
        <f>[6]Settings!U400</f>
        <v>0</v>
      </c>
      <c r="B401" s="243">
        <f>[6]Settings!V400</f>
        <v>0</v>
      </c>
      <c r="C401" s="244">
        <f>[6]Settings!W400</f>
        <v>0</v>
      </c>
      <c r="D401" s="1"/>
      <c r="E401" s="2"/>
      <c r="F401" s="3"/>
      <c r="G401" s="1"/>
      <c r="H401" s="2"/>
      <c r="I401" s="3"/>
      <c r="J401" s="1"/>
      <c r="K401" s="2"/>
      <c r="L401" s="3"/>
      <c r="M401" s="1"/>
      <c r="N401" s="2"/>
      <c r="O401" s="3"/>
      <c r="P401" s="1"/>
      <c r="Q401" s="2"/>
      <c r="R401" s="3"/>
      <c r="S401" s="1"/>
      <c r="T401" s="2"/>
      <c r="U401" s="3"/>
      <c r="V401" s="1"/>
      <c r="W401" s="2"/>
      <c r="X401" s="3"/>
      <c r="Y401" s="1"/>
      <c r="Z401" s="2"/>
      <c r="AA401" s="3"/>
      <c r="AB401" s="1"/>
      <c r="AC401" s="2"/>
      <c r="AD401" s="3"/>
      <c r="AE401" s="1"/>
      <c r="AF401" s="2"/>
      <c r="AG401" s="3"/>
    </row>
    <row r="402" spans="1:34" ht="15" customHeight="1" x14ac:dyDescent="0.2">
      <c r="A402" s="254">
        <f>[6]Settings!U401</f>
        <v>0</v>
      </c>
      <c r="B402" s="243">
        <f>[6]Settings!V401</f>
        <v>0</v>
      </c>
      <c r="C402" s="244">
        <f>[6]Settings!W401</f>
        <v>0</v>
      </c>
      <c r="D402" s="1"/>
      <c r="E402" s="2"/>
      <c r="F402" s="3"/>
      <c r="G402" s="1"/>
      <c r="H402" s="2"/>
      <c r="I402" s="3"/>
      <c r="J402" s="1"/>
      <c r="K402" s="2"/>
      <c r="L402" s="3"/>
      <c r="M402" s="1"/>
      <c r="N402" s="2"/>
      <c r="O402" s="3"/>
      <c r="P402" s="1"/>
      <c r="Q402" s="2"/>
      <c r="R402" s="3"/>
      <c r="S402" s="1"/>
      <c r="T402" s="2"/>
      <c r="U402" s="3"/>
      <c r="V402" s="1"/>
      <c r="W402" s="2"/>
      <c r="X402" s="3"/>
      <c r="Y402" s="1"/>
      <c r="Z402" s="2"/>
      <c r="AA402" s="3"/>
      <c r="AB402" s="1"/>
      <c r="AC402" s="2"/>
      <c r="AD402" s="3"/>
      <c r="AE402" s="1"/>
      <c r="AF402" s="2"/>
      <c r="AG402" s="3"/>
    </row>
    <row r="403" spans="1:34" s="66" customFormat="1" ht="15" customHeight="1" x14ac:dyDescent="0.2">
      <c r="A403" s="22" t="str">
        <f>[6]Settings!U402</f>
        <v>Total: Western Cape Municipalities</v>
      </c>
      <c r="B403" s="23"/>
      <c r="C403" s="24"/>
      <c r="D403" s="193">
        <f>D361+D369+D377+D384+D394+D400</f>
        <v>3796524</v>
      </c>
      <c r="E403" s="102">
        <f t="shared" ref="E403:AH403" si="53">E361+E369+E377+E384+E394+E400</f>
        <v>4271644</v>
      </c>
      <c r="F403" s="203">
        <f t="shared" si="53"/>
        <v>4678133</v>
      </c>
      <c r="G403" s="193">
        <f t="shared" si="53"/>
        <v>471749</v>
      </c>
      <c r="H403" s="102">
        <f t="shared" si="53"/>
        <v>494349</v>
      </c>
      <c r="I403" s="203">
        <f t="shared" si="53"/>
        <v>508885</v>
      </c>
      <c r="J403" s="193">
        <f t="shared" si="53"/>
        <v>57249</v>
      </c>
      <c r="K403" s="102">
        <f t="shared" si="53"/>
        <v>60135</v>
      </c>
      <c r="L403" s="203">
        <f t="shared" si="53"/>
        <v>63008</v>
      </c>
      <c r="M403" s="193">
        <f t="shared" si="53"/>
        <v>0</v>
      </c>
      <c r="N403" s="102">
        <f t="shared" si="53"/>
        <v>0</v>
      </c>
      <c r="O403" s="203">
        <f t="shared" si="53"/>
        <v>0</v>
      </c>
      <c r="P403" s="203">
        <f t="shared" si="53"/>
        <v>0</v>
      </c>
      <c r="Q403" s="102">
        <f t="shared" si="53"/>
        <v>0</v>
      </c>
      <c r="R403" s="203">
        <f t="shared" si="53"/>
        <v>0</v>
      </c>
      <c r="S403" s="193">
        <f t="shared" si="53"/>
        <v>0</v>
      </c>
      <c r="T403" s="102">
        <f t="shared" si="53"/>
        <v>0</v>
      </c>
      <c r="U403" s="203">
        <f t="shared" si="53"/>
        <v>0</v>
      </c>
      <c r="V403" s="193">
        <f t="shared" si="53"/>
        <v>0</v>
      </c>
      <c r="W403" s="102">
        <f t="shared" si="53"/>
        <v>0</v>
      </c>
      <c r="X403" s="203">
        <f t="shared" si="53"/>
        <v>0</v>
      </c>
      <c r="Y403" s="193">
        <f t="shared" si="53"/>
        <v>0</v>
      </c>
      <c r="Z403" s="102">
        <f t="shared" si="53"/>
        <v>0</v>
      </c>
      <c r="AA403" s="203">
        <f t="shared" si="53"/>
        <v>0</v>
      </c>
      <c r="AB403" s="193">
        <f t="shared" si="53"/>
        <v>0</v>
      </c>
      <c r="AC403" s="102">
        <f t="shared" si="53"/>
        <v>0</v>
      </c>
      <c r="AD403" s="203">
        <f t="shared" si="53"/>
        <v>0</v>
      </c>
      <c r="AE403" s="193">
        <f t="shared" si="53"/>
        <v>0</v>
      </c>
      <c r="AF403" s="102">
        <f t="shared" si="53"/>
        <v>0</v>
      </c>
      <c r="AG403" s="203">
        <f t="shared" si="53"/>
        <v>0</v>
      </c>
      <c r="AH403" s="426">
        <f t="shared" si="53"/>
        <v>0</v>
      </c>
    </row>
    <row r="404" spans="1:34" ht="15" customHeight="1" x14ac:dyDescent="0.2">
      <c r="A404" s="254">
        <f>[6]Settings!U403</f>
        <v>0</v>
      </c>
      <c r="B404" s="243">
        <f>[6]Settings!V403</f>
        <v>0</v>
      </c>
      <c r="C404" s="244">
        <f>[6]Settings!W403</f>
        <v>0</v>
      </c>
      <c r="D404" s="200"/>
      <c r="E404" s="5"/>
      <c r="F404" s="210"/>
      <c r="G404" s="200"/>
      <c r="H404" s="5"/>
      <c r="I404" s="210"/>
      <c r="J404" s="200"/>
      <c r="K404" s="5"/>
      <c r="L404" s="210"/>
      <c r="M404" s="200"/>
      <c r="N404" s="5"/>
      <c r="O404" s="210"/>
      <c r="P404" s="200"/>
      <c r="Q404" s="5"/>
      <c r="R404" s="210"/>
      <c r="S404" s="200"/>
      <c r="T404" s="5"/>
      <c r="U404" s="210"/>
      <c r="V404" s="200"/>
      <c r="W404" s="5"/>
      <c r="X404" s="210"/>
      <c r="Y404" s="200"/>
      <c r="Z404" s="5"/>
      <c r="AA404" s="210"/>
      <c r="AB404" s="200"/>
      <c r="AC404" s="5"/>
      <c r="AD404" s="210"/>
      <c r="AE404" s="200"/>
      <c r="AF404" s="5"/>
      <c r="AG404" s="210"/>
    </row>
    <row r="405" spans="1:34" s="66" customFormat="1" ht="15" customHeight="1" x14ac:dyDescent="0.2">
      <c r="A405" s="18" t="str">
        <f>[6]Settings!U404</f>
        <v xml:space="preserve">Unallocated </v>
      </c>
      <c r="B405" s="19"/>
      <c r="C405" s="229"/>
      <c r="D405" s="119"/>
      <c r="E405" s="120"/>
      <c r="F405" s="121"/>
      <c r="G405" s="119"/>
      <c r="H405" s="120"/>
      <c r="I405" s="121"/>
      <c r="J405" s="119"/>
      <c r="K405" s="120"/>
      <c r="L405" s="121"/>
      <c r="M405" s="119"/>
      <c r="N405" s="120"/>
      <c r="O405" s="121"/>
      <c r="P405" s="119"/>
      <c r="Q405" s="120"/>
      <c r="R405" s="121"/>
      <c r="S405" s="119"/>
      <c r="T405" s="120"/>
      <c r="U405" s="121"/>
      <c r="V405" s="119"/>
      <c r="W405" s="120"/>
      <c r="X405" s="121"/>
      <c r="Y405" s="119"/>
      <c r="Z405" s="120"/>
      <c r="AA405" s="121"/>
      <c r="AB405" s="119"/>
      <c r="AC405" s="120"/>
      <c r="AD405" s="121"/>
      <c r="AE405" s="119"/>
      <c r="AF405" s="120"/>
      <c r="AG405" s="121"/>
      <c r="AH405" s="151"/>
    </row>
    <row r="406" spans="1:34" ht="15" customHeight="1" x14ac:dyDescent="0.2">
      <c r="A406" s="254">
        <f>[6]Settings!U405</f>
        <v>0</v>
      </c>
      <c r="B406" s="243">
        <f>[6]Settings!V405</f>
        <v>0</v>
      </c>
      <c r="C406" s="244">
        <f>[6]Settings!W405</f>
        <v>0</v>
      </c>
      <c r="D406" s="200">
        <f>'ES and Grants Total'!M406</f>
        <v>0</v>
      </c>
      <c r="E406" s="5">
        <f>'ES and Grants Total'!H406</f>
        <v>0</v>
      </c>
      <c r="F406" s="210">
        <f>'ES and Grants Total'!I406</f>
        <v>0</v>
      </c>
      <c r="G406" s="200"/>
      <c r="H406" s="5"/>
      <c r="I406" s="210"/>
      <c r="J406" s="200"/>
      <c r="K406" s="5"/>
      <c r="L406" s="210"/>
      <c r="M406" s="200"/>
      <c r="N406" s="5"/>
      <c r="O406" s="210"/>
      <c r="P406" s="200"/>
      <c r="Q406" s="5"/>
      <c r="R406" s="210"/>
      <c r="S406" s="200"/>
      <c r="T406" s="228"/>
      <c r="U406" s="210"/>
      <c r="V406" s="200"/>
      <c r="W406" s="228"/>
      <c r="X406" s="210"/>
      <c r="Y406" s="200"/>
      <c r="Z406" s="228"/>
      <c r="AA406" s="210"/>
      <c r="AB406" s="200"/>
      <c r="AC406" s="228"/>
      <c r="AD406" s="210"/>
      <c r="AE406" s="200"/>
      <c r="AF406" s="228"/>
      <c r="AG406" s="210"/>
    </row>
    <row r="407" spans="1:34" s="66" customFormat="1" ht="15" customHeight="1" x14ac:dyDescent="0.2">
      <c r="A407" s="22" t="str">
        <f>[6]Settings!U406</f>
        <v>National Total</v>
      </c>
      <c r="B407" s="23"/>
      <c r="C407" s="24"/>
      <c r="D407" s="193">
        <f>D65+D102+D123+D203+D245+D276+D322+D357+D403+D405</f>
        <v>51326396</v>
      </c>
      <c r="E407" s="102">
        <f t="shared" ref="E407:AH407" si="54">E65+E102+E123+E203+E245+E276+E322+E357+E403+E405</f>
        <v>56723117</v>
      </c>
      <c r="F407" s="203">
        <f t="shared" si="54"/>
        <v>61135543</v>
      </c>
      <c r="G407" s="193">
        <f t="shared" si="54"/>
        <v>4794842</v>
      </c>
      <c r="H407" s="102">
        <f t="shared" si="54"/>
        <v>5072947</v>
      </c>
      <c r="I407" s="203">
        <f t="shared" si="54"/>
        <v>5357032</v>
      </c>
      <c r="J407" s="193">
        <f t="shared" si="54"/>
        <v>890903</v>
      </c>
      <c r="K407" s="102">
        <f t="shared" si="54"/>
        <v>935781</v>
      </c>
      <c r="L407" s="203">
        <f t="shared" si="54"/>
        <v>980890</v>
      </c>
      <c r="M407" s="193">
        <f t="shared" si="54"/>
        <v>0</v>
      </c>
      <c r="N407" s="102">
        <f t="shared" si="54"/>
        <v>0</v>
      </c>
      <c r="O407" s="203">
        <f t="shared" si="54"/>
        <v>0</v>
      </c>
      <c r="P407" s="203">
        <f t="shared" si="54"/>
        <v>0</v>
      </c>
      <c r="Q407" s="102">
        <f t="shared" si="54"/>
        <v>0</v>
      </c>
      <c r="R407" s="203">
        <f t="shared" si="54"/>
        <v>0</v>
      </c>
      <c r="S407" s="193">
        <f t="shared" si="54"/>
        <v>0</v>
      </c>
      <c r="T407" s="102">
        <f t="shared" si="54"/>
        <v>0</v>
      </c>
      <c r="U407" s="203">
        <f t="shared" si="54"/>
        <v>0</v>
      </c>
      <c r="V407" s="193">
        <f t="shared" si="54"/>
        <v>0</v>
      </c>
      <c r="W407" s="102">
        <f t="shared" si="54"/>
        <v>0</v>
      </c>
      <c r="X407" s="203">
        <f t="shared" si="54"/>
        <v>0</v>
      </c>
      <c r="Y407" s="193">
        <f t="shared" si="54"/>
        <v>4042196</v>
      </c>
      <c r="Z407" s="102">
        <f t="shared" si="54"/>
        <v>3133581</v>
      </c>
      <c r="AA407" s="203">
        <f t="shared" si="54"/>
        <v>17253</v>
      </c>
      <c r="AB407" s="193">
        <f t="shared" si="54"/>
        <v>4332357</v>
      </c>
      <c r="AC407" s="102">
        <f t="shared" si="54"/>
        <v>3272902</v>
      </c>
      <c r="AD407" s="203">
        <f t="shared" si="54"/>
        <v>17495</v>
      </c>
      <c r="AE407" s="193">
        <f t="shared" si="54"/>
        <v>4814355</v>
      </c>
      <c r="AF407" s="102">
        <f t="shared" si="54"/>
        <v>3540603</v>
      </c>
      <c r="AG407" s="203">
        <f t="shared" si="54"/>
        <v>18640</v>
      </c>
      <c r="AH407" s="426">
        <f t="shared" si="54"/>
        <v>0</v>
      </c>
    </row>
    <row r="408" spans="1:34" s="66" customFormat="1" ht="15" customHeight="1" x14ac:dyDescent="0.2">
      <c r="A408" s="843"/>
      <c r="B408" s="843"/>
      <c r="C408" s="843"/>
      <c r="D408" s="843"/>
      <c r="E408" s="843"/>
      <c r="F408" s="843"/>
      <c r="G408" s="843"/>
      <c r="H408" s="843"/>
      <c r="I408" s="843"/>
      <c r="J408" s="843"/>
      <c r="K408" s="843"/>
      <c r="L408" s="843"/>
      <c r="M408" s="843"/>
      <c r="N408" s="843"/>
      <c r="O408" s="843"/>
      <c r="P408" s="843"/>
      <c r="Q408" s="843"/>
      <c r="R408" s="843"/>
      <c r="S408" s="843"/>
      <c r="T408" s="843"/>
      <c r="U408" s="843"/>
      <c r="V408" s="843"/>
      <c r="W408" s="843"/>
      <c r="X408" s="843"/>
      <c r="Y408" s="843"/>
      <c r="Z408" s="843"/>
      <c r="AA408" s="843"/>
      <c r="AB408" s="843"/>
      <c r="AC408" s="843"/>
      <c r="AD408" s="843"/>
      <c r="AE408" s="843"/>
      <c r="AF408" s="843"/>
      <c r="AG408" s="843"/>
      <c r="AH408" s="843"/>
    </row>
    <row r="409" spans="1:34" s="66" customFormat="1" ht="15" customHeight="1" x14ac:dyDescent="0.2">
      <c r="A409" s="843"/>
      <c r="B409" s="843"/>
      <c r="C409" s="843"/>
      <c r="D409" s="843"/>
      <c r="E409" s="843"/>
      <c r="F409" s="843"/>
      <c r="G409" s="843"/>
      <c r="H409" s="843"/>
      <c r="I409" s="843"/>
      <c r="J409" s="843"/>
      <c r="K409" s="843"/>
      <c r="L409" s="843"/>
      <c r="M409" s="843"/>
      <c r="N409" s="843"/>
      <c r="O409" s="843"/>
      <c r="P409" s="843"/>
      <c r="Q409" s="843"/>
      <c r="R409" s="843"/>
      <c r="S409" s="843"/>
      <c r="T409" s="843"/>
      <c r="U409" s="843"/>
      <c r="V409" s="843"/>
      <c r="W409" s="843"/>
      <c r="X409" s="843"/>
      <c r="Y409" s="843"/>
      <c r="Z409" s="843"/>
      <c r="AA409" s="843"/>
      <c r="AB409" s="843"/>
      <c r="AC409" s="843"/>
      <c r="AD409" s="843"/>
      <c r="AE409" s="843"/>
      <c r="AF409" s="843"/>
      <c r="AG409" s="843"/>
      <c r="AH409" s="843"/>
    </row>
    <row r="410" spans="1:34" s="39" customFormat="1" ht="15" customHeight="1" x14ac:dyDescent="0.2">
      <c r="A410" s="214"/>
      <c r="B410" s="10"/>
      <c r="C410" s="10"/>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58"/>
    </row>
    <row r="411" spans="1:34" s="39" customFormat="1" ht="15" customHeight="1" x14ac:dyDescent="0.2">
      <c r="A411" s="34"/>
      <c r="B411" s="10"/>
      <c r="C411" s="11"/>
      <c r="D411" s="211"/>
      <c r="E411" s="211"/>
      <c r="F411" s="211"/>
      <c r="G411" s="211"/>
      <c r="H411" s="211"/>
      <c r="I411" s="211"/>
      <c r="J411" s="211"/>
      <c r="K411" s="211"/>
      <c r="L411" s="211"/>
      <c r="M411" s="211"/>
      <c r="N411" s="211"/>
      <c r="O411" s="211"/>
      <c r="P411" s="211"/>
      <c r="Q411" s="211"/>
      <c r="R411" s="211"/>
      <c r="S411" s="211"/>
      <c r="T411" s="211"/>
      <c r="U411" s="211"/>
      <c r="V411" s="211"/>
      <c r="W411" s="211"/>
      <c r="X411" s="211"/>
      <c r="Y411" s="211"/>
      <c r="Z411" s="211"/>
      <c r="AA411" s="211"/>
      <c r="AB411" s="211"/>
      <c r="AC411" s="211"/>
      <c r="AD411" s="211"/>
      <c r="AE411" s="211"/>
      <c r="AF411" s="211"/>
      <c r="AG411" s="211"/>
      <c r="AH411" s="58"/>
    </row>
    <row r="412" spans="1:34" s="39" customFormat="1" ht="15" customHeight="1" x14ac:dyDescent="0.25">
      <c r="A412" s="35"/>
      <c r="B412" s="36"/>
      <c r="C412" s="37"/>
      <c r="D412" s="212"/>
      <c r="E412" s="212"/>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row>
    <row r="413" spans="1:34" s="39" customFormat="1" ht="15" customHeight="1" x14ac:dyDescent="0.2">
      <c r="A413" s="34"/>
      <c r="B413" s="10"/>
      <c r="C413" s="11"/>
      <c r="D413" s="212"/>
      <c r="E413" s="212"/>
      <c r="F413" s="212"/>
      <c r="G413" s="212"/>
      <c r="H413" s="212"/>
      <c r="I413" s="212"/>
      <c r="J413" s="212"/>
      <c r="K413" s="212"/>
      <c r="L413" s="212"/>
      <c r="M413" s="212"/>
      <c r="N413" s="212"/>
      <c r="O413" s="212"/>
      <c r="P413" s="212"/>
      <c r="Q413" s="212"/>
      <c r="R413" s="212"/>
      <c r="S413" s="212"/>
      <c r="T413" s="212"/>
      <c r="U413" s="212"/>
      <c r="V413" s="212"/>
      <c r="W413" s="212"/>
      <c r="X413" s="212"/>
      <c r="Y413" s="212"/>
      <c r="Z413" s="212"/>
      <c r="AA413" s="212"/>
      <c r="AB413" s="212"/>
      <c r="AC413" s="212"/>
      <c r="AD413" s="212"/>
      <c r="AE413" s="212"/>
      <c r="AF413" s="212"/>
      <c r="AG413" s="212"/>
      <c r="AH413" s="58"/>
    </row>
    <row r="414" spans="1:34" s="39" customFormat="1" ht="15" customHeight="1" x14ac:dyDescent="0.2">
      <c r="A414" s="34"/>
      <c r="B414" s="10"/>
      <c r="C414" s="11"/>
      <c r="D414" s="212"/>
      <c r="E414" s="212"/>
      <c r="F414" s="212"/>
      <c r="G414" s="212"/>
      <c r="H414" s="212"/>
      <c r="I414" s="212"/>
      <c r="J414" s="212"/>
      <c r="K414" s="212"/>
      <c r="L414" s="212"/>
      <c r="M414" s="212"/>
      <c r="N414" s="212"/>
      <c r="O414" s="212"/>
      <c r="P414" s="212"/>
      <c r="Q414" s="212"/>
      <c r="R414" s="212"/>
      <c r="S414" s="212"/>
      <c r="T414" s="212"/>
      <c r="U414" s="212"/>
      <c r="V414" s="212"/>
      <c r="W414" s="212"/>
      <c r="X414" s="212"/>
      <c r="Y414" s="212"/>
      <c r="Z414" s="212"/>
      <c r="AA414" s="212"/>
      <c r="AB414" s="212"/>
      <c r="AC414" s="212"/>
      <c r="AD414" s="212"/>
      <c r="AE414" s="212"/>
      <c r="AF414" s="212"/>
      <c r="AG414" s="212"/>
      <c r="AH414" s="58"/>
    </row>
    <row r="415" spans="1:34" s="39" customFormat="1" ht="15" customHeight="1" x14ac:dyDescent="0.2">
      <c r="C415" s="11"/>
      <c r="D415" s="211"/>
      <c r="E415" s="211"/>
      <c r="F415" s="211"/>
      <c r="G415" s="211"/>
      <c r="H415" s="211"/>
      <c r="I415" s="211"/>
      <c r="J415" s="211"/>
      <c r="K415" s="211"/>
      <c r="L415" s="211"/>
      <c r="M415" s="211"/>
      <c r="N415" s="211"/>
      <c r="O415" s="211"/>
      <c r="P415" s="211"/>
      <c r="Q415" s="211"/>
      <c r="R415" s="211"/>
      <c r="S415" s="211"/>
      <c r="T415" s="211"/>
      <c r="U415" s="211"/>
      <c r="V415" s="211"/>
      <c r="W415" s="211"/>
      <c r="X415" s="211"/>
      <c r="Y415" s="211"/>
      <c r="Z415" s="211"/>
      <c r="AA415" s="211"/>
      <c r="AB415" s="211"/>
      <c r="AC415" s="211"/>
      <c r="AD415" s="211"/>
      <c r="AE415" s="211"/>
      <c r="AF415" s="211"/>
      <c r="AG415" s="211"/>
      <c r="AH415" s="58"/>
    </row>
    <row r="416" spans="1:34" s="39" customFormat="1" ht="15" customHeight="1" x14ac:dyDescent="0.2">
      <c r="AH416" s="58"/>
    </row>
    <row r="417" spans="1:34" s="39" customFormat="1" ht="15" customHeight="1" x14ac:dyDescent="0.2">
      <c r="AH417" s="58"/>
    </row>
    <row r="418" spans="1:34" s="39" customFormat="1" ht="15" customHeight="1" x14ac:dyDescent="0.2">
      <c r="M418" s="213"/>
      <c r="N418" s="213"/>
      <c r="O418" s="213"/>
      <c r="AH418" s="58"/>
    </row>
    <row r="419" spans="1:34" s="39" customFormat="1" ht="15" customHeight="1" x14ac:dyDescent="0.2">
      <c r="M419" s="213"/>
      <c r="N419" s="213"/>
      <c r="O419" s="213"/>
      <c r="AH419" s="58"/>
    </row>
    <row r="420" spans="1:34" s="39" customFormat="1" ht="15" customHeight="1" x14ac:dyDescent="0.2">
      <c r="AH420" s="58"/>
    </row>
    <row r="421" spans="1:34" s="39" customFormat="1" ht="15" customHeight="1" x14ac:dyDescent="0.2">
      <c r="G421" s="218"/>
      <c r="AH421" s="58"/>
    </row>
    <row r="422" spans="1:34" ht="15" customHeight="1" x14ac:dyDescent="0.2"/>
    <row r="423" spans="1:34" ht="15" customHeight="1" x14ac:dyDescent="0.2"/>
    <row r="424" spans="1:34" ht="15" customHeight="1" x14ac:dyDescent="0.2"/>
    <row r="425" spans="1:34" ht="15" customHeight="1" x14ac:dyDescent="0.2"/>
    <row r="426" spans="1:34" s="39" customFormat="1" ht="15" customHeight="1" x14ac:dyDescent="0.2">
      <c r="A426" s="16"/>
      <c r="B426" s="16"/>
      <c r="C426" s="16"/>
      <c r="D426" s="16"/>
      <c r="E426" s="16"/>
      <c r="F426" s="16"/>
      <c r="G426" s="16"/>
      <c r="H426" s="16"/>
      <c r="K426" s="16"/>
      <c r="L426" s="16"/>
      <c r="M426" s="16"/>
      <c r="N426" s="16"/>
      <c r="Q426" s="16"/>
      <c r="R426" s="16"/>
      <c r="T426" s="16"/>
      <c r="U426" s="16"/>
      <c r="W426" s="16"/>
      <c r="X426" s="16"/>
      <c r="Z426" s="16"/>
      <c r="AA426" s="16"/>
      <c r="AC426" s="16"/>
      <c r="AD426" s="16"/>
      <c r="AF426" s="16"/>
      <c r="AG426" s="16"/>
      <c r="AH426" s="58"/>
    </row>
    <row r="427" spans="1:34" s="40" customFormat="1" ht="15" customHeight="1" x14ac:dyDescent="0.25">
      <c r="A427" s="16"/>
      <c r="B427" s="16"/>
      <c r="C427" s="16"/>
      <c r="D427" s="16"/>
      <c r="E427" s="16"/>
      <c r="F427" s="16"/>
      <c r="G427" s="16"/>
      <c r="H427" s="16"/>
      <c r="I427" s="39"/>
      <c r="J427" s="39"/>
      <c r="K427" s="16"/>
      <c r="L427" s="16"/>
      <c r="M427" s="16"/>
      <c r="N427" s="16"/>
      <c r="O427" s="39"/>
      <c r="P427" s="39"/>
      <c r="Q427" s="16"/>
      <c r="R427" s="16"/>
      <c r="S427" s="39"/>
      <c r="T427" s="16"/>
      <c r="U427" s="16"/>
      <c r="V427" s="39"/>
      <c r="W427" s="16"/>
      <c r="X427" s="16"/>
      <c r="Y427" s="39"/>
      <c r="Z427" s="16"/>
      <c r="AA427" s="16"/>
      <c r="AB427" s="39"/>
      <c r="AC427" s="16"/>
      <c r="AD427" s="16"/>
      <c r="AE427" s="39"/>
      <c r="AF427" s="16"/>
      <c r="AG427" s="16"/>
      <c r="AH427" s="58"/>
    </row>
    <row r="428" spans="1:34" s="39" customFormat="1" ht="15" customHeight="1" x14ac:dyDescent="0.2">
      <c r="A428" s="16"/>
      <c r="B428" s="16"/>
      <c r="C428" s="16"/>
      <c r="D428" s="16"/>
      <c r="E428" s="16"/>
      <c r="F428" s="16"/>
      <c r="G428" s="16"/>
      <c r="H428" s="16"/>
      <c r="K428" s="16"/>
      <c r="L428" s="16"/>
      <c r="M428" s="16"/>
      <c r="N428" s="16"/>
      <c r="Q428" s="16"/>
      <c r="R428" s="16"/>
      <c r="T428" s="16"/>
      <c r="U428" s="16"/>
      <c r="W428" s="16"/>
      <c r="X428" s="16"/>
      <c r="Z428" s="16"/>
      <c r="AA428" s="16"/>
      <c r="AC428" s="16"/>
      <c r="AD428" s="16"/>
      <c r="AF428" s="16"/>
      <c r="AG428" s="16"/>
      <c r="AH428" s="58"/>
    </row>
    <row r="429" spans="1:34" s="39" customFormat="1" ht="15" customHeight="1" x14ac:dyDescent="0.2">
      <c r="A429" s="16"/>
      <c r="B429" s="16"/>
      <c r="C429" s="16"/>
      <c r="D429" s="16"/>
      <c r="E429" s="16"/>
      <c r="F429" s="16"/>
      <c r="G429" s="16"/>
      <c r="H429" s="16"/>
      <c r="K429" s="16"/>
      <c r="L429" s="16"/>
      <c r="M429" s="16"/>
      <c r="N429" s="16"/>
      <c r="Q429" s="16"/>
      <c r="R429" s="16"/>
      <c r="T429" s="16"/>
      <c r="U429" s="16"/>
      <c r="W429" s="16"/>
      <c r="X429" s="16"/>
      <c r="Z429" s="16"/>
      <c r="AA429" s="16"/>
      <c r="AC429" s="16"/>
      <c r="AD429" s="16"/>
      <c r="AF429" s="16"/>
      <c r="AG429" s="16"/>
      <c r="AH429" s="58"/>
    </row>
    <row r="430" spans="1:34" ht="15" customHeight="1" x14ac:dyDescent="0.2"/>
    <row r="431" spans="1:34" ht="15" customHeight="1" x14ac:dyDescent="0.2"/>
    <row r="432" spans="1:34"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sheetData>
  <mergeCells count="33">
    <mergeCell ref="X7:X8"/>
    <mergeCell ref="A408:AH409"/>
    <mergeCell ref="N7:N8"/>
    <mergeCell ref="O7:O8"/>
    <mergeCell ref="P7:P8"/>
    <mergeCell ref="Q7:Q8"/>
    <mergeCell ref="R7:R8"/>
    <mergeCell ref="S7:S8"/>
    <mergeCell ref="H7:H8"/>
    <mergeCell ref="I7:I8"/>
    <mergeCell ref="J7:J8"/>
    <mergeCell ref="K7:K8"/>
    <mergeCell ref="L7:L8"/>
    <mergeCell ref="M7:M8"/>
    <mergeCell ref="A7:B8"/>
    <mergeCell ref="C7:C8"/>
    <mergeCell ref="D7:D8"/>
    <mergeCell ref="E7:E8"/>
    <mergeCell ref="F7:F8"/>
    <mergeCell ref="G7:G8"/>
    <mergeCell ref="A3:AH3"/>
    <mergeCell ref="D5:F5"/>
    <mergeCell ref="G5:I5"/>
    <mergeCell ref="J5:L5"/>
    <mergeCell ref="M5:O5"/>
    <mergeCell ref="P5:R5"/>
    <mergeCell ref="S5:U5"/>
    <mergeCell ref="V5:X5"/>
    <mergeCell ref="Y5:AG5"/>
    <mergeCell ref="T7:T8"/>
    <mergeCell ref="U7:U8"/>
    <mergeCell ref="V7:V8"/>
    <mergeCell ref="W7:W8"/>
  </mergeCells>
  <conditionalFormatting sqref="D411:R411">
    <cfRule type="cellIs" dxfId="7" priority="6" operator="lessThan">
      <formula>0</formula>
    </cfRule>
  </conditionalFormatting>
  <conditionalFormatting sqref="Y411:AA411">
    <cfRule type="cellIs" dxfId="6" priority="5" operator="lessThan">
      <formula>0</formula>
    </cfRule>
  </conditionalFormatting>
  <conditionalFormatting sqref="AB411:AD411">
    <cfRule type="cellIs" dxfId="5" priority="4" operator="lessThan">
      <formula>0</formula>
    </cfRule>
  </conditionalFormatting>
  <conditionalFormatting sqref="AE411:AG411">
    <cfRule type="cellIs" dxfId="4" priority="3" operator="lessThan">
      <formula>0</formula>
    </cfRule>
  </conditionalFormatting>
  <conditionalFormatting sqref="S411:U411">
    <cfRule type="cellIs" dxfId="3" priority="2" operator="lessThan">
      <formula>0</formula>
    </cfRule>
  </conditionalFormatting>
  <conditionalFormatting sqref="V411:X411">
    <cfRule type="cellIs" dxfId="2"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E48:F54 E56:F61 E63:F64 E76:F82 E84:F91 E93:F98 E100:F101 E103:F113 E121:F122 E135:F143 G94:I98 E151:F156 E158:F162 E164:F170 E187:F192 E201:F202 E204:F212 E214:F219 E243:F244 E246:F256 E258:F265 E274:F275 E277:F286 E288:F297 E307:F312 E314:F318 E320:F321 E323:F331 E333:F339 E341:F347 E355:F356 E358:F368 E370:F376 E378:F383 E385:F393 E395:F399 E401:F402 E404:F406 G396:I399 J15:L16 G49:I54 G57:I61 G386:I393 G308:I312 G334:I339 G342:I347 G371:I376 G379:I383 J96:L96 G85:I91 H40:I40 H25:H30 G77:I82 G110:I113 G136:I143 G152:I156 G159:I162 G165:I170 G188:I192 G207:I212 G215:I219 G249:I256 G259:I265 G280:I286 G289:I297 G315:I318 G326:I331 G363:I368 M12:O13 M69:O69 M106:O108 M127:O127 M361:N361 I13:L14 J79:L79 J88:L88 E407:AH407 G268:I272 E267:F272 G300:I305 E299:F305 G350:I353 E349:F353 G222:I226 E221:F226 E12:F22 G15:I22 I25:I31 G25:G31 E24:F31 G34:I39 E33:F40 G43:I46 E42:F46 G71:I74 E66:F74 G116:I119 E115:F119 E124:F133 G129:I133 G146:I149 E145:F149 G173:I177 E172:F177 E179:F185 G180:I185 G195:I199 E194:F199 G229:I234 E228:F234 G237:I241 E236:F241 E403:AH403 E32:AH32 E23:AH23 E62:AH62 E47:AH47 E55:AH55 E41:AH41 E65:AH65 E75:AH75 E83:AH83 E92:AH92 E114:AH114 E102:AH102 E120:AH120 E123:AH123 E144:AH144 E150:AH150 E171:AH171 E178:AH178 E186:AH186 E193:AH193 E200:AH200 E203:AH203 E220:AH220 E227:AH227 E235:AH235 E242:AH242 E245:AH245 E257:AH257 E266:AH266 E273:AH273 E276:AH276 E287:AH287 E298:AH298 E306:AH306 E313:AH313 E319:AH319 E322:AH322 E332:AH332 E348:AH348 E340:AH340 E354:AH354 E357:AH357 E369:AH369 E377:AH377 E384:AH384 E394:AH394 E213:AH213 E99:AH99 E157:AH157 E163:AH163 E400:AH400 E134:AH134 P96:AG96 P13:AG16 P88:AG88 P79:AG79 D12:D407">
      <formula1>0</formula1>
      <formula2>3000000</formula2>
    </dataValidation>
  </dataValidations>
  <printOptions horizontalCentered="1"/>
  <pageMargins left="0.39370078740157483" right="0.39370078740157483" top="0.39370078740157483" bottom="0" header="0.51181102362204722" footer="0.51181102362204722"/>
  <pageSetup paperSize="9" scale="38" orientation="landscape" r:id="rId1"/>
  <headerFooter alignWithMargins="0"/>
  <rowBreaks count="5" manualBreakCount="5">
    <brk id="65" max="33" man="1"/>
    <brk id="123" max="33" man="1"/>
    <brk id="203" max="33" man="1"/>
    <brk id="276" max="33" man="1"/>
    <brk id="357" max="3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Y596"/>
  <sheetViews>
    <sheetView showGridLines="0" view="pageBreakPreview" zoomScaleNormal="100" zoomScaleSheetLayoutView="100" workbookViewId="0">
      <selection activeCell="D3" sqref="D3"/>
    </sheetView>
  </sheetViews>
  <sheetFormatPr defaultColWidth="9.140625" defaultRowHeight="15" customHeight="1" x14ac:dyDescent="0.2"/>
  <cols>
    <col min="1" max="1" width="9.140625" style="51" customWidth="1"/>
    <col min="2" max="3" width="10.7109375" style="51" customWidth="1"/>
    <col min="4" max="6" width="10.7109375" style="52" customWidth="1"/>
    <col min="7" max="13" width="10.7109375" style="51" customWidth="1"/>
    <col min="14" max="15" width="10.85546875" style="51" customWidth="1"/>
    <col min="16" max="16384" width="9.140625" style="51"/>
  </cols>
  <sheetData>
    <row r="1" spans="1:13" ht="15" customHeight="1" x14ac:dyDescent="0.2">
      <c r="A1" s="145"/>
      <c r="B1" s="162" t="s">
        <v>296</v>
      </c>
      <c r="C1" s="173"/>
      <c r="D1" s="173"/>
      <c r="E1" s="174"/>
      <c r="F1" s="174"/>
      <c r="G1" s="174"/>
      <c r="H1" s="173"/>
      <c r="I1" s="173"/>
      <c r="J1" s="173"/>
      <c r="K1" s="173"/>
      <c r="L1" s="173"/>
      <c r="M1" s="437"/>
    </row>
    <row r="2" spans="1:13" ht="15" customHeight="1" x14ac:dyDescent="0.25">
      <c r="A2" s="145"/>
      <c r="B2" s="175"/>
      <c r="C2" s="173"/>
      <c r="D2" s="173"/>
      <c r="E2" s="174"/>
      <c r="F2" s="174"/>
      <c r="G2" s="174"/>
      <c r="H2" s="173"/>
      <c r="I2" s="173"/>
      <c r="J2" s="173"/>
      <c r="K2" s="173"/>
      <c r="L2" s="173"/>
      <c r="M2"/>
    </row>
    <row r="3" spans="1:13" ht="30" customHeight="1" x14ac:dyDescent="0.2">
      <c r="A3" s="145"/>
      <c r="B3" s="163" t="s">
        <v>1258</v>
      </c>
      <c r="C3" s="153"/>
      <c r="D3" s="153"/>
      <c r="E3" s="152"/>
      <c r="F3" s="152"/>
      <c r="G3" s="152"/>
      <c r="H3" s="153"/>
      <c r="I3" s="153"/>
      <c r="J3" s="153"/>
      <c r="K3" s="153"/>
      <c r="L3" s="153"/>
      <c r="M3" s="436"/>
    </row>
    <row r="4" spans="1:13" ht="15" hidden="1" customHeight="1" x14ac:dyDescent="0.2">
      <c r="A4" s="145"/>
      <c r="B4" s="176"/>
      <c r="C4" s="177"/>
      <c r="D4" s="176"/>
      <c r="E4" s="61"/>
      <c r="F4" s="61"/>
      <c r="G4" s="61"/>
      <c r="H4" s="176"/>
      <c r="I4" s="176"/>
      <c r="J4" s="176"/>
      <c r="K4" s="176"/>
      <c r="L4" s="176"/>
      <c r="M4"/>
    </row>
    <row r="5" spans="1:13" ht="15" hidden="1" customHeight="1" x14ac:dyDescent="0.25">
      <c r="A5" s="145"/>
      <c r="B5" s="841"/>
      <c r="C5" s="841"/>
      <c r="D5" s="841"/>
      <c r="E5" s="841"/>
      <c r="F5" s="841"/>
      <c r="G5" s="841"/>
      <c r="H5" s="841"/>
      <c r="I5" s="841"/>
      <c r="J5" s="841"/>
      <c r="K5" s="841"/>
      <c r="L5" s="841"/>
      <c r="M5" s="841"/>
    </row>
    <row r="6" spans="1:13" ht="15" customHeight="1" x14ac:dyDescent="0.2">
      <c r="A6" s="145"/>
      <c r="B6" s="162"/>
      <c r="C6" s="162"/>
      <c r="D6" s="162"/>
      <c r="E6" s="162"/>
      <c r="F6" s="162"/>
      <c r="G6" s="162"/>
      <c r="H6" s="162"/>
      <c r="I6" s="162"/>
      <c r="J6" s="162"/>
      <c r="K6" s="162"/>
      <c r="L6" s="162"/>
      <c r="M6" s="162"/>
    </row>
    <row r="7" spans="1:13" ht="15" customHeight="1" x14ac:dyDescent="0.25">
      <c r="A7" s="145"/>
      <c r="B7" s="175" t="s">
        <v>279</v>
      </c>
      <c r="C7" s="175"/>
      <c r="D7" s="175"/>
      <c r="E7" s="175"/>
      <c r="F7" s="175"/>
      <c r="G7" s="175"/>
      <c r="H7" s="175"/>
      <c r="I7" s="175"/>
      <c r="J7" s="175"/>
      <c r="K7" s="175"/>
      <c r="L7" s="175"/>
      <c r="M7" s="175"/>
    </row>
    <row r="8" spans="1:13" ht="15" customHeight="1" x14ac:dyDescent="0.2">
      <c r="A8" s="145"/>
      <c r="E8" s="101"/>
      <c r="F8" s="101"/>
      <c r="G8" s="55"/>
      <c r="H8" s="55"/>
      <c r="I8" s="55"/>
      <c r="M8" s="55"/>
    </row>
    <row r="9" spans="1:13" ht="15" customHeight="1" x14ac:dyDescent="0.2">
      <c r="A9" s="145"/>
      <c r="E9" s="101"/>
      <c r="F9" s="101"/>
      <c r="G9" s="55"/>
      <c r="H9" s="55"/>
      <c r="I9" s="55"/>
      <c r="M9" s="55"/>
    </row>
    <row r="10" spans="1:13" ht="15" customHeight="1" x14ac:dyDescent="0.2">
      <c r="A10" s="145"/>
      <c r="E10" s="101"/>
      <c r="F10" s="101"/>
      <c r="G10" s="55"/>
      <c r="H10" s="55"/>
      <c r="I10" s="55"/>
      <c r="M10" s="55"/>
    </row>
    <row r="11" spans="1:13" ht="15" customHeight="1" x14ac:dyDescent="0.2">
      <c r="A11" s="145"/>
      <c r="E11" s="101"/>
      <c r="F11" s="101"/>
      <c r="G11" s="55"/>
      <c r="H11" s="55"/>
      <c r="I11" s="55"/>
      <c r="M11" s="55"/>
    </row>
    <row r="12" spans="1:13" ht="15" customHeight="1" x14ac:dyDescent="0.2">
      <c r="A12" s="145"/>
      <c r="E12" s="101"/>
      <c r="F12" s="101"/>
      <c r="G12" s="55"/>
      <c r="H12" s="55"/>
      <c r="I12" s="55"/>
      <c r="M12" s="55"/>
    </row>
    <row r="13" spans="1:13" s="105" customFormat="1" ht="15" customHeight="1" x14ac:dyDescent="0.2">
      <c r="A13" s="146"/>
      <c r="D13" s="106"/>
      <c r="E13" s="154"/>
      <c r="F13" s="154"/>
      <c r="G13" s="155"/>
      <c r="H13" s="155"/>
      <c r="I13" s="155"/>
      <c r="M13" s="155"/>
    </row>
    <row r="14" spans="1:13" ht="15" customHeight="1" x14ac:dyDescent="0.2">
      <c r="A14" s="145"/>
      <c r="E14" s="101"/>
      <c r="F14" s="101"/>
      <c r="G14" s="55"/>
      <c r="H14" s="55"/>
      <c r="I14" s="55"/>
      <c r="M14" s="55"/>
    </row>
    <row r="15" spans="1:13" ht="15" customHeight="1" x14ac:dyDescent="0.2">
      <c r="A15" s="145"/>
      <c r="E15" s="101"/>
      <c r="F15" s="101"/>
      <c r="G15" s="55"/>
      <c r="H15" s="55"/>
      <c r="I15" s="55"/>
      <c r="M15" s="55"/>
    </row>
    <row r="16" spans="1:13" ht="15" customHeight="1" x14ac:dyDescent="0.2">
      <c r="A16" s="145"/>
      <c r="E16" s="101"/>
      <c r="F16" s="101"/>
      <c r="G16" s="55"/>
      <c r="H16" s="55"/>
      <c r="I16" s="55"/>
      <c r="M16" s="55"/>
    </row>
    <row r="17" spans="1:13" ht="15" customHeight="1" x14ac:dyDescent="0.2">
      <c r="A17" s="145"/>
      <c r="E17" s="101"/>
      <c r="F17" s="101"/>
      <c r="G17" s="55"/>
      <c r="H17" s="55"/>
      <c r="I17" s="55"/>
      <c r="M17" s="55"/>
    </row>
    <row r="18" spans="1:13" ht="15" customHeight="1" x14ac:dyDescent="0.2">
      <c r="A18" s="145"/>
      <c r="E18" s="101"/>
      <c r="F18" s="101"/>
      <c r="G18" s="55"/>
      <c r="H18" s="55"/>
      <c r="I18" s="55"/>
      <c r="M18" s="55"/>
    </row>
    <row r="19" spans="1:13" ht="15" customHeight="1" x14ac:dyDescent="0.2">
      <c r="A19" s="145"/>
      <c r="E19" s="101"/>
      <c r="F19" s="101"/>
      <c r="G19" s="55"/>
      <c r="H19" s="55"/>
      <c r="I19" s="55"/>
      <c r="M19" s="55"/>
    </row>
    <row r="20" spans="1:13" ht="15" customHeight="1" x14ac:dyDescent="0.2">
      <c r="A20" s="145"/>
      <c r="E20" s="101"/>
      <c r="F20" s="101"/>
      <c r="G20" s="55"/>
      <c r="H20" s="55"/>
      <c r="I20" s="55"/>
      <c r="M20" s="55"/>
    </row>
    <row r="21" spans="1:13" ht="15" customHeight="1" x14ac:dyDescent="0.2">
      <c r="A21" s="145"/>
      <c r="E21" s="101"/>
      <c r="F21" s="101"/>
      <c r="G21" s="55"/>
      <c r="H21" s="55"/>
      <c r="I21" s="55"/>
      <c r="M21" s="55"/>
    </row>
    <row r="22" spans="1:13" ht="15" customHeight="1" x14ac:dyDescent="0.2">
      <c r="A22" s="145"/>
      <c r="E22" s="101"/>
      <c r="F22" s="101"/>
      <c r="G22" s="55"/>
      <c r="H22" s="55"/>
      <c r="I22" s="55"/>
      <c r="M22" s="55"/>
    </row>
    <row r="23" spans="1:13" s="105" customFormat="1" ht="15" customHeight="1" x14ac:dyDescent="0.2">
      <c r="A23" s="146"/>
      <c r="D23" s="106"/>
      <c r="E23" s="154"/>
      <c r="F23" s="154"/>
      <c r="G23" s="155"/>
      <c r="H23" s="155"/>
      <c r="I23" s="155"/>
      <c r="M23" s="155"/>
    </row>
    <row r="24" spans="1:13" ht="15" customHeight="1" x14ac:dyDescent="0.2">
      <c r="A24" s="145"/>
      <c r="E24" s="101"/>
      <c r="F24" s="101"/>
      <c r="G24" s="55"/>
      <c r="H24" s="55"/>
      <c r="I24" s="55"/>
      <c r="M24" s="55"/>
    </row>
    <row r="25" spans="1:13" ht="15" customHeight="1" x14ac:dyDescent="0.2">
      <c r="A25" s="145"/>
      <c r="E25" s="101"/>
      <c r="F25" s="101"/>
      <c r="G25" s="55"/>
      <c r="H25" s="55"/>
      <c r="I25" s="55"/>
      <c r="M25" s="55"/>
    </row>
    <row r="26" spans="1:13" ht="15" customHeight="1" x14ac:dyDescent="0.2">
      <c r="A26" s="145"/>
      <c r="E26" s="101"/>
      <c r="F26" s="101"/>
      <c r="G26" s="55"/>
      <c r="H26" s="55"/>
      <c r="I26" s="55"/>
      <c r="M26" s="55"/>
    </row>
    <row r="27" spans="1:13" ht="15" customHeight="1" x14ac:dyDescent="0.2">
      <c r="A27" s="145"/>
      <c r="E27" s="101"/>
      <c r="F27" s="101"/>
      <c r="G27" s="55"/>
      <c r="H27" s="55"/>
      <c r="I27" s="55"/>
      <c r="M27" s="55"/>
    </row>
    <row r="28" spans="1:13" ht="15" customHeight="1" x14ac:dyDescent="0.2">
      <c r="A28" s="145"/>
      <c r="E28" s="101"/>
      <c r="F28" s="101"/>
      <c r="G28" s="55"/>
      <c r="H28" s="55"/>
      <c r="I28" s="55"/>
      <c r="M28" s="55"/>
    </row>
    <row r="29" spans="1:13" ht="15" customHeight="1" x14ac:dyDescent="0.2">
      <c r="A29" s="145"/>
      <c r="E29" s="101"/>
      <c r="F29" s="101"/>
      <c r="G29" s="55"/>
      <c r="H29" s="55"/>
      <c r="I29" s="55"/>
      <c r="M29" s="55"/>
    </row>
    <row r="30" spans="1:13" ht="15" customHeight="1" x14ac:dyDescent="0.2">
      <c r="A30" s="145"/>
      <c r="E30" s="101"/>
      <c r="F30" s="101"/>
      <c r="G30" s="55"/>
      <c r="H30" s="55"/>
      <c r="I30" s="55"/>
      <c r="M30" s="55"/>
    </row>
    <row r="31" spans="1:13" ht="15" customHeight="1" x14ac:dyDescent="0.2">
      <c r="A31" s="145"/>
      <c r="E31" s="101"/>
      <c r="F31" s="101"/>
      <c r="G31" s="55"/>
      <c r="H31" s="55"/>
      <c r="I31" s="55"/>
      <c r="M31" s="55"/>
    </row>
    <row r="32" spans="1:13" ht="15" customHeight="1" x14ac:dyDescent="0.2">
      <c r="A32" s="145"/>
      <c r="E32" s="101"/>
      <c r="F32" s="101"/>
      <c r="G32" s="55"/>
      <c r="H32" s="55"/>
      <c r="I32" s="55"/>
      <c r="M32" s="55"/>
    </row>
    <row r="33" spans="1:13" ht="15" customHeight="1" x14ac:dyDescent="0.2">
      <c r="A33" s="145"/>
      <c r="E33" s="101"/>
      <c r="F33" s="101"/>
      <c r="G33" s="55"/>
      <c r="H33" s="55"/>
      <c r="I33" s="55"/>
      <c r="M33" s="55"/>
    </row>
    <row r="34" spans="1:13" s="105" customFormat="1" ht="15" customHeight="1" x14ac:dyDescent="0.2">
      <c r="A34" s="146"/>
      <c r="D34" s="106"/>
      <c r="E34" s="154"/>
      <c r="F34" s="154"/>
      <c r="G34" s="155"/>
      <c r="H34" s="155"/>
      <c r="I34" s="155"/>
      <c r="M34" s="155"/>
    </row>
    <row r="35" spans="1:13" ht="15" customHeight="1" x14ac:dyDescent="0.2">
      <c r="A35" s="145"/>
      <c r="E35" s="101"/>
      <c r="F35" s="101"/>
      <c r="G35" s="55"/>
      <c r="H35" s="55"/>
      <c r="I35" s="55"/>
      <c r="M35" s="55"/>
    </row>
    <row r="36" spans="1:13" ht="15" customHeight="1" x14ac:dyDescent="0.2">
      <c r="A36" s="145"/>
      <c r="E36" s="101"/>
      <c r="F36" s="101"/>
      <c r="G36" s="55"/>
      <c r="H36" s="55"/>
      <c r="I36" s="55"/>
      <c r="M36" s="55"/>
    </row>
    <row r="37" spans="1:13" ht="15" customHeight="1" x14ac:dyDescent="0.2">
      <c r="A37" s="145"/>
      <c r="E37" s="101"/>
      <c r="F37" s="101"/>
      <c r="G37" s="55"/>
      <c r="H37" s="55"/>
      <c r="I37" s="55"/>
      <c r="M37" s="55"/>
    </row>
    <row r="38" spans="1:13" ht="15" customHeight="1" x14ac:dyDescent="0.2">
      <c r="A38" s="145"/>
      <c r="E38" s="101"/>
      <c r="F38" s="101"/>
      <c r="G38" s="55"/>
      <c r="H38" s="55"/>
      <c r="I38" s="55"/>
      <c r="M38" s="55"/>
    </row>
    <row r="39" spans="1:13" ht="15" customHeight="1" x14ac:dyDescent="0.2">
      <c r="A39" s="145"/>
      <c r="E39" s="101"/>
      <c r="F39" s="101"/>
      <c r="G39" s="55"/>
      <c r="H39" s="55"/>
      <c r="I39" s="55"/>
      <c r="M39" s="55"/>
    </row>
    <row r="40" spans="1:13" ht="15" customHeight="1" x14ac:dyDescent="0.2">
      <c r="A40" s="145"/>
      <c r="E40" s="101"/>
      <c r="F40" s="101"/>
      <c r="G40" s="55"/>
      <c r="H40" s="55"/>
      <c r="I40" s="55"/>
      <c r="M40" s="55"/>
    </row>
    <row r="41" spans="1:13" s="105" customFormat="1" ht="15" customHeight="1" x14ac:dyDescent="0.2">
      <c r="A41" s="146"/>
      <c r="D41" s="106"/>
      <c r="E41" s="154"/>
      <c r="F41" s="154"/>
      <c r="G41" s="155"/>
      <c r="H41" s="155"/>
      <c r="I41" s="155"/>
      <c r="M41" s="155"/>
    </row>
    <row r="42" spans="1:13" ht="15" customHeight="1" x14ac:dyDescent="0.2">
      <c r="A42" s="145"/>
      <c r="E42" s="101"/>
      <c r="F42" s="101"/>
      <c r="G42" s="55"/>
      <c r="H42" s="55"/>
      <c r="I42" s="55"/>
      <c r="M42" s="55"/>
    </row>
    <row r="43" spans="1:13" ht="15" customHeight="1" x14ac:dyDescent="0.2">
      <c r="A43" s="145"/>
      <c r="E43" s="101"/>
      <c r="F43" s="101"/>
      <c r="G43" s="55"/>
      <c r="H43" s="55"/>
      <c r="I43" s="55"/>
      <c r="M43" s="55"/>
    </row>
    <row r="44" spans="1:13" ht="15" customHeight="1" x14ac:dyDescent="0.2">
      <c r="A44" s="145"/>
      <c r="E44" s="101"/>
      <c r="F44" s="101"/>
      <c r="G44" s="55"/>
      <c r="H44" s="55"/>
      <c r="I44" s="55"/>
      <c r="M44" s="55"/>
    </row>
    <row r="45" spans="1:13" ht="15" customHeight="1" x14ac:dyDescent="0.2">
      <c r="A45" s="145"/>
      <c r="E45" s="101"/>
      <c r="F45" s="101"/>
      <c r="G45" s="55"/>
      <c r="H45" s="55"/>
      <c r="I45" s="55"/>
      <c r="M45" s="55"/>
    </row>
    <row r="46" spans="1:13" ht="15" customHeight="1" x14ac:dyDescent="0.2">
      <c r="A46" s="145"/>
      <c r="E46" s="101"/>
      <c r="F46" s="101"/>
      <c r="G46" s="55"/>
      <c r="H46" s="55"/>
      <c r="I46" s="55"/>
      <c r="M46" s="55"/>
    </row>
    <row r="47" spans="1:13" ht="15" customHeight="1" x14ac:dyDescent="0.2">
      <c r="A47" s="145"/>
      <c r="E47" s="101"/>
      <c r="F47" s="101"/>
      <c r="G47" s="55"/>
      <c r="H47" s="55"/>
      <c r="I47" s="55"/>
      <c r="M47" s="55"/>
    </row>
    <row r="48" spans="1:13" ht="15" customHeight="1" x14ac:dyDescent="0.2">
      <c r="A48" s="145"/>
      <c r="E48" s="101"/>
      <c r="F48" s="101"/>
      <c r="G48" s="55"/>
      <c r="H48" s="55"/>
      <c r="I48" s="55"/>
      <c r="M48" s="55"/>
    </row>
    <row r="49" spans="1:13" s="105" customFormat="1" ht="15" customHeight="1" x14ac:dyDescent="0.2">
      <c r="A49" s="146"/>
      <c r="D49" s="106"/>
      <c r="E49" s="154"/>
      <c r="F49" s="154"/>
      <c r="G49" s="155"/>
      <c r="H49" s="155"/>
      <c r="I49" s="155"/>
      <c r="M49" s="155"/>
    </row>
    <row r="50" spans="1:13" ht="15" customHeight="1" x14ac:dyDescent="0.2">
      <c r="A50" s="145"/>
      <c r="E50" s="101"/>
      <c r="F50" s="101"/>
      <c r="G50" s="55"/>
      <c r="H50" s="55"/>
      <c r="I50" s="55"/>
      <c r="M50" s="55"/>
    </row>
    <row r="51" spans="1:13" ht="15" customHeight="1" x14ac:dyDescent="0.2">
      <c r="A51" s="145"/>
      <c r="E51" s="101"/>
      <c r="F51" s="101"/>
      <c r="G51" s="55"/>
      <c r="H51" s="55"/>
      <c r="I51" s="55"/>
      <c r="M51" s="55"/>
    </row>
    <row r="52" spans="1:13" ht="15" customHeight="1" x14ac:dyDescent="0.2">
      <c r="A52" s="145"/>
      <c r="E52" s="101"/>
      <c r="F52" s="101"/>
      <c r="G52" s="55"/>
      <c r="H52" s="55"/>
      <c r="I52" s="55"/>
      <c r="M52" s="55"/>
    </row>
    <row r="53" spans="1:13" ht="15" customHeight="1" x14ac:dyDescent="0.2">
      <c r="A53" s="145"/>
      <c r="E53" s="101"/>
      <c r="F53" s="101"/>
      <c r="G53" s="55"/>
      <c r="H53" s="55"/>
      <c r="I53" s="55"/>
      <c r="M53" s="55"/>
    </row>
    <row r="54" spans="1:13" ht="15" customHeight="1" x14ac:dyDescent="0.2">
      <c r="A54" s="145"/>
      <c r="E54" s="101"/>
      <c r="F54" s="101"/>
      <c r="G54" s="55"/>
      <c r="H54" s="55"/>
      <c r="I54" s="55"/>
      <c r="M54" s="55"/>
    </row>
    <row r="55" spans="1:13" ht="15" customHeight="1" x14ac:dyDescent="0.2">
      <c r="A55" s="145"/>
      <c r="E55" s="101"/>
      <c r="F55" s="101"/>
      <c r="G55" s="55"/>
      <c r="H55" s="55"/>
      <c r="I55" s="55"/>
      <c r="M55" s="55"/>
    </row>
    <row r="56" spans="1:13" s="105" customFormat="1" ht="15" customHeight="1" x14ac:dyDescent="0.2">
      <c r="A56" s="146"/>
      <c r="D56" s="106"/>
      <c r="E56" s="154"/>
      <c r="F56" s="154"/>
      <c r="G56" s="155"/>
      <c r="H56" s="155"/>
      <c r="I56" s="155"/>
      <c r="M56" s="155"/>
    </row>
    <row r="57" spans="1:13" ht="15" customHeight="1" x14ac:dyDescent="0.2">
      <c r="A57" s="145"/>
      <c r="E57" s="101"/>
      <c r="F57" s="101"/>
      <c r="G57" s="55"/>
      <c r="H57" s="55"/>
      <c r="I57" s="55"/>
      <c r="M57" s="55"/>
    </row>
    <row r="58" spans="1:13" ht="15" customHeight="1" x14ac:dyDescent="0.2">
      <c r="A58" s="145"/>
      <c r="E58" s="101"/>
      <c r="F58" s="101"/>
      <c r="G58" s="55"/>
      <c r="H58" s="55"/>
      <c r="I58" s="55"/>
      <c r="M58" s="55"/>
    </row>
    <row r="59" spans="1:13" s="105" customFormat="1" ht="15" customHeight="1" x14ac:dyDescent="0.2">
      <c r="A59" s="146"/>
      <c r="D59" s="106"/>
      <c r="E59" s="154"/>
      <c r="F59" s="154"/>
      <c r="G59" s="155"/>
      <c r="H59" s="155"/>
      <c r="I59" s="155"/>
      <c r="M59" s="155"/>
    </row>
    <row r="60" spans="1:13" ht="15" customHeight="1" x14ac:dyDescent="0.2">
      <c r="A60" s="145"/>
      <c r="E60" s="101"/>
      <c r="F60" s="101"/>
      <c r="G60" s="55"/>
      <c r="H60" s="55"/>
      <c r="I60" s="55"/>
      <c r="M60" s="55"/>
    </row>
    <row r="61" spans="1:13" ht="15" customHeight="1" x14ac:dyDescent="0.2">
      <c r="A61" s="145"/>
      <c r="E61" s="101"/>
      <c r="F61" s="101"/>
      <c r="G61" s="55"/>
      <c r="H61" s="55"/>
      <c r="I61" s="55"/>
      <c r="M61" s="55"/>
    </row>
    <row r="62" spans="1:13" ht="15" customHeight="1" x14ac:dyDescent="0.2">
      <c r="A62" s="145"/>
      <c r="E62" s="101"/>
      <c r="F62" s="101"/>
      <c r="G62" s="55"/>
      <c r="H62" s="55"/>
      <c r="I62" s="55"/>
      <c r="M62" s="55"/>
    </row>
    <row r="63" spans="1:13" ht="15" customHeight="1" x14ac:dyDescent="0.2">
      <c r="A63" s="145"/>
      <c r="E63" s="101"/>
      <c r="F63" s="101"/>
      <c r="G63" s="55"/>
      <c r="H63" s="55"/>
      <c r="I63" s="55"/>
      <c r="M63" s="55"/>
    </row>
    <row r="64" spans="1:13" ht="15" customHeight="1" x14ac:dyDescent="0.2">
      <c r="A64" s="145"/>
      <c r="E64" s="101"/>
      <c r="F64" s="101"/>
      <c r="G64" s="55"/>
      <c r="H64" s="55"/>
      <c r="I64" s="55"/>
      <c r="M64" s="55"/>
    </row>
    <row r="65" spans="1:13" ht="15" customHeight="1" x14ac:dyDescent="0.2">
      <c r="A65" s="145"/>
      <c r="E65" s="101"/>
      <c r="F65" s="101"/>
      <c r="G65" s="55"/>
      <c r="H65" s="55"/>
      <c r="I65" s="55"/>
      <c r="M65" s="55"/>
    </row>
    <row r="66" spans="1:13" ht="15" customHeight="1" x14ac:dyDescent="0.2">
      <c r="A66" s="145"/>
      <c r="E66" s="101"/>
      <c r="F66" s="101"/>
      <c r="G66" s="55"/>
      <c r="H66" s="55"/>
      <c r="I66" s="55"/>
      <c r="M66" s="55"/>
    </row>
    <row r="67" spans="1:13" ht="15" customHeight="1" x14ac:dyDescent="0.2">
      <c r="A67" s="145"/>
      <c r="E67" s="101"/>
      <c r="F67" s="101"/>
      <c r="G67" s="55"/>
      <c r="H67" s="55"/>
      <c r="I67" s="55"/>
      <c r="M67" s="55"/>
    </row>
    <row r="68" spans="1:13" ht="15" customHeight="1" x14ac:dyDescent="0.2">
      <c r="A68" s="145"/>
      <c r="E68" s="101"/>
      <c r="F68" s="101"/>
      <c r="G68" s="55"/>
      <c r="H68" s="55"/>
      <c r="I68" s="55"/>
      <c r="M68" s="55"/>
    </row>
    <row r="69" spans="1:13" ht="15" customHeight="1" x14ac:dyDescent="0.2">
      <c r="A69" s="145"/>
      <c r="E69" s="101"/>
      <c r="F69" s="101"/>
      <c r="G69" s="55"/>
      <c r="H69" s="55"/>
      <c r="I69" s="55"/>
      <c r="M69" s="55"/>
    </row>
    <row r="70" spans="1:13" s="105" customFormat="1" ht="15" customHeight="1" x14ac:dyDescent="0.2">
      <c r="A70" s="146"/>
      <c r="D70" s="106"/>
      <c r="E70" s="154"/>
      <c r="F70" s="154"/>
      <c r="G70" s="155"/>
      <c r="H70" s="155"/>
      <c r="I70" s="155"/>
      <c r="M70" s="155"/>
    </row>
    <row r="71" spans="1:13" ht="15" customHeight="1" x14ac:dyDescent="0.2">
      <c r="A71" s="145"/>
      <c r="E71" s="101"/>
      <c r="F71" s="101"/>
      <c r="G71" s="55"/>
      <c r="H71" s="55"/>
      <c r="I71" s="55"/>
      <c r="M71" s="55"/>
    </row>
    <row r="72" spans="1:13" ht="15" customHeight="1" x14ac:dyDescent="0.2">
      <c r="A72" s="145"/>
      <c r="E72" s="101"/>
      <c r="F72" s="101"/>
      <c r="G72" s="55"/>
      <c r="H72" s="55"/>
      <c r="I72" s="55"/>
      <c r="M72" s="55"/>
    </row>
    <row r="73" spans="1:13" ht="15" customHeight="1" x14ac:dyDescent="0.2">
      <c r="A73" s="145"/>
      <c r="E73" s="101"/>
      <c r="F73" s="101"/>
      <c r="G73" s="55"/>
      <c r="H73" s="55"/>
      <c r="I73" s="55"/>
      <c r="M73" s="55"/>
    </row>
    <row r="74" spans="1:13" ht="15" customHeight="1" x14ac:dyDescent="0.2">
      <c r="A74" s="145"/>
      <c r="E74" s="101"/>
      <c r="F74" s="101"/>
      <c r="G74" s="55"/>
      <c r="H74" s="55"/>
      <c r="I74" s="55"/>
      <c r="M74" s="55"/>
    </row>
    <row r="75" spans="1:13" ht="15" customHeight="1" x14ac:dyDescent="0.2">
      <c r="A75" s="145"/>
      <c r="E75" s="101"/>
      <c r="F75" s="101"/>
      <c r="G75" s="55"/>
      <c r="H75" s="55"/>
      <c r="I75" s="55"/>
      <c r="M75" s="55"/>
    </row>
    <row r="76" spans="1:13" ht="15" customHeight="1" x14ac:dyDescent="0.2">
      <c r="A76" s="145"/>
      <c r="E76" s="101"/>
      <c r="F76" s="101"/>
      <c r="G76" s="55"/>
      <c r="H76" s="55"/>
      <c r="I76" s="55"/>
      <c r="M76" s="55"/>
    </row>
    <row r="77" spans="1:13" ht="15" customHeight="1" x14ac:dyDescent="0.2">
      <c r="A77" s="145"/>
      <c r="E77" s="101"/>
      <c r="F77" s="101"/>
      <c r="G77" s="55"/>
      <c r="H77" s="55"/>
      <c r="I77" s="55"/>
      <c r="M77" s="55"/>
    </row>
    <row r="78" spans="1:13" s="105" customFormat="1" ht="15" customHeight="1" x14ac:dyDescent="0.2">
      <c r="A78" s="146"/>
      <c r="D78" s="106"/>
      <c r="E78" s="154"/>
      <c r="F78" s="154"/>
      <c r="G78" s="155"/>
      <c r="H78" s="155"/>
      <c r="I78" s="155"/>
      <c r="M78" s="155"/>
    </row>
    <row r="79" spans="1:13" ht="15" customHeight="1" x14ac:dyDescent="0.2">
      <c r="A79" s="145"/>
      <c r="E79" s="101"/>
      <c r="F79" s="101"/>
      <c r="G79" s="55"/>
      <c r="H79" s="55"/>
      <c r="I79" s="55"/>
      <c r="M79" s="55"/>
    </row>
    <row r="80" spans="1:13" ht="15" customHeight="1" x14ac:dyDescent="0.2">
      <c r="A80" s="145"/>
      <c r="E80" s="101"/>
      <c r="F80" s="101"/>
      <c r="G80" s="55"/>
      <c r="H80" s="55"/>
      <c r="I80" s="55"/>
      <c r="M80" s="55"/>
    </row>
    <row r="81" spans="1:13" ht="15" customHeight="1" x14ac:dyDescent="0.2">
      <c r="A81" s="145"/>
      <c r="E81" s="101"/>
      <c r="F81" s="101"/>
      <c r="G81" s="55"/>
      <c r="H81" s="55"/>
      <c r="I81" s="55"/>
      <c r="M81" s="55"/>
    </row>
    <row r="82" spans="1:13" ht="15" customHeight="1" x14ac:dyDescent="0.2">
      <c r="A82" s="145"/>
      <c r="E82" s="101"/>
      <c r="F82" s="101"/>
      <c r="G82" s="55"/>
      <c r="H82" s="55"/>
      <c r="I82" s="55"/>
      <c r="M82" s="55"/>
    </row>
    <row r="83" spans="1:13" ht="15" customHeight="1" x14ac:dyDescent="0.2">
      <c r="A83" s="145"/>
      <c r="E83" s="101"/>
      <c r="F83" s="101"/>
      <c r="G83" s="55"/>
      <c r="H83" s="55"/>
      <c r="I83" s="55"/>
      <c r="M83" s="55"/>
    </row>
    <row r="84" spans="1:13" ht="15" customHeight="1" x14ac:dyDescent="0.2">
      <c r="A84" s="145"/>
      <c r="E84" s="101"/>
      <c r="F84" s="101"/>
      <c r="G84" s="55"/>
      <c r="H84" s="55"/>
      <c r="I84" s="55"/>
      <c r="M84" s="55"/>
    </row>
    <row r="85" spans="1:13" ht="15" customHeight="1" x14ac:dyDescent="0.2">
      <c r="A85" s="145"/>
      <c r="E85" s="101"/>
      <c r="F85" s="101"/>
      <c r="G85" s="55"/>
      <c r="H85" s="55"/>
      <c r="I85" s="55"/>
      <c r="M85" s="55"/>
    </row>
    <row r="86" spans="1:13" ht="15" customHeight="1" x14ac:dyDescent="0.2">
      <c r="A86" s="145"/>
      <c r="E86" s="101"/>
      <c r="F86" s="101"/>
      <c r="G86" s="55"/>
      <c r="H86" s="55"/>
      <c r="I86" s="55"/>
      <c r="M86" s="55"/>
    </row>
    <row r="87" spans="1:13" s="105" customFormat="1" ht="15" customHeight="1" x14ac:dyDescent="0.2">
      <c r="A87" s="146"/>
      <c r="D87" s="106"/>
      <c r="E87" s="154"/>
      <c r="F87" s="154"/>
      <c r="G87" s="155"/>
      <c r="H87" s="155"/>
      <c r="I87" s="155"/>
      <c r="M87" s="155"/>
    </row>
    <row r="88" spans="1:13" ht="15" customHeight="1" x14ac:dyDescent="0.2">
      <c r="A88" s="145"/>
      <c r="E88" s="101"/>
      <c r="F88" s="101"/>
      <c r="G88" s="55"/>
      <c r="H88" s="55"/>
      <c r="I88" s="55"/>
      <c r="M88" s="55"/>
    </row>
    <row r="89" spans="1:13" ht="15" customHeight="1" x14ac:dyDescent="0.2">
      <c r="A89" s="145"/>
      <c r="E89" s="101"/>
      <c r="F89" s="101"/>
      <c r="G89" s="55"/>
      <c r="H89" s="55"/>
      <c r="I89" s="55"/>
      <c r="M89" s="55"/>
    </row>
    <row r="90" spans="1:13" ht="15" customHeight="1" x14ac:dyDescent="0.2">
      <c r="A90" s="145"/>
      <c r="E90" s="101"/>
      <c r="F90" s="101"/>
      <c r="G90" s="55"/>
      <c r="H90" s="55"/>
      <c r="I90" s="55"/>
      <c r="M90" s="55"/>
    </row>
    <row r="91" spans="1:13" ht="15" customHeight="1" x14ac:dyDescent="0.2">
      <c r="A91" s="145"/>
      <c r="E91" s="101"/>
      <c r="F91" s="101"/>
      <c r="G91" s="55"/>
      <c r="H91" s="55"/>
      <c r="I91" s="55"/>
      <c r="M91" s="55"/>
    </row>
    <row r="92" spans="1:13" ht="15" customHeight="1" x14ac:dyDescent="0.2">
      <c r="A92" s="145"/>
      <c r="E92" s="101"/>
      <c r="F92" s="101"/>
      <c r="G92" s="55"/>
      <c r="H92" s="55"/>
      <c r="I92" s="55"/>
      <c r="M92" s="55"/>
    </row>
    <row r="93" spans="1:13" ht="15" customHeight="1" x14ac:dyDescent="0.2">
      <c r="A93" s="145"/>
      <c r="E93" s="101"/>
      <c r="F93" s="101"/>
      <c r="G93" s="55"/>
      <c r="H93" s="55"/>
      <c r="I93" s="55"/>
      <c r="M93" s="55"/>
    </row>
    <row r="94" spans="1:13" s="105" customFormat="1" ht="15" customHeight="1" x14ac:dyDescent="0.2">
      <c r="A94" s="146"/>
      <c r="D94" s="106"/>
      <c r="E94" s="154"/>
      <c r="F94" s="154"/>
      <c r="G94" s="155"/>
      <c r="H94" s="155"/>
      <c r="I94" s="155"/>
      <c r="M94" s="155"/>
    </row>
    <row r="95" spans="1:13" ht="15" customHeight="1" x14ac:dyDescent="0.2">
      <c r="A95" s="145"/>
      <c r="E95" s="101"/>
      <c r="F95" s="101"/>
      <c r="G95" s="55"/>
      <c r="H95" s="55"/>
      <c r="I95" s="55"/>
      <c r="M95" s="55"/>
    </row>
    <row r="96" spans="1:13" ht="15" customHeight="1" x14ac:dyDescent="0.2">
      <c r="A96" s="145"/>
      <c r="E96" s="101"/>
      <c r="F96" s="101"/>
      <c r="G96" s="55"/>
      <c r="H96" s="55"/>
      <c r="I96" s="55"/>
      <c r="M96" s="55"/>
    </row>
    <row r="97" spans="1:13" s="105" customFormat="1" ht="15" customHeight="1" x14ac:dyDescent="0.2">
      <c r="A97" s="146"/>
      <c r="D97" s="106"/>
      <c r="E97" s="154"/>
      <c r="F97" s="154"/>
      <c r="G97" s="155"/>
      <c r="H97" s="155"/>
      <c r="I97" s="155"/>
      <c r="M97" s="155"/>
    </row>
    <row r="98" spans="1:13" ht="15" customHeight="1" x14ac:dyDescent="0.2">
      <c r="A98" s="145"/>
      <c r="E98" s="101"/>
      <c r="F98" s="101"/>
      <c r="G98" s="55"/>
      <c r="H98" s="55"/>
      <c r="I98" s="55"/>
      <c r="M98" s="55"/>
    </row>
    <row r="99" spans="1:13" ht="15" customHeight="1" x14ac:dyDescent="0.2">
      <c r="A99" s="145"/>
      <c r="E99" s="101"/>
      <c r="F99" s="101"/>
      <c r="G99" s="55"/>
      <c r="H99" s="55"/>
      <c r="I99" s="55"/>
      <c r="M99" s="55"/>
    </row>
    <row r="100" spans="1:13" ht="15" customHeight="1" x14ac:dyDescent="0.2">
      <c r="A100" s="145"/>
      <c r="E100" s="101"/>
      <c r="F100" s="101"/>
      <c r="G100" s="55"/>
      <c r="H100" s="55"/>
      <c r="I100" s="55"/>
      <c r="M100" s="55"/>
    </row>
    <row r="101" spans="1:13" ht="15" customHeight="1" x14ac:dyDescent="0.2">
      <c r="A101" s="145"/>
      <c r="E101" s="101"/>
      <c r="F101" s="101"/>
      <c r="G101" s="55"/>
      <c r="H101" s="55"/>
      <c r="I101" s="55"/>
      <c r="M101" s="55"/>
    </row>
    <row r="102" spans="1:13" ht="15" customHeight="1" x14ac:dyDescent="0.2">
      <c r="A102" s="145"/>
      <c r="E102" s="101"/>
      <c r="F102" s="101"/>
      <c r="G102" s="55"/>
      <c r="H102" s="55"/>
      <c r="I102" s="55"/>
      <c r="M102" s="55"/>
    </row>
    <row r="103" spans="1:13" ht="15" customHeight="1" x14ac:dyDescent="0.2">
      <c r="A103" s="145"/>
      <c r="E103" s="101"/>
      <c r="F103" s="101"/>
      <c r="G103" s="55"/>
      <c r="H103" s="55"/>
      <c r="I103" s="55"/>
      <c r="M103" s="55"/>
    </row>
    <row r="104" spans="1:13" ht="15" customHeight="1" x14ac:dyDescent="0.2">
      <c r="A104" s="145"/>
      <c r="E104" s="101"/>
      <c r="F104" s="101"/>
      <c r="G104" s="55"/>
      <c r="H104" s="55"/>
      <c r="I104" s="55"/>
      <c r="M104" s="55"/>
    </row>
    <row r="105" spans="1:13" ht="15" customHeight="1" x14ac:dyDescent="0.2">
      <c r="A105" s="145"/>
      <c r="E105" s="101"/>
      <c r="F105" s="101"/>
      <c r="G105" s="55"/>
      <c r="H105" s="55"/>
      <c r="I105" s="55"/>
      <c r="M105" s="55"/>
    </row>
    <row r="106" spans="1:13" ht="15" customHeight="1" x14ac:dyDescent="0.2">
      <c r="A106" s="145"/>
      <c r="E106" s="101"/>
      <c r="F106" s="101"/>
      <c r="G106" s="55"/>
      <c r="H106" s="55"/>
      <c r="I106" s="55"/>
      <c r="M106" s="55"/>
    </row>
    <row r="107" spans="1:13" ht="15" customHeight="1" x14ac:dyDescent="0.2">
      <c r="A107" s="145"/>
      <c r="E107" s="101"/>
      <c r="F107" s="101"/>
      <c r="G107" s="55"/>
      <c r="H107" s="55"/>
      <c r="I107" s="55"/>
      <c r="M107" s="55"/>
    </row>
    <row r="108" spans="1:13" ht="15" customHeight="1" x14ac:dyDescent="0.2">
      <c r="A108" s="145"/>
      <c r="E108" s="101"/>
      <c r="F108" s="101"/>
      <c r="G108" s="55"/>
      <c r="H108" s="55"/>
      <c r="I108" s="55"/>
      <c r="M108" s="55"/>
    </row>
    <row r="109" spans="1:13" s="105" customFormat="1" ht="15" customHeight="1" x14ac:dyDescent="0.2">
      <c r="A109" s="146"/>
      <c r="D109" s="106"/>
      <c r="E109" s="154"/>
      <c r="F109" s="154"/>
      <c r="G109" s="155"/>
      <c r="H109" s="155"/>
      <c r="I109" s="155"/>
      <c r="M109" s="155"/>
    </row>
    <row r="110" spans="1:13" ht="15" customHeight="1" x14ac:dyDescent="0.2">
      <c r="A110" s="145"/>
      <c r="E110" s="101"/>
      <c r="F110" s="101"/>
      <c r="G110" s="55"/>
      <c r="H110" s="55"/>
      <c r="I110" s="55"/>
      <c r="M110" s="55"/>
    </row>
    <row r="111" spans="1:13" ht="15" customHeight="1" x14ac:dyDescent="0.2">
      <c r="A111" s="145"/>
      <c r="E111" s="101"/>
      <c r="F111" s="101"/>
      <c r="G111" s="55"/>
      <c r="H111" s="55"/>
      <c r="I111" s="55"/>
      <c r="M111" s="55"/>
    </row>
    <row r="112" spans="1:13" ht="15" customHeight="1" x14ac:dyDescent="0.2">
      <c r="A112" s="145"/>
      <c r="E112" s="101"/>
      <c r="F112" s="101"/>
      <c r="G112" s="55"/>
      <c r="H112" s="55"/>
      <c r="I112" s="55"/>
      <c r="M112" s="55"/>
    </row>
    <row r="113" spans="1:13" ht="15" customHeight="1" x14ac:dyDescent="0.2">
      <c r="A113" s="145"/>
      <c r="E113" s="101"/>
      <c r="F113" s="101"/>
      <c r="G113" s="55"/>
      <c r="H113" s="55"/>
      <c r="I113" s="55"/>
      <c r="M113" s="55"/>
    </row>
    <row r="114" spans="1:13" ht="15" customHeight="1" x14ac:dyDescent="0.2">
      <c r="A114" s="145"/>
      <c r="E114" s="101"/>
      <c r="F114" s="101"/>
      <c r="G114" s="55"/>
      <c r="H114" s="55"/>
      <c r="I114" s="55"/>
      <c r="M114" s="55"/>
    </row>
    <row r="115" spans="1:13" ht="15" customHeight="1" x14ac:dyDescent="0.2">
      <c r="A115" s="145"/>
      <c r="E115" s="101"/>
      <c r="F115" s="101"/>
      <c r="G115" s="55"/>
      <c r="H115" s="55"/>
      <c r="I115" s="55"/>
      <c r="M115" s="55"/>
    </row>
    <row r="116" spans="1:13" s="105" customFormat="1" ht="15" customHeight="1" x14ac:dyDescent="0.2">
      <c r="A116" s="146"/>
      <c r="D116" s="106"/>
      <c r="E116" s="154"/>
      <c r="F116" s="154"/>
      <c r="G116" s="155"/>
      <c r="H116" s="155"/>
      <c r="I116" s="155"/>
      <c r="M116" s="155"/>
    </row>
    <row r="117" spans="1:13" ht="15" customHeight="1" x14ac:dyDescent="0.2">
      <c r="A117" s="145"/>
      <c r="E117" s="101"/>
      <c r="F117" s="101"/>
      <c r="G117" s="55"/>
      <c r="H117" s="55"/>
      <c r="I117" s="55"/>
      <c r="M117" s="55"/>
    </row>
    <row r="118" spans="1:13" ht="15" customHeight="1" x14ac:dyDescent="0.2">
      <c r="A118" s="145"/>
      <c r="E118" s="101"/>
      <c r="F118" s="101"/>
      <c r="G118" s="55"/>
      <c r="H118" s="55"/>
      <c r="I118" s="55"/>
      <c r="M118" s="55"/>
    </row>
    <row r="119" spans="1:13" s="105" customFormat="1" ht="15" customHeight="1" x14ac:dyDescent="0.2">
      <c r="A119" s="146"/>
      <c r="B119" s="106"/>
      <c r="D119" s="106"/>
      <c r="E119" s="154"/>
      <c r="F119" s="154"/>
      <c r="G119" s="155"/>
      <c r="H119" s="155"/>
      <c r="I119" s="155"/>
      <c r="M119" s="155"/>
    </row>
    <row r="120" spans="1:13" ht="15" customHeight="1" x14ac:dyDescent="0.2">
      <c r="A120" s="145"/>
      <c r="B120" s="52"/>
      <c r="E120" s="101"/>
      <c r="F120" s="101"/>
      <c r="G120" s="55"/>
      <c r="H120" s="55"/>
      <c r="I120" s="55"/>
      <c r="M120" s="55"/>
    </row>
    <row r="121" spans="1:13" ht="15" customHeight="1" x14ac:dyDescent="0.2">
      <c r="A121" s="145"/>
      <c r="B121" s="52"/>
      <c r="E121" s="101"/>
      <c r="F121" s="101"/>
      <c r="G121" s="55"/>
      <c r="H121" s="55"/>
      <c r="I121" s="55"/>
      <c r="M121" s="55"/>
    </row>
    <row r="122" spans="1:13" ht="15" customHeight="1" x14ac:dyDescent="0.2">
      <c r="A122" s="145"/>
      <c r="B122" s="52"/>
      <c r="E122" s="101"/>
      <c r="F122" s="101"/>
      <c r="G122" s="55"/>
      <c r="H122" s="55"/>
      <c r="I122" s="55"/>
      <c r="M122" s="55"/>
    </row>
    <row r="123" spans="1:13" ht="15" customHeight="1" x14ac:dyDescent="0.2">
      <c r="A123" s="145"/>
      <c r="E123" s="101"/>
      <c r="F123" s="101"/>
      <c r="G123" s="55"/>
      <c r="H123" s="55"/>
      <c r="I123" s="55"/>
      <c r="M123" s="55"/>
    </row>
    <row r="124" spans="1:13" ht="15" customHeight="1" x14ac:dyDescent="0.2">
      <c r="A124" s="145"/>
      <c r="E124" s="101"/>
      <c r="F124" s="101"/>
      <c r="G124" s="55"/>
      <c r="H124" s="55"/>
      <c r="I124" s="55"/>
      <c r="M124" s="55"/>
    </row>
    <row r="125" spans="1:13" ht="15" customHeight="1" x14ac:dyDescent="0.2">
      <c r="A125" s="145"/>
      <c r="E125" s="101"/>
      <c r="F125" s="101"/>
      <c r="G125" s="55"/>
      <c r="H125" s="55"/>
      <c r="I125" s="55"/>
      <c r="M125" s="55"/>
    </row>
    <row r="126" spans="1:13" ht="15" customHeight="1" x14ac:dyDescent="0.2">
      <c r="A126" s="145"/>
      <c r="E126" s="101"/>
      <c r="F126" s="101"/>
      <c r="G126" s="55"/>
      <c r="H126" s="55"/>
      <c r="I126" s="55"/>
      <c r="M126" s="55"/>
    </row>
    <row r="127" spans="1:13" ht="15" customHeight="1" x14ac:dyDescent="0.2">
      <c r="A127" s="145"/>
      <c r="E127" s="101"/>
      <c r="F127" s="101"/>
      <c r="G127" s="55"/>
      <c r="H127" s="55"/>
      <c r="I127" s="55"/>
      <c r="M127" s="55"/>
    </row>
    <row r="128" spans="1:13" ht="15" customHeight="1" x14ac:dyDescent="0.2">
      <c r="A128" s="145"/>
      <c r="E128" s="101"/>
      <c r="F128" s="101"/>
      <c r="G128" s="55"/>
      <c r="H128" s="55"/>
      <c r="I128" s="55"/>
      <c r="M128" s="55"/>
    </row>
    <row r="129" spans="1:13" ht="15" customHeight="1" x14ac:dyDescent="0.2">
      <c r="A129" s="145"/>
      <c r="E129" s="101"/>
      <c r="F129" s="101"/>
      <c r="G129" s="55"/>
      <c r="H129" s="55"/>
      <c r="I129" s="55"/>
      <c r="M129" s="55"/>
    </row>
    <row r="130" spans="1:13" ht="15" customHeight="1" x14ac:dyDescent="0.2">
      <c r="A130" s="145"/>
      <c r="E130" s="101"/>
      <c r="F130" s="101"/>
      <c r="G130" s="55"/>
      <c r="H130" s="55"/>
      <c r="I130" s="55"/>
      <c r="M130" s="55"/>
    </row>
    <row r="131" spans="1:13" ht="15" customHeight="1" x14ac:dyDescent="0.2">
      <c r="A131" s="145"/>
      <c r="E131" s="101"/>
      <c r="F131" s="101"/>
      <c r="G131" s="55"/>
      <c r="H131" s="55"/>
      <c r="I131" s="55"/>
      <c r="M131" s="55"/>
    </row>
    <row r="132" spans="1:13" s="105" customFormat="1" ht="15" customHeight="1" x14ac:dyDescent="0.2">
      <c r="A132" s="146"/>
      <c r="D132" s="106"/>
      <c r="E132" s="154"/>
      <c r="F132" s="154"/>
      <c r="G132" s="155"/>
      <c r="H132" s="155"/>
      <c r="I132" s="155"/>
      <c r="M132" s="155"/>
    </row>
    <row r="133" spans="1:13" ht="15" customHeight="1" x14ac:dyDescent="0.2">
      <c r="A133" s="145"/>
      <c r="E133" s="101"/>
      <c r="F133" s="101"/>
      <c r="G133" s="55"/>
      <c r="H133" s="55"/>
      <c r="I133" s="55"/>
      <c r="M133" s="55"/>
    </row>
    <row r="134" spans="1:13" ht="15" customHeight="1" x14ac:dyDescent="0.2">
      <c r="A134" s="145"/>
      <c r="E134" s="101"/>
      <c r="F134" s="101"/>
      <c r="G134" s="55"/>
      <c r="H134" s="55"/>
      <c r="I134" s="55"/>
      <c r="M134" s="55"/>
    </row>
    <row r="135" spans="1:13" ht="15" customHeight="1" x14ac:dyDescent="0.2">
      <c r="A135" s="145"/>
      <c r="E135" s="101"/>
      <c r="F135" s="101"/>
      <c r="G135" s="55"/>
      <c r="H135" s="55"/>
      <c r="I135" s="55"/>
      <c r="M135" s="55"/>
    </row>
    <row r="136" spans="1:13" ht="15" customHeight="1" x14ac:dyDescent="0.2">
      <c r="A136" s="145"/>
      <c r="E136" s="101"/>
      <c r="F136" s="101"/>
      <c r="G136" s="55"/>
      <c r="H136" s="55"/>
      <c r="I136" s="55"/>
      <c r="M136" s="55"/>
    </row>
    <row r="137" spans="1:13" ht="15" customHeight="1" x14ac:dyDescent="0.2">
      <c r="A137" s="145"/>
      <c r="E137" s="101"/>
      <c r="F137" s="101"/>
      <c r="G137" s="55"/>
      <c r="H137" s="55"/>
      <c r="I137" s="55"/>
      <c r="M137" s="55"/>
    </row>
    <row r="138" spans="1:13" ht="15" customHeight="1" x14ac:dyDescent="0.2">
      <c r="A138" s="145"/>
      <c r="E138" s="101"/>
      <c r="F138" s="101"/>
      <c r="G138" s="55"/>
      <c r="H138" s="55"/>
      <c r="I138" s="55"/>
      <c r="M138" s="55"/>
    </row>
    <row r="139" spans="1:13" ht="15" customHeight="1" x14ac:dyDescent="0.2">
      <c r="A139" s="145"/>
      <c r="E139" s="101"/>
      <c r="F139" s="101"/>
      <c r="G139" s="55"/>
      <c r="H139" s="55"/>
      <c r="I139" s="55"/>
      <c r="M139" s="55"/>
    </row>
    <row r="140" spans="1:13" ht="15" customHeight="1" x14ac:dyDescent="0.2">
      <c r="A140" s="145"/>
      <c r="E140" s="101"/>
      <c r="F140" s="101"/>
      <c r="G140" s="55"/>
      <c r="H140" s="55"/>
      <c r="I140" s="55"/>
      <c r="M140" s="55"/>
    </row>
    <row r="141" spans="1:13" ht="15" customHeight="1" x14ac:dyDescent="0.2">
      <c r="A141" s="145"/>
      <c r="E141" s="101"/>
      <c r="F141" s="101"/>
      <c r="G141" s="55"/>
      <c r="H141" s="55"/>
      <c r="I141" s="55"/>
      <c r="M141" s="55"/>
    </row>
    <row r="142" spans="1:13" s="105" customFormat="1" ht="15" customHeight="1" x14ac:dyDescent="0.2">
      <c r="A142" s="146"/>
      <c r="D142" s="106"/>
      <c r="E142" s="154"/>
      <c r="F142" s="154"/>
      <c r="G142" s="155"/>
      <c r="H142" s="155"/>
      <c r="I142" s="155"/>
      <c r="M142" s="155"/>
    </row>
    <row r="143" spans="1:13" ht="15" customHeight="1" x14ac:dyDescent="0.2">
      <c r="A143" s="145"/>
      <c r="E143" s="101"/>
      <c r="F143" s="101"/>
      <c r="G143" s="55"/>
      <c r="H143" s="55"/>
      <c r="I143" s="55"/>
      <c r="M143" s="55"/>
    </row>
    <row r="144" spans="1:13" ht="15" customHeight="1" x14ac:dyDescent="0.2">
      <c r="A144" s="145"/>
      <c r="E144" s="101"/>
      <c r="F144" s="101"/>
      <c r="G144" s="55"/>
      <c r="H144" s="55"/>
      <c r="I144" s="55"/>
      <c r="M144" s="55"/>
    </row>
    <row r="145" spans="1:13" ht="15" customHeight="1" x14ac:dyDescent="0.2">
      <c r="A145" s="145"/>
      <c r="E145" s="101"/>
      <c r="F145" s="101"/>
      <c r="G145" s="55"/>
      <c r="H145" s="55"/>
      <c r="I145" s="55"/>
      <c r="M145" s="55"/>
    </row>
    <row r="146" spans="1:13" ht="15" customHeight="1" x14ac:dyDescent="0.2">
      <c r="A146" s="145"/>
      <c r="E146" s="101"/>
      <c r="F146" s="101"/>
      <c r="G146" s="55"/>
      <c r="H146" s="55"/>
      <c r="I146" s="55"/>
      <c r="M146" s="55"/>
    </row>
    <row r="147" spans="1:13" ht="15" customHeight="1" x14ac:dyDescent="0.2">
      <c r="A147" s="145"/>
      <c r="E147" s="101"/>
      <c r="F147" s="101"/>
      <c r="G147" s="55"/>
      <c r="H147" s="55"/>
      <c r="I147" s="55"/>
      <c r="M147" s="55"/>
    </row>
    <row r="148" spans="1:13" ht="15" customHeight="1" x14ac:dyDescent="0.2">
      <c r="A148" s="145"/>
      <c r="E148" s="101"/>
      <c r="F148" s="101"/>
      <c r="G148" s="55"/>
      <c r="H148" s="55"/>
      <c r="I148" s="55"/>
      <c r="M148" s="55"/>
    </row>
    <row r="149" spans="1:13" ht="15" customHeight="1" x14ac:dyDescent="0.2">
      <c r="A149" s="145"/>
      <c r="E149" s="101"/>
      <c r="F149" s="101"/>
      <c r="G149" s="55"/>
      <c r="H149" s="55"/>
      <c r="I149" s="55"/>
      <c r="M149" s="55"/>
    </row>
    <row r="150" spans="1:13" s="105" customFormat="1" ht="15" customHeight="1" x14ac:dyDescent="0.2">
      <c r="A150" s="146"/>
      <c r="D150" s="106"/>
      <c r="E150" s="154"/>
      <c r="F150" s="154"/>
      <c r="G150" s="155"/>
      <c r="H150" s="155"/>
      <c r="I150" s="155"/>
      <c r="M150" s="155"/>
    </row>
    <row r="151" spans="1:13" ht="15" customHeight="1" x14ac:dyDescent="0.2">
      <c r="A151" s="145"/>
      <c r="E151" s="101"/>
      <c r="F151" s="101"/>
      <c r="G151" s="55"/>
      <c r="H151" s="55"/>
      <c r="I151" s="55"/>
      <c r="M151" s="55"/>
    </row>
    <row r="152" spans="1:13" ht="15" customHeight="1" x14ac:dyDescent="0.2">
      <c r="A152" s="145"/>
      <c r="E152" s="101"/>
      <c r="F152" s="101"/>
      <c r="G152" s="55"/>
      <c r="H152" s="55"/>
      <c r="I152" s="55"/>
      <c r="M152" s="55"/>
    </row>
    <row r="153" spans="1:13" ht="15" customHeight="1" x14ac:dyDescent="0.2">
      <c r="A153" s="145"/>
      <c r="E153" s="101"/>
      <c r="F153" s="101"/>
      <c r="G153" s="55"/>
      <c r="H153" s="55"/>
      <c r="I153" s="55"/>
      <c r="M153" s="55"/>
    </row>
    <row r="154" spans="1:13" ht="15" customHeight="1" x14ac:dyDescent="0.2">
      <c r="A154" s="145"/>
      <c r="E154" s="101"/>
      <c r="F154" s="101"/>
      <c r="G154" s="55"/>
      <c r="H154" s="55"/>
      <c r="I154" s="55"/>
      <c r="M154" s="55"/>
    </row>
    <row r="155" spans="1:13" ht="15" customHeight="1" x14ac:dyDescent="0.2">
      <c r="A155" s="145"/>
      <c r="E155" s="101"/>
      <c r="F155" s="101"/>
      <c r="G155" s="55"/>
      <c r="H155" s="55"/>
      <c r="I155" s="55"/>
      <c r="M155" s="55"/>
    </row>
    <row r="156" spans="1:13" ht="15" customHeight="1" x14ac:dyDescent="0.2">
      <c r="A156" s="145"/>
      <c r="E156" s="101"/>
      <c r="F156" s="101"/>
      <c r="G156" s="55"/>
      <c r="H156" s="55"/>
      <c r="I156" s="55"/>
      <c r="M156" s="55"/>
    </row>
    <row r="157" spans="1:13" s="105" customFormat="1" ht="15" customHeight="1" x14ac:dyDescent="0.2">
      <c r="A157" s="146"/>
      <c r="D157" s="106"/>
      <c r="E157" s="154"/>
      <c r="F157" s="154"/>
      <c r="G157" s="155"/>
      <c r="H157" s="155"/>
      <c r="I157" s="155"/>
      <c r="M157" s="155"/>
    </row>
    <row r="158" spans="1:13" ht="15" customHeight="1" x14ac:dyDescent="0.2">
      <c r="A158" s="145"/>
      <c r="E158" s="101"/>
      <c r="F158" s="101"/>
      <c r="G158" s="55"/>
      <c r="H158" s="55"/>
      <c r="I158" s="55"/>
      <c r="M158" s="55"/>
    </row>
    <row r="159" spans="1:13" ht="15" customHeight="1" x14ac:dyDescent="0.2">
      <c r="A159" s="145"/>
      <c r="E159" s="101"/>
      <c r="F159" s="101"/>
      <c r="G159" s="55"/>
      <c r="H159" s="55"/>
      <c r="I159" s="55"/>
      <c r="M159" s="55"/>
    </row>
    <row r="160" spans="1:13" ht="15" customHeight="1" x14ac:dyDescent="0.2">
      <c r="A160" s="145"/>
      <c r="E160" s="101"/>
      <c r="F160" s="101"/>
      <c r="G160" s="55"/>
      <c r="H160" s="55"/>
      <c r="I160" s="55"/>
      <c r="M160" s="55"/>
    </row>
    <row r="161" spans="1:13" ht="15" customHeight="1" x14ac:dyDescent="0.2">
      <c r="A161" s="145"/>
      <c r="E161" s="101"/>
      <c r="F161" s="101"/>
      <c r="G161" s="55"/>
      <c r="H161" s="55"/>
      <c r="I161" s="55"/>
      <c r="M161" s="55"/>
    </row>
    <row r="162" spans="1:13" ht="15" customHeight="1" x14ac:dyDescent="0.2">
      <c r="A162" s="145"/>
      <c r="E162" s="101"/>
      <c r="F162" s="101"/>
      <c r="G162" s="55"/>
      <c r="H162" s="55"/>
      <c r="I162" s="55"/>
      <c r="M162" s="55"/>
    </row>
    <row r="163" spans="1:13" s="105" customFormat="1" ht="15" customHeight="1" x14ac:dyDescent="0.2">
      <c r="A163" s="146"/>
      <c r="D163" s="106"/>
      <c r="E163" s="154"/>
      <c r="F163" s="154"/>
      <c r="G163" s="155"/>
      <c r="H163" s="155"/>
      <c r="I163" s="155"/>
      <c r="M163" s="155"/>
    </row>
    <row r="164" spans="1:13" ht="15" customHeight="1" x14ac:dyDescent="0.2">
      <c r="A164" s="145"/>
      <c r="E164" s="101"/>
      <c r="F164" s="101"/>
      <c r="G164" s="55"/>
      <c r="H164" s="55"/>
      <c r="I164" s="55"/>
      <c r="M164" s="55"/>
    </row>
    <row r="165" spans="1:13" ht="15" customHeight="1" x14ac:dyDescent="0.2">
      <c r="A165" s="145"/>
      <c r="E165" s="101"/>
      <c r="F165" s="101"/>
      <c r="G165" s="55"/>
      <c r="H165" s="55"/>
      <c r="I165" s="55"/>
      <c r="M165" s="55"/>
    </row>
    <row r="166" spans="1:13" ht="15" customHeight="1" x14ac:dyDescent="0.2">
      <c r="A166" s="145"/>
      <c r="E166" s="101"/>
      <c r="F166" s="101"/>
      <c r="G166" s="55"/>
      <c r="H166" s="55"/>
      <c r="I166" s="55"/>
      <c r="M166" s="55"/>
    </row>
    <row r="167" spans="1:13" ht="15" customHeight="1" x14ac:dyDescent="0.2">
      <c r="A167" s="145"/>
      <c r="E167" s="101"/>
      <c r="F167" s="101"/>
      <c r="G167" s="55"/>
      <c r="H167" s="55"/>
      <c r="I167" s="55"/>
      <c r="M167" s="55"/>
    </row>
    <row r="168" spans="1:13" ht="15" customHeight="1" x14ac:dyDescent="0.2">
      <c r="A168" s="145"/>
      <c r="E168" s="101"/>
      <c r="F168" s="101"/>
      <c r="G168" s="55"/>
      <c r="H168" s="55"/>
      <c r="I168" s="55"/>
      <c r="M168" s="55"/>
    </row>
    <row r="169" spans="1:13" ht="15" customHeight="1" x14ac:dyDescent="0.2">
      <c r="A169" s="145"/>
      <c r="E169" s="101"/>
      <c r="F169" s="101"/>
      <c r="G169" s="55"/>
      <c r="H169" s="55"/>
      <c r="I169" s="55"/>
      <c r="M169" s="55"/>
    </row>
    <row r="170" spans="1:13" ht="15" customHeight="1" x14ac:dyDescent="0.2">
      <c r="A170" s="145"/>
      <c r="E170" s="101"/>
      <c r="F170" s="101"/>
      <c r="G170" s="55"/>
      <c r="H170" s="55"/>
      <c r="I170" s="55"/>
      <c r="M170" s="55"/>
    </row>
    <row r="171" spans="1:13" s="105" customFormat="1" ht="15" customHeight="1" x14ac:dyDescent="0.2">
      <c r="A171" s="146"/>
      <c r="D171" s="106"/>
      <c r="E171" s="154"/>
      <c r="F171" s="154"/>
      <c r="G171" s="155"/>
      <c r="H171" s="155"/>
      <c r="I171" s="155"/>
      <c r="M171" s="155"/>
    </row>
    <row r="172" spans="1:13" ht="15" customHeight="1" x14ac:dyDescent="0.2">
      <c r="A172" s="145"/>
      <c r="E172" s="101"/>
      <c r="F172" s="101"/>
      <c r="G172" s="55"/>
      <c r="H172" s="55"/>
      <c r="I172" s="55"/>
      <c r="M172" s="55"/>
    </row>
    <row r="173" spans="1:13" ht="15" customHeight="1" x14ac:dyDescent="0.2">
      <c r="A173" s="145"/>
      <c r="E173" s="101"/>
      <c r="F173" s="101"/>
      <c r="G173" s="55"/>
      <c r="H173" s="55"/>
      <c r="I173" s="55"/>
      <c r="M173" s="55"/>
    </row>
    <row r="174" spans="1:13" ht="15" customHeight="1" x14ac:dyDescent="0.2">
      <c r="A174" s="145"/>
      <c r="E174" s="101"/>
      <c r="F174" s="101"/>
      <c r="G174" s="55"/>
      <c r="H174" s="55"/>
      <c r="I174" s="55"/>
      <c r="M174" s="55"/>
    </row>
    <row r="175" spans="1:13" ht="15" customHeight="1" x14ac:dyDescent="0.2">
      <c r="A175" s="145"/>
      <c r="E175" s="101"/>
      <c r="F175" s="101"/>
      <c r="G175" s="55"/>
      <c r="H175" s="55"/>
      <c r="I175" s="55"/>
      <c r="M175" s="55"/>
    </row>
    <row r="176" spans="1:13" ht="15" customHeight="1" x14ac:dyDescent="0.2">
      <c r="A176" s="145"/>
      <c r="E176" s="101"/>
      <c r="F176" s="101"/>
      <c r="G176" s="55"/>
      <c r="H176" s="55"/>
      <c r="I176" s="55"/>
      <c r="M176" s="55"/>
    </row>
    <row r="177" spans="1:13" ht="15" customHeight="1" x14ac:dyDescent="0.2">
      <c r="A177" s="145"/>
      <c r="E177" s="101"/>
      <c r="F177" s="101"/>
      <c r="G177" s="55"/>
      <c r="H177" s="55"/>
      <c r="I177" s="55"/>
      <c r="M177" s="55"/>
    </row>
    <row r="178" spans="1:13" ht="15" customHeight="1" x14ac:dyDescent="0.2">
      <c r="A178" s="145"/>
      <c r="E178" s="101"/>
      <c r="F178" s="101"/>
      <c r="G178" s="55"/>
      <c r="H178" s="55"/>
      <c r="I178" s="55"/>
      <c r="M178" s="55"/>
    </row>
    <row r="179" spans="1:13" s="105" customFormat="1" ht="15" customHeight="1" x14ac:dyDescent="0.2">
      <c r="A179" s="146"/>
      <c r="D179" s="106"/>
      <c r="E179" s="154"/>
      <c r="F179" s="154"/>
      <c r="G179" s="155"/>
      <c r="H179" s="155"/>
      <c r="I179" s="155"/>
      <c r="M179" s="155"/>
    </row>
    <row r="180" spans="1:13" ht="15" customHeight="1" x14ac:dyDescent="0.2">
      <c r="A180" s="145"/>
      <c r="E180" s="101"/>
      <c r="F180" s="101"/>
      <c r="G180" s="55"/>
      <c r="H180" s="55"/>
      <c r="I180" s="55"/>
      <c r="M180" s="55"/>
    </row>
    <row r="181" spans="1:13" ht="15" customHeight="1" x14ac:dyDescent="0.2">
      <c r="A181" s="145"/>
      <c r="E181" s="101"/>
      <c r="F181" s="101"/>
      <c r="G181" s="55"/>
      <c r="H181" s="55"/>
      <c r="I181" s="55"/>
      <c r="M181" s="55"/>
    </row>
    <row r="182" spans="1:13" ht="15" customHeight="1" x14ac:dyDescent="0.2">
      <c r="A182" s="145"/>
      <c r="E182" s="101"/>
      <c r="F182" s="101"/>
      <c r="G182" s="55"/>
      <c r="H182" s="55"/>
      <c r="I182" s="55"/>
      <c r="M182" s="55"/>
    </row>
    <row r="183" spans="1:13" ht="15" customHeight="1" x14ac:dyDescent="0.2">
      <c r="A183" s="145"/>
      <c r="E183" s="101"/>
      <c r="F183" s="101"/>
      <c r="G183" s="55"/>
      <c r="H183" s="55"/>
      <c r="I183" s="55"/>
      <c r="M183" s="55"/>
    </row>
    <row r="184" spans="1:13" ht="15" customHeight="1" x14ac:dyDescent="0.2">
      <c r="A184" s="145"/>
      <c r="E184" s="101"/>
      <c r="F184" s="101"/>
      <c r="G184" s="55"/>
      <c r="H184" s="55"/>
      <c r="I184" s="55"/>
      <c r="M184" s="55"/>
    </row>
    <row r="185" spans="1:13" ht="15" customHeight="1" x14ac:dyDescent="0.2">
      <c r="A185" s="145"/>
      <c r="E185" s="101"/>
      <c r="F185" s="101"/>
      <c r="G185" s="55"/>
      <c r="H185" s="55"/>
      <c r="I185" s="55"/>
      <c r="M185" s="55"/>
    </row>
    <row r="186" spans="1:13" ht="15" customHeight="1" x14ac:dyDescent="0.2">
      <c r="A186" s="145"/>
      <c r="E186" s="101"/>
      <c r="F186" s="101"/>
      <c r="G186" s="55"/>
      <c r="H186" s="55"/>
      <c r="I186" s="55"/>
      <c r="M186" s="55"/>
    </row>
    <row r="187" spans="1:13" ht="15" customHeight="1" x14ac:dyDescent="0.2">
      <c r="A187" s="145"/>
      <c r="E187" s="101"/>
      <c r="F187" s="101"/>
      <c r="G187" s="55"/>
      <c r="H187" s="55"/>
      <c r="I187" s="55"/>
      <c r="M187" s="55"/>
    </row>
    <row r="188" spans="1:13" s="105" customFormat="1" ht="15" customHeight="1" x14ac:dyDescent="0.2">
      <c r="A188" s="146"/>
      <c r="D188" s="106"/>
      <c r="E188" s="154"/>
      <c r="F188" s="154"/>
      <c r="G188" s="155"/>
      <c r="H188" s="155"/>
      <c r="I188" s="155"/>
      <c r="M188" s="155"/>
    </row>
    <row r="189" spans="1:13" ht="15" customHeight="1" x14ac:dyDescent="0.2">
      <c r="A189" s="145"/>
      <c r="E189" s="101"/>
      <c r="F189" s="101"/>
      <c r="G189" s="55"/>
      <c r="H189" s="55"/>
      <c r="I189" s="55"/>
      <c r="M189" s="55"/>
    </row>
    <row r="190" spans="1:13" ht="15" customHeight="1" x14ac:dyDescent="0.2">
      <c r="A190" s="145"/>
      <c r="E190" s="101"/>
      <c r="F190" s="101"/>
      <c r="G190" s="55"/>
      <c r="H190" s="55"/>
      <c r="I190" s="55"/>
      <c r="M190" s="55"/>
    </row>
    <row r="191" spans="1:13" ht="15" customHeight="1" x14ac:dyDescent="0.2">
      <c r="A191" s="145"/>
      <c r="E191" s="101"/>
      <c r="F191" s="101"/>
      <c r="G191" s="55"/>
      <c r="H191" s="55"/>
      <c r="I191" s="55"/>
      <c r="M191" s="55"/>
    </row>
    <row r="192" spans="1:13" ht="15" customHeight="1" x14ac:dyDescent="0.2">
      <c r="A192" s="145"/>
      <c r="E192" s="101"/>
      <c r="F192" s="101"/>
      <c r="G192" s="55"/>
      <c r="H192" s="55"/>
      <c r="I192" s="55"/>
      <c r="M192" s="55"/>
    </row>
    <row r="193" spans="1:25" ht="15" customHeight="1" x14ac:dyDescent="0.2">
      <c r="A193" s="145"/>
      <c r="E193" s="101"/>
      <c r="F193" s="101"/>
      <c r="G193" s="55"/>
      <c r="H193" s="55"/>
      <c r="I193" s="55"/>
      <c r="M193" s="55"/>
    </row>
    <row r="194" spans="1:25" ht="15" customHeight="1" x14ac:dyDescent="0.2">
      <c r="A194" s="145"/>
      <c r="E194" s="101"/>
      <c r="F194" s="101"/>
      <c r="G194" s="55"/>
      <c r="H194" s="55"/>
      <c r="I194" s="55"/>
      <c r="M194" s="55"/>
    </row>
    <row r="195" spans="1:25" s="105" customFormat="1" ht="15" customHeight="1" x14ac:dyDescent="0.2">
      <c r="A195" s="146"/>
      <c r="D195" s="106"/>
      <c r="E195" s="154"/>
      <c r="F195" s="154"/>
      <c r="G195" s="155"/>
      <c r="H195" s="155"/>
      <c r="I195" s="155"/>
      <c r="M195" s="155"/>
    </row>
    <row r="196" spans="1:25" ht="15" customHeight="1" x14ac:dyDescent="0.2">
      <c r="A196" s="145"/>
      <c r="E196" s="101"/>
      <c r="F196" s="101"/>
      <c r="G196" s="55"/>
      <c r="H196" s="55"/>
      <c r="I196" s="55"/>
      <c r="M196" s="55"/>
    </row>
    <row r="197" spans="1:25" ht="15" customHeight="1" x14ac:dyDescent="0.2">
      <c r="A197" s="145"/>
      <c r="E197" s="101"/>
      <c r="F197" s="101"/>
      <c r="G197" s="55"/>
      <c r="H197" s="55"/>
      <c r="I197" s="55"/>
      <c r="M197" s="55"/>
    </row>
    <row r="198" spans="1:25" ht="15" customHeight="1" x14ac:dyDescent="0.2">
      <c r="A198" s="145"/>
      <c r="E198" s="101"/>
      <c r="F198" s="101"/>
      <c r="G198" s="55"/>
      <c r="H198" s="55"/>
      <c r="I198" s="55"/>
      <c r="M198" s="55"/>
    </row>
    <row r="199" spans="1:25" ht="15" customHeight="1" x14ac:dyDescent="0.2">
      <c r="A199" s="145"/>
      <c r="E199" s="101"/>
      <c r="F199" s="101"/>
      <c r="G199" s="55"/>
      <c r="H199" s="55"/>
      <c r="I199" s="55"/>
      <c r="M199" s="55"/>
    </row>
    <row r="200" spans="1:25" ht="15" customHeight="1" x14ac:dyDescent="0.2">
      <c r="A200" s="145"/>
      <c r="E200" s="101"/>
      <c r="F200" s="101"/>
      <c r="G200" s="55"/>
      <c r="H200" s="55"/>
      <c r="I200" s="55"/>
      <c r="M200" s="55"/>
    </row>
    <row r="201" spans="1:25" ht="15" customHeight="1" x14ac:dyDescent="0.2">
      <c r="A201" s="145"/>
      <c r="E201" s="101"/>
      <c r="F201" s="101"/>
      <c r="G201" s="55"/>
      <c r="H201" s="55"/>
      <c r="I201" s="55"/>
      <c r="M201" s="55"/>
    </row>
    <row r="202" spans="1:25" ht="15" customHeight="1" x14ac:dyDescent="0.2">
      <c r="A202" s="145"/>
      <c r="E202" s="101"/>
      <c r="F202" s="101"/>
      <c r="G202" s="55"/>
      <c r="H202" s="55"/>
      <c r="I202" s="55"/>
      <c r="M202" s="55"/>
    </row>
    <row r="203" spans="1:25" s="105" customFormat="1" ht="15" customHeight="1" x14ac:dyDescent="0.2">
      <c r="A203" s="146"/>
      <c r="D203" s="106"/>
      <c r="E203" s="154"/>
      <c r="F203" s="154"/>
      <c r="G203" s="155"/>
      <c r="H203" s="155"/>
      <c r="I203" s="155"/>
      <c r="M203" s="155"/>
    </row>
    <row r="204" spans="1:25" ht="15" customHeight="1" x14ac:dyDescent="0.2">
      <c r="A204" s="145"/>
      <c r="E204" s="101"/>
      <c r="F204" s="101"/>
      <c r="G204" s="55"/>
      <c r="H204" s="55"/>
      <c r="I204" s="55"/>
      <c r="M204" s="55"/>
    </row>
    <row r="205" spans="1:25" ht="15" customHeight="1" x14ac:dyDescent="0.2">
      <c r="A205" s="145"/>
      <c r="E205" s="101"/>
      <c r="F205" s="101"/>
      <c r="G205" s="55"/>
      <c r="H205" s="55"/>
      <c r="I205" s="55"/>
      <c r="M205" s="55"/>
      <c r="Y205" s="137"/>
    </row>
    <row r="206" spans="1:25" s="105" customFormat="1" ht="15" customHeight="1" x14ac:dyDescent="0.2">
      <c r="A206" s="146"/>
      <c r="D206" s="106"/>
      <c r="E206" s="154"/>
      <c r="F206" s="154"/>
      <c r="G206" s="155"/>
      <c r="H206" s="155"/>
      <c r="I206" s="155"/>
      <c r="M206" s="155"/>
      <c r="Y206" s="138"/>
    </row>
    <row r="207" spans="1:25" ht="15" customHeight="1" x14ac:dyDescent="0.2">
      <c r="A207" s="145"/>
      <c r="E207" s="101"/>
      <c r="F207" s="101"/>
      <c r="G207" s="55"/>
      <c r="H207" s="55"/>
      <c r="I207" s="55"/>
      <c r="M207" s="55"/>
      <c r="Y207" s="137"/>
    </row>
    <row r="208" spans="1:25" ht="15" customHeight="1" x14ac:dyDescent="0.2">
      <c r="A208" s="145"/>
      <c r="E208" s="101"/>
      <c r="F208" s="101"/>
      <c r="G208" s="55"/>
      <c r="H208" s="55"/>
      <c r="I208" s="55"/>
      <c r="M208" s="55"/>
      <c r="Y208" s="137"/>
    </row>
    <row r="209" spans="1:25" ht="15" customHeight="1" x14ac:dyDescent="0.2">
      <c r="A209" s="145"/>
      <c r="E209" s="101"/>
      <c r="F209" s="101"/>
      <c r="G209" s="55"/>
      <c r="H209" s="55"/>
      <c r="I209" s="55"/>
      <c r="M209" s="55"/>
      <c r="Y209" s="137"/>
    </row>
    <row r="210" spans="1:25" ht="15" customHeight="1" x14ac:dyDescent="0.2">
      <c r="A210" s="145"/>
      <c r="E210" s="101"/>
      <c r="F210" s="101"/>
      <c r="G210" s="55"/>
      <c r="H210" s="55"/>
      <c r="I210" s="55"/>
      <c r="M210" s="55"/>
      <c r="Y210" s="137"/>
    </row>
    <row r="211" spans="1:25" ht="15" customHeight="1" x14ac:dyDescent="0.2">
      <c r="A211" s="145"/>
      <c r="E211" s="101"/>
      <c r="F211" s="101"/>
      <c r="G211" s="55"/>
      <c r="H211" s="55"/>
      <c r="I211" s="55"/>
      <c r="M211" s="55"/>
      <c r="Y211" s="137"/>
    </row>
    <row r="212" spans="1:25" ht="15" customHeight="1" x14ac:dyDescent="0.2">
      <c r="A212" s="145"/>
      <c r="E212" s="101"/>
      <c r="F212" s="101"/>
      <c r="G212" s="55"/>
      <c r="H212" s="55"/>
      <c r="I212" s="55"/>
      <c r="M212" s="55"/>
      <c r="Y212" s="137"/>
    </row>
    <row r="213" spans="1:25" ht="15" customHeight="1" x14ac:dyDescent="0.2">
      <c r="A213" s="145"/>
      <c r="E213" s="101"/>
      <c r="F213" s="101"/>
      <c r="G213" s="55"/>
      <c r="H213" s="55"/>
      <c r="I213" s="55"/>
      <c r="M213" s="55"/>
    </row>
    <row r="214" spans="1:25" ht="15" customHeight="1" x14ac:dyDescent="0.2">
      <c r="A214" s="145"/>
      <c r="E214" s="101"/>
      <c r="F214" s="101"/>
      <c r="G214" s="55"/>
      <c r="H214" s="55"/>
      <c r="I214" s="55"/>
      <c r="M214" s="55"/>
    </row>
    <row r="215" spans="1:25" ht="15" customHeight="1" x14ac:dyDescent="0.2">
      <c r="A215" s="145"/>
      <c r="E215" s="101"/>
      <c r="F215" s="101"/>
      <c r="G215" s="55"/>
      <c r="H215" s="55"/>
      <c r="I215" s="55"/>
      <c r="M215" s="55"/>
    </row>
    <row r="216" spans="1:25" s="105" customFormat="1" ht="15" customHeight="1" x14ac:dyDescent="0.2">
      <c r="A216" s="146"/>
      <c r="D216" s="106"/>
      <c r="E216" s="154"/>
      <c r="F216" s="154"/>
      <c r="G216" s="155"/>
      <c r="H216" s="155"/>
      <c r="I216" s="155"/>
      <c r="M216" s="155"/>
    </row>
    <row r="217" spans="1:25" ht="15" customHeight="1" x14ac:dyDescent="0.2">
      <c r="A217" s="145"/>
      <c r="E217" s="101"/>
      <c r="F217" s="101"/>
      <c r="G217" s="55"/>
      <c r="H217" s="55"/>
      <c r="I217" s="55"/>
      <c r="M217" s="55"/>
    </row>
    <row r="218" spans="1:25" ht="15" customHeight="1" x14ac:dyDescent="0.2">
      <c r="A218" s="145"/>
      <c r="E218" s="101"/>
      <c r="F218" s="101"/>
      <c r="G218" s="55"/>
      <c r="H218" s="55"/>
      <c r="I218" s="55"/>
      <c r="M218" s="55"/>
    </row>
    <row r="219" spans="1:25" ht="15" customHeight="1" x14ac:dyDescent="0.2">
      <c r="A219" s="145"/>
      <c r="E219" s="101"/>
      <c r="F219" s="101"/>
      <c r="G219" s="55"/>
      <c r="H219" s="55"/>
      <c r="I219" s="55"/>
      <c r="M219" s="55"/>
    </row>
    <row r="220" spans="1:25" ht="15" customHeight="1" x14ac:dyDescent="0.2">
      <c r="A220" s="145"/>
      <c r="E220" s="101"/>
      <c r="F220" s="101"/>
      <c r="G220" s="55"/>
      <c r="H220" s="55"/>
      <c r="I220" s="55"/>
      <c r="M220" s="55"/>
    </row>
    <row r="221" spans="1:25" ht="15" customHeight="1" x14ac:dyDescent="0.2">
      <c r="A221" s="145"/>
      <c r="E221" s="101"/>
      <c r="F221" s="101"/>
      <c r="G221" s="55"/>
      <c r="H221" s="55"/>
      <c r="I221" s="55"/>
      <c r="M221" s="55"/>
    </row>
    <row r="222" spans="1:25" ht="15" customHeight="1" x14ac:dyDescent="0.2">
      <c r="A222" s="145"/>
      <c r="E222" s="101"/>
      <c r="F222" s="101"/>
      <c r="G222" s="55"/>
      <c r="H222" s="55"/>
      <c r="I222" s="55"/>
      <c r="M222" s="55"/>
    </row>
    <row r="223" spans="1:25" s="105" customFormat="1" ht="15" customHeight="1" x14ac:dyDescent="0.2">
      <c r="A223" s="146"/>
      <c r="D223" s="106"/>
      <c r="E223" s="154"/>
      <c r="F223" s="154"/>
      <c r="G223" s="155"/>
      <c r="H223" s="155"/>
      <c r="I223" s="155"/>
      <c r="M223" s="155"/>
    </row>
    <row r="224" spans="1:25" ht="15" customHeight="1" x14ac:dyDescent="0.2">
      <c r="A224" s="145"/>
      <c r="E224" s="101"/>
      <c r="F224" s="101"/>
      <c r="G224" s="55"/>
      <c r="H224" s="55"/>
      <c r="I224" s="55"/>
      <c r="M224" s="55"/>
    </row>
    <row r="225" spans="1:13" ht="15" customHeight="1" x14ac:dyDescent="0.2">
      <c r="A225" s="145"/>
      <c r="E225" s="101"/>
      <c r="F225" s="101"/>
      <c r="G225" s="55"/>
      <c r="H225" s="55"/>
      <c r="I225" s="55"/>
      <c r="M225" s="55"/>
    </row>
    <row r="226" spans="1:13" ht="15" customHeight="1" x14ac:dyDescent="0.2">
      <c r="A226" s="145"/>
      <c r="E226" s="101"/>
      <c r="F226" s="101"/>
      <c r="G226" s="55"/>
      <c r="H226" s="55"/>
      <c r="I226" s="55"/>
      <c r="M226" s="55"/>
    </row>
    <row r="227" spans="1:13" ht="15" customHeight="1" x14ac:dyDescent="0.2">
      <c r="A227" s="145"/>
      <c r="E227" s="101"/>
      <c r="F227" s="101"/>
      <c r="G227" s="55"/>
      <c r="H227" s="55"/>
      <c r="I227" s="55"/>
      <c r="M227" s="55"/>
    </row>
    <row r="228" spans="1:13" ht="15" customHeight="1" x14ac:dyDescent="0.2">
      <c r="A228" s="145"/>
      <c r="E228" s="101"/>
      <c r="F228" s="101"/>
      <c r="G228" s="55"/>
      <c r="H228" s="55"/>
      <c r="I228" s="55"/>
      <c r="M228" s="55"/>
    </row>
    <row r="229" spans="1:13" ht="15" customHeight="1" x14ac:dyDescent="0.2">
      <c r="A229" s="145"/>
      <c r="E229" s="101"/>
      <c r="F229" s="101"/>
      <c r="G229" s="55"/>
      <c r="H229" s="55"/>
      <c r="I229" s="55"/>
      <c r="M229" s="55"/>
    </row>
    <row r="230" spans="1:13" ht="15" customHeight="1" x14ac:dyDescent="0.2">
      <c r="A230" s="145"/>
      <c r="E230" s="101"/>
      <c r="F230" s="101"/>
      <c r="G230" s="55"/>
      <c r="H230" s="55"/>
      <c r="I230" s="55"/>
      <c r="M230" s="55"/>
    </row>
    <row r="231" spans="1:13" s="105" customFormat="1" ht="15" customHeight="1" x14ac:dyDescent="0.2">
      <c r="A231" s="146"/>
      <c r="D231" s="106"/>
      <c r="E231" s="154"/>
      <c r="F231" s="154"/>
      <c r="G231" s="155"/>
      <c r="H231" s="155"/>
      <c r="I231" s="155"/>
      <c r="M231" s="155"/>
    </row>
    <row r="232" spans="1:13" ht="15" customHeight="1" x14ac:dyDescent="0.2">
      <c r="A232" s="145"/>
      <c r="E232" s="101"/>
      <c r="F232" s="101"/>
      <c r="G232" s="55"/>
      <c r="H232" s="55"/>
      <c r="I232" s="55"/>
      <c r="M232" s="55"/>
    </row>
    <row r="233" spans="1:13" ht="15" customHeight="1" x14ac:dyDescent="0.2">
      <c r="A233" s="145"/>
      <c r="E233" s="101"/>
      <c r="F233" s="101"/>
      <c r="G233" s="55"/>
      <c r="H233" s="55"/>
      <c r="I233" s="55"/>
      <c r="M233" s="55"/>
    </row>
    <row r="234" spans="1:13" ht="15" customHeight="1" x14ac:dyDescent="0.2">
      <c r="A234" s="145"/>
      <c r="E234" s="101"/>
      <c r="F234" s="101"/>
      <c r="G234" s="55"/>
      <c r="H234" s="55"/>
      <c r="I234" s="55"/>
      <c r="M234" s="55"/>
    </row>
    <row r="235" spans="1:13" ht="15" customHeight="1" x14ac:dyDescent="0.2">
      <c r="A235" s="145"/>
      <c r="E235" s="101"/>
      <c r="F235" s="101"/>
      <c r="G235" s="55"/>
      <c r="H235" s="55"/>
      <c r="I235" s="55"/>
      <c r="M235" s="55"/>
    </row>
    <row r="236" spans="1:13" ht="15" customHeight="1" x14ac:dyDescent="0.2">
      <c r="A236" s="145"/>
      <c r="E236" s="101"/>
      <c r="F236" s="101"/>
      <c r="G236" s="55"/>
      <c r="H236" s="55"/>
      <c r="I236" s="55"/>
      <c r="M236" s="55"/>
    </row>
    <row r="237" spans="1:13" ht="15" customHeight="1" x14ac:dyDescent="0.2">
      <c r="A237" s="145"/>
      <c r="E237" s="101"/>
      <c r="F237" s="101"/>
      <c r="G237" s="55"/>
      <c r="H237" s="55"/>
      <c r="I237" s="55"/>
      <c r="M237" s="55"/>
    </row>
    <row r="238" spans="1:13" ht="15" customHeight="1" x14ac:dyDescent="0.2">
      <c r="A238" s="145"/>
      <c r="E238" s="101"/>
      <c r="F238" s="101"/>
      <c r="G238" s="55"/>
      <c r="H238" s="55"/>
      <c r="I238" s="55"/>
      <c r="M238" s="55"/>
    </row>
    <row r="239" spans="1:13" ht="15" customHeight="1" x14ac:dyDescent="0.2">
      <c r="A239" s="145"/>
      <c r="E239" s="101"/>
      <c r="F239" s="101"/>
      <c r="G239" s="55"/>
      <c r="H239" s="55"/>
      <c r="I239" s="55"/>
      <c r="M239" s="55"/>
    </row>
    <row r="240" spans="1:13" s="105" customFormat="1" ht="15" customHeight="1" x14ac:dyDescent="0.2">
      <c r="A240" s="146"/>
      <c r="D240" s="106"/>
      <c r="E240" s="154"/>
      <c r="F240" s="154"/>
      <c r="G240" s="155"/>
      <c r="H240" s="155"/>
      <c r="I240" s="155"/>
      <c r="M240" s="155"/>
    </row>
    <row r="241" spans="1:13" ht="15" customHeight="1" x14ac:dyDescent="0.2">
      <c r="A241" s="145"/>
      <c r="E241" s="101"/>
      <c r="F241" s="101"/>
      <c r="G241" s="55"/>
      <c r="H241" s="55"/>
      <c r="I241" s="55"/>
      <c r="M241" s="55"/>
    </row>
    <row r="242" spans="1:13" ht="15" customHeight="1" x14ac:dyDescent="0.2">
      <c r="A242" s="145"/>
      <c r="E242" s="101"/>
      <c r="F242" s="101"/>
      <c r="G242" s="55"/>
      <c r="H242" s="55"/>
      <c r="I242" s="55"/>
      <c r="M242" s="55"/>
    </row>
    <row r="243" spans="1:13" ht="15" customHeight="1" x14ac:dyDescent="0.2">
      <c r="A243" s="145"/>
      <c r="E243" s="101"/>
      <c r="F243" s="101"/>
      <c r="G243" s="55"/>
      <c r="H243" s="55"/>
      <c r="I243" s="55"/>
      <c r="M243" s="55"/>
    </row>
    <row r="244" spans="1:13" ht="15" customHeight="1" x14ac:dyDescent="0.2">
      <c r="A244" s="145"/>
      <c r="E244" s="101"/>
      <c r="F244" s="101"/>
      <c r="G244" s="55"/>
      <c r="H244" s="55"/>
      <c r="I244" s="55"/>
      <c r="M244" s="55"/>
    </row>
    <row r="245" spans="1:13" ht="15" customHeight="1" x14ac:dyDescent="0.2">
      <c r="A245" s="145"/>
      <c r="E245" s="101"/>
      <c r="F245" s="101"/>
      <c r="G245" s="55"/>
      <c r="H245" s="55"/>
      <c r="I245" s="55"/>
      <c r="M245" s="55"/>
    </row>
    <row r="246" spans="1:13" ht="15" customHeight="1" x14ac:dyDescent="0.2">
      <c r="A246" s="145"/>
      <c r="E246" s="101"/>
      <c r="F246" s="101"/>
      <c r="G246" s="55"/>
      <c r="H246" s="55"/>
      <c r="I246" s="55"/>
      <c r="M246" s="55"/>
    </row>
    <row r="247" spans="1:13" ht="15" customHeight="1" x14ac:dyDescent="0.2">
      <c r="A247" s="145"/>
      <c r="E247" s="101"/>
      <c r="F247" s="101"/>
      <c r="G247" s="55"/>
      <c r="H247" s="55"/>
      <c r="I247" s="55"/>
      <c r="M247" s="55"/>
    </row>
    <row r="248" spans="1:13" s="105" customFormat="1" ht="15" customHeight="1" x14ac:dyDescent="0.2">
      <c r="A248" s="146"/>
      <c r="D248" s="106"/>
      <c r="E248" s="154"/>
      <c r="F248" s="154"/>
      <c r="G248" s="155"/>
      <c r="H248" s="155"/>
      <c r="I248" s="155"/>
      <c r="M248" s="155"/>
    </row>
    <row r="249" spans="1:13" ht="15" customHeight="1" x14ac:dyDescent="0.2">
      <c r="A249" s="145"/>
      <c r="E249" s="101"/>
      <c r="F249" s="101"/>
      <c r="G249" s="55"/>
      <c r="H249" s="55"/>
      <c r="I249" s="55"/>
      <c r="M249" s="55"/>
    </row>
    <row r="250" spans="1:13" ht="15" customHeight="1" x14ac:dyDescent="0.2">
      <c r="A250" s="145"/>
      <c r="E250" s="101"/>
      <c r="F250" s="101"/>
      <c r="G250" s="55"/>
      <c r="H250" s="55"/>
      <c r="I250" s="55"/>
      <c r="M250" s="55"/>
    </row>
    <row r="251" spans="1:13" s="105" customFormat="1" ht="15" customHeight="1" x14ac:dyDescent="0.2">
      <c r="A251" s="146"/>
      <c r="D251" s="106"/>
      <c r="E251" s="154"/>
      <c r="F251" s="154"/>
      <c r="G251" s="155"/>
      <c r="H251" s="155"/>
      <c r="I251" s="155"/>
      <c r="M251" s="155"/>
    </row>
    <row r="252" spans="1:13" ht="15" customHeight="1" x14ac:dyDescent="0.2">
      <c r="A252" s="145"/>
      <c r="E252" s="101"/>
      <c r="F252" s="101"/>
      <c r="G252" s="55"/>
      <c r="H252" s="55"/>
      <c r="I252" s="55"/>
      <c r="M252" s="55"/>
    </row>
    <row r="253" spans="1:13" ht="15" customHeight="1" x14ac:dyDescent="0.2">
      <c r="A253" s="145"/>
      <c r="E253" s="101"/>
      <c r="F253" s="101"/>
      <c r="G253" s="55"/>
      <c r="H253" s="55"/>
      <c r="I253" s="55"/>
      <c r="M253" s="55"/>
    </row>
    <row r="254" spans="1:13" ht="15" customHeight="1" x14ac:dyDescent="0.2">
      <c r="A254" s="145"/>
      <c r="E254" s="101"/>
      <c r="F254" s="101"/>
      <c r="G254" s="55"/>
      <c r="H254" s="55"/>
      <c r="I254" s="55"/>
      <c r="M254" s="55"/>
    </row>
    <row r="255" spans="1:13" ht="15" customHeight="1" x14ac:dyDescent="0.2">
      <c r="A255" s="145"/>
      <c r="E255" s="101"/>
      <c r="F255" s="101"/>
      <c r="G255" s="55"/>
      <c r="H255" s="55"/>
      <c r="I255" s="55"/>
      <c r="M255" s="55"/>
    </row>
    <row r="256" spans="1:13" ht="15" customHeight="1" x14ac:dyDescent="0.2">
      <c r="A256" s="145"/>
      <c r="E256" s="101"/>
      <c r="F256" s="101"/>
      <c r="G256" s="55"/>
      <c r="H256" s="55"/>
      <c r="I256" s="55"/>
      <c r="M256" s="55"/>
    </row>
    <row r="257" spans="1:13" ht="15" customHeight="1" x14ac:dyDescent="0.2">
      <c r="A257" s="145"/>
      <c r="E257" s="101"/>
      <c r="F257" s="101"/>
      <c r="G257" s="55"/>
      <c r="H257" s="55"/>
      <c r="I257" s="55"/>
      <c r="M257" s="55"/>
    </row>
    <row r="258" spans="1:13" ht="15" customHeight="1" x14ac:dyDescent="0.2">
      <c r="A258" s="145"/>
      <c r="E258" s="101"/>
      <c r="F258" s="101"/>
      <c r="G258" s="55"/>
      <c r="H258" s="55"/>
      <c r="I258" s="55"/>
      <c r="M258" s="55"/>
    </row>
    <row r="259" spans="1:13" ht="15" customHeight="1" x14ac:dyDescent="0.2">
      <c r="A259" s="145"/>
      <c r="E259" s="101"/>
      <c r="F259" s="101"/>
      <c r="G259" s="55"/>
      <c r="H259" s="55"/>
      <c r="I259" s="55"/>
      <c r="M259" s="55"/>
    </row>
    <row r="260" spans="1:13" ht="15" customHeight="1" x14ac:dyDescent="0.2">
      <c r="A260" s="145"/>
      <c r="E260" s="101"/>
      <c r="F260" s="101"/>
      <c r="G260" s="55"/>
      <c r="H260" s="55"/>
      <c r="I260" s="55"/>
      <c r="M260" s="55"/>
    </row>
    <row r="261" spans="1:13" ht="15" customHeight="1" x14ac:dyDescent="0.2">
      <c r="A261" s="145"/>
      <c r="E261" s="101"/>
      <c r="F261" s="101"/>
      <c r="G261" s="55"/>
      <c r="H261" s="55"/>
      <c r="I261" s="55"/>
      <c r="M261" s="55"/>
    </row>
    <row r="262" spans="1:13" ht="15" customHeight="1" x14ac:dyDescent="0.2">
      <c r="A262" s="145"/>
      <c r="E262" s="101"/>
      <c r="F262" s="101"/>
      <c r="G262" s="55"/>
      <c r="H262" s="55"/>
      <c r="I262" s="55"/>
      <c r="M262" s="55"/>
    </row>
    <row r="263" spans="1:13" s="105" customFormat="1" ht="15" customHeight="1" x14ac:dyDescent="0.2">
      <c r="A263" s="146"/>
      <c r="D263" s="106"/>
      <c r="E263" s="154"/>
      <c r="F263" s="154"/>
      <c r="G263" s="155"/>
      <c r="H263" s="155"/>
      <c r="I263" s="155"/>
      <c r="M263" s="155"/>
    </row>
    <row r="264" spans="1:13" ht="15" customHeight="1" x14ac:dyDescent="0.2">
      <c r="A264" s="145"/>
      <c r="E264" s="101"/>
      <c r="F264" s="101"/>
      <c r="G264" s="55"/>
      <c r="H264" s="55"/>
      <c r="I264" s="55"/>
      <c r="M264" s="55"/>
    </row>
    <row r="265" spans="1:13" ht="15" customHeight="1" x14ac:dyDescent="0.2">
      <c r="A265" s="145"/>
      <c r="E265" s="101"/>
      <c r="F265" s="101"/>
      <c r="G265" s="55"/>
      <c r="H265" s="55"/>
      <c r="I265" s="55"/>
      <c r="M265" s="55"/>
    </row>
    <row r="266" spans="1:13" ht="15" customHeight="1" x14ac:dyDescent="0.2">
      <c r="A266" s="145"/>
      <c r="E266" s="101"/>
      <c r="F266" s="101"/>
      <c r="G266" s="55"/>
      <c r="H266" s="55"/>
      <c r="I266" s="55"/>
      <c r="M266" s="55"/>
    </row>
    <row r="267" spans="1:13" ht="15" customHeight="1" x14ac:dyDescent="0.2">
      <c r="A267" s="145"/>
      <c r="E267" s="101"/>
      <c r="F267" s="101"/>
      <c r="G267" s="55"/>
      <c r="H267" s="55"/>
      <c r="I267" s="55"/>
      <c r="M267" s="55"/>
    </row>
    <row r="268" spans="1:13" ht="15" customHeight="1" x14ac:dyDescent="0.2">
      <c r="A268" s="145"/>
      <c r="E268" s="101"/>
      <c r="F268" s="101"/>
      <c r="G268" s="55"/>
      <c r="H268" s="55"/>
      <c r="I268" s="55"/>
      <c r="M268" s="55"/>
    </row>
    <row r="269" spans="1:13" ht="15" customHeight="1" x14ac:dyDescent="0.2">
      <c r="A269" s="145"/>
      <c r="E269" s="101"/>
      <c r="F269" s="101"/>
      <c r="G269" s="55"/>
      <c r="H269" s="55"/>
      <c r="I269" s="55"/>
      <c r="M269" s="55"/>
    </row>
    <row r="270" spans="1:13" ht="15" customHeight="1" x14ac:dyDescent="0.2">
      <c r="A270" s="145"/>
      <c r="E270" s="101"/>
      <c r="F270" s="101"/>
      <c r="G270" s="55"/>
      <c r="H270" s="55"/>
      <c r="I270" s="55"/>
      <c r="M270" s="55"/>
    </row>
    <row r="271" spans="1:13" ht="15" customHeight="1" x14ac:dyDescent="0.2">
      <c r="A271" s="145"/>
      <c r="E271" s="101"/>
      <c r="F271" s="101"/>
      <c r="G271" s="55"/>
      <c r="H271" s="55"/>
      <c r="I271" s="55"/>
      <c r="M271" s="55"/>
    </row>
    <row r="272" spans="1:13" s="105" customFormat="1" ht="15" customHeight="1" x14ac:dyDescent="0.2">
      <c r="A272" s="146"/>
      <c r="D272" s="106"/>
      <c r="E272" s="154"/>
      <c r="F272" s="154"/>
      <c r="G272" s="155"/>
      <c r="H272" s="155"/>
      <c r="I272" s="155"/>
      <c r="M272" s="155"/>
    </row>
    <row r="273" spans="1:13" ht="15" customHeight="1" x14ac:dyDescent="0.2">
      <c r="A273" s="145"/>
      <c r="E273" s="101"/>
      <c r="F273" s="101"/>
      <c r="G273" s="55"/>
      <c r="H273" s="55"/>
      <c r="I273" s="55"/>
      <c r="M273" s="55"/>
    </row>
    <row r="274" spans="1:13" ht="15" customHeight="1" x14ac:dyDescent="0.2">
      <c r="A274" s="145"/>
      <c r="E274" s="101"/>
      <c r="F274" s="101"/>
      <c r="G274" s="55"/>
      <c r="H274" s="55"/>
      <c r="I274" s="55"/>
      <c r="M274" s="55"/>
    </row>
    <row r="275" spans="1:13" ht="15" customHeight="1" x14ac:dyDescent="0.2">
      <c r="A275" s="145"/>
      <c r="E275" s="101"/>
      <c r="F275" s="101"/>
      <c r="G275" s="55"/>
      <c r="H275" s="55"/>
      <c r="I275" s="55"/>
      <c r="M275" s="55"/>
    </row>
    <row r="276" spans="1:13" ht="15" customHeight="1" x14ac:dyDescent="0.2">
      <c r="A276" s="145"/>
      <c r="E276" s="101"/>
      <c r="F276" s="101"/>
      <c r="G276" s="55"/>
      <c r="H276" s="55"/>
      <c r="I276" s="55"/>
      <c r="M276" s="55"/>
    </row>
    <row r="277" spans="1:13" ht="15" customHeight="1" x14ac:dyDescent="0.2">
      <c r="A277" s="145"/>
      <c r="E277" s="101"/>
      <c r="F277" s="101"/>
      <c r="G277" s="55"/>
      <c r="H277" s="55"/>
      <c r="I277" s="55"/>
      <c r="M277" s="55"/>
    </row>
    <row r="278" spans="1:13" ht="15" customHeight="1" x14ac:dyDescent="0.2">
      <c r="A278" s="145"/>
      <c r="E278" s="101"/>
      <c r="F278" s="101"/>
      <c r="G278" s="55"/>
      <c r="H278" s="55"/>
      <c r="I278" s="55"/>
      <c r="M278" s="55"/>
    </row>
    <row r="279" spans="1:13" ht="15" customHeight="1" x14ac:dyDescent="0.2">
      <c r="A279" s="145"/>
      <c r="E279" s="101"/>
      <c r="F279" s="101"/>
      <c r="G279" s="55"/>
      <c r="H279" s="55"/>
      <c r="I279" s="55"/>
      <c r="M279" s="55"/>
    </row>
    <row r="280" spans="1:13" s="105" customFormat="1" ht="15" customHeight="1" x14ac:dyDescent="0.2">
      <c r="A280" s="146"/>
      <c r="D280" s="106"/>
      <c r="E280" s="154"/>
      <c r="F280" s="154"/>
      <c r="G280" s="155"/>
      <c r="H280" s="155"/>
      <c r="I280" s="155"/>
      <c r="M280" s="155"/>
    </row>
    <row r="281" spans="1:13" ht="15" customHeight="1" x14ac:dyDescent="0.2">
      <c r="A281" s="145"/>
      <c r="E281" s="101"/>
      <c r="F281" s="101"/>
      <c r="G281" s="55"/>
      <c r="H281" s="55"/>
      <c r="I281" s="55"/>
      <c r="M281" s="55"/>
    </row>
    <row r="282" spans="1:13" ht="15" customHeight="1" x14ac:dyDescent="0.2">
      <c r="A282" s="145"/>
      <c r="E282" s="101"/>
      <c r="F282" s="101"/>
      <c r="G282" s="55"/>
      <c r="H282" s="55"/>
      <c r="I282" s="55"/>
      <c r="M282" s="55"/>
    </row>
    <row r="283" spans="1:13" s="105" customFormat="1" ht="15" customHeight="1" x14ac:dyDescent="0.2">
      <c r="A283" s="146"/>
      <c r="D283" s="106"/>
      <c r="E283" s="154"/>
      <c r="F283" s="154"/>
      <c r="G283" s="155"/>
      <c r="H283" s="155"/>
      <c r="I283" s="155"/>
      <c r="M283" s="155"/>
    </row>
    <row r="284" spans="1:13" ht="15" customHeight="1" x14ac:dyDescent="0.2">
      <c r="A284" s="145"/>
      <c r="E284" s="101"/>
      <c r="F284" s="101"/>
      <c r="G284" s="55"/>
      <c r="H284" s="55"/>
      <c r="I284" s="55"/>
      <c r="M284" s="55"/>
    </row>
    <row r="285" spans="1:13" ht="15" customHeight="1" x14ac:dyDescent="0.2">
      <c r="A285" s="145"/>
      <c r="E285" s="101"/>
      <c r="F285" s="101"/>
      <c r="G285" s="55"/>
      <c r="H285" s="55"/>
      <c r="I285" s="55"/>
      <c r="M285" s="55"/>
    </row>
    <row r="286" spans="1:13" ht="15" customHeight="1" x14ac:dyDescent="0.2">
      <c r="A286" s="145"/>
      <c r="E286" s="101"/>
      <c r="F286" s="101"/>
      <c r="G286" s="55"/>
      <c r="H286" s="55"/>
      <c r="I286" s="55"/>
      <c r="M286" s="55"/>
    </row>
    <row r="287" spans="1:13" ht="15" customHeight="1" x14ac:dyDescent="0.2">
      <c r="A287" s="145"/>
      <c r="E287" s="101"/>
      <c r="F287" s="101"/>
      <c r="G287" s="55"/>
      <c r="H287" s="55"/>
      <c r="I287" s="55"/>
      <c r="M287" s="55"/>
    </row>
    <row r="288" spans="1:13" ht="15" customHeight="1" x14ac:dyDescent="0.2">
      <c r="A288" s="145"/>
      <c r="E288" s="101"/>
      <c r="F288" s="101"/>
      <c r="G288" s="55"/>
      <c r="H288" s="55"/>
      <c r="I288" s="55"/>
      <c r="M288" s="55"/>
    </row>
    <row r="289" spans="1:13" ht="15" customHeight="1" x14ac:dyDescent="0.2">
      <c r="A289" s="145"/>
      <c r="E289" s="101"/>
      <c r="F289" s="101"/>
      <c r="G289" s="55"/>
      <c r="H289" s="55"/>
      <c r="I289" s="55"/>
      <c r="M289" s="55"/>
    </row>
    <row r="290" spans="1:13" ht="15" customHeight="1" x14ac:dyDescent="0.2">
      <c r="A290" s="145"/>
      <c r="E290" s="101"/>
      <c r="F290" s="101"/>
      <c r="G290" s="55"/>
      <c r="H290" s="55"/>
      <c r="I290" s="55"/>
      <c r="M290" s="55"/>
    </row>
    <row r="291" spans="1:13" ht="15" customHeight="1" x14ac:dyDescent="0.2">
      <c r="A291" s="145"/>
      <c r="E291" s="101"/>
      <c r="F291" s="101"/>
      <c r="G291" s="55"/>
      <c r="H291" s="55"/>
      <c r="I291" s="55"/>
      <c r="M291" s="55"/>
    </row>
    <row r="292" spans="1:13" ht="15" customHeight="1" x14ac:dyDescent="0.2">
      <c r="A292" s="145"/>
      <c r="E292" s="101"/>
      <c r="F292" s="101"/>
      <c r="G292" s="55"/>
      <c r="H292" s="55"/>
      <c r="I292" s="55"/>
      <c r="M292" s="55"/>
    </row>
    <row r="293" spans="1:13" ht="15" customHeight="1" x14ac:dyDescent="0.2">
      <c r="A293" s="145"/>
      <c r="E293" s="101"/>
      <c r="F293" s="101"/>
      <c r="G293" s="55"/>
      <c r="H293" s="55"/>
      <c r="I293" s="55"/>
      <c r="M293" s="55"/>
    </row>
    <row r="294" spans="1:13" s="105" customFormat="1" ht="15" customHeight="1" x14ac:dyDescent="0.2">
      <c r="A294" s="146"/>
      <c r="D294" s="106"/>
      <c r="E294" s="154"/>
      <c r="F294" s="154"/>
      <c r="G294" s="155"/>
      <c r="H294" s="155"/>
      <c r="I294" s="155"/>
      <c r="M294" s="155"/>
    </row>
    <row r="295" spans="1:13" ht="15" customHeight="1" x14ac:dyDescent="0.2">
      <c r="A295" s="145"/>
      <c r="E295" s="101"/>
      <c r="F295" s="101"/>
      <c r="G295" s="55"/>
      <c r="H295" s="55"/>
      <c r="I295" s="55"/>
      <c r="M295" s="55"/>
    </row>
    <row r="296" spans="1:13" ht="15" customHeight="1" x14ac:dyDescent="0.2">
      <c r="A296" s="145"/>
      <c r="E296" s="101"/>
      <c r="F296" s="101"/>
      <c r="G296" s="55"/>
      <c r="H296" s="55"/>
      <c r="I296" s="55"/>
      <c r="M296" s="55"/>
    </row>
    <row r="297" spans="1:13" ht="15" customHeight="1" x14ac:dyDescent="0.2">
      <c r="A297" s="145"/>
      <c r="E297" s="101"/>
      <c r="F297" s="101"/>
      <c r="G297" s="55"/>
      <c r="H297" s="55"/>
      <c r="I297" s="55"/>
      <c r="M297" s="55"/>
    </row>
    <row r="298" spans="1:13" ht="15" customHeight="1" x14ac:dyDescent="0.2">
      <c r="A298" s="145"/>
      <c r="E298" s="101"/>
      <c r="F298" s="101"/>
      <c r="G298" s="55"/>
      <c r="H298" s="55"/>
      <c r="I298" s="55"/>
      <c r="M298" s="55"/>
    </row>
    <row r="299" spans="1:13" ht="15" customHeight="1" x14ac:dyDescent="0.2">
      <c r="A299" s="145"/>
      <c r="E299" s="101"/>
      <c r="F299" s="101"/>
      <c r="G299" s="55"/>
      <c r="H299" s="55"/>
      <c r="I299" s="55"/>
      <c r="M299" s="55"/>
    </row>
    <row r="300" spans="1:13" ht="15" customHeight="1" x14ac:dyDescent="0.2">
      <c r="A300" s="145"/>
      <c r="E300" s="101"/>
      <c r="F300" s="101"/>
      <c r="G300" s="55"/>
      <c r="H300" s="55"/>
      <c r="I300" s="55"/>
      <c r="M300" s="55"/>
    </row>
    <row r="301" spans="1:13" ht="15" customHeight="1" x14ac:dyDescent="0.2">
      <c r="A301" s="145"/>
      <c r="E301" s="101"/>
      <c r="F301" s="101"/>
      <c r="G301" s="55"/>
      <c r="H301" s="55"/>
      <c r="I301" s="55"/>
      <c r="M301" s="55"/>
    </row>
    <row r="302" spans="1:13" ht="15" customHeight="1" x14ac:dyDescent="0.2">
      <c r="A302" s="145"/>
      <c r="E302" s="101"/>
      <c r="F302" s="101"/>
      <c r="G302" s="55"/>
      <c r="H302" s="55"/>
      <c r="I302" s="55"/>
      <c r="M302" s="55"/>
    </row>
    <row r="303" spans="1:13" ht="15" customHeight="1" x14ac:dyDescent="0.2">
      <c r="A303" s="145"/>
      <c r="E303" s="101"/>
      <c r="F303" s="101"/>
      <c r="G303" s="55"/>
      <c r="H303" s="55"/>
      <c r="I303" s="55"/>
      <c r="M303" s="55"/>
    </row>
    <row r="304" spans="1:13" ht="15" customHeight="1" x14ac:dyDescent="0.2">
      <c r="A304" s="145"/>
      <c r="E304" s="101"/>
      <c r="F304" s="101"/>
      <c r="G304" s="55"/>
      <c r="H304" s="55"/>
      <c r="I304" s="55"/>
      <c r="M304" s="55"/>
    </row>
    <row r="305" spans="1:13" s="105" customFormat="1" ht="15" customHeight="1" x14ac:dyDescent="0.2">
      <c r="A305" s="146"/>
      <c r="D305" s="106"/>
      <c r="E305" s="154"/>
      <c r="F305" s="154"/>
      <c r="G305" s="155"/>
      <c r="H305" s="155"/>
      <c r="I305" s="155"/>
      <c r="M305" s="155"/>
    </row>
    <row r="306" spans="1:13" ht="15" customHeight="1" x14ac:dyDescent="0.2">
      <c r="A306" s="145"/>
      <c r="E306" s="101"/>
      <c r="F306" s="101"/>
      <c r="G306" s="55"/>
      <c r="H306" s="55"/>
      <c r="I306" s="55"/>
      <c r="M306" s="55"/>
    </row>
    <row r="307" spans="1:13" ht="15" customHeight="1" x14ac:dyDescent="0.2">
      <c r="A307" s="145"/>
      <c r="E307" s="101"/>
      <c r="F307" s="101"/>
      <c r="G307" s="55"/>
      <c r="H307" s="55"/>
      <c r="I307" s="55"/>
      <c r="M307" s="55"/>
    </row>
    <row r="308" spans="1:13" ht="15" customHeight="1" x14ac:dyDescent="0.2">
      <c r="A308" s="145"/>
      <c r="E308" s="101"/>
      <c r="F308" s="101"/>
      <c r="G308" s="55"/>
      <c r="H308" s="55"/>
      <c r="I308" s="55"/>
      <c r="M308" s="55"/>
    </row>
    <row r="309" spans="1:13" ht="15" customHeight="1" x14ac:dyDescent="0.2">
      <c r="A309" s="145"/>
      <c r="E309" s="101"/>
      <c r="F309" s="101"/>
      <c r="G309" s="55"/>
      <c r="H309" s="55"/>
      <c r="I309" s="55"/>
      <c r="M309" s="55"/>
    </row>
    <row r="310" spans="1:13" ht="15" customHeight="1" x14ac:dyDescent="0.2">
      <c r="A310" s="145"/>
      <c r="E310" s="101"/>
      <c r="F310" s="101"/>
      <c r="G310" s="55"/>
      <c r="H310" s="55"/>
      <c r="I310" s="55"/>
      <c r="M310" s="55"/>
    </row>
    <row r="311" spans="1:13" ht="15" customHeight="1" x14ac:dyDescent="0.2">
      <c r="A311" s="145"/>
      <c r="E311" s="101"/>
      <c r="F311" s="101"/>
      <c r="G311" s="55"/>
      <c r="H311" s="55"/>
      <c r="I311" s="55"/>
      <c r="M311" s="55"/>
    </row>
    <row r="312" spans="1:13" ht="15" customHeight="1" x14ac:dyDescent="0.2">
      <c r="A312" s="145"/>
      <c r="E312" s="101"/>
      <c r="F312" s="101"/>
      <c r="G312" s="55"/>
      <c r="H312" s="55"/>
      <c r="I312" s="55"/>
      <c r="M312" s="55"/>
    </row>
    <row r="313" spans="1:13" ht="15" customHeight="1" x14ac:dyDescent="0.2">
      <c r="A313" s="145"/>
      <c r="E313" s="101"/>
      <c r="F313" s="101"/>
      <c r="G313" s="55"/>
      <c r="H313" s="55"/>
      <c r="I313" s="55"/>
      <c r="M313" s="55"/>
    </row>
    <row r="314" spans="1:13" s="105" customFormat="1" ht="15" customHeight="1" x14ac:dyDescent="0.2">
      <c r="A314" s="146"/>
      <c r="D314" s="106"/>
      <c r="E314" s="154"/>
      <c r="F314" s="154"/>
      <c r="G314" s="155"/>
      <c r="H314" s="155"/>
      <c r="I314" s="155"/>
      <c r="M314" s="155"/>
    </row>
    <row r="315" spans="1:13" ht="15" customHeight="1" x14ac:dyDescent="0.2">
      <c r="A315" s="145"/>
      <c r="E315" s="101"/>
      <c r="F315" s="101"/>
      <c r="G315" s="55"/>
      <c r="H315" s="55"/>
      <c r="I315" s="55"/>
      <c r="M315" s="55"/>
    </row>
    <row r="316" spans="1:13" ht="15" customHeight="1" x14ac:dyDescent="0.2">
      <c r="A316" s="145"/>
      <c r="E316" s="101"/>
      <c r="F316" s="101"/>
      <c r="G316" s="55"/>
      <c r="H316" s="55"/>
      <c r="I316" s="55"/>
      <c r="M316" s="55"/>
    </row>
    <row r="317" spans="1:13" ht="15" customHeight="1" x14ac:dyDescent="0.2">
      <c r="A317" s="145"/>
      <c r="E317" s="101"/>
      <c r="F317" s="101"/>
      <c r="G317" s="55"/>
      <c r="H317" s="55"/>
      <c r="I317" s="55"/>
      <c r="M317" s="55"/>
    </row>
    <row r="318" spans="1:13" ht="15" customHeight="1" x14ac:dyDescent="0.2">
      <c r="A318" s="145"/>
      <c r="E318" s="101"/>
      <c r="F318" s="101"/>
      <c r="G318" s="55"/>
      <c r="H318" s="55"/>
      <c r="I318" s="55"/>
      <c r="M318" s="55"/>
    </row>
    <row r="319" spans="1:13" ht="15" customHeight="1" x14ac:dyDescent="0.2">
      <c r="A319" s="145"/>
      <c r="E319" s="101"/>
      <c r="F319" s="101"/>
      <c r="G319" s="55"/>
      <c r="H319" s="55"/>
      <c r="I319" s="55"/>
      <c r="M319" s="55"/>
    </row>
    <row r="320" spans="1:13" ht="15" customHeight="1" x14ac:dyDescent="0.2">
      <c r="A320" s="145"/>
      <c r="E320" s="101"/>
      <c r="F320" s="101"/>
      <c r="G320" s="55"/>
      <c r="H320" s="55"/>
      <c r="I320" s="55"/>
      <c r="M320" s="55"/>
    </row>
    <row r="321" spans="1:13" s="105" customFormat="1" ht="15" customHeight="1" x14ac:dyDescent="0.2">
      <c r="A321" s="146"/>
      <c r="D321" s="106"/>
      <c r="E321" s="154"/>
      <c r="F321" s="154"/>
      <c r="G321" s="155"/>
      <c r="H321" s="155"/>
      <c r="I321" s="155"/>
      <c r="M321" s="155"/>
    </row>
    <row r="322" spans="1:13" ht="15" customHeight="1" x14ac:dyDescent="0.2">
      <c r="A322" s="145"/>
      <c r="E322" s="101"/>
      <c r="F322" s="101"/>
      <c r="G322" s="55"/>
      <c r="H322" s="55"/>
      <c r="I322" s="55"/>
      <c r="M322" s="55"/>
    </row>
    <row r="323" spans="1:13" ht="15" customHeight="1" x14ac:dyDescent="0.2">
      <c r="A323" s="145"/>
      <c r="E323" s="101"/>
      <c r="F323" s="101"/>
      <c r="G323" s="55"/>
      <c r="H323" s="55"/>
      <c r="I323" s="55"/>
      <c r="M323" s="55"/>
    </row>
    <row r="324" spans="1:13" ht="15" customHeight="1" x14ac:dyDescent="0.2">
      <c r="A324" s="145"/>
      <c r="E324" s="101"/>
      <c r="F324" s="101"/>
      <c r="G324" s="55"/>
      <c r="H324" s="55"/>
      <c r="I324" s="55"/>
      <c r="M324" s="55"/>
    </row>
    <row r="325" spans="1:13" ht="15" customHeight="1" x14ac:dyDescent="0.2">
      <c r="A325" s="145"/>
      <c r="E325" s="101"/>
      <c r="F325" s="101"/>
      <c r="G325" s="55"/>
      <c r="H325" s="55"/>
      <c r="I325" s="55"/>
      <c r="M325" s="55"/>
    </row>
    <row r="326" spans="1:13" ht="15" customHeight="1" x14ac:dyDescent="0.2">
      <c r="A326" s="145"/>
      <c r="E326" s="101"/>
      <c r="F326" s="101"/>
      <c r="G326" s="55"/>
      <c r="H326" s="55"/>
      <c r="I326" s="55"/>
      <c r="M326" s="55"/>
    </row>
    <row r="327" spans="1:13" s="105" customFormat="1" ht="15" customHeight="1" x14ac:dyDescent="0.2">
      <c r="A327" s="146"/>
      <c r="D327" s="106"/>
      <c r="E327" s="154"/>
      <c r="F327" s="154"/>
      <c r="G327" s="155"/>
      <c r="H327" s="155"/>
      <c r="I327" s="155"/>
      <c r="M327" s="155"/>
    </row>
    <row r="328" spans="1:13" ht="15" customHeight="1" x14ac:dyDescent="0.2">
      <c r="A328" s="145"/>
      <c r="E328" s="101"/>
      <c r="F328" s="101"/>
      <c r="G328" s="55"/>
      <c r="H328" s="55"/>
      <c r="I328" s="55"/>
      <c r="M328" s="55"/>
    </row>
    <row r="329" spans="1:13" ht="15" customHeight="1" x14ac:dyDescent="0.2">
      <c r="A329" s="145"/>
      <c r="E329" s="101"/>
      <c r="F329" s="101"/>
      <c r="G329" s="55"/>
      <c r="H329" s="55"/>
      <c r="I329" s="55"/>
      <c r="M329" s="55"/>
    </row>
    <row r="330" spans="1:13" s="105" customFormat="1" ht="15" customHeight="1" x14ac:dyDescent="0.2">
      <c r="A330" s="146"/>
      <c r="D330" s="106"/>
      <c r="E330" s="154"/>
      <c r="F330" s="154"/>
      <c r="G330" s="155"/>
      <c r="H330" s="155"/>
      <c r="I330" s="155"/>
      <c r="M330" s="155"/>
    </row>
    <row r="331" spans="1:13" ht="15" customHeight="1" x14ac:dyDescent="0.2">
      <c r="A331" s="145"/>
      <c r="E331" s="101"/>
      <c r="F331" s="101"/>
      <c r="G331" s="55"/>
      <c r="H331" s="55"/>
      <c r="I331" s="55"/>
      <c r="M331" s="55"/>
    </row>
    <row r="332" spans="1:13" ht="15" customHeight="1" x14ac:dyDescent="0.2">
      <c r="A332" s="145"/>
      <c r="E332" s="101"/>
      <c r="F332" s="101"/>
      <c r="G332" s="55"/>
      <c r="H332" s="55"/>
      <c r="I332" s="55"/>
      <c r="M332" s="55"/>
    </row>
    <row r="333" spans="1:13" ht="15" customHeight="1" x14ac:dyDescent="0.2">
      <c r="A333" s="145"/>
      <c r="E333" s="101"/>
      <c r="F333" s="101"/>
      <c r="G333" s="55"/>
      <c r="H333" s="55"/>
      <c r="I333" s="55"/>
      <c r="M333" s="55"/>
    </row>
    <row r="334" spans="1:13" ht="15" customHeight="1" x14ac:dyDescent="0.2">
      <c r="A334" s="145"/>
      <c r="E334" s="101"/>
      <c r="F334" s="101"/>
      <c r="G334" s="55"/>
      <c r="H334" s="55"/>
      <c r="I334" s="55"/>
      <c r="M334" s="55"/>
    </row>
    <row r="335" spans="1:13" ht="15" customHeight="1" x14ac:dyDescent="0.2">
      <c r="A335" s="145"/>
      <c r="E335" s="101"/>
      <c r="F335" s="101"/>
      <c r="G335" s="55"/>
      <c r="H335" s="55"/>
      <c r="I335" s="55"/>
      <c r="M335" s="55"/>
    </row>
    <row r="336" spans="1:13" ht="15" customHeight="1" x14ac:dyDescent="0.2">
      <c r="A336" s="145"/>
      <c r="E336" s="101"/>
      <c r="F336" s="101"/>
      <c r="G336" s="55"/>
      <c r="H336" s="55"/>
      <c r="I336" s="55"/>
      <c r="M336" s="55"/>
    </row>
    <row r="337" spans="1:13" ht="15" customHeight="1" x14ac:dyDescent="0.2">
      <c r="A337" s="145"/>
      <c r="E337" s="101"/>
      <c r="F337" s="101"/>
      <c r="G337" s="55"/>
      <c r="H337" s="55"/>
      <c r="I337" s="55"/>
      <c r="M337" s="55"/>
    </row>
    <row r="338" spans="1:13" ht="15" customHeight="1" x14ac:dyDescent="0.2">
      <c r="A338" s="145"/>
      <c r="E338" s="101"/>
      <c r="F338" s="101"/>
      <c r="G338" s="55"/>
      <c r="H338" s="55"/>
      <c r="I338" s="55"/>
      <c r="M338" s="55"/>
    </row>
    <row r="339" spans="1:13" ht="15" customHeight="1" x14ac:dyDescent="0.2">
      <c r="A339" s="145"/>
      <c r="E339" s="101"/>
      <c r="F339" s="101"/>
      <c r="G339" s="55"/>
      <c r="H339" s="55"/>
      <c r="I339" s="55"/>
      <c r="M339" s="55"/>
    </row>
    <row r="340" spans="1:13" s="105" customFormat="1" ht="15" customHeight="1" x14ac:dyDescent="0.2">
      <c r="A340" s="146"/>
      <c r="D340" s="106"/>
      <c r="E340" s="154"/>
      <c r="F340" s="154"/>
      <c r="G340" s="155"/>
      <c r="H340" s="155"/>
      <c r="I340" s="155"/>
      <c r="M340" s="155"/>
    </row>
    <row r="341" spans="1:13" ht="15" customHeight="1" x14ac:dyDescent="0.2">
      <c r="A341" s="145"/>
      <c r="E341" s="101"/>
      <c r="F341" s="101"/>
      <c r="G341" s="55"/>
      <c r="H341" s="55"/>
      <c r="I341" s="55"/>
      <c r="M341" s="55"/>
    </row>
    <row r="342" spans="1:13" ht="15" customHeight="1" x14ac:dyDescent="0.2">
      <c r="A342" s="145"/>
      <c r="E342" s="101"/>
      <c r="F342" s="101"/>
      <c r="G342" s="55"/>
      <c r="H342" s="55"/>
      <c r="I342" s="55"/>
      <c r="M342" s="55"/>
    </row>
    <row r="343" spans="1:13" ht="15" customHeight="1" x14ac:dyDescent="0.2">
      <c r="A343" s="145"/>
      <c r="E343" s="101"/>
      <c r="F343" s="101"/>
      <c r="G343" s="55"/>
      <c r="H343" s="55"/>
      <c r="I343" s="55"/>
      <c r="M343" s="55"/>
    </row>
    <row r="344" spans="1:13" ht="15" customHeight="1" x14ac:dyDescent="0.2">
      <c r="A344" s="145"/>
      <c r="E344" s="101"/>
      <c r="F344" s="101"/>
      <c r="G344" s="55"/>
      <c r="H344" s="55"/>
      <c r="I344" s="55"/>
      <c r="M344" s="55"/>
    </row>
    <row r="345" spans="1:13" ht="15" customHeight="1" x14ac:dyDescent="0.2">
      <c r="A345" s="145"/>
      <c r="E345" s="101"/>
      <c r="F345" s="101"/>
      <c r="G345" s="55"/>
      <c r="H345" s="55"/>
      <c r="I345" s="55"/>
      <c r="M345" s="55"/>
    </row>
    <row r="346" spans="1:13" ht="15" customHeight="1" x14ac:dyDescent="0.2">
      <c r="A346" s="145"/>
      <c r="E346" s="101"/>
      <c r="F346" s="101"/>
      <c r="G346" s="55"/>
      <c r="H346" s="55"/>
      <c r="I346" s="55"/>
      <c r="M346" s="55"/>
    </row>
    <row r="347" spans="1:13" ht="15" customHeight="1" x14ac:dyDescent="0.2">
      <c r="A347" s="145"/>
      <c r="E347" s="101"/>
      <c r="F347" s="101"/>
      <c r="G347" s="55"/>
      <c r="H347" s="55"/>
      <c r="I347" s="55"/>
      <c r="M347" s="55"/>
    </row>
    <row r="348" spans="1:13" s="105" customFormat="1" ht="15" customHeight="1" x14ac:dyDescent="0.2">
      <c r="A348" s="146"/>
      <c r="D348" s="106"/>
      <c r="E348" s="154"/>
      <c r="F348" s="154"/>
      <c r="G348" s="155"/>
      <c r="H348" s="155"/>
      <c r="I348" s="155"/>
      <c r="M348" s="155"/>
    </row>
    <row r="349" spans="1:13" ht="15" customHeight="1" x14ac:dyDescent="0.2">
      <c r="A349" s="145"/>
      <c r="E349" s="101"/>
      <c r="F349" s="101"/>
      <c r="G349" s="55"/>
      <c r="H349" s="55"/>
      <c r="I349" s="55"/>
      <c r="M349" s="55"/>
    </row>
    <row r="350" spans="1:13" ht="15" customHeight="1" x14ac:dyDescent="0.2">
      <c r="A350" s="145"/>
      <c r="E350" s="101"/>
      <c r="F350" s="101"/>
      <c r="G350" s="55"/>
      <c r="H350" s="55"/>
      <c r="I350" s="55"/>
      <c r="M350" s="55"/>
    </row>
    <row r="351" spans="1:13" ht="15" customHeight="1" x14ac:dyDescent="0.2">
      <c r="A351" s="145"/>
      <c r="E351" s="101"/>
      <c r="F351" s="101"/>
      <c r="G351" s="55"/>
      <c r="H351" s="55"/>
      <c r="I351" s="55"/>
      <c r="M351" s="55"/>
    </row>
    <row r="352" spans="1:13" ht="15" customHeight="1" x14ac:dyDescent="0.2">
      <c r="A352" s="145"/>
      <c r="E352" s="101"/>
      <c r="F352" s="101"/>
      <c r="G352" s="55"/>
      <c r="H352" s="55"/>
      <c r="I352" s="55"/>
      <c r="M352" s="55"/>
    </row>
    <row r="353" spans="1:13" ht="15" customHeight="1" x14ac:dyDescent="0.2">
      <c r="A353" s="145"/>
      <c r="E353" s="101"/>
      <c r="F353" s="101"/>
      <c r="G353" s="55"/>
      <c r="H353" s="55"/>
      <c r="I353" s="55"/>
      <c r="M353" s="55"/>
    </row>
    <row r="354" spans="1:13" ht="15" customHeight="1" x14ac:dyDescent="0.2">
      <c r="A354" s="145"/>
      <c r="E354" s="101"/>
      <c r="F354" s="101"/>
      <c r="G354" s="55"/>
      <c r="H354" s="55"/>
      <c r="I354" s="55"/>
      <c r="M354" s="55"/>
    </row>
    <row r="355" spans="1:13" ht="15" customHeight="1" x14ac:dyDescent="0.2">
      <c r="A355" s="145"/>
      <c r="E355" s="101"/>
      <c r="F355" s="101"/>
      <c r="G355" s="55"/>
      <c r="H355" s="55"/>
      <c r="I355" s="55"/>
      <c r="M355" s="55"/>
    </row>
    <row r="356" spans="1:13" s="105" customFormat="1" ht="15" customHeight="1" x14ac:dyDescent="0.2">
      <c r="A356" s="146"/>
      <c r="D356" s="106"/>
      <c r="E356" s="154"/>
      <c r="F356" s="154"/>
      <c r="G356" s="155"/>
      <c r="H356" s="155"/>
      <c r="I356" s="155"/>
      <c r="M356" s="155"/>
    </row>
    <row r="357" spans="1:13" ht="15" customHeight="1" x14ac:dyDescent="0.2">
      <c r="A357" s="145"/>
      <c r="E357" s="101"/>
      <c r="F357" s="101"/>
      <c r="G357" s="55"/>
      <c r="H357" s="55"/>
      <c r="I357" s="55"/>
      <c r="M357" s="55"/>
    </row>
    <row r="358" spans="1:13" ht="15" customHeight="1" x14ac:dyDescent="0.2">
      <c r="A358" s="145"/>
      <c r="E358" s="101"/>
      <c r="F358" s="101"/>
      <c r="G358" s="55"/>
      <c r="H358" s="55"/>
      <c r="I358" s="55"/>
      <c r="M358" s="55"/>
    </row>
    <row r="359" spans="1:13" ht="15" customHeight="1" x14ac:dyDescent="0.2">
      <c r="A359" s="145"/>
      <c r="E359" s="101"/>
      <c r="F359" s="101"/>
      <c r="G359" s="55"/>
      <c r="H359" s="55"/>
      <c r="I359" s="55"/>
      <c r="M359" s="55"/>
    </row>
    <row r="360" spans="1:13" ht="15" customHeight="1" x14ac:dyDescent="0.2">
      <c r="A360" s="145"/>
      <c r="E360" s="101"/>
      <c r="F360" s="101"/>
      <c r="G360" s="55"/>
      <c r="H360" s="55"/>
      <c r="I360" s="55"/>
      <c r="M360" s="55"/>
    </row>
    <row r="361" spans="1:13" ht="15" customHeight="1" x14ac:dyDescent="0.2">
      <c r="A361" s="145"/>
      <c r="E361" s="101"/>
      <c r="F361" s="101"/>
      <c r="G361" s="55"/>
      <c r="H361" s="55"/>
      <c r="I361" s="55"/>
      <c r="M361" s="55"/>
    </row>
    <row r="362" spans="1:13" ht="15" customHeight="1" x14ac:dyDescent="0.2">
      <c r="A362" s="145"/>
      <c r="E362" s="101"/>
      <c r="F362" s="101"/>
      <c r="G362" s="55"/>
      <c r="H362" s="55"/>
      <c r="I362" s="55"/>
      <c r="M362" s="55"/>
    </row>
    <row r="363" spans="1:13" s="105" customFormat="1" ht="15" customHeight="1" x14ac:dyDescent="0.2">
      <c r="A363" s="146"/>
      <c r="D363" s="106"/>
      <c r="E363" s="154"/>
      <c r="F363" s="154"/>
      <c r="G363" s="155"/>
      <c r="H363" s="155"/>
      <c r="I363" s="155"/>
      <c r="M363" s="155"/>
    </row>
    <row r="364" spans="1:13" ht="15" customHeight="1" x14ac:dyDescent="0.2">
      <c r="A364" s="145"/>
      <c r="E364" s="101"/>
      <c r="F364" s="101"/>
      <c r="G364" s="55"/>
      <c r="H364" s="55"/>
      <c r="I364" s="55"/>
      <c r="M364" s="55"/>
    </row>
    <row r="365" spans="1:13" ht="15" customHeight="1" x14ac:dyDescent="0.2">
      <c r="A365" s="145"/>
      <c r="E365" s="101"/>
      <c r="F365" s="101"/>
      <c r="G365" s="55"/>
      <c r="H365" s="55"/>
      <c r="I365" s="55"/>
      <c r="M365" s="55"/>
    </row>
    <row r="366" spans="1:13" s="105" customFormat="1" ht="15" customHeight="1" x14ac:dyDescent="0.2">
      <c r="A366" s="146"/>
      <c r="D366" s="106"/>
      <c r="E366" s="154"/>
      <c r="F366" s="154"/>
      <c r="G366" s="155"/>
      <c r="H366" s="155"/>
      <c r="I366" s="155"/>
      <c r="M366" s="155"/>
    </row>
    <row r="367" spans="1:13" ht="15" customHeight="1" x14ac:dyDescent="0.2">
      <c r="A367" s="145"/>
      <c r="E367" s="101"/>
      <c r="F367" s="101"/>
      <c r="G367" s="55"/>
      <c r="H367" s="55"/>
      <c r="I367" s="55"/>
      <c r="M367" s="55"/>
    </row>
    <row r="368" spans="1:13" ht="15" customHeight="1" x14ac:dyDescent="0.2">
      <c r="A368" s="145"/>
      <c r="E368" s="101"/>
      <c r="F368" s="101"/>
      <c r="G368" s="55"/>
      <c r="H368" s="55"/>
      <c r="I368" s="55"/>
      <c r="M368" s="55"/>
    </row>
    <row r="369" spans="1:13" ht="15" customHeight="1" x14ac:dyDescent="0.2">
      <c r="A369" s="145"/>
      <c r="E369" s="101"/>
      <c r="F369" s="101"/>
      <c r="G369" s="55"/>
      <c r="H369" s="55"/>
      <c r="I369" s="55"/>
      <c r="M369" s="55"/>
    </row>
    <row r="370" spans="1:13" ht="15" customHeight="1" x14ac:dyDescent="0.2">
      <c r="A370" s="145"/>
      <c r="E370" s="101"/>
      <c r="F370" s="101"/>
      <c r="G370" s="55"/>
      <c r="H370" s="55"/>
      <c r="I370" s="55"/>
      <c r="M370" s="55"/>
    </row>
    <row r="371" spans="1:13" ht="15" customHeight="1" x14ac:dyDescent="0.2">
      <c r="A371" s="145"/>
      <c r="E371" s="101"/>
      <c r="F371" s="101"/>
      <c r="G371" s="55"/>
      <c r="H371" s="55"/>
      <c r="I371" s="55"/>
      <c r="M371" s="55"/>
    </row>
    <row r="372" spans="1:13" ht="15" customHeight="1" x14ac:dyDescent="0.2">
      <c r="A372" s="145"/>
      <c r="E372" s="101"/>
      <c r="F372" s="101"/>
      <c r="G372" s="55"/>
      <c r="H372" s="55"/>
      <c r="I372" s="55"/>
      <c r="M372" s="55"/>
    </row>
    <row r="373" spans="1:13" ht="15" customHeight="1" x14ac:dyDescent="0.2">
      <c r="A373" s="145"/>
      <c r="E373" s="101"/>
      <c r="F373" s="101"/>
      <c r="G373" s="55"/>
      <c r="H373" s="55"/>
      <c r="I373" s="55"/>
      <c r="M373" s="55"/>
    </row>
    <row r="374" spans="1:13" ht="15" customHeight="1" x14ac:dyDescent="0.2">
      <c r="A374" s="145"/>
      <c r="E374" s="101"/>
      <c r="F374" s="101"/>
      <c r="G374" s="55"/>
      <c r="H374" s="55"/>
      <c r="I374" s="55"/>
      <c r="M374" s="55"/>
    </row>
    <row r="375" spans="1:13" ht="15" customHeight="1" x14ac:dyDescent="0.2">
      <c r="A375" s="145"/>
      <c r="E375" s="101"/>
      <c r="F375" s="101"/>
      <c r="G375" s="55"/>
      <c r="H375" s="55"/>
      <c r="I375" s="55"/>
      <c r="M375" s="55"/>
    </row>
    <row r="376" spans="1:13" ht="15" customHeight="1" x14ac:dyDescent="0.2">
      <c r="A376" s="145"/>
      <c r="E376" s="101"/>
      <c r="F376" s="101"/>
      <c r="G376" s="55"/>
      <c r="H376" s="55"/>
      <c r="I376" s="55"/>
      <c r="M376" s="55"/>
    </row>
    <row r="377" spans="1:13" ht="15" customHeight="1" x14ac:dyDescent="0.2">
      <c r="A377" s="145"/>
      <c r="E377" s="101"/>
      <c r="F377" s="101"/>
      <c r="G377" s="55"/>
      <c r="H377" s="55"/>
      <c r="I377" s="55"/>
      <c r="M377" s="55"/>
    </row>
    <row r="378" spans="1:13" s="105" customFormat="1" ht="15" customHeight="1" x14ac:dyDescent="0.2">
      <c r="A378" s="146"/>
      <c r="D378" s="106"/>
      <c r="E378" s="154"/>
      <c r="F378" s="154"/>
      <c r="G378" s="155"/>
      <c r="H378" s="155"/>
      <c r="I378" s="155"/>
      <c r="M378" s="155"/>
    </row>
    <row r="379" spans="1:13" ht="15" customHeight="1" x14ac:dyDescent="0.2">
      <c r="A379" s="145"/>
      <c r="E379" s="101"/>
      <c r="F379" s="101"/>
      <c r="G379" s="55"/>
      <c r="H379" s="55"/>
      <c r="I379" s="55"/>
      <c r="M379" s="55"/>
    </row>
    <row r="380" spans="1:13" ht="15" customHeight="1" x14ac:dyDescent="0.2">
      <c r="A380" s="145"/>
      <c r="E380" s="101"/>
      <c r="F380" s="101"/>
      <c r="G380" s="55"/>
      <c r="H380" s="55"/>
      <c r="I380" s="55"/>
      <c r="M380" s="55"/>
    </row>
    <row r="381" spans="1:13" ht="15" customHeight="1" x14ac:dyDescent="0.2">
      <c r="A381" s="145"/>
      <c r="E381" s="101"/>
      <c r="F381" s="101"/>
      <c r="G381" s="55"/>
      <c r="H381" s="55"/>
      <c r="I381" s="55"/>
      <c r="M381" s="55"/>
    </row>
    <row r="382" spans="1:13" ht="15" customHeight="1" x14ac:dyDescent="0.2">
      <c r="A382" s="145"/>
      <c r="E382" s="101"/>
      <c r="F382" s="101"/>
      <c r="G382" s="55"/>
      <c r="H382" s="55"/>
      <c r="I382" s="55"/>
      <c r="M382" s="55"/>
    </row>
    <row r="383" spans="1:13" ht="15" customHeight="1" x14ac:dyDescent="0.2">
      <c r="A383" s="145"/>
      <c r="E383" s="101"/>
      <c r="F383" s="101"/>
      <c r="G383" s="55"/>
      <c r="H383" s="55"/>
      <c r="I383" s="55"/>
      <c r="M383" s="55"/>
    </row>
    <row r="384" spans="1:13" ht="15" customHeight="1" x14ac:dyDescent="0.2">
      <c r="A384" s="145"/>
      <c r="E384" s="101"/>
      <c r="F384" s="101"/>
      <c r="G384" s="55"/>
      <c r="H384" s="55"/>
      <c r="I384" s="55"/>
      <c r="M384" s="55"/>
    </row>
    <row r="385" spans="1:13" ht="15" customHeight="1" x14ac:dyDescent="0.2">
      <c r="A385" s="145"/>
      <c r="E385" s="101"/>
      <c r="F385" s="101"/>
      <c r="G385" s="55"/>
      <c r="H385" s="55"/>
      <c r="I385" s="55"/>
      <c r="M385" s="55"/>
    </row>
    <row r="386" spans="1:13" s="105" customFormat="1" ht="15" customHeight="1" x14ac:dyDescent="0.2">
      <c r="A386" s="146"/>
      <c r="D386" s="106"/>
      <c r="E386" s="154"/>
      <c r="F386" s="154"/>
      <c r="G386" s="155"/>
      <c r="H386" s="155"/>
      <c r="I386" s="155"/>
      <c r="M386" s="155"/>
    </row>
    <row r="387" spans="1:13" ht="15" customHeight="1" x14ac:dyDescent="0.2">
      <c r="A387" s="145"/>
      <c r="E387" s="101"/>
      <c r="F387" s="101"/>
      <c r="G387" s="55"/>
      <c r="H387" s="55"/>
      <c r="I387" s="55"/>
      <c r="M387" s="55"/>
    </row>
    <row r="388" spans="1:13" ht="15" customHeight="1" x14ac:dyDescent="0.2">
      <c r="A388" s="145"/>
      <c r="E388" s="101"/>
      <c r="F388" s="101"/>
      <c r="G388" s="55"/>
      <c r="H388" s="55"/>
      <c r="I388" s="55"/>
      <c r="M388" s="55"/>
    </row>
    <row r="389" spans="1:13" ht="15" customHeight="1" x14ac:dyDescent="0.2">
      <c r="A389" s="145"/>
      <c r="E389" s="101"/>
      <c r="F389" s="101"/>
      <c r="G389" s="55"/>
      <c r="H389" s="55"/>
      <c r="I389" s="55"/>
      <c r="M389" s="55"/>
    </row>
    <row r="390" spans="1:13" ht="15" customHeight="1" x14ac:dyDescent="0.2">
      <c r="A390" s="145"/>
      <c r="E390" s="101"/>
      <c r="F390" s="101"/>
      <c r="G390" s="55"/>
      <c r="H390" s="55"/>
      <c r="I390" s="55"/>
      <c r="M390" s="55"/>
    </row>
    <row r="391" spans="1:13" ht="15" customHeight="1" x14ac:dyDescent="0.2">
      <c r="A391" s="145"/>
      <c r="E391" s="101"/>
      <c r="F391" s="101"/>
      <c r="G391" s="55"/>
      <c r="H391" s="55"/>
      <c r="I391" s="55"/>
      <c r="M391" s="55"/>
    </row>
    <row r="392" spans="1:13" ht="15" customHeight="1" x14ac:dyDescent="0.2">
      <c r="A392" s="145"/>
      <c r="E392" s="101"/>
      <c r="F392" s="101"/>
      <c r="G392" s="55"/>
      <c r="H392" s="55"/>
      <c r="I392" s="55"/>
      <c r="M392" s="55"/>
    </row>
    <row r="393" spans="1:13" s="105" customFormat="1" ht="15" customHeight="1" x14ac:dyDescent="0.2">
      <c r="A393" s="146"/>
      <c r="D393" s="106"/>
      <c r="E393" s="154"/>
      <c r="F393" s="154"/>
      <c r="G393" s="155"/>
      <c r="H393" s="155"/>
      <c r="I393" s="155"/>
      <c r="M393" s="155"/>
    </row>
    <row r="394" spans="1:13" ht="15" customHeight="1" x14ac:dyDescent="0.2">
      <c r="A394" s="145"/>
      <c r="E394" s="101"/>
      <c r="F394" s="101"/>
      <c r="G394" s="55"/>
      <c r="H394" s="55"/>
      <c r="I394" s="55"/>
      <c r="M394" s="55"/>
    </row>
    <row r="395" spans="1:13" ht="15" customHeight="1" x14ac:dyDescent="0.2">
      <c r="A395" s="145"/>
      <c r="E395" s="101"/>
      <c r="F395" s="101"/>
      <c r="G395" s="55"/>
      <c r="H395" s="55"/>
      <c r="I395" s="55"/>
      <c r="M395" s="55"/>
    </row>
    <row r="396" spans="1:13" ht="15" customHeight="1" x14ac:dyDescent="0.2">
      <c r="A396" s="145"/>
      <c r="E396" s="101"/>
      <c r="F396" s="101"/>
      <c r="G396" s="55"/>
      <c r="H396" s="55"/>
      <c r="I396" s="55"/>
      <c r="M396" s="55"/>
    </row>
    <row r="397" spans="1:13" ht="15" customHeight="1" x14ac:dyDescent="0.2">
      <c r="A397" s="145"/>
      <c r="E397" s="101"/>
      <c r="F397" s="101"/>
      <c r="G397" s="55"/>
      <c r="H397" s="55"/>
      <c r="I397" s="55"/>
      <c r="M397" s="55"/>
    </row>
    <row r="398" spans="1:13" ht="15" customHeight="1" x14ac:dyDescent="0.2">
      <c r="A398" s="145"/>
      <c r="E398" s="101"/>
      <c r="F398" s="101"/>
      <c r="G398" s="55"/>
      <c r="H398" s="55"/>
      <c r="I398" s="55"/>
      <c r="M398" s="55"/>
    </row>
    <row r="399" spans="1:13" ht="15" customHeight="1" x14ac:dyDescent="0.2">
      <c r="A399" s="145"/>
      <c r="E399" s="101"/>
      <c r="F399" s="101"/>
      <c r="G399" s="55"/>
      <c r="H399" s="55"/>
      <c r="I399" s="55"/>
      <c r="M399" s="55"/>
    </row>
    <row r="400" spans="1:13" ht="15" customHeight="1" x14ac:dyDescent="0.2">
      <c r="A400" s="145"/>
      <c r="E400" s="101"/>
      <c r="F400" s="101"/>
      <c r="G400" s="55"/>
      <c r="H400" s="55"/>
      <c r="I400" s="55"/>
      <c r="M400" s="55"/>
    </row>
    <row r="401" spans="1:13" ht="15" customHeight="1" x14ac:dyDescent="0.2">
      <c r="A401" s="145"/>
      <c r="E401" s="101"/>
      <c r="F401" s="101"/>
      <c r="G401" s="55"/>
      <c r="H401" s="55"/>
      <c r="I401" s="55"/>
      <c r="M401" s="55"/>
    </row>
    <row r="402" spans="1:13" ht="15" customHeight="1" x14ac:dyDescent="0.2">
      <c r="A402" s="145"/>
      <c r="E402" s="101"/>
      <c r="F402" s="101"/>
      <c r="G402" s="55"/>
      <c r="H402" s="55"/>
      <c r="I402" s="55"/>
      <c r="M402" s="55"/>
    </row>
    <row r="403" spans="1:13" s="105" customFormat="1" ht="15" customHeight="1" x14ac:dyDescent="0.2">
      <c r="A403" s="146"/>
      <c r="D403" s="106"/>
      <c r="E403" s="154"/>
      <c r="F403" s="154"/>
      <c r="G403" s="155"/>
      <c r="H403" s="155"/>
      <c r="I403" s="155"/>
      <c r="M403" s="155"/>
    </row>
    <row r="404" spans="1:13" ht="15" customHeight="1" x14ac:dyDescent="0.2">
      <c r="A404" s="145"/>
      <c r="E404" s="101"/>
      <c r="F404" s="101"/>
      <c r="G404" s="55"/>
      <c r="H404" s="55"/>
      <c r="I404" s="55"/>
      <c r="M404" s="55"/>
    </row>
    <row r="405" spans="1:13" ht="15" customHeight="1" x14ac:dyDescent="0.2">
      <c r="A405" s="145"/>
      <c r="E405" s="101"/>
      <c r="F405" s="101"/>
      <c r="G405" s="55"/>
      <c r="H405" s="55"/>
      <c r="I405" s="55"/>
      <c r="M405" s="55"/>
    </row>
    <row r="406" spans="1:13" ht="15" customHeight="1" x14ac:dyDescent="0.2">
      <c r="A406" s="145"/>
      <c r="E406" s="101"/>
      <c r="F406" s="101"/>
      <c r="G406" s="55"/>
      <c r="H406" s="55"/>
      <c r="I406" s="55"/>
      <c r="M406" s="55"/>
    </row>
    <row r="407" spans="1:13" ht="15" customHeight="1" x14ac:dyDescent="0.2">
      <c r="A407" s="145"/>
      <c r="E407" s="101"/>
      <c r="F407" s="101"/>
      <c r="G407" s="55"/>
      <c r="H407" s="55"/>
      <c r="I407" s="55"/>
      <c r="M407" s="55"/>
    </row>
    <row r="408" spans="1:13" ht="15" customHeight="1" x14ac:dyDescent="0.2">
      <c r="A408" s="145"/>
      <c r="E408" s="101"/>
      <c r="F408" s="101"/>
      <c r="G408" s="55"/>
      <c r="H408" s="55"/>
      <c r="I408" s="55"/>
      <c r="M408" s="55"/>
    </row>
    <row r="409" spans="1:13" s="105" customFormat="1" ht="15" customHeight="1" x14ac:dyDescent="0.2">
      <c r="A409" s="146"/>
      <c r="D409" s="106"/>
      <c r="E409" s="154"/>
      <c r="F409" s="154"/>
      <c r="G409" s="155"/>
      <c r="H409" s="155"/>
      <c r="I409" s="155"/>
      <c r="M409" s="155"/>
    </row>
    <row r="410" spans="1:13" ht="15" customHeight="1" x14ac:dyDescent="0.2">
      <c r="A410" s="145"/>
      <c r="E410" s="101"/>
      <c r="F410" s="101"/>
      <c r="G410" s="55"/>
      <c r="H410" s="55"/>
      <c r="I410" s="55"/>
      <c r="M410" s="55"/>
    </row>
    <row r="411" spans="1:13" ht="15" customHeight="1" x14ac:dyDescent="0.2">
      <c r="A411" s="145"/>
      <c r="E411" s="101"/>
      <c r="F411" s="101"/>
      <c r="G411" s="55"/>
      <c r="H411" s="55"/>
      <c r="I411" s="55"/>
      <c r="M411" s="55"/>
    </row>
    <row r="412" spans="1:13" s="105" customFormat="1" ht="15" customHeight="1" x14ac:dyDescent="0.2">
      <c r="A412" s="146"/>
      <c r="D412" s="106"/>
      <c r="E412" s="154"/>
      <c r="F412" s="154"/>
      <c r="G412" s="155"/>
      <c r="H412" s="155"/>
      <c r="I412" s="155"/>
      <c r="M412" s="155"/>
    </row>
    <row r="413" spans="1:13" ht="15" customHeight="1" x14ac:dyDescent="0.2">
      <c r="A413" s="145"/>
      <c r="E413" s="101"/>
      <c r="F413" s="101"/>
      <c r="G413" s="55"/>
      <c r="H413" s="55"/>
      <c r="I413" s="55"/>
      <c r="M413" s="55"/>
    </row>
    <row r="414" spans="1:13" ht="15" customHeight="1" x14ac:dyDescent="0.2">
      <c r="A414" s="145"/>
      <c r="E414" s="101"/>
      <c r="F414" s="101"/>
      <c r="G414" s="55"/>
      <c r="H414" s="55"/>
      <c r="I414" s="55"/>
      <c r="M414" s="55"/>
    </row>
    <row r="415" spans="1:13" ht="15" customHeight="1" x14ac:dyDescent="0.2">
      <c r="A415" s="145"/>
      <c r="E415" s="101"/>
      <c r="F415" s="101"/>
      <c r="G415" s="55"/>
      <c r="H415" s="55"/>
      <c r="I415" s="55"/>
      <c r="M415" s="55"/>
    </row>
    <row r="416" spans="1:13" s="105" customFormat="1" ht="15" customHeight="1" x14ac:dyDescent="0.2">
      <c r="A416" s="146"/>
      <c r="D416" s="106"/>
      <c r="E416" s="154"/>
      <c r="F416" s="154"/>
      <c r="G416" s="155"/>
      <c r="H416" s="155"/>
      <c r="I416" s="155"/>
      <c r="M416" s="155"/>
    </row>
    <row r="417" spans="1:13" ht="15" customHeight="1" x14ac:dyDescent="0.2">
      <c r="A417" s="145"/>
      <c r="E417" s="101"/>
      <c r="F417" s="101"/>
      <c r="G417" s="55"/>
      <c r="H417" s="55"/>
      <c r="I417" s="55"/>
      <c r="M417" s="55"/>
    </row>
    <row r="418" spans="1:13" ht="15" customHeight="1" x14ac:dyDescent="0.2">
      <c r="A418" s="145"/>
      <c r="E418" s="101"/>
      <c r="F418" s="101"/>
      <c r="G418" s="55"/>
      <c r="H418" s="55"/>
      <c r="I418" s="55"/>
      <c r="M418" s="55"/>
    </row>
    <row r="419" spans="1:13" ht="15" customHeight="1" x14ac:dyDescent="0.2">
      <c r="A419" s="145"/>
      <c r="E419" s="101"/>
      <c r="F419" s="101"/>
      <c r="G419" s="55"/>
      <c r="H419" s="55"/>
      <c r="I419" s="55"/>
      <c r="M419" s="55"/>
    </row>
    <row r="420" spans="1:13" ht="15" customHeight="1" x14ac:dyDescent="0.2">
      <c r="A420" s="145"/>
      <c r="E420" s="101"/>
      <c r="F420" s="101"/>
      <c r="G420" s="55"/>
      <c r="H420" s="55"/>
      <c r="I420" s="55"/>
      <c r="M420" s="55"/>
    </row>
    <row r="421" spans="1:13" ht="15" customHeight="1" x14ac:dyDescent="0.2">
      <c r="A421" s="145"/>
      <c r="E421" s="101"/>
      <c r="F421" s="101"/>
      <c r="G421" s="55"/>
      <c r="H421" s="55"/>
      <c r="I421" s="55"/>
      <c r="M421" s="55"/>
    </row>
    <row r="422" spans="1:13" ht="15" customHeight="1" x14ac:dyDescent="0.2">
      <c r="A422" s="145"/>
      <c r="E422" s="101"/>
      <c r="F422" s="101"/>
      <c r="G422" s="55"/>
      <c r="H422" s="55"/>
      <c r="I422" s="55"/>
      <c r="M422" s="55"/>
    </row>
    <row r="423" spans="1:13" ht="15" customHeight="1" x14ac:dyDescent="0.2">
      <c r="A423" s="145"/>
      <c r="E423" s="101"/>
      <c r="F423" s="101"/>
      <c r="G423" s="55"/>
      <c r="H423" s="55"/>
      <c r="I423" s="55"/>
      <c r="M423" s="55"/>
    </row>
    <row r="424" spans="1:13" ht="15" customHeight="1" x14ac:dyDescent="0.2">
      <c r="E424" s="101"/>
      <c r="F424" s="101"/>
      <c r="G424" s="55"/>
      <c r="H424" s="55"/>
      <c r="I424" s="55"/>
      <c r="M424" s="55"/>
    </row>
    <row r="425" spans="1:13" ht="15" customHeight="1" x14ac:dyDescent="0.2">
      <c r="E425" s="101"/>
      <c r="F425" s="101"/>
      <c r="G425" s="55"/>
      <c r="H425" s="55"/>
      <c r="I425" s="55"/>
    </row>
    <row r="426" spans="1:13" ht="15" customHeight="1" x14ac:dyDescent="0.2">
      <c r="E426" s="101"/>
      <c r="F426" s="101"/>
      <c r="G426" s="55"/>
      <c r="H426" s="55"/>
      <c r="I426" s="55"/>
    </row>
    <row r="427" spans="1:13" ht="15" customHeight="1" x14ac:dyDescent="0.2">
      <c r="E427" s="101"/>
      <c r="F427" s="101"/>
      <c r="G427" s="55"/>
      <c r="H427" s="55"/>
      <c r="I427" s="55"/>
    </row>
    <row r="428" spans="1:13" ht="15" customHeight="1" x14ac:dyDescent="0.2">
      <c r="E428" s="101"/>
      <c r="F428" s="101"/>
      <c r="G428" s="55"/>
      <c r="H428" s="55"/>
      <c r="I428" s="55"/>
    </row>
    <row r="429" spans="1:13" ht="15" customHeight="1" x14ac:dyDescent="0.2">
      <c r="E429" s="101"/>
      <c r="F429" s="101"/>
      <c r="G429" s="55"/>
      <c r="H429" s="55"/>
      <c r="I429" s="55"/>
    </row>
    <row r="430" spans="1:13" ht="15" customHeight="1" x14ac:dyDescent="0.2">
      <c r="E430" s="101"/>
      <c r="F430" s="101"/>
      <c r="G430" s="55"/>
      <c r="H430" s="55"/>
      <c r="I430" s="55"/>
    </row>
    <row r="431" spans="1:13" ht="15" customHeight="1" x14ac:dyDescent="0.2">
      <c r="E431" s="101"/>
      <c r="F431" s="101"/>
      <c r="G431" s="55"/>
      <c r="H431" s="55"/>
      <c r="I431" s="55"/>
    </row>
    <row r="432" spans="1:13" ht="15" customHeight="1" x14ac:dyDescent="0.2">
      <c r="E432" s="101"/>
      <c r="F432" s="101"/>
      <c r="G432" s="55"/>
      <c r="H432" s="55"/>
      <c r="I432" s="55"/>
    </row>
    <row r="433" spans="5:9" ht="15" customHeight="1" x14ac:dyDescent="0.2">
      <c r="E433" s="101"/>
      <c r="F433" s="101"/>
      <c r="G433" s="55"/>
      <c r="H433" s="55"/>
      <c r="I433" s="55"/>
    </row>
    <row r="434" spans="5:9" ht="15" customHeight="1" x14ac:dyDescent="0.2">
      <c r="E434" s="101"/>
      <c r="F434" s="101"/>
      <c r="G434" s="55"/>
      <c r="H434" s="55"/>
      <c r="I434" s="55"/>
    </row>
    <row r="435" spans="5:9" ht="15" customHeight="1" x14ac:dyDescent="0.2">
      <c r="E435" s="101"/>
      <c r="F435" s="101"/>
      <c r="G435" s="55"/>
      <c r="H435" s="55"/>
      <c r="I435" s="55"/>
    </row>
    <row r="436" spans="5:9" ht="15" customHeight="1" x14ac:dyDescent="0.2">
      <c r="E436" s="101"/>
      <c r="F436" s="101"/>
      <c r="G436" s="55"/>
      <c r="H436" s="55"/>
      <c r="I436" s="55"/>
    </row>
    <row r="437" spans="5:9" ht="15" customHeight="1" x14ac:dyDescent="0.2">
      <c r="E437" s="101"/>
      <c r="F437" s="101"/>
      <c r="G437" s="55"/>
      <c r="H437" s="55"/>
      <c r="I437" s="55"/>
    </row>
    <row r="438" spans="5:9" ht="15" customHeight="1" x14ac:dyDescent="0.2">
      <c r="E438" s="101"/>
      <c r="F438" s="101"/>
      <c r="G438" s="55"/>
      <c r="H438" s="55"/>
      <c r="I438" s="55"/>
    </row>
    <row r="439" spans="5:9" ht="15" customHeight="1" x14ac:dyDescent="0.2">
      <c r="E439" s="101"/>
      <c r="F439" s="101"/>
      <c r="G439" s="55"/>
      <c r="H439" s="55"/>
      <c r="I439" s="55"/>
    </row>
    <row r="440" spans="5:9" ht="15" customHeight="1" x14ac:dyDescent="0.2">
      <c r="E440" s="101"/>
      <c r="F440" s="101"/>
      <c r="G440" s="55"/>
      <c r="H440" s="55"/>
      <c r="I440" s="55"/>
    </row>
    <row r="441" spans="5:9" ht="15" customHeight="1" x14ac:dyDescent="0.2">
      <c r="E441" s="101"/>
      <c r="F441" s="101"/>
      <c r="G441" s="55"/>
      <c r="H441" s="55"/>
      <c r="I441" s="55"/>
    </row>
    <row r="442" spans="5:9" ht="15" customHeight="1" x14ac:dyDescent="0.2">
      <c r="E442" s="101"/>
      <c r="F442" s="101"/>
      <c r="G442" s="55"/>
      <c r="H442" s="55"/>
      <c r="I442" s="55"/>
    </row>
    <row r="443" spans="5:9" ht="15" customHeight="1" x14ac:dyDescent="0.2">
      <c r="E443" s="101"/>
      <c r="F443" s="101"/>
      <c r="G443" s="55"/>
      <c r="H443" s="55"/>
      <c r="I443" s="55"/>
    </row>
    <row r="444" spans="5:9" ht="15" customHeight="1" x14ac:dyDescent="0.2">
      <c r="E444" s="101"/>
      <c r="F444" s="101"/>
      <c r="G444" s="55"/>
      <c r="H444" s="55"/>
      <c r="I444" s="55"/>
    </row>
    <row r="445" spans="5:9" ht="15" customHeight="1" x14ac:dyDescent="0.2">
      <c r="E445" s="101"/>
      <c r="F445" s="101"/>
      <c r="G445" s="55"/>
      <c r="H445" s="55"/>
      <c r="I445" s="55"/>
    </row>
    <row r="446" spans="5:9" ht="15" customHeight="1" x14ac:dyDescent="0.2">
      <c r="E446" s="101"/>
      <c r="F446" s="101"/>
      <c r="G446" s="55"/>
      <c r="H446" s="55"/>
      <c r="I446" s="55"/>
    </row>
    <row r="447" spans="5:9" ht="15" customHeight="1" x14ac:dyDescent="0.2">
      <c r="E447" s="101"/>
      <c r="F447" s="101"/>
      <c r="G447" s="55"/>
      <c r="H447" s="55"/>
      <c r="I447" s="55"/>
    </row>
    <row r="448" spans="5:9" ht="15" customHeight="1" x14ac:dyDescent="0.2">
      <c r="E448" s="101"/>
      <c r="F448" s="101"/>
      <c r="G448" s="55"/>
      <c r="H448" s="55"/>
      <c r="I448" s="55"/>
    </row>
    <row r="449" spans="5:9" ht="15" customHeight="1" x14ac:dyDescent="0.2">
      <c r="E449" s="101"/>
      <c r="F449" s="101"/>
      <c r="G449" s="55"/>
      <c r="H449" s="55"/>
      <c r="I449" s="55"/>
    </row>
    <row r="450" spans="5:9" ht="15" customHeight="1" x14ac:dyDescent="0.2">
      <c r="E450" s="101"/>
      <c r="F450" s="101"/>
      <c r="G450" s="55"/>
      <c r="H450" s="55"/>
      <c r="I450" s="55"/>
    </row>
    <row r="451" spans="5:9" ht="15" customHeight="1" x14ac:dyDescent="0.2">
      <c r="E451" s="101"/>
      <c r="F451" s="101"/>
      <c r="G451" s="55"/>
      <c r="H451" s="55"/>
      <c r="I451" s="55"/>
    </row>
    <row r="452" spans="5:9" ht="15" customHeight="1" x14ac:dyDescent="0.2">
      <c r="E452" s="101"/>
      <c r="F452" s="101"/>
      <c r="G452" s="55"/>
      <c r="H452" s="55"/>
      <c r="I452" s="55"/>
    </row>
    <row r="453" spans="5:9" ht="15" customHeight="1" x14ac:dyDescent="0.2">
      <c r="E453" s="101"/>
      <c r="F453" s="101"/>
      <c r="G453" s="55"/>
      <c r="H453" s="55"/>
      <c r="I453" s="55"/>
    </row>
    <row r="454" spans="5:9" ht="15" customHeight="1" x14ac:dyDescent="0.2">
      <c r="E454" s="101"/>
      <c r="F454" s="101"/>
      <c r="G454" s="55"/>
      <c r="H454" s="55"/>
      <c r="I454" s="55"/>
    </row>
    <row r="455" spans="5:9" ht="15" customHeight="1" x14ac:dyDescent="0.2">
      <c r="E455" s="101"/>
      <c r="F455" s="101"/>
      <c r="G455" s="55"/>
      <c r="H455" s="55"/>
      <c r="I455" s="55"/>
    </row>
    <row r="456" spans="5:9" ht="15" customHeight="1" x14ac:dyDescent="0.2">
      <c r="E456" s="101"/>
      <c r="F456" s="101"/>
      <c r="G456" s="55"/>
      <c r="H456" s="55"/>
      <c r="I456" s="55"/>
    </row>
    <row r="457" spans="5:9" ht="15" customHeight="1" x14ac:dyDescent="0.2">
      <c r="E457" s="101"/>
      <c r="F457" s="101"/>
      <c r="G457" s="55"/>
      <c r="H457" s="55"/>
      <c r="I457" s="55"/>
    </row>
    <row r="458" spans="5:9" ht="15" customHeight="1" x14ac:dyDescent="0.2">
      <c r="E458" s="101"/>
      <c r="F458" s="101"/>
      <c r="G458" s="55"/>
      <c r="H458" s="55"/>
      <c r="I458" s="55"/>
    </row>
    <row r="459" spans="5:9" ht="15" customHeight="1" x14ac:dyDescent="0.2">
      <c r="E459" s="101"/>
      <c r="F459" s="101"/>
      <c r="G459" s="55"/>
      <c r="H459" s="55"/>
      <c r="I459" s="55"/>
    </row>
    <row r="460" spans="5:9" ht="15" customHeight="1" x14ac:dyDescent="0.2">
      <c r="E460" s="101"/>
      <c r="F460" s="101"/>
      <c r="G460" s="55"/>
      <c r="H460" s="55"/>
      <c r="I460" s="55"/>
    </row>
    <row r="461" spans="5:9" ht="15" customHeight="1" x14ac:dyDescent="0.2">
      <c r="E461" s="101"/>
      <c r="F461" s="101"/>
      <c r="G461" s="55"/>
      <c r="H461" s="55"/>
      <c r="I461" s="55"/>
    </row>
    <row r="462" spans="5:9" ht="15" customHeight="1" x14ac:dyDescent="0.2">
      <c r="E462" s="101"/>
      <c r="F462" s="101"/>
      <c r="G462" s="55"/>
      <c r="H462" s="55"/>
      <c r="I462" s="55"/>
    </row>
    <row r="463" spans="5:9" ht="15" customHeight="1" x14ac:dyDescent="0.2">
      <c r="E463" s="101"/>
      <c r="F463" s="101"/>
      <c r="G463" s="55"/>
      <c r="H463" s="55"/>
      <c r="I463" s="55"/>
    </row>
    <row r="464" spans="5:9" ht="15" customHeight="1" x14ac:dyDescent="0.2">
      <c r="E464" s="101"/>
      <c r="F464" s="101"/>
      <c r="G464" s="55"/>
      <c r="H464" s="55"/>
      <c r="I464" s="55"/>
    </row>
    <row r="465" spans="5:9" ht="15" customHeight="1" x14ac:dyDescent="0.2">
      <c r="E465" s="101"/>
      <c r="F465" s="101"/>
      <c r="G465" s="55"/>
      <c r="H465" s="55"/>
      <c r="I465" s="55"/>
    </row>
    <row r="466" spans="5:9" ht="15" customHeight="1" x14ac:dyDescent="0.2">
      <c r="E466" s="101"/>
      <c r="F466" s="101"/>
      <c r="G466" s="55"/>
      <c r="H466" s="55"/>
      <c r="I466" s="55"/>
    </row>
    <row r="467" spans="5:9" ht="15" customHeight="1" x14ac:dyDescent="0.2">
      <c r="E467" s="101"/>
      <c r="F467" s="101"/>
      <c r="G467" s="55"/>
      <c r="H467" s="55"/>
      <c r="I467" s="55"/>
    </row>
    <row r="468" spans="5:9" ht="15" customHeight="1" x14ac:dyDescent="0.2">
      <c r="E468" s="101"/>
      <c r="F468" s="101"/>
      <c r="G468" s="55"/>
      <c r="H468" s="55"/>
      <c r="I468" s="55"/>
    </row>
    <row r="469" spans="5:9" ht="15" customHeight="1" x14ac:dyDescent="0.2">
      <c r="E469" s="101"/>
      <c r="F469" s="101"/>
      <c r="G469" s="55"/>
      <c r="H469" s="55"/>
      <c r="I469" s="55"/>
    </row>
    <row r="470" spans="5:9" ht="15" customHeight="1" x14ac:dyDescent="0.2">
      <c r="E470" s="101"/>
      <c r="F470" s="101"/>
      <c r="G470" s="55"/>
      <c r="H470" s="55"/>
      <c r="I470" s="55"/>
    </row>
    <row r="471" spans="5:9" ht="15" customHeight="1" x14ac:dyDescent="0.2">
      <c r="E471" s="101"/>
      <c r="F471" s="101"/>
      <c r="G471" s="55"/>
      <c r="H471" s="55"/>
      <c r="I471" s="55"/>
    </row>
    <row r="472" spans="5:9" ht="15" customHeight="1" x14ac:dyDescent="0.2">
      <c r="E472" s="101"/>
      <c r="F472" s="101"/>
      <c r="G472" s="55"/>
      <c r="H472" s="55"/>
      <c r="I472" s="55"/>
    </row>
    <row r="473" spans="5:9" ht="15" customHeight="1" x14ac:dyDescent="0.2">
      <c r="E473" s="101"/>
      <c r="F473" s="101"/>
      <c r="G473" s="55"/>
      <c r="H473" s="55"/>
      <c r="I473" s="55"/>
    </row>
    <row r="474" spans="5:9" ht="15" customHeight="1" x14ac:dyDescent="0.2">
      <c r="E474" s="101"/>
      <c r="F474" s="101"/>
      <c r="G474" s="55"/>
      <c r="H474" s="55"/>
      <c r="I474" s="55"/>
    </row>
    <row r="475" spans="5:9" ht="15" customHeight="1" x14ac:dyDescent="0.2">
      <c r="E475" s="101"/>
      <c r="F475" s="101"/>
      <c r="G475" s="55"/>
      <c r="H475" s="55"/>
      <c r="I475" s="55"/>
    </row>
    <row r="476" spans="5:9" ht="15" customHeight="1" x14ac:dyDescent="0.2">
      <c r="E476" s="101"/>
      <c r="F476" s="101"/>
      <c r="G476" s="55"/>
      <c r="H476" s="55"/>
      <c r="I476" s="55"/>
    </row>
    <row r="477" spans="5:9" ht="15" customHeight="1" x14ac:dyDescent="0.2">
      <c r="E477" s="101"/>
      <c r="F477" s="101"/>
      <c r="G477" s="55"/>
      <c r="H477" s="55"/>
      <c r="I477" s="55"/>
    </row>
    <row r="478" spans="5:9" ht="15" customHeight="1" x14ac:dyDescent="0.2">
      <c r="E478" s="101"/>
      <c r="F478" s="101"/>
      <c r="G478" s="55"/>
      <c r="H478" s="55"/>
      <c r="I478" s="55"/>
    </row>
    <row r="479" spans="5:9" ht="15" customHeight="1" x14ac:dyDescent="0.2">
      <c r="E479" s="101"/>
      <c r="F479" s="101"/>
      <c r="G479" s="55"/>
      <c r="H479" s="55"/>
      <c r="I479" s="55"/>
    </row>
    <row r="480" spans="5:9" ht="15" customHeight="1" x14ac:dyDescent="0.2">
      <c r="E480" s="101"/>
      <c r="F480" s="101"/>
      <c r="G480" s="55"/>
      <c r="H480" s="55"/>
      <c r="I480" s="55"/>
    </row>
    <row r="481" spans="5:9" ht="15" customHeight="1" x14ac:dyDescent="0.2">
      <c r="E481" s="101"/>
      <c r="F481" s="101"/>
      <c r="G481" s="55"/>
      <c r="H481" s="55"/>
      <c r="I481" s="55"/>
    </row>
    <row r="482" spans="5:9" ht="15" customHeight="1" x14ac:dyDescent="0.2">
      <c r="E482" s="101"/>
      <c r="F482" s="101"/>
      <c r="G482" s="55"/>
      <c r="H482" s="55"/>
      <c r="I482" s="55"/>
    </row>
    <row r="483" spans="5:9" ht="15" customHeight="1" x14ac:dyDescent="0.2">
      <c r="E483" s="101"/>
      <c r="F483" s="101"/>
      <c r="G483" s="55"/>
      <c r="H483" s="55"/>
      <c r="I483" s="55"/>
    </row>
    <row r="484" spans="5:9" ht="15" customHeight="1" x14ac:dyDescent="0.2">
      <c r="E484" s="101"/>
      <c r="F484" s="101"/>
      <c r="G484" s="55"/>
      <c r="H484" s="55"/>
      <c r="I484" s="55"/>
    </row>
    <row r="485" spans="5:9" ht="15" customHeight="1" x14ac:dyDescent="0.2">
      <c r="E485" s="101"/>
      <c r="F485" s="101"/>
      <c r="G485" s="55"/>
      <c r="H485" s="55"/>
      <c r="I485" s="55"/>
    </row>
    <row r="486" spans="5:9" ht="15" customHeight="1" x14ac:dyDescent="0.2">
      <c r="E486" s="101"/>
      <c r="F486" s="101"/>
      <c r="G486" s="55"/>
      <c r="H486" s="55"/>
      <c r="I486" s="55"/>
    </row>
    <row r="487" spans="5:9" ht="15" customHeight="1" x14ac:dyDescent="0.2">
      <c r="E487" s="101"/>
      <c r="F487" s="101"/>
      <c r="G487" s="55"/>
      <c r="H487" s="55"/>
      <c r="I487" s="55"/>
    </row>
    <row r="488" spans="5:9" ht="15" customHeight="1" x14ac:dyDescent="0.2">
      <c r="E488" s="101"/>
      <c r="F488" s="101"/>
      <c r="G488" s="55"/>
      <c r="H488" s="55"/>
      <c r="I488" s="55"/>
    </row>
    <row r="489" spans="5:9" ht="15" customHeight="1" x14ac:dyDescent="0.2">
      <c r="E489" s="101"/>
      <c r="F489" s="101"/>
      <c r="G489" s="55"/>
      <c r="H489" s="55"/>
      <c r="I489" s="55"/>
    </row>
    <row r="490" spans="5:9" ht="15" customHeight="1" x14ac:dyDescent="0.2">
      <c r="E490" s="101"/>
      <c r="F490" s="101"/>
      <c r="G490" s="55"/>
      <c r="H490" s="55"/>
      <c r="I490" s="55"/>
    </row>
    <row r="491" spans="5:9" ht="15" customHeight="1" x14ac:dyDescent="0.2">
      <c r="E491" s="101"/>
      <c r="F491" s="101"/>
      <c r="G491" s="55"/>
      <c r="H491" s="55"/>
      <c r="I491" s="55"/>
    </row>
    <row r="492" spans="5:9" ht="15" customHeight="1" x14ac:dyDescent="0.2">
      <c r="E492" s="101"/>
      <c r="F492" s="101"/>
      <c r="G492" s="55"/>
      <c r="H492" s="55"/>
      <c r="I492" s="55"/>
    </row>
    <row r="493" spans="5:9" ht="15" customHeight="1" x14ac:dyDescent="0.2">
      <c r="E493" s="101"/>
      <c r="F493" s="101"/>
      <c r="G493" s="55"/>
      <c r="H493" s="55"/>
      <c r="I493" s="55"/>
    </row>
    <row r="494" spans="5:9" ht="15" customHeight="1" x14ac:dyDescent="0.2">
      <c r="E494" s="101"/>
      <c r="F494" s="101"/>
      <c r="G494" s="55"/>
      <c r="H494" s="55"/>
      <c r="I494" s="55"/>
    </row>
    <row r="495" spans="5:9" ht="15" customHeight="1" x14ac:dyDescent="0.2">
      <c r="E495" s="101"/>
      <c r="F495" s="101"/>
      <c r="G495" s="55"/>
      <c r="H495" s="55"/>
      <c r="I495" s="55"/>
    </row>
    <row r="496" spans="5:9" ht="15" customHeight="1" x14ac:dyDescent="0.2">
      <c r="E496" s="101"/>
      <c r="F496" s="101"/>
      <c r="G496" s="55"/>
      <c r="H496" s="55"/>
      <c r="I496" s="55"/>
    </row>
    <row r="497" spans="5:9" ht="15" customHeight="1" x14ac:dyDescent="0.2">
      <c r="E497" s="101"/>
      <c r="F497" s="101"/>
      <c r="G497" s="55"/>
      <c r="H497" s="55"/>
      <c r="I497" s="55"/>
    </row>
    <row r="498" spans="5:9" ht="15" customHeight="1" x14ac:dyDescent="0.2">
      <c r="E498" s="101"/>
      <c r="F498" s="101"/>
      <c r="G498" s="55"/>
      <c r="H498" s="55"/>
      <c r="I498" s="55"/>
    </row>
    <row r="499" spans="5:9" ht="15" customHeight="1" x14ac:dyDescent="0.2">
      <c r="E499" s="101"/>
      <c r="F499" s="101"/>
      <c r="G499" s="55"/>
      <c r="H499" s="55"/>
      <c r="I499" s="55"/>
    </row>
    <row r="500" spans="5:9" ht="15" customHeight="1" x14ac:dyDescent="0.2">
      <c r="E500" s="101"/>
      <c r="F500" s="101"/>
      <c r="G500" s="55"/>
      <c r="H500" s="55"/>
      <c r="I500" s="55"/>
    </row>
    <row r="501" spans="5:9" ht="15" customHeight="1" x14ac:dyDescent="0.2">
      <c r="E501" s="101"/>
      <c r="F501" s="101"/>
      <c r="G501" s="55"/>
      <c r="H501" s="55"/>
      <c r="I501" s="55"/>
    </row>
    <row r="502" spans="5:9" ht="15" customHeight="1" x14ac:dyDescent="0.2">
      <c r="E502" s="101"/>
      <c r="F502" s="101"/>
      <c r="G502" s="55"/>
      <c r="H502" s="55"/>
      <c r="I502" s="55"/>
    </row>
    <row r="503" spans="5:9" ht="15" customHeight="1" x14ac:dyDescent="0.2">
      <c r="E503" s="101"/>
      <c r="F503" s="101"/>
      <c r="G503" s="55"/>
      <c r="H503" s="55"/>
      <c r="I503" s="55"/>
    </row>
    <row r="504" spans="5:9" ht="15" customHeight="1" x14ac:dyDescent="0.2">
      <c r="E504" s="101"/>
      <c r="F504" s="101"/>
      <c r="G504" s="55"/>
      <c r="H504" s="55"/>
      <c r="I504" s="55"/>
    </row>
    <row r="505" spans="5:9" ht="15" customHeight="1" x14ac:dyDescent="0.2">
      <c r="E505" s="101"/>
      <c r="F505" s="101"/>
      <c r="G505" s="55"/>
      <c r="H505" s="55"/>
      <c r="I505" s="55"/>
    </row>
    <row r="506" spans="5:9" ht="15" customHeight="1" x14ac:dyDescent="0.2">
      <c r="E506" s="101"/>
      <c r="F506" s="101"/>
      <c r="G506" s="55"/>
      <c r="H506" s="55"/>
      <c r="I506" s="55"/>
    </row>
    <row r="507" spans="5:9" ht="15" customHeight="1" x14ac:dyDescent="0.2">
      <c r="E507" s="101"/>
      <c r="F507" s="101"/>
      <c r="G507" s="55"/>
      <c r="H507" s="55"/>
      <c r="I507" s="55"/>
    </row>
    <row r="508" spans="5:9" ht="15" customHeight="1" x14ac:dyDescent="0.2">
      <c r="E508" s="101"/>
      <c r="F508" s="101"/>
      <c r="G508" s="55"/>
      <c r="H508" s="55"/>
      <c r="I508" s="55"/>
    </row>
    <row r="509" spans="5:9" ht="15" customHeight="1" x14ac:dyDescent="0.2">
      <c r="E509" s="101"/>
      <c r="F509" s="101"/>
      <c r="G509" s="55"/>
      <c r="H509" s="55"/>
      <c r="I509" s="55"/>
    </row>
    <row r="510" spans="5:9" ht="15" customHeight="1" x14ac:dyDescent="0.2">
      <c r="E510" s="101"/>
      <c r="F510" s="101"/>
      <c r="G510" s="55"/>
      <c r="H510" s="55"/>
      <c r="I510" s="55"/>
    </row>
    <row r="511" spans="5:9" ht="15" customHeight="1" x14ac:dyDescent="0.2">
      <c r="E511" s="101"/>
      <c r="F511" s="101"/>
      <c r="G511" s="55"/>
      <c r="H511" s="55"/>
      <c r="I511" s="55"/>
    </row>
    <row r="512" spans="5:9" ht="15" customHeight="1" x14ac:dyDescent="0.2">
      <c r="E512" s="101"/>
      <c r="F512" s="101"/>
      <c r="G512" s="55"/>
      <c r="H512" s="55"/>
      <c r="I512" s="55"/>
    </row>
    <row r="513" spans="5:9" ht="15" customHeight="1" x14ac:dyDescent="0.2">
      <c r="E513" s="101"/>
      <c r="F513" s="101"/>
      <c r="G513" s="55"/>
      <c r="H513" s="55"/>
      <c r="I513" s="55"/>
    </row>
    <row r="514" spans="5:9" ht="15" customHeight="1" x14ac:dyDescent="0.2">
      <c r="E514" s="101"/>
      <c r="F514" s="101"/>
      <c r="G514" s="55"/>
      <c r="H514" s="55"/>
      <c r="I514" s="55"/>
    </row>
    <row r="515" spans="5:9" ht="15" customHeight="1" x14ac:dyDescent="0.2">
      <c r="E515" s="101"/>
      <c r="F515" s="101"/>
      <c r="G515" s="55"/>
      <c r="H515" s="55"/>
      <c r="I515" s="55"/>
    </row>
    <row r="516" spans="5:9" ht="15" customHeight="1" x14ac:dyDescent="0.2">
      <c r="E516" s="101"/>
      <c r="F516" s="101"/>
      <c r="G516" s="55"/>
      <c r="H516" s="55"/>
      <c r="I516" s="55"/>
    </row>
    <row r="517" spans="5:9" ht="15" customHeight="1" x14ac:dyDescent="0.2">
      <c r="E517" s="101"/>
      <c r="F517" s="101"/>
      <c r="G517" s="55"/>
      <c r="H517" s="55"/>
      <c r="I517" s="55"/>
    </row>
    <row r="518" spans="5:9" ht="15" customHeight="1" x14ac:dyDescent="0.2">
      <c r="E518" s="101"/>
      <c r="F518" s="101"/>
      <c r="G518" s="55"/>
      <c r="H518" s="55"/>
      <c r="I518" s="55"/>
    </row>
    <row r="519" spans="5:9" ht="15" customHeight="1" x14ac:dyDescent="0.2">
      <c r="E519" s="101"/>
      <c r="F519" s="101"/>
      <c r="G519" s="55"/>
      <c r="H519" s="55"/>
      <c r="I519" s="55"/>
    </row>
    <row r="520" spans="5:9" ht="15" customHeight="1" x14ac:dyDescent="0.2">
      <c r="E520" s="101"/>
      <c r="F520" s="101"/>
      <c r="G520" s="55"/>
      <c r="H520" s="55"/>
      <c r="I520" s="55"/>
    </row>
    <row r="521" spans="5:9" ht="15" customHeight="1" x14ac:dyDescent="0.2">
      <c r="E521" s="101"/>
      <c r="F521" s="101"/>
      <c r="G521" s="55"/>
      <c r="H521" s="55"/>
      <c r="I521" s="55"/>
    </row>
    <row r="522" spans="5:9" ht="15" customHeight="1" x14ac:dyDescent="0.2">
      <c r="E522" s="101"/>
      <c r="F522" s="101"/>
      <c r="G522" s="55"/>
      <c r="H522" s="55"/>
      <c r="I522" s="55"/>
    </row>
    <row r="523" spans="5:9" ht="15" customHeight="1" x14ac:dyDescent="0.2">
      <c r="E523" s="101"/>
      <c r="F523" s="101"/>
      <c r="G523" s="55"/>
      <c r="H523" s="55"/>
      <c r="I523" s="55"/>
    </row>
    <row r="524" spans="5:9" ht="15" customHeight="1" x14ac:dyDescent="0.2">
      <c r="E524" s="101"/>
      <c r="F524" s="101"/>
      <c r="G524" s="55"/>
      <c r="H524" s="55"/>
      <c r="I524" s="55"/>
    </row>
    <row r="525" spans="5:9" ht="15" customHeight="1" x14ac:dyDescent="0.2">
      <c r="E525" s="101"/>
      <c r="F525" s="101"/>
      <c r="G525" s="55"/>
      <c r="H525" s="55"/>
      <c r="I525" s="55"/>
    </row>
    <row r="526" spans="5:9" ht="15" customHeight="1" x14ac:dyDescent="0.2">
      <c r="E526" s="101"/>
      <c r="F526" s="101"/>
      <c r="G526" s="55"/>
      <c r="H526" s="55"/>
      <c r="I526" s="55"/>
    </row>
    <row r="527" spans="5:9" ht="15" customHeight="1" x14ac:dyDescent="0.2">
      <c r="E527" s="101"/>
      <c r="F527" s="101"/>
      <c r="G527" s="55"/>
      <c r="H527" s="55"/>
      <c r="I527" s="55"/>
    </row>
    <row r="528" spans="5:9" ht="15" customHeight="1" x14ac:dyDescent="0.2">
      <c r="E528" s="101"/>
      <c r="F528" s="101"/>
      <c r="G528" s="55"/>
      <c r="H528" s="55"/>
      <c r="I528" s="55"/>
    </row>
    <row r="529" spans="5:9" ht="15" customHeight="1" x14ac:dyDescent="0.2">
      <c r="E529" s="101"/>
      <c r="F529" s="101"/>
      <c r="G529" s="55"/>
      <c r="H529" s="55"/>
      <c r="I529" s="55"/>
    </row>
    <row r="530" spans="5:9" ht="15" customHeight="1" x14ac:dyDescent="0.2">
      <c r="E530" s="101"/>
      <c r="F530" s="101"/>
      <c r="G530" s="55"/>
      <c r="H530" s="55"/>
      <c r="I530" s="55"/>
    </row>
    <row r="531" spans="5:9" ht="15" customHeight="1" x14ac:dyDescent="0.2">
      <c r="E531" s="101"/>
      <c r="F531" s="101"/>
      <c r="G531" s="55"/>
      <c r="H531" s="55"/>
      <c r="I531" s="55"/>
    </row>
    <row r="532" spans="5:9" ht="15" customHeight="1" x14ac:dyDescent="0.2">
      <c r="E532" s="101"/>
      <c r="F532" s="101"/>
      <c r="G532" s="55"/>
      <c r="H532" s="55"/>
      <c r="I532" s="55"/>
    </row>
    <row r="533" spans="5:9" ht="15" customHeight="1" x14ac:dyDescent="0.2">
      <c r="E533" s="101"/>
      <c r="F533" s="101"/>
      <c r="G533" s="55"/>
      <c r="H533" s="55"/>
      <c r="I533" s="55"/>
    </row>
    <row r="534" spans="5:9" ht="15" customHeight="1" x14ac:dyDescent="0.2">
      <c r="E534" s="101"/>
      <c r="F534" s="101"/>
      <c r="G534" s="55"/>
      <c r="H534" s="55"/>
      <c r="I534" s="55"/>
    </row>
    <row r="535" spans="5:9" ht="15" customHeight="1" x14ac:dyDescent="0.2">
      <c r="E535" s="101"/>
      <c r="F535" s="101"/>
      <c r="G535" s="55"/>
      <c r="H535" s="55"/>
      <c r="I535" s="55"/>
    </row>
    <row r="536" spans="5:9" ht="15" customHeight="1" x14ac:dyDescent="0.2">
      <c r="E536" s="101"/>
      <c r="F536" s="101"/>
      <c r="G536" s="55"/>
      <c r="H536" s="55"/>
      <c r="I536" s="55"/>
    </row>
    <row r="537" spans="5:9" ht="15" customHeight="1" x14ac:dyDescent="0.2">
      <c r="E537" s="101"/>
      <c r="F537" s="101"/>
      <c r="G537" s="55"/>
      <c r="H537" s="55"/>
      <c r="I537" s="55"/>
    </row>
    <row r="538" spans="5:9" ht="15" customHeight="1" x14ac:dyDescent="0.2">
      <c r="E538" s="101"/>
      <c r="F538" s="101"/>
      <c r="G538" s="55"/>
      <c r="H538" s="55"/>
      <c r="I538" s="55"/>
    </row>
    <row r="539" spans="5:9" ht="15" customHeight="1" x14ac:dyDescent="0.2">
      <c r="E539" s="101"/>
      <c r="F539" s="101"/>
      <c r="G539" s="55"/>
      <c r="H539" s="55"/>
      <c r="I539" s="55"/>
    </row>
    <row r="540" spans="5:9" ht="15" customHeight="1" x14ac:dyDescent="0.2">
      <c r="E540" s="101"/>
      <c r="F540" s="101"/>
      <c r="G540" s="55"/>
      <c r="H540" s="55"/>
      <c r="I540" s="55"/>
    </row>
    <row r="541" spans="5:9" ht="15" customHeight="1" x14ac:dyDescent="0.2">
      <c r="E541" s="101"/>
      <c r="F541" s="101"/>
      <c r="G541" s="55"/>
      <c r="H541" s="55"/>
      <c r="I541" s="55"/>
    </row>
    <row r="542" spans="5:9" ht="15" customHeight="1" x14ac:dyDescent="0.2">
      <c r="E542" s="101"/>
      <c r="F542" s="101"/>
      <c r="G542" s="55"/>
      <c r="H542" s="55"/>
      <c r="I542" s="55"/>
    </row>
    <row r="543" spans="5:9" ht="15" customHeight="1" x14ac:dyDescent="0.2">
      <c r="E543" s="101"/>
      <c r="F543" s="101"/>
      <c r="G543" s="55"/>
      <c r="H543" s="55"/>
      <c r="I543" s="55"/>
    </row>
    <row r="544" spans="5:9" ht="15" customHeight="1" x14ac:dyDescent="0.2">
      <c r="E544" s="101"/>
      <c r="F544" s="101"/>
      <c r="G544" s="55"/>
      <c r="H544" s="55"/>
      <c r="I544" s="55"/>
    </row>
    <row r="545" spans="5:9" ht="15" customHeight="1" x14ac:dyDescent="0.2">
      <c r="E545" s="101"/>
      <c r="F545" s="101"/>
      <c r="G545" s="55"/>
      <c r="H545" s="55"/>
      <c r="I545" s="55"/>
    </row>
    <row r="546" spans="5:9" ht="15" customHeight="1" x14ac:dyDescent="0.2">
      <c r="E546" s="101"/>
      <c r="F546" s="101"/>
      <c r="G546" s="55"/>
      <c r="H546" s="55"/>
      <c r="I546" s="55"/>
    </row>
    <row r="547" spans="5:9" ht="15" customHeight="1" x14ac:dyDescent="0.2">
      <c r="E547" s="101"/>
      <c r="F547" s="101"/>
      <c r="G547" s="55"/>
      <c r="H547" s="55"/>
      <c r="I547" s="55"/>
    </row>
    <row r="548" spans="5:9" ht="15" customHeight="1" x14ac:dyDescent="0.2">
      <c r="E548" s="101"/>
      <c r="F548" s="101"/>
      <c r="G548" s="55"/>
      <c r="H548" s="55"/>
      <c r="I548" s="55"/>
    </row>
    <row r="549" spans="5:9" ht="15" customHeight="1" x14ac:dyDescent="0.2">
      <c r="E549" s="101"/>
      <c r="F549" s="101"/>
      <c r="G549" s="55"/>
      <c r="H549" s="55"/>
      <c r="I549" s="55"/>
    </row>
    <row r="550" spans="5:9" ht="15" customHeight="1" x14ac:dyDescent="0.2">
      <c r="E550" s="101"/>
      <c r="F550" s="101"/>
      <c r="G550" s="55"/>
      <c r="H550" s="55"/>
      <c r="I550" s="55"/>
    </row>
    <row r="551" spans="5:9" ht="15" customHeight="1" x14ac:dyDescent="0.2">
      <c r="E551" s="101"/>
      <c r="F551" s="101"/>
      <c r="G551" s="55"/>
      <c r="H551" s="55"/>
      <c r="I551" s="55"/>
    </row>
    <row r="552" spans="5:9" ht="15" customHeight="1" x14ac:dyDescent="0.2">
      <c r="E552" s="101"/>
      <c r="F552" s="101"/>
      <c r="G552" s="55"/>
      <c r="H552" s="55"/>
      <c r="I552" s="55"/>
    </row>
    <row r="553" spans="5:9" ht="15" customHeight="1" x14ac:dyDescent="0.2">
      <c r="E553" s="101"/>
      <c r="F553" s="101"/>
      <c r="G553" s="55"/>
      <c r="H553" s="55"/>
      <c r="I553" s="55"/>
    </row>
    <row r="554" spans="5:9" ht="15" customHeight="1" x14ac:dyDescent="0.2">
      <c r="E554" s="101"/>
      <c r="F554" s="101"/>
      <c r="G554" s="55"/>
      <c r="H554" s="55"/>
      <c r="I554" s="55"/>
    </row>
    <row r="555" spans="5:9" ht="15" customHeight="1" x14ac:dyDescent="0.2">
      <c r="E555" s="101"/>
      <c r="F555" s="101"/>
      <c r="G555" s="55"/>
      <c r="H555" s="55"/>
      <c r="I555" s="55"/>
    </row>
    <row r="556" spans="5:9" ht="15" customHeight="1" x14ac:dyDescent="0.2">
      <c r="E556" s="101"/>
      <c r="F556" s="101"/>
      <c r="G556" s="55"/>
      <c r="H556" s="55"/>
      <c r="I556" s="55"/>
    </row>
    <row r="557" spans="5:9" ht="15" customHeight="1" x14ac:dyDescent="0.2">
      <c r="E557" s="101"/>
      <c r="F557" s="101"/>
      <c r="G557" s="55"/>
      <c r="H557" s="55"/>
      <c r="I557" s="55"/>
    </row>
    <row r="558" spans="5:9" ht="15" customHeight="1" x14ac:dyDescent="0.2">
      <c r="E558" s="101"/>
      <c r="F558" s="101"/>
      <c r="G558" s="55"/>
      <c r="H558" s="55"/>
      <c r="I558" s="55"/>
    </row>
    <row r="559" spans="5:9" ht="15" customHeight="1" x14ac:dyDescent="0.2">
      <c r="E559" s="101"/>
      <c r="F559" s="101"/>
      <c r="G559" s="55"/>
      <c r="H559" s="55"/>
      <c r="I559" s="55"/>
    </row>
    <row r="560" spans="5:9" ht="15" customHeight="1" x14ac:dyDescent="0.2">
      <c r="E560" s="101"/>
      <c r="F560" s="101"/>
      <c r="G560" s="55"/>
      <c r="H560" s="55"/>
      <c r="I560" s="55"/>
    </row>
    <row r="561" spans="5:9" ht="15" customHeight="1" x14ac:dyDescent="0.2">
      <c r="E561" s="101"/>
      <c r="F561" s="101"/>
      <c r="G561" s="55"/>
      <c r="H561" s="55"/>
      <c r="I561" s="55"/>
    </row>
    <row r="562" spans="5:9" ht="15" customHeight="1" x14ac:dyDescent="0.2">
      <c r="E562" s="101"/>
      <c r="F562" s="101"/>
      <c r="G562" s="55"/>
      <c r="H562" s="55"/>
      <c r="I562" s="55"/>
    </row>
    <row r="563" spans="5:9" ht="15" customHeight="1" x14ac:dyDescent="0.2">
      <c r="E563" s="101"/>
      <c r="F563" s="101"/>
      <c r="G563" s="55"/>
      <c r="H563" s="55"/>
      <c r="I563" s="55"/>
    </row>
    <row r="564" spans="5:9" ht="15" customHeight="1" x14ac:dyDescent="0.2">
      <c r="E564" s="101"/>
      <c r="F564" s="101"/>
      <c r="G564" s="55"/>
      <c r="H564" s="55"/>
      <c r="I564" s="55"/>
    </row>
    <row r="565" spans="5:9" ht="15" customHeight="1" x14ac:dyDescent="0.2">
      <c r="E565" s="101"/>
      <c r="F565" s="101"/>
      <c r="G565" s="55"/>
      <c r="H565" s="55"/>
      <c r="I565" s="55"/>
    </row>
    <row r="566" spans="5:9" ht="15" customHeight="1" x14ac:dyDescent="0.2">
      <c r="E566" s="101"/>
      <c r="F566" s="101"/>
      <c r="G566" s="55"/>
      <c r="H566" s="55"/>
      <c r="I566" s="55"/>
    </row>
    <row r="567" spans="5:9" ht="15" customHeight="1" x14ac:dyDescent="0.2">
      <c r="E567" s="101"/>
      <c r="F567" s="101"/>
      <c r="G567" s="55"/>
      <c r="H567" s="55"/>
      <c r="I567" s="55"/>
    </row>
    <row r="568" spans="5:9" ht="15" customHeight="1" x14ac:dyDescent="0.2">
      <c r="E568" s="101"/>
      <c r="F568" s="101"/>
      <c r="G568" s="55"/>
      <c r="H568" s="55"/>
      <c r="I568" s="55"/>
    </row>
    <row r="569" spans="5:9" ht="15" customHeight="1" x14ac:dyDescent="0.2">
      <c r="E569" s="101"/>
      <c r="F569" s="101"/>
      <c r="G569" s="55"/>
      <c r="H569" s="55"/>
      <c r="I569" s="55"/>
    </row>
    <row r="570" spans="5:9" ht="15" customHeight="1" x14ac:dyDescent="0.2">
      <c r="E570" s="101"/>
      <c r="F570" s="101"/>
      <c r="G570" s="55"/>
      <c r="H570" s="55"/>
      <c r="I570" s="55"/>
    </row>
    <row r="571" spans="5:9" ht="15" customHeight="1" x14ac:dyDescent="0.2">
      <c r="E571" s="101"/>
      <c r="F571" s="101"/>
      <c r="G571" s="55"/>
      <c r="H571" s="55"/>
      <c r="I571" s="55"/>
    </row>
    <row r="572" spans="5:9" ht="15" customHeight="1" x14ac:dyDescent="0.2">
      <c r="E572" s="101"/>
      <c r="F572" s="101"/>
      <c r="G572" s="55"/>
      <c r="H572" s="55"/>
      <c r="I572" s="55"/>
    </row>
    <row r="573" spans="5:9" ht="15" customHeight="1" x14ac:dyDescent="0.2">
      <c r="E573" s="101"/>
      <c r="F573" s="101"/>
      <c r="G573" s="55"/>
      <c r="H573" s="55"/>
      <c r="I573" s="55"/>
    </row>
    <row r="574" spans="5:9" ht="15" customHeight="1" x14ac:dyDescent="0.2">
      <c r="E574" s="101"/>
      <c r="F574" s="101"/>
      <c r="G574" s="55"/>
      <c r="H574" s="55"/>
      <c r="I574" s="55"/>
    </row>
    <row r="575" spans="5:9" ht="15" customHeight="1" x14ac:dyDescent="0.2">
      <c r="E575" s="101"/>
      <c r="F575" s="101"/>
      <c r="G575" s="55"/>
      <c r="H575" s="55"/>
      <c r="I575" s="55"/>
    </row>
    <row r="576" spans="5:9" ht="15" customHeight="1" x14ac:dyDescent="0.2">
      <c r="E576" s="101"/>
      <c r="F576" s="101"/>
      <c r="G576" s="55"/>
      <c r="H576" s="55"/>
      <c r="I576" s="55"/>
    </row>
    <row r="577" spans="5:9" ht="15" customHeight="1" x14ac:dyDescent="0.2">
      <c r="E577" s="101"/>
      <c r="F577" s="101"/>
      <c r="G577" s="55"/>
      <c r="H577" s="55"/>
      <c r="I577" s="55"/>
    </row>
    <row r="578" spans="5:9" ht="15" customHeight="1" x14ac:dyDescent="0.2">
      <c r="E578" s="101"/>
      <c r="F578" s="101"/>
      <c r="G578" s="55"/>
      <c r="H578" s="55"/>
      <c r="I578" s="55"/>
    </row>
    <row r="579" spans="5:9" ht="15" customHeight="1" x14ac:dyDescent="0.2">
      <c r="E579" s="101"/>
      <c r="F579" s="101"/>
      <c r="G579" s="55"/>
      <c r="H579" s="55"/>
      <c r="I579" s="55"/>
    </row>
    <row r="580" spans="5:9" ht="15" customHeight="1" x14ac:dyDescent="0.2">
      <c r="E580" s="101"/>
      <c r="F580" s="101"/>
      <c r="G580" s="55"/>
      <c r="H580" s="55"/>
      <c r="I580" s="55"/>
    </row>
    <row r="581" spans="5:9" ht="15" customHeight="1" x14ac:dyDescent="0.2">
      <c r="E581" s="101"/>
      <c r="F581" s="101"/>
      <c r="G581" s="55"/>
      <c r="H581" s="55"/>
      <c r="I581" s="55"/>
    </row>
    <row r="582" spans="5:9" ht="15" customHeight="1" x14ac:dyDescent="0.2">
      <c r="E582" s="101"/>
      <c r="F582" s="101"/>
      <c r="G582" s="55"/>
      <c r="H582" s="55"/>
      <c r="I582" s="55"/>
    </row>
    <row r="583" spans="5:9" ht="15" customHeight="1" x14ac:dyDescent="0.2">
      <c r="E583" s="101"/>
      <c r="F583" s="101"/>
      <c r="G583" s="55"/>
      <c r="H583" s="55"/>
      <c r="I583" s="55"/>
    </row>
    <row r="584" spans="5:9" ht="15" customHeight="1" x14ac:dyDescent="0.2">
      <c r="E584" s="101"/>
      <c r="F584" s="101"/>
      <c r="G584" s="55"/>
      <c r="H584" s="55"/>
      <c r="I584" s="55"/>
    </row>
    <row r="585" spans="5:9" ht="15" customHeight="1" x14ac:dyDescent="0.2">
      <c r="E585" s="101"/>
      <c r="F585" s="101"/>
      <c r="G585" s="55"/>
      <c r="H585" s="55"/>
      <c r="I585" s="55"/>
    </row>
    <row r="586" spans="5:9" ht="15" customHeight="1" x14ac:dyDescent="0.2">
      <c r="E586" s="101"/>
      <c r="F586" s="101"/>
      <c r="G586" s="55"/>
      <c r="H586" s="55"/>
      <c r="I586" s="55"/>
    </row>
    <row r="587" spans="5:9" ht="15" customHeight="1" x14ac:dyDescent="0.2">
      <c r="E587" s="101"/>
      <c r="F587" s="101"/>
      <c r="G587" s="55"/>
      <c r="H587" s="55"/>
      <c r="I587" s="55"/>
    </row>
    <row r="588" spans="5:9" ht="15" customHeight="1" x14ac:dyDescent="0.2">
      <c r="E588" s="101"/>
      <c r="F588" s="101"/>
      <c r="G588" s="55"/>
      <c r="H588" s="55"/>
      <c r="I588" s="55"/>
    </row>
    <row r="589" spans="5:9" ht="15" customHeight="1" x14ac:dyDescent="0.2">
      <c r="E589" s="101"/>
      <c r="F589" s="101"/>
      <c r="G589" s="55"/>
      <c r="H589" s="55"/>
      <c r="I589" s="55"/>
    </row>
    <row r="590" spans="5:9" ht="15" customHeight="1" x14ac:dyDescent="0.2">
      <c r="E590" s="101"/>
      <c r="F590" s="101"/>
      <c r="G590" s="55"/>
      <c r="H590" s="55"/>
      <c r="I590" s="55"/>
    </row>
    <row r="591" spans="5:9" ht="15" customHeight="1" x14ac:dyDescent="0.2">
      <c r="E591" s="101"/>
      <c r="F591" s="101"/>
      <c r="G591" s="55"/>
      <c r="H591" s="55"/>
      <c r="I591" s="55"/>
    </row>
    <row r="592" spans="5:9" ht="15" customHeight="1" x14ac:dyDescent="0.2">
      <c r="E592" s="101"/>
      <c r="F592" s="101"/>
      <c r="G592" s="55"/>
      <c r="H592" s="55"/>
      <c r="I592" s="55"/>
    </row>
    <row r="593" spans="5:9" ht="15" customHeight="1" x14ac:dyDescent="0.2">
      <c r="E593" s="101"/>
      <c r="F593" s="101"/>
      <c r="G593" s="55"/>
      <c r="H593" s="55"/>
      <c r="I593" s="55"/>
    </row>
    <row r="594" spans="5:9" ht="15" customHeight="1" x14ac:dyDescent="0.2">
      <c r="E594" s="101"/>
      <c r="F594" s="101"/>
      <c r="G594" s="55"/>
      <c r="H594" s="55"/>
      <c r="I594" s="55"/>
    </row>
    <row r="595" spans="5:9" ht="15" customHeight="1" x14ac:dyDescent="0.2">
      <c r="E595" s="101"/>
      <c r="F595" s="101"/>
      <c r="G595" s="55"/>
      <c r="H595" s="55"/>
      <c r="I595" s="55"/>
    </row>
    <row r="596" spans="5:9" ht="15" customHeight="1" x14ac:dyDescent="0.2">
      <c r="E596" s="101"/>
      <c r="F596" s="101"/>
      <c r="G596" s="55"/>
      <c r="H596" s="55"/>
      <c r="I596" s="55"/>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97" max="16383" man="1"/>
    <brk id="119" max="16383" man="1"/>
    <brk id="163" max="16383" man="1"/>
    <brk id="206" max="16383" man="1"/>
    <brk id="251" max="16383" man="1"/>
    <brk id="283" max="16383" man="1"/>
    <brk id="330" max="16383" man="1"/>
    <brk id="36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O506"/>
  <sheetViews>
    <sheetView showGridLines="0" view="pageBreakPreview" topLeftCell="A2" zoomScaleNormal="70" zoomScaleSheetLayoutView="100" workbookViewId="0">
      <selection activeCell="A3" sqref="A3:O3"/>
    </sheetView>
  </sheetViews>
  <sheetFormatPr defaultColWidth="9.140625" defaultRowHeight="12.75" x14ac:dyDescent="0.2"/>
  <cols>
    <col min="1" max="1" width="6.7109375" style="16" customWidth="1"/>
    <col min="2" max="2" width="9.7109375" style="16" customWidth="1"/>
    <col min="3" max="3" width="43.7109375" style="16" customWidth="1"/>
    <col min="4" max="6" width="13.7109375" style="16" customWidth="1"/>
    <col min="7" max="7" width="1.7109375" style="39" hidden="1" customWidth="1"/>
    <col min="8" max="9" width="13.7109375" style="16" hidden="1" customWidth="1"/>
    <col min="10" max="10" width="13.7109375" style="39" hidden="1" customWidth="1"/>
    <col min="11" max="11" width="1.7109375" style="39" hidden="1" customWidth="1"/>
    <col min="12" max="12" width="13.7109375" style="39" hidden="1" customWidth="1"/>
    <col min="13" max="14" width="13.7109375" style="16" hidden="1" customWidth="1"/>
    <col min="15" max="15" width="1.7109375" style="58" hidden="1" customWidth="1"/>
    <col min="16" max="16384" width="9.140625" style="16"/>
  </cols>
  <sheetData>
    <row r="1" spans="1:15" s="13" customFormat="1" ht="15" customHeight="1" x14ac:dyDescent="0.25">
      <c r="A1" s="41" t="str">
        <f>'AP-W2 Cover Page'!B1</f>
        <v>APPENDIX W2</v>
      </c>
      <c r="B1" s="41"/>
      <c r="C1" s="41"/>
      <c r="D1" s="41"/>
      <c r="E1" s="41"/>
      <c r="F1" s="41"/>
      <c r="G1" s="41"/>
      <c r="H1" s="41"/>
      <c r="I1" s="41"/>
      <c r="J1" s="41"/>
      <c r="K1" s="41"/>
      <c r="L1" s="41"/>
      <c r="M1" s="41"/>
      <c r="N1" s="41"/>
      <c r="O1" s="230"/>
    </row>
    <row r="2" spans="1:15" s="13" customFormat="1" ht="30" customHeight="1" x14ac:dyDescent="0.25">
      <c r="A2" s="165" t="str">
        <f>'AP-W2 Cover Page'!B3</f>
        <v>APPENDIX TO SCHEDULE 5, PART B: MUNICIPAL INFRASTRUCTURE GRANT (MIG)</v>
      </c>
      <c r="B2" s="165"/>
      <c r="C2" s="165"/>
      <c r="D2" s="165"/>
      <c r="E2" s="165"/>
      <c r="F2" s="165"/>
      <c r="G2" s="165"/>
      <c r="H2" s="165"/>
      <c r="I2" s="165"/>
      <c r="J2" s="165"/>
      <c r="K2" s="165"/>
      <c r="L2" s="165"/>
      <c r="M2" s="165"/>
      <c r="N2" s="165"/>
      <c r="O2" s="230"/>
    </row>
    <row r="3" spans="1:15" s="13" customFormat="1" ht="15" customHeight="1" x14ac:dyDescent="0.25">
      <c r="A3" s="842"/>
      <c r="B3" s="842"/>
      <c r="C3" s="842"/>
      <c r="D3" s="842"/>
      <c r="E3" s="842"/>
      <c r="F3" s="842"/>
      <c r="G3" s="842"/>
      <c r="H3" s="842"/>
      <c r="I3" s="842"/>
      <c r="J3" s="842"/>
      <c r="K3" s="842"/>
      <c r="L3" s="842"/>
      <c r="M3" s="842"/>
      <c r="N3" s="842"/>
      <c r="O3" s="842"/>
    </row>
    <row r="4" spans="1:15" s="13" customFormat="1" ht="15" customHeight="1" x14ac:dyDescent="0.25">
      <c r="A4" s="613"/>
      <c r="B4" s="613"/>
      <c r="C4" s="613"/>
      <c r="D4" s="844" t="s">
        <v>720</v>
      </c>
      <c r="E4" s="845"/>
      <c r="F4" s="846"/>
      <c r="G4" s="599"/>
      <c r="H4" s="599"/>
      <c r="I4" s="599"/>
      <c r="J4" s="600"/>
      <c r="K4" s="613"/>
      <c r="L4" s="844" t="s">
        <v>721</v>
      </c>
      <c r="M4" s="845"/>
      <c r="N4" s="846"/>
      <c r="O4" s="613"/>
    </row>
    <row r="5" spans="1:15" ht="30" customHeight="1" x14ac:dyDescent="0.2">
      <c r="A5" s="15"/>
      <c r="B5" s="15"/>
      <c r="C5" s="201"/>
      <c r="D5" s="835" t="s">
        <v>507</v>
      </c>
      <c r="E5" s="836" t="s">
        <v>719</v>
      </c>
      <c r="F5" s="837" t="s">
        <v>719</v>
      </c>
      <c r="G5" s="344"/>
      <c r="H5" s="835" t="s">
        <v>546</v>
      </c>
      <c r="I5" s="836"/>
      <c r="J5" s="837"/>
      <c r="K5" s="611"/>
      <c r="L5" s="835" t="s">
        <v>546</v>
      </c>
      <c r="M5" s="836"/>
      <c r="N5" s="837"/>
    </row>
    <row r="6" spans="1:15" ht="15" customHeight="1" x14ac:dyDescent="0.2">
      <c r="A6" s="47"/>
      <c r="B6" s="17"/>
      <c r="C6" s="202"/>
      <c r="D6" s="847" t="s">
        <v>277</v>
      </c>
      <c r="E6" s="848"/>
      <c r="F6" s="849"/>
      <c r="G6" s="345"/>
      <c r="H6" s="847" t="s">
        <v>277</v>
      </c>
      <c r="I6" s="848"/>
      <c r="J6" s="849"/>
      <c r="K6" s="49"/>
      <c r="L6" s="48" t="s">
        <v>277</v>
      </c>
      <c r="M6" s="49"/>
      <c r="N6" s="50"/>
    </row>
    <row r="7" spans="1:15" ht="15" customHeight="1" x14ac:dyDescent="0.2">
      <c r="A7" s="803" t="s">
        <v>0</v>
      </c>
      <c r="B7" s="819"/>
      <c r="C7" s="819" t="s">
        <v>195</v>
      </c>
      <c r="D7" s="829" t="str">
        <f>[6]Settings!$U$2 &amp; CHAR(10) &amp; "(R'000)"</f>
        <v>2017/18
(R'000)</v>
      </c>
      <c r="E7" s="831" t="str">
        <f>LEFT([6]Settings!$U$2,4)+1 &amp; "/" &amp; RIGHT([6]Settings!$U$2,2)+1 &amp; CHAR(10) &amp; "(R'000)"</f>
        <v>2018/19
(R'000)</v>
      </c>
      <c r="F7" s="833" t="str">
        <f>LEFT([6]Settings!$U$2,4)+2 &amp; "/" &amp; RIGHT([6]Settings!$U$2,2)+2 &amp; CHAR(10) &amp; "(R'000)"</f>
        <v>2019/20
(R'000)</v>
      </c>
      <c r="G7" s="215"/>
      <c r="H7" s="829" t="str">
        <f>[6]Settings!$U$2 &amp; CHAR(10) &amp; "(R'000)"</f>
        <v>2017/18
(R'000)</v>
      </c>
      <c r="I7" s="831" t="str">
        <f>LEFT([6]Settings!$U$2,4)+1 &amp; "/" &amp; RIGHT([6]Settings!$U$2,2)+1 &amp; CHAR(10) &amp; "(R'000)"</f>
        <v>2018/19
(R'000)</v>
      </c>
      <c r="J7" s="833" t="str">
        <f>LEFT([6]Settings!$U$2,4)+2 &amp; "/" &amp; RIGHT([6]Settings!$U$2,2)+2 &amp; CHAR(10) &amp; "(R'000)"</f>
        <v>2019/20
(R'000)</v>
      </c>
      <c r="K7" s="329"/>
      <c r="L7" s="829" t="str">
        <f>[6]Settings!$U$2 &amp; CHAR(10) &amp; "(R'000)"</f>
        <v>2017/18
(R'000)</v>
      </c>
      <c r="M7" s="831" t="str">
        <f>LEFT([6]Settings!$U$2,4)+1 &amp; "/" &amp; RIGHT([6]Settings!$U$2,2)+1 &amp; CHAR(10) &amp; "(R'000)"</f>
        <v>2018/19
(R'000)</v>
      </c>
      <c r="N7" s="833" t="str">
        <f>LEFT([6]Settings!$U$2,4)+2 &amp; "/" &amp; RIGHT([6]Settings!$U$2,2)+2 &amp; CHAR(10) &amp; "(R'000)"</f>
        <v>2019/20
(R'000)</v>
      </c>
    </row>
    <row r="8" spans="1:15" ht="15" customHeight="1" x14ac:dyDescent="0.2">
      <c r="A8" s="805"/>
      <c r="B8" s="821"/>
      <c r="C8" s="821"/>
      <c r="D8" s="830"/>
      <c r="E8" s="832"/>
      <c r="F8" s="834"/>
      <c r="G8" s="215"/>
      <c r="H8" s="830"/>
      <c r="I8" s="832"/>
      <c r="J8" s="834"/>
      <c r="K8" s="330"/>
      <c r="L8" s="830"/>
      <c r="M8" s="832"/>
      <c r="N8" s="834"/>
    </row>
    <row r="9" spans="1:15" ht="15" customHeight="1" x14ac:dyDescent="0.2">
      <c r="A9" s="18"/>
      <c r="B9" s="19"/>
      <c r="C9" s="10"/>
      <c r="D9" s="6">
        <f>'ES and Grants Total'!G9</f>
        <v>0</v>
      </c>
      <c r="E9" s="7">
        <f>'ES and Grants Total'!AJ9</f>
        <v>0</v>
      </c>
      <c r="F9" s="8">
        <f>'ES and Grants Total'!AK9</f>
        <v>0</v>
      </c>
      <c r="G9" s="127"/>
      <c r="H9" s="6"/>
      <c r="I9" s="7"/>
      <c r="J9" s="8"/>
      <c r="K9" s="331"/>
      <c r="L9" s="6"/>
      <c r="M9" s="7"/>
      <c r="N9" s="8"/>
    </row>
    <row r="10" spans="1:15" ht="15" customHeight="1" x14ac:dyDescent="0.2">
      <c r="A10" s="254" t="str">
        <f>[6]Settings!U9</f>
        <v>EASTERN CAPE</v>
      </c>
      <c r="B10" s="19"/>
      <c r="C10" s="229"/>
      <c r="D10" s="1">
        <f>'ES and Grants Total'!G10</f>
        <v>0</v>
      </c>
      <c r="E10" s="2">
        <f>'ES and Grants Total'!AJ10</f>
        <v>0</v>
      </c>
      <c r="F10" s="3">
        <f>'ES and Grants Total'!AK10</f>
        <v>0</v>
      </c>
      <c r="G10" s="127"/>
      <c r="H10" s="1"/>
      <c r="I10" s="2"/>
      <c r="J10" s="3"/>
      <c r="K10" s="127"/>
      <c r="L10" s="1"/>
      <c r="M10" s="2"/>
      <c r="N10" s="3"/>
    </row>
    <row r="11" spans="1:15" ht="15" customHeight="1" x14ac:dyDescent="0.2">
      <c r="A11" s="254">
        <f>[6]Settings!U10</f>
        <v>0</v>
      </c>
      <c r="B11" s="243">
        <f>[6]Settings!V10</f>
        <v>0</v>
      </c>
      <c r="C11" s="244">
        <f>[6]Settings!W10</f>
        <v>0</v>
      </c>
      <c r="D11" s="1">
        <f>'ES and Grants Total'!G11</f>
        <v>0</v>
      </c>
      <c r="E11" s="2">
        <f>'ES and Grants Total'!AJ11</f>
        <v>0</v>
      </c>
      <c r="F11" s="3">
        <f>'ES and Grants Total'!AK11</f>
        <v>0</v>
      </c>
      <c r="G11" s="127"/>
      <c r="H11" s="1"/>
      <c r="I11" s="2"/>
      <c r="J11" s="3"/>
      <c r="K11" s="127"/>
      <c r="L11" s="1"/>
      <c r="M11" s="2"/>
      <c r="N11" s="3"/>
    </row>
    <row r="12" spans="1:15" ht="15" hidden="1" customHeight="1" x14ac:dyDescent="0.2">
      <c r="A12" s="20" t="str">
        <f>[6]Settings!U11</f>
        <v>A</v>
      </c>
      <c r="B12" s="19" t="str">
        <f>[6]Settings!V11</f>
        <v>BUF</v>
      </c>
      <c r="C12" s="229" t="str">
        <f>[6]Settings!W11</f>
        <v xml:space="preserve"> Buffalo City</v>
      </c>
      <c r="D12" s="147"/>
      <c r="E12" s="80"/>
      <c r="F12" s="134"/>
      <c r="G12" s="323"/>
      <c r="H12" s="147"/>
      <c r="I12" s="80"/>
      <c r="J12" s="134"/>
      <c r="K12" s="323"/>
      <c r="L12" s="147"/>
      <c r="M12" s="80"/>
      <c r="N12" s="134"/>
    </row>
    <row r="13" spans="1:15" ht="15" hidden="1" customHeight="1" x14ac:dyDescent="0.2">
      <c r="A13" s="255" t="str">
        <f>[6]Settings!U12</f>
        <v>A</v>
      </c>
      <c r="B13" s="21" t="str">
        <f>[6]Settings!V12</f>
        <v>NMA</v>
      </c>
      <c r="C13" s="65" t="str">
        <f>[6]Settings!W12</f>
        <v xml:space="preserve"> Nelson Mandela Bay</v>
      </c>
      <c r="D13" s="148"/>
      <c r="E13" s="81"/>
      <c r="F13" s="149"/>
      <c r="G13" s="323"/>
      <c r="H13" s="148"/>
      <c r="I13" s="81"/>
      <c r="J13" s="149"/>
      <c r="K13" s="332"/>
      <c r="L13" s="148"/>
      <c r="M13" s="81"/>
      <c r="N13" s="149"/>
    </row>
    <row r="14" spans="1:15" ht="15" hidden="1" customHeight="1" x14ac:dyDescent="0.2">
      <c r="A14" s="254">
        <f>[6]Settings!U13</f>
        <v>0</v>
      </c>
      <c r="B14" s="243">
        <f>[6]Settings!V13</f>
        <v>0</v>
      </c>
      <c r="C14" s="244">
        <f>[6]Settings!W13</f>
        <v>0</v>
      </c>
      <c r="D14" s="43"/>
      <c r="E14" s="44"/>
      <c r="F14" s="150"/>
      <c r="G14" s="343"/>
      <c r="H14" s="43"/>
      <c r="I14" s="44"/>
      <c r="J14" s="134"/>
      <c r="K14" s="323"/>
      <c r="L14" s="147"/>
      <c r="M14" s="80"/>
      <c r="N14" s="134"/>
    </row>
    <row r="15" spans="1:15" ht="15" hidden="1" customHeight="1" x14ac:dyDescent="0.2">
      <c r="A15" s="20" t="str">
        <f>[6]Settings!U14</f>
        <v>B</v>
      </c>
      <c r="B15" s="19" t="str">
        <f>[6]Settings!V14</f>
        <v>EC11</v>
      </c>
      <c r="C15" s="253" t="str">
        <f>[6]Settings!W14</f>
        <v xml:space="preserve"> Dr Beyers Naude</v>
      </c>
      <c r="D15" s="147"/>
      <c r="E15" s="80"/>
      <c r="F15" s="134"/>
      <c r="G15" s="323"/>
      <c r="H15" s="147"/>
      <c r="I15" s="80"/>
      <c r="J15" s="134"/>
      <c r="K15" s="323"/>
      <c r="L15" s="147"/>
      <c r="M15" s="80"/>
      <c r="N15" s="134"/>
    </row>
    <row r="16" spans="1:15" ht="15" hidden="1" customHeight="1" x14ac:dyDescent="0.2">
      <c r="A16" s="20" t="str">
        <f>[6]Settings!U15</f>
        <v>B</v>
      </c>
      <c r="B16" s="19" t="str">
        <f>[6]Settings!V15</f>
        <v>EC12</v>
      </c>
      <c r="C16" s="229" t="str">
        <f>[6]Settings!W15</f>
        <v xml:space="preserve"> Blue Crane Route</v>
      </c>
      <c r="D16" s="147"/>
      <c r="E16" s="80"/>
      <c r="F16" s="134"/>
      <c r="G16" s="323"/>
      <c r="H16" s="147"/>
      <c r="I16" s="80"/>
      <c r="J16" s="134"/>
      <c r="K16" s="323"/>
      <c r="L16" s="147"/>
      <c r="M16" s="80"/>
      <c r="N16" s="134"/>
    </row>
    <row r="17" spans="1:15" ht="15" hidden="1" customHeight="1" x14ac:dyDescent="0.2">
      <c r="A17" s="20" t="str">
        <f>[6]Settings!U16</f>
        <v>B</v>
      </c>
      <c r="B17" s="19" t="str">
        <f>[6]Settings!V16</f>
        <v>EC14</v>
      </c>
      <c r="C17" s="229" t="str">
        <f>[6]Settings!W16</f>
        <v xml:space="preserve"> Makana</v>
      </c>
      <c r="D17" s="147"/>
      <c r="E17" s="80"/>
      <c r="F17" s="134"/>
      <c r="G17" s="323"/>
      <c r="H17" s="147"/>
      <c r="I17" s="80"/>
      <c r="J17" s="134"/>
      <c r="K17" s="323"/>
      <c r="L17" s="147"/>
      <c r="M17" s="80"/>
      <c r="N17" s="134"/>
    </row>
    <row r="18" spans="1:15" ht="15" hidden="1" customHeight="1" x14ac:dyDescent="0.2">
      <c r="A18" s="20" t="str">
        <f>[6]Settings!U17</f>
        <v>B</v>
      </c>
      <c r="B18" s="19" t="str">
        <f>[6]Settings!V17</f>
        <v>EC15</v>
      </c>
      <c r="C18" s="229" t="str">
        <f>[6]Settings!W17</f>
        <v xml:space="preserve"> Ndlambe</v>
      </c>
      <c r="D18" s="147"/>
      <c r="E18" s="80"/>
      <c r="F18" s="134"/>
      <c r="G18" s="323"/>
      <c r="H18" s="147"/>
      <c r="I18" s="80"/>
      <c r="J18" s="134"/>
      <c r="K18" s="323"/>
      <c r="L18" s="147"/>
      <c r="M18" s="80"/>
      <c r="N18" s="134"/>
    </row>
    <row r="19" spans="1:15" ht="15" hidden="1" customHeight="1" x14ac:dyDescent="0.2">
      <c r="A19" s="20" t="str">
        <f>[6]Settings!U18</f>
        <v>B</v>
      </c>
      <c r="B19" s="19" t="str">
        <f>[6]Settings!V18</f>
        <v>EC16</v>
      </c>
      <c r="C19" s="229" t="str">
        <f>[6]Settings!W18</f>
        <v xml:space="preserve"> Sundays River Valley</v>
      </c>
      <c r="D19" s="147"/>
      <c r="E19" s="80"/>
      <c r="F19" s="134"/>
      <c r="G19" s="323"/>
      <c r="H19" s="147"/>
      <c r="I19" s="80"/>
      <c r="J19" s="134"/>
      <c r="K19" s="323"/>
      <c r="L19" s="147"/>
      <c r="M19" s="80"/>
      <c r="N19" s="134"/>
    </row>
    <row r="20" spans="1:15" ht="15" hidden="1" customHeight="1" x14ac:dyDescent="0.2">
      <c r="A20" s="20" t="str">
        <f>[6]Settings!U19</f>
        <v>B</v>
      </c>
      <c r="B20" s="19" t="str">
        <f>[6]Settings!V19</f>
        <v>EC18</v>
      </c>
      <c r="C20" s="229" t="str">
        <f>[6]Settings!W19</f>
        <v xml:space="preserve"> Kouga</v>
      </c>
      <c r="D20" s="147"/>
      <c r="E20" s="80"/>
      <c r="F20" s="134"/>
      <c r="G20" s="323"/>
      <c r="H20" s="147"/>
      <c r="I20" s="80"/>
      <c r="J20" s="134"/>
      <c r="K20" s="323"/>
      <c r="L20" s="147"/>
      <c r="M20" s="80"/>
      <c r="N20" s="134"/>
    </row>
    <row r="21" spans="1:15" ht="15" hidden="1" customHeight="1" x14ac:dyDescent="0.2">
      <c r="A21" s="20" t="str">
        <f>[6]Settings!U20</f>
        <v>B</v>
      </c>
      <c r="B21" s="19" t="str">
        <f>[6]Settings!V20</f>
        <v>EC19</v>
      </c>
      <c r="C21" s="229" t="str">
        <f>[6]Settings!W20</f>
        <v xml:space="preserve"> Kou-Kamma</v>
      </c>
      <c r="D21" s="147"/>
      <c r="E21" s="80"/>
      <c r="F21" s="134"/>
      <c r="G21" s="323"/>
      <c r="H21" s="147"/>
      <c r="I21" s="80"/>
      <c r="J21" s="134"/>
      <c r="K21" s="323"/>
      <c r="L21" s="147"/>
      <c r="M21" s="80"/>
      <c r="N21" s="134"/>
    </row>
    <row r="22" spans="1:15" ht="15" hidden="1" customHeight="1" x14ac:dyDescent="0.2">
      <c r="A22" s="20" t="str">
        <f>[6]Settings!U21</f>
        <v>C</v>
      </c>
      <c r="B22" s="19" t="str">
        <f>[6]Settings!V21</f>
        <v>DC1</v>
      </c>
      <c r="C22" s="229" t="str">
        <f>[6]Settings!W21</f>
        <v xml:space="preserve"> Cacadu District Municipality</v>
      </c>
      <c r="D22" s="147"/>
      <c r="E22" s="80"/>
      <c r="F22" s="149"/>
      <c r="G22" s="323"/>
      <c r="H22" s="147"/>
      <c r="I22" s="80"/>
      <c r="J22" s="134"/>
      <c r="K22" s="323"/>
      <c r="L22" s="147"/>
      <c r="M22" s="80"/>
      <c r="N22" s="149"/>
    </row>
    <row r="23" spans="1:15" s="66" customFormat="1" ht="15" hidden="1" customHeight="1" x14ac:dyDescent="0.2">
      <c r="A23" s="22" t="str">
        <f>[6]Settings!U22</f>
        <v>Total: Cacadu Municipalities</v>
      </c>
      <c r="B23" s="23"/>
      <c r="C23" s="24"/>
      <c r="D23" s="193">
        <f>SUM(D15:D22)</f>
        <v>0</v>
      </c>
      <c r="E23" s="102">
        <f t="shared" ref="E23:F23" si="0">SUM(E15:E22)</f>
        <v>0</v>
      </c>
      <c r="F23" s="203">
        <f t="shared" si="0"/>
        <v>0</v>
      </c>
      <c r="G23" s="222"/>
      <c r="H23" s="193">
        <f t="shared" ref="H23:O23" si="1">SUM(H15:H22)</f>
        <v>0</v>
      </c>
      <c r="I23" s="102">
        <f t="shared" si="1"/>
        <v>0</v>
      </c>
      <c r="J23" s="203">
        <f t="shared" si="1"/>
        <v>0</v>
      </c>
      <c r="K23" s="333"/>
      <c r="L23" s="193">
        <f t="shared" si="1"/>
        <v>0</v>
      </c>
      <c r="M23" s="102">
        <f t="shared" si="1"/>
        <v>0</v>
      </c>
      <c r="N23" s="203">
        <f t="shared" si="1"/>
        <v>0</v>
      </c>
      <c r="O23" s="426">
        <f t="shared" si="1"/>
        <v>0</v>
      </c>
    </row>
    <row r="24" spans="1:15" ht="15" hidden="1" customHeight="1" x14ac:dyDescent="0.2">
      <c r="A24" s="254">
        <f>[6]Settings!U23</f>
        <v>0</v>
      </c>
      <c r="B24" s="243">
        <f>[6]Settings!V23</f>
        <v>0</v>
      </c>
      <c r="C24" s="244">
        <f>[6]Settings!W23</f>
        <v>0</v>
      </c>
      <c r="D24" s="1"/>
      <c r="E24" s="2"/>
      <c r="F24" s="3"/>
      <c r="G24" s="127"/>
      <c r="H24" s="1"/>
      <c r="I24" s="2"/>
      <c r="J24" s="3"/>
      <c r="K24" s="127"/>
      <c r="L24" s="1"/>
      <c r="M24" s="2"/>
      <c r="N24" s="3"/>
    </row>
    <row r="25" spans="1:15" ht="15" customHeight="1" x14ac:dyDescent="0.2">
      <c r="A25" s="20" t="str">
        <f>[6]Settings!U24</f>
        <v>B</v>
      </c>
      <c r="B25" s="19" t="str">
        <f>[6]Settings!V24</f>
        <v>EC121</v>
      </c>
      <c r="C25" s="229" t="str">
        <f>[6]Settings!W24</f>
        <v xml:space="preserve"> Mbhashe</v>
      </c>
      <c r="D25" s="147">
        <v>161101</v>
      </c>
      <c r="E25" s="80">
        <v>171087</v>
      </c>
      <c r="F25" s="134">
        <v>181627</v>
      </c>
      <c r="G25" s="323"/>
      <c r="H25" s="147"/>
      <c r="I25" s="80"/>
      <c r="J25" s="134"/>
      <c r="K25" s="323"/>
      <c r="L25" s="147"/>
      <c r="M25" s="80"/>
      <c r="N25" s="134"/>
    </row>
    <row r="26" spans="1:15" ht="15" customHeight="1" x14ac:dyDescent="0.2">
      <c r="A26" s="20" t="str">
        <f>[6]Settings!U25</f>
        <v>B</v>
      </c>
      <c r="B26" s="19" t="str">
        <f>[6]Settings!V25</f>
        <v>EC122</v>
      </c>
      <c r="C26" s="229" t="str">
        <f>[6]Settings!W25</f>
        <v xml:space="preserve"> Mnquma</v>
      </c>
      <c r="D26" s="147">
        <v>149755</v>
      </c>
      <c r="E26" s="80">
        <v>159039</v>
      </c>
      <c r="F26" s="134">
        <v>168835</v>
      </c>
      <c r="G26" s="323"/>
      <c r="H26" s="147"/>
      <c r="I26" s="80"/>
      <c r="J26" s="134"/>
      <c r="K26" s="323"/>
      <c r="L26" s="147"/>
      <c r="M26" s="80"/>
      <c r="N26" s="134"/>
    </row>
    <row r="27" spans="1:15" ht="15" customHeight="1" x14ac:dyDescent="0.2">
      <c r="A27" s="20" t="str">
        <f>[6]Settings!U26</f>
        <v>B</v>
      </c>
      <c r="B27" s="19" t="str">
        <f>[6]Settings!V26</f>
        <v>EC123</v>
      </c>
      <c r="C27" s="229" t="str">
        <f>[6]Settings!W26</f>
        <v xml:space="preserve"> Great Kei</v>
      </c>
      <c r="D27" s="147">
        <v>9104</v>
      </c>
      <c r="E27" s="80">
        <v>9669</v>
      </c>
      <c r="F27" s="134">
        <v>10264</v>
      </c>
      <c r="G27" s="323"/>
      <c r="H27" s="147"/>
      <c r="I27" s="80"/>
      <c r="J27" s="134"/>
      <c r="K27" s="323"/>
      <c r="L27" s="147"/>
      <c r="M27" s="80"/>
      <c r="N27" s="134"/>
    </row>
    <row r="28" spans="1:15" ht="15" customHeight="1" x14ac:dyDescent="0.2">
      <c r="A28" s="20" t="str">
        <f>[6]Settings!U27</f>
        <v>B</v>
      </c>
      <c r="B28" s="19" t="str">
        <f>[6]Settings!V27</f>
        <v>EC124</v>
      </c>
      <c r="C28" s="229" t="str">
        <f>[6]Settings!W27</f>
        <v xml:space="preserve"> Amahlathi</v>
      </c>
      <c r="D28" s="147">
        <v>35795</v>
      </c>
      <c r="E28" s="80">
        <v>38014</v>
      </c>
      <c r="F28" s="134">
        <v>40356</v>
      </c>
      <c r="G28" s="323"/>
      <c r="H28" s="147"/>
      <c r="I28" s="80"/>
      <c r="J28" s="134"/>
      <c r="K28" s="323"/>
      <c r="L28" s="147"/>
      <c r="M28" s="80"/>
      <c r="N28" s="134"/>
    </row>
    <row r="29" spans="1:15" ht="15" customHeight="1" x14ac:dyDescent="0.2">
      <c r="A29" s="20" t="str">
        <f>[6]Settings!U28</f>
        <v>B</v>
      </c>
      <c r="B29" s="19" t="str">
        <f>[6]Settings!V28</f>
        <v>EC126</v>
      </c>
      <c r="C29" s="229" t="str">
        <f>[6]Settings!W28</f>
        <v xml:space="preserve"> Ngqushwa</v>
      </c>
      <c r="D29" s="147">
        <v>29375</v>
      </c>
      <c r="E29" s="80">
        <v>31196</v>
      </c>
      <c r="F29" s="134">
        <v>33118</v>
      </c>
      <c r="G29" s="323"/>
      <c r="H29" s="147"/>
      <c r="I29" s="80"/>
      <c r="J29" s="134"/>
      <c r="K29" s="323"/>
      <c r="L29" s="147"/>
      <c r="M29" s="80"/>
      <c r="N29" s="134"/>
    </row>
    <row r="30" spans="1:15" ht="15" customHeight="1" x14ac:dyDescent="0.2">
      <c r="A30" s="20" t="str">
        <f>[6]Settings!U29</f>
        <v>B</v>
      </c>
      <c r="B30" s="19" t="str">
        <f>[6]Settings!V29</f>
        <v>EC129</v>
      </c>
      <c r="C30" s="229" t="str">
        <f>[6]Settings!W29</f>
        <v xml:space="preserve"> Raymond Mhlaba</v>
      </c>
      <c r="D30" s="147">
        <v>46308</v>
      </c>
      <c r="E30" s="80">
        <v>49179</v>
      </c>
      <c r="F30" s="134">
        <v>52208</v>
      </c>
      <c r="G30" s="323"/>
      <c r="H30" s="147"/>
      <c r="I30" s="80"/>
      <c r="J30" s="134"/>
      <c r="K30" s="323"/>
      <c r="L30" s="147"/>
      <c r="M30" s="80"/>
      <c r="N30" s="134"/>
    </row>
    <row r="31" spans="1:15" ht="15" customHeight="1" x14ac:dyDescent="0.2">
      <c r="A31" s="20" t="str">
        <f>[6]Settings!U30</f>
        <v>C</v>
      </c>
      <c r="B31" s="19" t="str">
        <f>[6]Settings!V30</f>
        <v>DC12</v>
      </c>
      <c r="C31" s="229" t="str">
        <f>[6]Settings!W30</f>
        <v xml:space="preserve"> Amathole District Municipality</v>
      </c>
      <c r="D31" s="147"/>
      <c r="E31" s="80"/>
      <c r="F31" s="134"/>
      <c r="G31" s="323"/>
      <c r="H31" s="147"/>
      <c r="I31" s="80"/>
      <c r="J31" s="134"/>
      <c r="K31" s="323"/>
      <c r="L31" s="147"/>
      <c r="M31" s="80"/>
      <c r="N31" s="134"/>
    </row>
    <row r="32" spans="1:15" s="66" customFormat="1" ht="15" customHeight="1" x14ac:dyDescent="0.2">
      <c r="A32" s="22" t="str">
        <f>[6]Settings!U31</f>
        <v>Total: Amathole Municipalities</v>
      </c>
      <c r="B32" s="23"/>
      <c r="C32" s="24"/>
      <c r="D32" s="193">
        <f>SUM(D25:D31)</f>
        <v>431438</v>
      </c>
      <c r="E32" s="102">
        <f t="shared" ref="E32:F32" si="2">SUM(E25:E31)</f>
        <v>458184</v>
      </c>
      <c r="F32" s="203">
        <f t="shared" si="2"/>
        <v>486408</v>
      </c>
      <c r="G32" s="222"/>
      <c r="H32" s="193">
        <f t="shared" ref="H32:O32" si="3">SUM(H25:H31)</f>
        <v>0</v>
      </c>
      <c r="I32" s="102">
        <f t="shared" si="3"/>
        <v>0</v>
      </c>
      <c r="J32" s="203">
        <f t="shared" si="3"/>
        <v>0</v>
      </c>
      <c r="K32" s="333"/>
      <c r="L32" s="193">
        <f t="shared" si="3"/>
        <v>0</v>
      </c>
      <c r="M32" s="102">
        <f t="shared" si="3"/>
        <v>0</v>
      </c>
      <c r="N32" s="203">
        <f t="shared" si="3"/>
        <v>0</v>
      </c>
      <c r="O32" s="426">
        <f t="shared" si="3"/>
        <v>0</v>
      </c>
    </row>
    <row r="33" spans="1:15" ht="15" customHeight="1" x14ac:dyDescent="0.2">
      <c r="A33" s="254">
        <f>[6]Settings!U32</f>
        <v>0</v>
      </c>
      <c r="B33" s="243">
        <f>[6]Settings!V32</f>
        <v>0</v>
      </c>
      <c r="C33" s="244">
        <f>[6]Settings!W32</f>
        <v>0</v>
      </c>
      <c r="D33" s="1"/>
      <c r="E33" s="2"/>
      <c r="F33" s="3"/>
      <c r="G33" s="127"/>
      <c r="H33" s="1"/>
      <c r="I33" s="2"/>
      <c r="J33" s="3"/>
      <c r="K33" s="127"/>
      <c r="L33" s="1"/>
      <c r="M33" s="2"/>
      <c r="N33" s="3"/>
    </row>
    <row r="34" spans="1:15" ht="15" customHeight="1" x14ac:dyDescent="0.2">
      <c r="A34" s="20" t="str">
        <f>[6]Settings!U33</f>
        <v>B</v>
      </c>
      <c r="B34" s="19" t="str">
        <f>[6]Settings!V33</f>
        <v>EC131</v>
      </c>
      <c r="C34" s="229" t="str">
        <f>[6]Settings!W33</f>
        <v xml:space="preserve"> Inxuba Yethemba</v>
      </c>
      <c r="D34" s="147">
        <v>5078</v>
      </c>
      <c r="E34" s="80">
        <v>5393</v>
      </c>
      <c r="F34" s="134">
        <v>5725</v>
      </c>
      <c r="G34" s="323"/>
      <c r="H34" s="147"/>
      <c r="I34" s="80"/>
      <c r="J34" s="134"/>
      <c r="K34" s="323"/>
      <c r="L34" s="147"/>
      <c r="M34" s="80"/>
      <c r="N34" s="134"/>
    </row>
    <row r="35" spans="1:15" ht="15" customHeight="1" x14ac:dyDescent="0.2">
      <c r="A35" s="20" t="str">
        <f>[6]Settings!U34</f>
        <v>B</v>
      </c>
      <c r="B35" s="19" t="str">
        <f>[6]Settings!V34</f>
        <v>EC135</v>
      </c>
      <c r="C35" s="229" t="str">
        <f>[6]Settings!W34</f>
        <v xml:space="preserve"> Intsika Yethu</v>
      </c>
      <c r="D35" s="147">
        <v>90606</v>
      </c>
      <c r="E35" s="80">
        <v>96222</v>
      </c>
      <c r="F35" s="134">
        <v>102150</v>
      </c>
      <c r="G35" s="323"/>
      <c r="H35" s="147"/>
      <c r="I35" s="80"/>
      <c r="J35" s="134"/>
      <c r="K35" s="323"/>
      <c r="L35" s="147"/>
      <c r="M35" s="80"/>
      <c r="N35" s="134"/>
    </row>
    <row r="36" spans="1:15" ht="15" customHeight="1" x14ac:dyDescent="0.2">
      <c r="A36" s="20" t="str">
        <f>[6]Settings!U35</f>
        <v>B</v>
      </c>
      <c r="B36" s="19" t="str">
        <f>[6]Settings!V35</f>
        <v>EC136</v>
      </c>
      <c r="C36" s="229" t="str">
        <f>[6]Settings!W35</f>
        <v xml:space="preserve"> Emalahleni</v>
      </c>
      <c r="D36" s="147">
        <v>45457</v>
      </c>
      <c r="E36" s="80">
        <v>48275</v>
      </c>
      <c r="F36" s="134">
        <v>51248</v>
      </c>
      <c r="G36" s="323"/>
      <c r="H36" s="147"/>
      <c r="I36" s="80"/>
      <c r="J36" s="134"/>
      <c r="K36" s="323"/>
      <c r="L36" s="147"/>
      <c r="M36" s="80"/>
      <c r="N36" s="134"/>
    </row>
    <row r="37" spans="1:15" ht="15" customHeight="1" x14ac:dyDescent="0.2">
      <c r="A37" s="20" t="str">
        <f>[6]Settings!U36</f>
        <v>B</v>
      </c>
      <c r="B37" s="19" t="str">
        <f>[6]Settings!V36</f>
        <v>EC137</v>
      </c>
      <c r="C37" s="229" t="str">
        <f>[6]Settings!W36</f>
        <v xml:space="preserve"> Engcobo</v>
      </c>
      <c r="D37" s="147">
        <v>83919</v>
      </c>
      <c r="E37" s="80">
        <v>89121</v>
      </c>
      <c r="F37" s="134">
        <v>94611</v>
      </c>
      <c r="G37" s="323"/>
      <c r="H37" s="147"/>
      <c r="I37" s="80"/>
      <c r="J37" s="134"/>
      <c r="K37" s="323"/>
      <c r="L37" s="147"/>
      <c r="M37" s="80"/>
      <c r="N37" s="134"/>
    </row>
    <row r="38" spans="1:15" ht="15" customHeight="1" x14ac:dyDescent="0.2">
      <c r="A38" s="20" t="str">
        <f>[6]Settings!U37</f>
        <v>B</v>
      </c>
      <c r="B38" s="19" t="str">
        <f>[6]Settings!V37</f>
        <v>EC138</v>
      </c>
      <c r="C38" s="229" t="str">
        <f>[6]Settings!W37</f>
        <v xml:space="preserve"> Sakhisizwe</v>
      </c>
      <c r="D38" s="147">
        <v>20179</v>
      </c>
      <c r="E38" s="80">
        <v>21430</v>
      </c>
      <c r="F38" s="134">
        <v>22751</v>
      </c>
      <c r="G38" s="323"/>
      <c r="H38" s="147"/>
      <c r="I38" s="80"/>
      <c r="J38" s="134"/>
      <c r="K38" s="323"/>
      <c r="L38" s="147"/>
      <c r="M38" s="80"/>
      <c r="N38" s="134"/>
    </row>
    <row r="39" spans="1:15" ht="15" customHeight="1" x14ac:dyDescent="0.2">
      <c r="A39" s="20" t="str">
        <f>[6]Settings!U38</f>
        <v>B</v>
      </c>
      <c r="B39" s="19" t="str">
        <f>[6]Settings!V38</f>
        <v>EC139</v>
      </c>
      <c r="C39" s="229" t="str">
        <f>[6]Settings!W38</f>
        <v xml:space="preserve"> Enoch Mgijima</v>
      </c>
      <c r="D39" s="147">
        <v>42101</v>
      </c>
      <c r="E39" s="80">
        <v>44711</v>
      </c>
      <c r="F39" s="134">
        <v>47465</v>
      </c>
      <c r="G39" s="323"/>
      <c r="H39" s="147"/>
      <c r="I39" s="80"/>
      <c r="J39" s="134"/>
      <c r="K39" s="323"/>
      <c r="L39" s="147"/>
      <c r="M39" s="80"/>
      <c r="N39" s="134"/>
    </row>
    <row r="40" spans="1:15" ht="15" customHeight="1" x14ac:dyDescent="0.2">
      <c r="A40" s="20" t="str">
        <f>[6]Settings!U39</f>
        <v>C</v>
      </c>
      <c r="B40" s="19" t="str">
        <f>[6]Settings!V39</f>
        <v>DC13</v>
      </c>
      <c r="C40" s="229" t="str">
        <f>[6]Settings!W39</f>
        <v xml:space="preserve"> Chris Hani District Municipality</v>
      </c>
      <c r="D40" s="147"/>
      <c r="E40" s="80"/>
      <c r="F40" s="134"/>
      <c r="G40" s="323"/>
      <c r="H40" s="147"/>
      <c r="I40" s="80"/>
      <c r="J40" s="134"/>
      <c r="K40" s="323"/>
      <c r="L40" s="147"/>
      <c r="M40" s="80"/>
      <c r="N40" s="134"/>
    </row>
    <row r="41" spans="1:15" s="66" customFormat="1" ht="15" customHeight="1" x14ac:dyDescent="0.2">
      <c r="A41" s="22" t="str">
        <f>[6]Settings!U40</f>
        <v>Total: Chris Hani Municipalities</v>
      </c>
      <c r="B41" s="23"/>
      <c r="C41" s="24"/>
      <c r="D41" s="193">
        <f>SUM(D34:D40)</f>
        <v>287340</v>
      </c>
      <c r="E41" s="102">
        <f t="shared" ref="E41:F41" si="4">SUM(E34:E40)</f>
        <v>305152</v>
      </c>
      <c r="F41" s="203">
        <f t="shared" si="4"/>
        <v>323950</v>
      </c>
      <c r="G41" s="222"/>
      <c r="H41" s="193">
        <f t="shared" ref="H41:O41" si="5">SUM(H34:H40)</f>
        <v>0</v>
      </c>
      <c r="I41" s="102">
        <f t="shared" si="5"/>
        <v>0</v>
      </c>
      <c r="J41" s="203">
        <f t="shared" si="5"/>
        <v>0</v>
      </c>
      <c r="K41" s="333"/>
      <c r="L41" s="193">
        <f t="shared" si="5"/>
        <v>0</v>
      </c>
      <c r="M41" s="102">
        <f t="shared" si="5"/>
        <v>0</v>
      </c>
      <c r="N41" s="203">
        <f t="shared" si="5"/>
        <v>0</v>
      </c>
      <c r="O41" s="426">
        <f t="shared" si="5"/>
        <v>0</v>
      </c>
    </row>
    <row r="42" spans="1:15" ht="15" customHeight="1" x14ac:dyDescent="0.2">
      <c r="A42" s="254">
        <f>[6]Settings!U41</f>
        <v>0</v>
      </c>
      <c r="B42" s="243">
        <f>[6]Settings!V41</f>
        <v>0</v>
      </c>
      <c r="C42" s="244">
        <f>[6]Settings!W41</f>
        <v>0</v>
      </c>
      <c r="D42" s="194"/>
      <c r="E42" s="4"/>
      <c r="F42" s="204"/>
      <c r="G42" s="216"/>
      <c r="H42" s="194"/>
      <c r="I42" s="4"/>
      <c r="J42" s="204"/>
      <c r="K42" s="334"/>
      <c r="L42" s="194"/>
      <c r="M42" s="4"/>
      <c r="N42" s="204"/>
    </row>
    <row r="43" spans="1:15" ht="15" customHeight="1" x14ac:dyDescent="0.2">
      <c r="A43" s="20" t="str">
        <f>[6]Settings!U42</f>
        <v>B</v>
      </c>
      <c r="B43" s="19" t="str">
        <f>[6]Settings!V42</f>
        <v>EC141</v>
      </c>
      <c r="C43" s="229" t="str">
        <f>[6]Settings!W42</f>
        <v xml:space="preserve"> Elundini</v>
      </c>
      <c r="D43" s="147">
        <v>85286</v>
      </c>
      <c r="E43" s="80">
        <v>90573</v>
      </c>
      <c r="F43" s="134">
        <v>96152</v>
      </c>
      <c r="G43" s="323"/>
      <c r="H43" s="147"/>
      <c r="I43" s="80"/>
      <c r="J43" s="134"/>
      <c r="K43" s="323"/>
      <c r="L43" s="147"/>
      <c r="M43" s="80"/>
      <c r="N43" s="134"/>
    </row>
    <row r="44" spans="1:15" ht="15" customHeight="1" x14ac:dyDescent="0.2">
      <c r="A44" s="20" t="str">
        <f>[6]Settings!U43</f>
        <v>B</v>
      </c>
      <c r="B44" s="19" t="str">
        <f>[6]Settings!V43</f>
        <v>EC142</v>
      </c>
      <c r="C44" s="229" t="str">
        <f>[6]Settings!W43</f>
        <v xml:space="preserve"> Senqu</v>
      </c>
      <c r="D44" s="147">
        <v>58552</v>
      </c>
      <c r="E44" s="80">
        <v>62182</v>
      </c>
      <c r="F44" s="134">
        <v>66013</v>
      </c>
      <c r="G44" s="323"/>
      <c r="H44" s="147"/>
      <c r="I44" s="80"/>
      <c r="J44" s="134"/>
      <c r="K44" s="323"/>
      <c r="L44" s="147"/>
      <c r="M44" s="80"/>
      <c r="N44" s="134"/>
    </row>
    <row r="45" spans="1:15" ht="15" customHeight="1" x14ac:dyDescent="0.2">
      <c r="A45" s="20" t="str">
        <f>[6]Settings!U44</f>
        <v>B</v>
      </c>
      <c r="B45" s="19" t="str">
        <f>[6]Settings!V44</f>
        <v>EC145</v>
      </c>
      <c r="C45" s="229" t="str">
        <f>[6]Settings!W44</f>
        <v xml:space="preserve"> Walter Sisulu</v>
      </c>
      <c r="D45" s="147">
        <v>10887</v>
      </c>
      <c r="E45" s="80">
        <v>11562</v>
      </c>
      <c r="F45" s="134">
        <v>12274</v>
      </c>
      <c r="G45" s="323"/>
      <c r="H45" s="147"/>
      <c r="I45" s="80"/>
      <c r="J45" s="134"/>
      <c r="K45" s="323"/>
      <c r="L45" s="147"/>
      <c r="M45" s="80"/>
      <c r="N45" s="134"/>
    </row>
    <row r="46" spans="1:15" ht="15" customHeight="1" x14ac:dyDescent="0.2">
      <c r="A46" s="20" t="str">
        <f>[6]Settings!U45</f>
        <v>C</v>
      </c>
      <c r="B46" s="19" t="str">
        <f>[6]Settings!V45</f>
        <v>DC14</v>
      </c>
      <c r="C46" s="229" t="str">
        <f>[6]Settings!W45</f>
        <v xml:space="preserve"> Joe Gqabi District Municipality</v>
      </c>
      <c r="D46" s="147"/>
      <c r="E46" s="80"/>
      <c r="F46" s="134"/>
      <c r="G46" s="323"/>
      <c r="H46" s="147"/>
      <c r="I46" s="80"/>
      <c r="J46" s="134"/>
      <c r="K46" s="323"/>
      <c r="L46" s="147"/>
      <c r="M46" s="80"/>
      <c r="N46" s="134"/>
    </row>
    <row r="47" spans="1:15" s="66" customFormat="1" ht="15" customHeight="1" x14ac:dyDescent="0.2">
      <c r="A47" s="22" t="str">
        <f>[6]Settings!U46</f>
        <v>Total: Joe Gqabi Municipalities</v>
      </c>
      <c r="B47" s="23"/>
      <c r="C47" s="24"/>
      <c r="D47" s="193">
        <f>SUM(D43:D46)</f>
        <v>154725</v>
      </c>
      <c r="E47" s="102">
        <f t="shared" ref="E47:F47" si="6">SUM(E43:E46)</f>
        <v>164317</v>
      </c>
      <c r="F47" s="203">
        <f t="shared" si="6"/>
        <v>174439</v>
      </c>
      <c r="G47" s="222"/>
      <c r="H47" s="193">
        <f t="shared" ref="H47:O47" si="7">SUM(H43:H46)</f>
        <v>0</v>
      </c>
      <c r="I47" s="102">
        <f t="shared" si="7"/>
        <v>0</v>
      </c>
      <c r="J47" s="203">
        <f t="shared" si="7"/>
        <v>0</v>
      </c>
      <c r="K47" s="333"/>
      <c r="L47" s="193">
        <f t="shared" si="7"/>
        <v>0</v>
      </c>
      <c r="M47" s="102">
        <f t="shared" si="7"/>
        <v>0</v>
      </c>
      <c r="N47" s="203">
        <f t="shared" si="7"/>
        <v>0</v>
      </c>
      <c r="O47" s="426">
        <f t="shared" si="7"/>
        <v>0</v>
      </c>
    </row>
    <row r="48" spans="1:15" ht="15" customHeight="1" x14ac:dyDescent="0.2">
      <c r="A48" s="254">
        <f>[6]Settings!U47</f>
        <v>0</v>
      </c>
      <c r="B48" s="243">
        <f>[6]Settings!V47</f>
        <v>0</v>
      </c>
      <c r="C48" s="244">
        <f>[6]Settings!W47</f>
        <v>0</v>
      </c>
      <c r="D48" s="1"/>
      <c r="E48" s="2"/>
      <c r="F48" s="3"/>
      <c r="G48" s="127"/>
      <c r="H48" s="1"/>
      <c r="I48" s="2"/>
      <c r="J48" s="3"/>
      <c r="K48" s="127"/>
      <c r="L48" s="1"/>
      <c r="M48" s="2"/>
      <c r="N48" s="3"/>
    </row>
    <row r="49" spans="1:15" ht="15" customHeight="1" x14ac:dyDescent="0.2">
      <c r="A49" s="20" t="str">
        <f>[6]Settings!U48</f>
        <v>B</v>
      </c>
      <c r="B49" s="19" t="str">
        <f>[6]Settings!V48</f>
        <v>EC153</v>
      </c>
      <c r="C49" s="229" t="str">
        <f>[6]Settings!W48</f>
        <v xml:space="preserve"> Ngquza Hill</v>
      </c>
      <c r="D49" s="147">
        <v>144881</v>
      </c>
      <c r="E49" s="80">
        <v>153862</v>
      </c>
      <c r="F49" s="134">
        <v>163340</v>
      </c>
      <c r="G49" s="323"/>
      <c r="H49" s="147"/>
      <c r="I49" s="80"/>
      <c r="J49" s="134"/>
      <c r="K49" s="323"/>
      <c r="L49" s="147"/>
      <c r="M49" s="80"/>
      <c r="N49" s="134"/>
    </row>
    <row r="50" spans="1:15" ht="15" customHeight="1" x14ac:dyDescent="0.2">
      <c r="A50" s="20" t="str">
        <f>[6]Settings!U49</f>
        <v>B</v>
      </c>
      <c r="B50" s="19" t="str">
        <f>[6]Settings!V49</f>
        <v>EC154</v>
      </c>
      <c r="C50" s="229" t="str">
        <f>[6]Settings!W49</f>
        <v xml:space="preserve"> Port St Johns</v>
      </c>
      <c r="D50" s="147">
        <v>82356</v>
      </c>
      <c r="E50" s="80">
        <v>87461</v>
      </c>
      <c r="F50" s="134">
        <v>92849</v>
      </c>
      <c r="G50" s="323"/>
      <c r="H50" s="147"/>
      <c r="I50" s="80"/>
      <c r="J50" s="134"/>
      <c r="K50" s="323"/>
      <c r="L50" s="147"/>
      <c r="M50" s="80"/>
      <c r="N50" s="134"/>
    </row>
    <row r="51" spans="1:15" ht="15" customHeight="1" x14ac:dyDescent="0.2">
      <c r="A51" s="20" t="str">
        <f>[6]Settings!U50</f>
        <v>B</v>
      </c>
      <c r="B51" s="19" t="str">
        <f>[6]Settings!V50</f>
        <v>EC155</v>
      </c>
      <c r="C51" s="229" t="str">
        <f>[6]Settings!W50</f>
        <v xml:space="preserve"> Nyandeni</v>
      </c>
      <c r="D51" s="147">
        <v>148243</v>
      </c>
      <c r="E51" s="80">
        <v>157432</v>
      </c>
      <c r="F51" s="134">
        <v>167130</v>
      </c>
      <c r="G51" s="323"/>
      <c r="H51" s="147"/>
      <c r="I51" s="80"/>
      <c r="J51" s="134"/>
      <c r="K51" s="323"/>
      <c r="L51" s="147"/>
      <c r="M51" s="80"/>
      <c r="N51" s="134"/>
    </row>
    <row r="52" spans="1:15" ht="15" customHeight="1" x14ac:dyDescent="0.2">
      <c r="A52" s="20" t="str">
        <f>[6]Settings!U51</f>
        <v>B</v>
      </c>
      <c r="B52" s="19" t="str">
        <f>[6]Settings!V51</f>
        <v>EC156</v>
      </c>
      <c r="C52" s="229" t="str">
        <f>[6]Settings!W51</f>
        <v xml:space="preserve"> Mhlontlo</v>
      </c>
      <c r="D52" s="147">
        <v>93013</v>
      </c>
      <c r="E52" s="80">
        <v>98778</v>
      </c>
      <c r="F52" s="134">
        <v>104863</v>
      </c>
      <c r="G52" s="323"/>
      <c r="H52" s="147"/>
      <c r="I52" s="80"/>
      <c r="J52" s="134"/>
      <c r="K52" s="323"/>
      <c r="L52" s="147"/>
      <c r="M52" s="80"/>
      <c r="N52" s="134"/>
    </row>
    <row r="53" spans="1:15" ht="15" customHeight="1" x14ac:dyDescent="0.2">
      <c r="A53" s="20" t="str">
        <f>[6]Settings!U52</f>
        <v>B</v>
      </c>
      <c r="B53" s="19" t="str">
        <f>[6]Settings!V52</f>
        <v>EC157</v>
      </c>
      <c r="C53" s="229" t="str">
        <f>[6]Settings!W52</f>
        <v xml:space="preserve"> King Sabata Dalindyebo</v>
      </c>
      <c r="D53" s="147">
        <v>171725</v>
      </c>
      <c r="E53" s="80">
        <v>182370</v>
      </c>
      <c r="F53" s="134">
        <v>193604</v>
      </c>
      <c r="G53" s="323"/>
      <c r="H53" s="147"/>
      <c r="I53" s="80"/>
      <c r="J53" s="134"/>
      <c r="K53" s="323"/>
      <c r="L53" s="147"/>
      <c r="M53" s="80"/>
      <c r="N53" s="134"/>
    </row>
    <row r="54" spans="1:15" ht="15" customHeight="1" x14ac:dyDescent="0.2">
      <c r="A54" s="20" t="str">
        <f>[6]Settings!U53</f>
        <v>C</v>
      </c>
      <c r="B54" s="19" t="str">
        <f>[6]Settings!V53</f>
        <v>DC15</v>
      </c>
      <c r="C54" s="229" t="str">
        <f>[6]Settings!W53</f>
        <v xml:space="preserve"> O.R. Tambo District Municipality</v>
      </c>
      <c r="D54" s="147"/>
      <c r="E54" s="80"/>
      <c r="F54" s="134"/>
      <c r="G54" s="323"/>
      <c r="H54" s="147"/>
      <c r="I54" s="80"/>
      <c r="J54" s="134"/>
      <c r="K54" s="323"/>
      <c r="L54" s="147"/>
      <c r="M54" s="80"/>
      <c r="N54" s="134"/>
    </row>
    <row r="55" spans="1:15" s="66" customFormat="1" ht="15" customHeight="1" x14ac:dyDescent="0.2">
      <c r="A55" s="22" t="str">
        <f>[6]Settings!U54</f>
        <v>Total: O.R.Tambo Municipalities</v>
      </c>
      <c r="B55" s="23"/>
      <c r="C55" s="24"/>
      <c r="D55" s="193">
        <f>SUM(D49:D54)</f>
        <v>640218</v>
      </c>
      <c r="E55" s="102">
        <f t="shared" ref="E55:F55" si="8">SUM(E49:E54)</f>
        <v>679903</v>
      </c>
      <c r="F55" s="203">
        <f t="shared" si="8"/>
        <v>721786</v>
      </c>
      <c r="G55" s="222"/>
      <c r="H55" s="193">
        <f t="shared" ref="H55:O55" si="9">SUM(H49:H54)</f>
        <v>0</v>
      </c>
      <c r="I55" s="102">
        <f t="shared" si="9"/>
        <v>0</v>
      </c>
      <c r="J55" s="203">
        <f t="shared" si="9"/>
        <v>0</v>
      </c>
      <c r="K55" s="333"/>
      <c r="L55" s="193">
        <f t="shared" si="9"/>
        <v>0</v>
      </c>
      <c r="M55" s="102">
        <f t="shared" si="9"/>
        <v>0</v>
      </c>
      <c r="N55" s="203">
        <f t="shared" si="9"/>
        <v>0</v>
      </c>
      <c r="O55" s="426">
        <f t="shared" si="9"/>
        <v>0</v>
      </c>
    </row>
    <row r="56" spans="1:15" ht="15" customHeight="1" x14ac:dyDescent="0.2">
      <c r="A56" s="254">
        <f>[6]Settings!U55</f>
        <v>0</v>
      </c>
      <c r="B56" s="243">
        <f>[6]Settings!V55</f>
        <v>0</v>
      </c>
      <c r="C56" s="244">
        <f>[6]Settings!W55</f>
        <v>0</v>
      </c>
      <c r="D56" s="1"/>
      <c r="E56" s="2"/>
      <c r="F56" s="3"/>
      <c r="G56" s="127"/>
      <c r="H56" s="1"/>
      <c r="I56" s="2"/>
      <c r="J56" s="3"/>
      <c r="K56" s="127"/>
      <c r="L56" s="1"/>
      <c r="M56" s="2"/>
      <c r="N56" s="3"/>
    </row>
    <row r="57" spans="1:15" ht="15" customHeight="1" x14ac:dyDescent="0.2">
      <c r="A57" s="20" t="str">
        <f>[6]Settings!U56</f>
        <v>B</v>
      </c>
      <c r="B57" s="19" t="str">
        <f>[6]Settings!V56</f>
        <v>EC441</v>
      </c>
      <c r="C57" s="229" t="str">
        <f>[6]Settings!W56</f>
        <v xml:space="preserve"> Matatiele</v>
      </c>
      <c r="D57" s="147">
        <v>91798</v>
      </c>
      <c r="E57" s="80">
        <v>97488</v>
      </c>
      <c r="F57" s="134">
        <v>103493</v>
      </c>
      <c r="G57" s="323"/>
      <c r="H57" s="147"/>
      <c r="I57" s="80"/>
      <c r="J57" s="134"/>
      <c r="K57" s="323"/>
      <c r="L57" s="147"/>
      <c r="M57" s="80"/>
      <c r="N57" s="134"/>
    </row>
    <row r="58" spans="1:15" ht="15" customHeight="1" x14ac:dyDescent="0.2">
      <c r="A58" s="20" t="str">
        <f>[6]Settings!U57</f>
        <v>B</v>
      </c>
      <c r="B58" s="19" t="str">
        <f>[6]Settings!V57</f>
        <v>EC442</v>
      </c>
      <c r="C58" s="229" t="str">
        <f>[6]Settings!W57</f>
        <v xml:space="preserve"> Umzimvubu</v>
      </c>
      <c r="D58" s="147">
        <v>93211</v>
      </c>
      <c r="E58" s="80">
        <v>98989</v>
      </c>
      <c r="F58" s="134">
        <v>105086</v>
      </c>
      <c r="G58" s="323"/>
      <c r="H58" s="147"/>
      <c r="I58" s="80"/>
      <c r="J58" s="134"/>
      <c r="K58" s="323"/>
      <c r="L58" s="147"/>
      <c r="M58" s="80"/>
      <c r="N58" s="134"/>
    </row>
    <row r="59" spans="1:15" ht="15" customHeight="1" x14ac:dyDescent="0.2">
      <c r="A59" s="20" t="str">
        <f>[6]Settings!U58</f>
        <v>B</v>
      </c>
      <c r="B59" s="19" t="str">
        <f>[6]Settings!V58</f>
        <v>EC443</v>
      </c>
      <c r="C59" s="229" t="str">
        <f>[6]Settings!W58</f>
        <v xml:space="preserve"> Mbizana</v>
      </c>
      <c r="D59" s="147">
        <v>135574</v>
      </c>
      <c r="E59" s="80">
        <v>143978</v>
      </c>
      <c r="F59" s="134">
        <v>152847</v>
      </c>
      <c r="G59" s="323"/>
      <c r="H59" s="147"/>
      <c r="I59" s="80"/>
      <c r="J59" s="134"/>
      <c r="K59" s="323"/>
      <c r="L59" s="147"/>
      <c r="M59" s="80"/>
      <c r="N59" s="134"/>
    </row>
    <row r="60" spans="1:15" ht="15" customHeight="1" x14ac:dyDescent="0.2">
      <c r="A60" s="20" t="str">
        <f>[6]Settings!U59</f>
        <v>B</v>
      </c>
      <c r="B60" s="19" t="str">
        <f>[6]Settings!V59</f>
        <v>EC444</v>
      </c>
      <c r="C60" s="229" t="str">
        <f>[6]Settings!W59</f>
        <v xml:space="preserve"> Ntabankulu</v>
      </c>
      <c r="D60" s="147">
        <v>57407</v>
      </c>
      <c r="E60" s="80">
        <v>60966</v>
      </c>
      <c r="F60" s="134">
        <v>64721</v>
      </c>
      <c r="G60" s="323"/>
      <c r="H60" s="147"/>
      <c r="I60" s="80"/>
      <c r="J60" s="134"/>
      <c r="K60" s="323"/>
      <c r="L60" s="147"/>
      <c r="M60" s="80"/>
      <c r="N60" s="134"/>
    </row>
    <row r="61" spans="1:15" ht="15" customHeight="1" x14ac:dyDescent="0.2">
      <c r="A61" s="20" t="str">
        <f>[6]Settings!U60</f>
        <v>C</v>
      </c>
      <c r="B61" s="19" t="str">
        <f>[6]Settings!V60</f>
        <v>DC44</v>
      </c>
      <c r="C61" s="229" t="str">
        <f>[6]Settings!W60</f>
        <v xml:space="preserve"> Alfred Nzo District Municipality</v>
      </c>
      <c r="D61" s="147"/>
      <c r="E61" s="80"/>
      <c r="F61" s="134"/>
      <c r="G61" s="323"/>
      <c r="H61" s="147"/>
      <c r="I61" s="80"/>
      <c r="J61" s="134"/>
      <c r="K61" s="323"/>
      <c r="L61" s="147"/>
      <c r="M61" s="80"/>
      <c r="N61" s="134"/>
    </row>
    <row r="62" spans="1:15" s="66" customFormat="1" ht="15" customHeight="1" x14ac:dyDescent="0.2">
      <c r="A62" s="22" t="str">
        <f>[6]Settings!U61</f>
        <v>Total: Alfred Nzo Municipalities</v>
      </c>
      <c r="B62" s="23"/>
      <c r="C62" s="24"/>
      <c r="D62" s="193">
        <f>SUM(D57:D61)</f>
        <v>377990</v>
      </c>
      <c r="E62" s="102">
        <f t="shared" ref="E62:F62" si="10">SUM(E57:E61)</f>
        <v>401421</v>
      </c>
      <c r="F62" s="203">
        <f t="shared" si="10"/>
        <v>426147</v>
      </c>
      <c r="G62" s="222"/>
      <c r="H62" s="193">
        <f t="shared" ref="H62:O62" si="11">SUM(H57:H61)</f>
        <v>0</v>
      </c>
      <c r="I62" s="102">
        <f t="shared" si="11"/>
        <v>0</v>
      </c>
      <c r="J62" s="203">
        <f t="shared" si="11"/>
        <v>0</v>
      </c>
      <c r="K62" s="333"/>
      <c r="L62" s="193">
        <f t="shared" si="11"/>
        <v>0</v>
      </c>
      <c r="M62" s="102">
        <f t="shared" si="11"/>
        <v>0</v>
      </c>
      <c r="N62" s="203">
        <f t="shared" si="11"/>
        <v>0</v>
      </c>
      <c r="O62" s="426">
        <f t="shared" si="11"/>
        <v>0</v>
      </c>
    </row>
    <row r="63" spans="1:15" ht="15" customHeight="1" x14ac:dyDescent="0.2">
      <c r="A63" s="254">
        <f>[6]Settings!U62</f>
        <v>0</v>
      </c>
      <c r="B63" s="243">
        <f>[6]Settings!V62</f>
        <v>0</v>
      </c>
      <c r="C63" s="244">
        <f>[6]Settings!W62</f>
        <v>0</v>
      </c>
      <c r="D63" s="1"/>
      <c r="E63" s="2"/>
      <c r="F63" s="3"/>
      <c r="G63" s="127"/>
      <c r="H63" s="1"/>
      <c r="I63" s="2"/>
      <c r="J63" s="3"/>
      <c r="K63" s="127"/>
      <c r="L63" s="1"/>
      <c r="M63" s="2"/>
      <c r="N63" s="3"/>
    </row>
    <row r="64" spans="1:15" ht="15" customHeight="1" x14ac:dyDescent="0.2">
      <c r="A64" s="254">
        <f>[6]Settings!U63</f>
        <v>0</v>
      </c>
      <c r="B64" s="243">
        <f>[6]Settings!V63</f>
        <v>0</v>
      </c>
      <c r="C64" s="244">
        <f>[6]Settings!W63</f>
        <v>0</v>
      </c>
      <c r="D64" s="1"/>
      <c r="E64" s="2"/>
      <c r="F64" s="3"/>
      <c r="G64" s="127"/>
      <c r="H64" s="1"/>
      <c r="I64" s="2"/>
      <c r="J64" s="3"/>
      <c r="K64" s="127"/>
      <c r="L64" s="1"/>
      <c r="M64" s="2"/>
      <c r="N64" s="3"/>
    </row>
    <row r="65" spans="1:15" s="66" customFormat="1" ht="15" customHeight="1" x14ac:dyDescent="0.2">
      <c r="A65" s="22" t="str">
        <f>[6]Settings!U64</f>
        <v>Total: Eastern Cape Municipalities</v>
      </c>
      <c r="B65" s="23"/>
      <c r="C65" s="24"/>
      <c r="D65" s="193">
        <f>D12+D13+D23+D32+D41+D47+D55+D62</f>
        <v>1891711</v>
      </c>
      <c r="E65" s="102">
        <f t="shared" ref="E65:F65" si="12">E12+E13+E23+E32+E41+E47+E55+E62</f>
        <v>2008977</v>
      </c>
      <c r="F65" s="203">
        <f t="shared" si="12"/>
        <v>2132730</v>
      </c>
      <c r="G65" s="222"/>
      <c r="H65" s="193">
        <f t="shared" ref="H65:O65" si="13">H12+H13+H23+H32+H41+H47+H55+H62</f>
        <v>0</v>
      </c>
      <c r="I65" s="102">
        <f t="shared" si="13"/>
        <v>0</v>
      </c>
      <c r="J65" s="203">
        <f t="shared" si="13"/>
        <v>0</v>
      </c>
      <c r="K65" s="333"/>
      <c r="L65" s="193">
        <f t="shared" si="13"/>
        <v>0</v>
      </c>
      <c r="M65" s="102">
        <f t="shared" si="13"/>
        <v>0</v>
      </c>
      <c r="N65" s="203">
        <f t="shared" si="13"/>
        <v>0</v>
      </c>
      <c r="O65" s="426">
        <f t="shared" si="13"/>
        <v>0</v>
      </c>
    </row>
    <row r="66" spans="1:15" ht="15" customHeight="1" x14ac:dyDescent="0.2">
      <c r="A66" s="254">
        <f>[6]Settings!U65</f>
        <v>0</v>
      </c>
      <c r="B66" s="243">
        <f>[6]Settings!V65</f>
        <v>0</v>
      </c>
      <c r="C66" s="244">
        <f>[6]Settings!W65</f>
        <v>0</v>
      </c>
      <c r="D66" s="6"/>
      <c r="E66" s="7"/>
      <c r="F66" s="8"/>
      <c r="G66" s="127"/>
      <c r="H66" s="6"/>
      <c r="I66" s="7"/>
      <c r="J66" s="8"/>
      <c r="K66" s="331"/>
      <c r="L66" s="6"/>
      <c r="M66" s="7"/>
      <c r="N66" s="8"/>
    </row>
    <row r="67" spans="1:15" ht="15" hidden="1" customHeight="1" x14ac:dyDescent="0.2">
      <c r="A67" s="257" t="str">
        <f>[6]Settings!U66</f>
        <v>FREE STATE</v>
      </c>
      <c r="B67" s="19"/>
      <c r="C67" s="229"/>
      <c r="D67" s="195"/>
      <c r="E67" s="9"/>
      <c r="F67" s="205"/>
      <c r="G67" s="324"/>
      <c r="H67" s="195"/>
      <c r="I67" s="9"/>
      <c r="J67" s="205"/>
      <c r="K67" s="324"/>
      <c r="L67" s="195"/>
      <c r="M67" s="9"/>
      <c r="N67" s="205"/>
    </row>
    <row r="68" spans="1:15" ht="15" hidden="1" customHeight="1" x14ac:dyDescent="0.2">
      <c r="A68" s="254">
        <f>[6]Settings!U67</f>
        <v>0</v>
      </c>
      <c r="B68" s="243">
        <f>[6]Settings!V67</f>
        <v>0</v>
      </c>
      <c r="C68" s="244">
        <f>[6]Settings!W67</f>
        <v>0</v>
      </c>
      <c r="D68" s="1"/>
      <c r="E68" s="2"/>
      <c r="F68" s="3"/>
      <c r="G68" s="127"/>
      <c r="H68" s="1"/>
      <c r="I68" s="2"/>
      <c r="J68" s="3"/>
      <c r="K68" s="127"/>
      <c r="L68" s="1"/>
      <c r="M68" s="2"/>
      <c r="N68" s="3"/>
    </row>
    <row r="69" spans="1:15" ht="15" hidden="1" customHeight="1" x14ac:dyDescent="0.2">
      <c r="A69" s="255" t="str">
        <f>[6]Settings!U68</f>
        <v>A</v>
      </c>
      <c r="B69" s="21" t="str">
        <f>[6]Settings!V68</f>
        <v>MAN</v>
      </c>
      <c r="C69" s="65" t="str">
        <f>[6]Settings!W68</f>
        <v xml:space="preserve">Mangaung </v>
      </c>
      <c r="D69" s="148"/>
      <c r="E69" s="81"/>
      <c r="F69" s="149"/>
      <c r="G69" s="323"/>
      <c r="H69" s="148"/>
      <c r="I69" s="81"/>
      <c r="J69" s="149"/>
      <c r="K69" s="332"/>
      <c r="L69" s="148"/>
      <c r="M69" s="81"/>
      <c r="N69" s="149"/>
    </row>
    <row r="70" spans="1:15" ht="15" hidden="1" customHeight="1" x14ac:dyDescent="0.2">
      <c r="A70" s="254">
        <f>[6]Settings!U69</f>
        <v>0</v>
      </c>
      <c r="B70" s="243">
        <f>[6]Settings!V69</f>
        <v>0</v>
      </c>
      <c r="C70" s="244">
        <f>[6]Settings!W69</f>
        <v>0</v>
      </c>
      <c r="D70" s="1"/>
      <c r="E70" s="2"/>
      <c r="F70" s="3"/>
      <c r="G70" s="127"/>
      <c r="H70" s="1"/>
      <c r="I70" s="2"/>
      <c r="J70" s="3"/>
      <c r="K70" s="127"/>
      <c r="L70" s="1"/>
      <c r="M70" s="2"/>
      <c r="N70" s="3"/>
    </row>
    <row r="71" spans="1:15" ht="15" hidden="1" customHeight="1" x14ac:dyDescent="0.2">
      <c r="A71" s="20" t="str">
        <f>[6]Settings!U70</f>
        <v>B</v>
      </c>
      <c r="B71" s="19" t="str">
        <f>[6]Settings!V70</f>
        <v>FS161</v>
      </c>
      <c r="C71" s="229" t="str">
        <f>[6]Settings!W70</f>
        <v xml:space="preserve"> Letsemeng</v>
      </c>
      <c r="D71" s="147"/>
      <c r="E71" s="80"/>
      <c r="F71" s="134"/>
      <c r="G71" s="323"/>
      <c r="H71" s="147"/>
      <c r="I71" s="80"/>
      <c r="J71" s="134"/>
      <c r="K71" s="323"/>
      <c r="L71" s="147"/>
      <c r="M71" s="80"/>
      <c r="N71" s="134"/>
    </row>
    <row r="72" spans="1:15" ht="15" hidden="1" customHeight="1" x14ac:dyDescent="0.2">
      <c r="A72" s="20" t="str">
        <f>[6]Settings!U71</f>
        <v>B</v>
      </c>
      <c r="B72" s="19" t="str">
        <f>[6]Settings!V71</f>
        <v>FS162</v>
      </c>
      <c r="C72" s="229" t="str">
        <f>[6]Settings!W71</f>
        <v xml:space="preserve"> Kopanong</v>
      </c>
      <c r="D72" s="147"/>
      <c r="E72" s="80"/>
      <c r="F72" s="134"/>
      <c r="G72" s="323"/>
      <c r="H72" s="147"/>
      <c r="I72" s="80"/>
      <c r="J72" s="134"/>
      <c r="K72" s="323"/>
      <c r="L72" s="147"/>
      <c r="M72" s="80"/>
      <c r="N72" s="134"/>
    </row>
    <row r="73" spans="1:15" ht="15" hidden="1" customHeight="1" x14ac:dyDescent="0.2">
      <c r="A73" s="20" t="str">
        <f>[6]Settings!U72</f>
        <v>B</v>
      </c>
      <c r="B73" s="19" t="str">
        <f>[6]Settings!V72</f>
        <v>FS163</v>
      </c>
      <c r="C73" s="229" t="str">
        <f>[6]Settings!W72</f>
        <v xml:space="preserve"> Mohokare</v>
      </c>
      <c r="D73" s="147"/>
      <c r="E73" s="80"/>
      <c r="F73" s="134"/>
      <c r="G73" s="323"/>
      <c r="H73" s="147"/>
      <c r="I73" s="80"/>
      <c r="J73" s="134"/>
      <c r="K73" s="323"/>
      <c r="L73" s="147"/>
      <c r="M73" s="80"/>
      <c r="N73" s="134"/>
    </row>
    <row r="74" spans="1:15" ht="15" hidden="1" customHeight="1" x14ac:dyDescent="0.2">
      <c r="A74" s="20" t="str">
        <f>[6]Settings!U73</f>
        <v>C</v>
      </c>
      <c r="B74" s="19" t="str">
        <f>[6]Settings!V73</f>
        <v>DC16</v>
      </c>
      <c r="C74" s="229" t="str">
        <f>[6]Settings!W73</f>
        <v xml:space="preserve"> Xhariep District Municipality</v>
      </c>
      <c r="D74" s="147"/>
      <c r="E74" s="80"/>
      <c r="F74" s="134"/>
      <c r="G74" s="323"/>
      <c r="H74" s="147"/>
      <c r="I74" s="80"/>
      <c r="J74" s="134"/>
      <c r="K74" s="323"/>
      <c r="L74" s="147"/>
      <c r="M74" s="80"/>
      <c r="N74" s="134"/>
    </row>
    <row r="75" spans="1:15" s="66" customFormat="1" ht="15" hidden="1" customHeight="1" x14ac:dyDescent="0.2">
      <c r="A75" s="22" t="str">
        <f>[6]Settings!U74</f>
        <v>Total: Xhariep Municipalities</v>
      </c>
      <c r="B75" s="23"/>
      <c r="C75" s="24"/>
      <c r="D75" s="193">
        <f>SUM(D71:D74)</f>
        <v>0</v>
      </c>
      <c r="E75" s="102">
        <f t="shared" ref="E75:F75" si="14">SUM(E71:E74)</f>
        <v>0</v>
      </c>
      <c r="F75" s="203">
        <f t="shared" si="14"/>
        <v>0</v>
      </c>
      <c r="G75" s="222"/>
      <c r="H75" s="193">
        <f t="shared" ref="H75:O75" si="15">SUM(H71:H74)</f>
        <v>0</v>
      </c>
      <c r="I75" s="102">
        <f t="shared" si="15"/>
        <v>0</v>
      </c>
      <c r="J75" s="203">
        <f t="shared" si="15"/>
        <v>0</v>
      </c>
      <c r="K75" s="333"/>
      <c r="L75" s="193">
        <f t="shared" si="15"/>
        <v>0</v>
      </c>
      <c r="M75" s="102">
        <f t="shared" si="15"/>
        <v>0</v>
      </c>
      <c r="N75" s="203">
        <f t="shared" si="15"/>
        <v>0</v>
      </c>
      <c r="O75" s="426">
        <f t="shared" si="15"/>
        <v>0</v>
      </c>
    </row>
    <row r="76" spans="1:15" ht="15" hidden="1" customHeight="1" x14ac:dyDescent="0.2">
      <c r="A76" s="254">
        <f>[6]Settings!U75</f>
        <v>0</v>
      </c>
      <c r="B76" s="243">
        <f>[6]Settings!V75</f>
        <v>0</v>
      </c>
      <c r="C76" s="244">
        <f>[6]Settings!W75</f>
        <v>0</v>
      </c>
      <c r="D76" s="1"/>
      <c r="E76" s="2"/>
      <c r="F76" s="3"/>
      <c r="G76" s="127"/>
      <c r="H76" s="1"/>
      <c r="I76" s="2"/>
      <c r="J76" s="3"/>
      <c r="K76" s="127"/>
      <c r="L76" s="1"/>
      <c r="M76" s="2"/>
      <c r="N76" s="3"/>
    </row>
    <row r="77" spans="1:15" ht="15" hidden="1" customHeight="1" x14ac:dyDescent="0.2">
      <c r="A77" s="20" t="str">
        <f>[6]Settings!U76</f>
        <v>B</v>
      </c>
      <c r="B77" s="19" t="str">
        <f>[6]Settings!V76</f>
        <v>FS181</v>
      </c>
      <c r="C77" s="229" t="str">
        <f>[6]Settings!W76</f>
        <v xml:space="preserve"> Masilonyana</v>
      </c>
      <c r="D77" s="147"/>
      <c r="E77" s="80"/>
      <c r="F77" s="134"/>
      <c r="G77" s="323"/>
      <c r="H77" s="147"/>
      <c r="I77" s="80"/>
      <c r="J77" s="134"/>
      <c r="K77" s="323"/>
      <c r="L77" s="147"/>
      <c r="M77" s="80"/>
      <c r="N77" s="134"/>
    </row>
    <row r="78" spans="1:15" ht="15" hidden="1" customHeight="1" x14ac:dyDescent="0.2">
      <c r="A78" s="20" t="str">
        <f>[6]Settings!U77</f>
        <v>B</v>
      </c>
      <c r="B78" s="19" t="str">
        <f>[6]Settings!V77</f>
        <v>FS182</v>
      </c>
      <c r="C78" s="229" t="str">
        <f>[6]Settings!W77</f>
        <v xml:space="preserve"> Tokologo</v>
      </c>
      <c r="D78" s="147"/>
      <c r="E78" s="80"/>
      <c r="F78" s="134"/>
      <c r="G78" s="323"/>
      <c r="H78" s="147"/>
      <c r="I78" s="80"/>
      <c r="J78" s="134"/>
      <c r="K78" s="323"/>
      <c r="L78" s="147"/>
      <c r="M78" s="80"/>
      <c r="N78" s="134"/>
    </row>
    <row r="79" spans="1:15" ht="15" hidden="1" customHeight="1" x14ac:dyDescent="0.2">
      <c r="A79" s="20" t="str">
        <f>[6]Settings!U78</f>
        <v>B</v>
      </c>
      <c r="B79" s="19" t="str">
        <f>[6]Settings!V78</f>
        <v>FS183</v>
      </c>
      <c r="C79" s="229" t="str">
        <f>[6]Settings!W78</f>
        <v xml:space="preserve"> Tswelopele</v>
      </c>
      <c r="D79" s="147"/>
      <c r="E79" s="80"/>
      <c r="F79" s="134"/>
      <c r="G79" s="323"/>
      <c r="H79" s="147"/>
      <c r="I79" s="80"/>
      <c r="J79" s="134"/>
      <c r="K79" s="323"/>
      <c r="L79" s="147"/>
      <c r="M79" s="80"/>
      <c r="N79" s="134"/>
    </row>
    <row r="80" spans="1:15" ht="15" hidden="1" customHeight="1" x14ac:dyDescent="0.2">
      <c r="A80" s="20" t="str">
        <f>[6]Settings!U79</f>
        <v>B</v>
      </c>
      <c r="B80" s="19" t="str">
        <f>[6]Settings!V79</f>
        <v>FS184</v>
      </c>
      <c r="C80" s="229" t="str">
        <f>[6]Settings!W79</f>
        <v xml:space="preserve"> Matjhabeng</v>
      </c>
      <c r="D80" s="147"/>
      <c r="E80" s="80"/>
      <c r="F80" s="134"/>
      <c r="G80" s="323"/>
      <c r="H80" s="147"/>
      <c r="I80" s="80"/>
      <c r="J80" s="134"/>
      <c r="K80" s="323"/>
      <c r="L80" s="147"/>
      <c r="M80" s="80"/>
      <c r="N80" s="134"/>
    </row>
    <row r="81" spans="1:15" ht="15" hidden="1" customHeight="1" x14ac:dyDescent="0.2">
      <c r="A81" s="20" t="str">
        <f>[6]Settings!U80</f>
        <v>B</v>
      </c>
      <c r="B81" s="19" t="str">
        <f>[6]Settings!V80</f>
        <v>FS185</v>
      </c>
      <c r="C81" s="229" t="str">
        <f>[6]Settings!W80</f>
        <v xml:space="preserve"> Nala</v>
      </c>
      <c r="D81" s="147"/>
      <c r="E81" s="80"/>
      <c r="F81" s="134"/>
      <c r="G81" s="323"/>
      <c r="H81" s="147"/>
      <c r="I81" s="80"/>
      <c r="J81" s="134"/>
      <c r="K81" s="323"/>
      <c r="L81" s="147"/>
      <c r="M81" s="80"/>
      <c r="N81" s="134"/>
    </row>
    <row r="82" spans="1:15" ht="15" hidden="1" customHeight="1" x14ac:dyDescent="0.2">
      <c r="A82" s="20" t="str">
        <f>[6]Settings!U81</f>
        <v>C</v>
      </c>
      <c r="B82" s="19" t="str">
        <f>[6]Settings!V81</f>
        <v>DC18</v>
      </c>
      <c r="C82" s="229" t="str">
        <f>[6]Settings!W81</f>
        <v xml:space="preserve"> Lejweleputswa District Municipality</v>
      </c>
      <c r="D82" s="147"/>
      <c r="E82" s="80"/>
      <c r="F82" s="134"/>
      <c r="G82" s="323"/>
      <c r="H82" s="147"/>
      <c r="I82" s="80"/>
      <c r="J82" s="134"/>
      <c r="K82" s="323"/>
      <c r="L82" s="147"/>
      <c r="M82" s="80"/>
      <c r="N82" s="134"/>
    </row>
    <row r="83" spans="1:15" s="66" customFormat="1" ht="15" hidden="1" customHeight="1" x14ac:dyDescent="0.2">
      <c r="A83" s="22" t="str">
        <f>[6]Settings!U82</f>
        <v>Total: Lejweleputswa Municipalities</v>
      </c>
      <c r="B83" s="23"/>
      <c r="C83" s="24"/>
      <c r="D83" s="193">
        <f>SUM(D77:D82)</f>
        <v>0</v>
      </c>
      <c r="E83" s="102">
        <f t="shared" ref="E83:F83" si="16">SUM(E77:E82)</f>
        <v>0</v>
      </c>
      <c r="F83" s="203">
        <f t="shared" si="16"/>
        <v>0</v>
      </c>
      <c r="G83" s="222"/>
      <c r="H83" s="193">
        <f t="shared" ref="H83:O83" si="17">SUM(H77:H82)</f>
        <v>0</v>
      </c>
      <c r="I83" s="102">
        <f t="shared" si="17"/>
        <v>0</v>
      </c>
      <c r="J83" s="203">
        <f t="shared" si="17"/>
        <v>0</v>
      </c>
      <c r="K83" s="333"/>
      <c r="L83" s="193">
        <f t="shared" si="17"/>
        <v>0</v>
      </c>
      <c r="M83" s="102">
        <f t="shared" si="17"/>
        <v>0</v>
      </c>
      <c r="N83" s="203">
        <f t="shared" si="17"/>
        <v>0</v>
      </c>
      <c r="O83" s="426">
        <f t="shared" si="17"/>
        <v>0</v>
      </c>
    </row>
    <row r="84" spans="1:15" ht="15" hidden="1" customHeight="1" x14ac:dyDescent="0.2">
      <c r="A84" s="254">
        <f>[6]Settings!U83</f>
        <v>0</v>
      </c>
      <c r="B84" s="243">
        <f>[6]Settings!V83</f>
        <v>0</v>
      </c>
      <c r="C84" s="244">
        <f>[6]Settings!W83</f>
        <v>0</v>
      </c>
      <c r="D84" s="1"/>
      <c r="E84" s="2"/>
      <c r="F84" s="3"/>
      <c r="G84" s="127"/>
      <c r="H84" s="1"/>
      <c r="I84" s="2"/>
      <c r="J84" s="3"/>
      <c r="K84" s="127"/>
      <c r="L84" s="1"/>
      <c r="M84" s="2"/>
      <c r="N84" s="3"/>
    </row>
    <row r="85" spans="1:15" ht="15" hidden="1" customHeight="1" x14ac:dyDescent="0.2">
      <c r="A85" s="20" t="str">
        <f>[6]Settings!U84</f>
        <v>B</v>
      </c>
      <c r="B85" s="19" t="str">
        <f>[6]Settings!V84</f>
        <v>FS191</v>
      </c>
      <c r="C85" s="229" t="str">
        <f>[6]Settings!W84</f>
        <v xml:space="preserve"> Setsoto</v>
      </c>
      <c r="D85" s="147"/>
      <c r="E85" s="80"/>
      <c r="F85" s="134"/>
      <c r="G85" s="323"/>
      <c r="H85" s="147"/>
      <c r="I85" s="80"/>
      <c r="J85" s="134"/>
      <c r="K85" s="323"/>
      <c r="L85" s="147"/>
      <c r="M85" s="80"/>
      <c r="N85" s="134"/>
    </row>
    <row r="86" spans="1:15" ht="15" hidden="1" customHeight="1" x14ac:dyDescent="0.2">
      <c r="A86" s="20" t="str">
        <f>[6]Settings!U85</f>
        <v>B</v>
      </c>
      <c r="B86" s="19" t="str">
        <f>[6]Settings!V85</f>
        <v>FS192</v>
      </c>
      <c r="C86" s="229" t="str">
        <f>[6]Settings!W85</f>
        <v xml:space="preserve"> Dihlabeng</v>
      </c>
      <c r="D86" s="147"/>
      <c r="E86" s="80"/>
      <c r="F86" s="134"/>
      <c r="G86" s="323"/>
      <c r="H86" s="147"/>
      <c r="I86" s="80"/>
      <c r="J86" s="134"/>
      <c r="K86" s="323"/>
      <c r="L86" s="147"/>
      <c r="M86" s="80"/>
      <c r="N86" s="134"/>
    </row>
    <row r="87" spans="1:15" ht="15" hidden="1" customHeight="1" x14ac:dyDescent="0.2">
      <c r="A87" s="20" t="str">
        <f>[6]Settings!U86</f>
        <v>B</v>
      </c>
      <c r="B87" s="19" t="str">
        <f>[6]Settings!V86</f>
        <v>FS193</v>
      </c>
      <c r="C87" s="229" t="str">
        <f>[6]Settings!W86</f>
        <v xml:space="preserve"> Nketoana</v>
      </c>
      <c r="D87" s="147"/>
      <c r="E87" s="80"/>
      <c r="F87" s="134"/>
      <c r="G87" s="323"/>
      <c r="H87" s="147"/>
      <c r="I87" s="80"/>
      <c r="J87" s="134"/>
      <c r="K87" s="323"/>
      <c r="L87" s="147"/>
      <c r="M87" s="80"/>
      <c r="N87" s="134"/>
    </row>
    <row r="88" spans="1:15" ht="15" hidden="1" customHeight="1" x14ac:dyDescent="0.2">
      <c r="A88" s="20" t="str">
        <f>[6]Settings!U87</f>
        <v>B</v>
      </c>
      <c r="B88" s="19" t="str">
        <f>[6]Settings!V87</f>
        <v>FS194</v>
      </c>
      <c r="C88" s="229" t="str">
        <f>[6]Settings!W87</f>
        <v xml:space="preserve"> Maluti-a-Phofung</v>
      </c>
      <c r="D88" s="147"/>
      <c r="E88" s="80"/>
      <c r="F88" s="134"/>
      <c r="G88" s="323"/>
      <c r="H88" s="147"/>
      <c r="I88" s="80"/>
      <c r="J88" s="134"/>
      <c r="K88" s="323"/>
      <c r="L88" s="147"/>
      <c r="M88" s="80"/>
      <c r="N88" s="134"/>
    </row>
    <row r="89" spans="1:15" ht="15" hidden="1" customHeight="1" x14ac:dyDescent="0.2">
      <c r="A89" s="20" t="str">
        <f>[6]Settings!U88</f>
        <v>B</v>
      </c>
      <c r="B89" s="19" t="str">
        <f>[6]Settings!V88</f>
        <v>FS195</v>
      </c>
      <c r="C89" s="229" t="str">
        <f>[6]Settings!W88</f>
        <v xml:space="preserve"> Phumelela</v>
      </c>
      <c r="D89" s="147"/>
      <c r="E89" s="80"/>
      <c r="F89" s="134"/>
      <c r="G89" s="323"/>
      <c r="H89" s="147"/>
      <c r="I89" s="80"/>
      <c r="J89" s="134"/>
      <c r="K89" s="323"/>
      <c r="L89" s="147"/>
      <c r="M89" s="80"/>
      <c r="N89" s="134"/>
    </row>
    <row r="90" spans="1:15" ht="15" hidden="1" customHeight="1" x14ac:dyDescent="0.2">
      <c r="A90" s="20" t="str">
        <f>[6]Settings!U89</f>
        <v>B</v>
      </c>
      <c r="B90" s="19" t="str">
        <f>[6]Settings!V89</f>
        <v>FS196</v>
      </c>
      <c r="C90" s="229" t="str">
        <f>[6]Settings!W89</f>
        <v xml:space="preserve"> Mantsopa</v>
      </c>
      <c r="D90" s="147"/>
      <c r="E90" s="80"/>
      <c r="F90" s="134"/>
      <c r="G90" s="323"/>
      <c r="H90" s="147"/>
      <c r="I90" s="80"/>
      <c r="J90" s="134"/>
      <c r="K90" s="323"/>
      <c r="L90" s="147"/>
      <c r="M90" s="80"/>
      <c r="N90" s="134"/>
    </row>
    <row r="91" spans="1:15" ht="15" hidden="1" customHeight="1" x14ac:dyDescent="0.2">
      <c r="A91" s="20" t="str">
        <f>[6]Settings!U90</f>
        <v>C</v>
      </c>
      <c r="B91" s="19" t="str">
        <f>[6]Settings!V90</f>
        <v>DC19</v>
      </c>
      <c r="C91" s="229" t="str">
        <f>[6]Settings!W90</f>
        <v xml:space="preserve"> Thabo Mofutsanyana District Municipality</v>
      </c>
      <c r="D91" s="147"/>
      <c r="E91" s="80"/>
      <c r="F91" s="134"/>
      <c r="G91" s="323"/>
      <c r="H91" s="147"/>
      <c r="I91" s="80"/>
      <c r="J91" s="134"/>
      <c r="K91" s="323"/>
      <c r="L91" s="147"/>
      <c r="M91" s="80"/>
      <c r="N91" s="134"/>
    </row>
    <row r="92" spans="1:15" s="66" customFormat="1" ht="15" hidden="1" customHeight="1" x14ac:dyDescent="0.2">
      <c r="A92" s="22" t="str">
        <f>[6]Settings!U91</f>
        <v>Total: Thabo Mofutsanyana Municipalities</v>
      </c>
      <c r="B92" s="23"/>
      <c r="C92" s="24"/>
      <c r="D92" s="193">
        <f>SUM(D85:D91)</f>
        <v>0</v>
      </c>
      <c r="E92" s="102">
        <f t="shared" ref="E92:F92" si="18">SUM(E85:E91)</f>
        <v>0</v>
      </c>
      <c r="F92" s="203">
        <f t="shared" si="18"/>
        <v>0</v>
      </c>
      <c r="G92" s="222"/>
      <c r="H92" s="193">
        <f t="shared" ref="H92:O92" si="19">SUM(H85:H91)</f>
        <v>0</v>
      </c>
      <c r="I92" s="102">
        <f t="shared" si="19"/>
        <v>0</v>
      </c>
      <c r="J92" s="203">
        <f t="shared" si="19"/>
        <v>0</v>
      </c>
      <c r="K92" s="333"/>
      <c r="L92" s="193">
        <f t="shared" si="19"/>
        <v>0</v>
      </c>
      <c r="M92" s="102">
        <f t="shared" si="19"/>
        <v>0</v>
      </c>
      <c r="N92" s="203">
        <f t="shared" si="19"/>
        <v>0</v>
      </c>
      <c r="O92" s="426">
        <f t="shared" si="19"/>
        <v>0</v>
      </c>
    </row>
    <row r="93" spans="1:15" ht="15" hidden="1" customHeight="1" x14ac:dyDescent="0.2">
      <c r="A93" s="254">
        <f>[6]Settings!U92</f>
        <v>0</v>
      </c>
      <c r="B93" s="243">
        <f>[6]Settings!V92</f>
        <v>0</v>
      </c>
      <c r="C93" s="244">
        <f>[6]Settings!W92</f>
        <v>0</v>
      </c>
      <c r="D93" s="1"/>
      <c r="E93" s="2"/>
      <c r="F93" s="3"/>
      <c r="G93" s="127"/>
      <c r="H93" s="1"/>
      <c r="I93" s="2"/>
      <c r="J93" s="3"/>
      <c r="K93" s="127"/>
      <c r="L93" s="1"/>
      <c r="M93" s="2"/>
      <c r="N93" s="3"/>
    </row>
    <row r="94" spans="1:15" ht="15" hidden="1" customHeight="1" x14ac:dyDescent="0.2">
      <c r="A94" s="20" t="str">
        <f>[6]Settings!U93</f>
        <v>B</v>
      </c>
      <c r="B94" s="19" t="str">
        <f>[6]Settings!V93</f>
        <v>FS21</v>
      </c>
      <c r="C94" s="229" t="str">
        <f>[6]Settings!W93</f>
        <v xml:space="preserve"> Moqhaka</v>
      </c>
      <c r="D94" s="147"/>
      <c r="E94" s="80"/>
      <c r="F94" s="134"/>
      <c r="G94" s="323"/>
      <c r="H94" s="147"/>
      <c r="I94" s="80"/>
      <c r="J94" s="134"/>
      <c r="K94" s="323"/>
      <c r="L94" s="147"/>
      <c r="M94" s="80"/>
      <c r="N94" s="134"/>
    </row>
    <row r="95" spans="1:15" ht="15" hidden="1" customHeight="1" x14ac:dyDescent="0.2">
      <c r="A95" s="20" t="str">
        <f>[6]Settings!U94</f>
        <v>B</v>
      </c>
      <c r="B95" s="19" t="str">
        <f>[6]Settings!V94</f>
        <v>FS23</v>
      </c>
      <c r="C95" s="229" t="str">
        <f>[6]Settings!W94</f>
        <v xml:space="preserve"> Ngwathe</v>
      </c>
      <c r="D95" s="147"/>
      <c r="E95" s="80"/>
      <c r="F95" s="134"/>
      <c r="G95" s="323"/>
      <c r="H95" s="147"/>
      <c r="I95" s="80"/>
      <c r="J95" s="134"/>
      <c r="K95" s="323"/>
      <c r="L95" s="147"/>
      <c r="M95" s="80"/>
      <c r="N95" s="134"/>
    </row>
    <row r="96" spans="1:15" ht="15" hidden="1" customHeight="1" x14ac:dyDescent="0.2">
      <c r="A96" s="20" t="str">
        <f>[6]Settings!U95</f>
        <v>B</v>
      </c>
      <c r="B96" s="19" t="str">
        <f>[6]Settings!V95</f>
        <v>FS24</v>
      </c>
      <c r="C96" s="229" t="str">
        <f>[6]Settings!W95</f>
        <v xml:space="preserve"> Metsimaholo</v>
      </c>
      <c r="D96" s="147"/>
      <c r="E96" s="80"/>
      <c r="F96" s="134"/>
      <c r="G96" s="323"/>
      <c r="H96" s="147"/>
      <c r="I96" s="80"/>
      <c r="J96" s="134"/>
      <c r="K96" s="323"/>
      <c r="L96" s="147"/>
      <c r="M96" s="80"/>
      <c r="N96" s="134"/>
    </row>
    <row r="97" spans="1:15" ht="15" hidden="1" customHeight="1" x14ac:dyDescent="0.2">
      <c r="A97" s="20" t="str">
        <f>[6]Settings!U96</f>
        <v>B</v>
      </c>
      <c r="B97" s="19" t="str">
        <f>[6]Settings!V96</f>
        <v>FS25</v>
      </c>
      <c r="C97" s="229" t="str">
        <f>[6]Settings!W96</f>
        <v xml:space="preserve"> Mafube</v>
      </c>
      <c r="D97" s="147"/>
      <c r="E97" s="80"/>
      <c r="F97" s="134"/>
      <c r="G97" s="323"/>
      <c r="H97" s="147"/>
      <c r="I97" s="80"/>
      <c r="J97" s="134"/>
      <c r="K97" s="323"/>
      <c r="L97" s="147"/>
      <c r="M97" s="80"/>
      <c r="N97" s="134"/>
    </row>
    <row r="98" spans="1:15" ht="15" hidden="1" customHeight="1" x14ac:dyDescent="0.2">
      <c r="A98" s="20" t="str">
        <f>[6]Settings!U97</f>
        <v>C</v>
      </c>
      <c r="B98" s="19" t="str">
        <f>[6]Settings!V97</f>
        <v>DC2</v>
      </c>
      <c r="C98" s="229" t="str">
        <f>[6]Settings!W97</f>
        <v xml:space="preserve"> Fezile Dabi District Municipality</v>
      </c>
      <c r="D98" s="147"/>
      <c r="E98" s="80"/>
      <c r="F98" s="134"/>
      <c r="G98" s="323"/>
      <c r="H98" s="147"/>
      <c r="I98" s="80"/>
      <c r="J98" s="134"/>
      <c r="K98" s="323"/>
      <c r="L98" s="147"/>
      <c r="M98" s="80"/>
      <c r="N98" s="134"/>
    </row>
    <row r="99" spans="1:15" s="66" customFormat="1" ht="15" hidden="1" customHeight="1" x14ac:dyDescent="0.2">
      <c r="A99" s="22" t="str">
        <f>[6]Settings!U98</f>
        <v>Total: Fezile Dabi Municipalities</v>
      </c>
      <c r="B99" s="23"/>
      <c r="C99" s="24"/>
      <c r="D99" s="193">
        <f>SUM(D94:D98)</f>
        <v>0</v>
      </c>
      <c r="E99" s="102">
        <f t="shared" ref="E99:F99" si="20">SUM(E94:E98)</f>
        <v>0</v>
      </c>
      <c r="F99" s="203">
        <f t="shared" si="20"/>
        <v>0</v>
      </c>
      <c r="G99" s="222"/>
      <c r="H99" s="193">
        <f t="shared" ref="H99:O99" si="21">SUM(H94:H98)</f>
        <v>0</v>
      </c>
      <c r="I99" s="102">
        <f t="shared" si="21"/>
        <v>0</v>
      </c>
      <c r="J99" s="203">
        <f t="shared" si="21"/>
        <v>0</v>
      </c>
      <c r="K99" s="333"/>
      <c r="L99" s="193">
        <f t="shared" si="21"/>
        <v>0</v>
      </c>
      <c r="M99" s="102">
        <f t="shared" si="21"/>
        <v>0</v>
      </c>
      <c r="N99" s="203">
        <f t="shared" si="21"/>
        <v>0</v>
      </c>
      <c r="O99" s="426">
        <f t="shared" si="21"/>
        <v>0</v>
      </c>
    </row>
    <row r="100" spans="1:15" ht="15" hidden="1" customHeight="1" x14ac:dyDescent="0.2">
      <c r="A100" s="254">
        <f>[6]Settings!U99</f>
        <v>0</v>
      </c>
      <c r="B100" s="243">
        <f>[6]Settings!V99</f>
        <v>0</v>
      </c>
      <c r="C100" s="244">
        <f>[6]Settings!W99</f>
        <v>0</v>
      </c>
      <c r="D100" s="1"/>
      <c r="E100" s="2"/>
      <c r="F100" s="3"/>
      <c r="G100" s="127"/>
      <c r="H100" s="1"/>
      <c r="I100" s="2"/>
      <c r="J100" s="3"/>
      <c r="K100" s="127"/>
      <c r="L100" s="1"/>
      <c r="M100" s="2"/>
      <c r="N100" s="3"/>
    </row>
    <row r="101" spans="1:15" ht="15" hidden="1" customHeight="1" x14ac:dyDescent="0.2">
      <c r="A101" s="254">
        <f>[6]Settings!U100</f>
        <v>0</v>
      </c>
      <c r="B101" s="243">
        <f>[6]Settings!V100</f>
        <v>0</v>
      </c>
      <c r="C101" s="244">
        <f>[6]Settings!W100</f>
        <v>0</v>
      </c>
      <c r="D101" s="1"/>
      <c r="E101" s="2"/>
      <c r="F101" s="3"/>
      <c r="G101" s="127"/>
      <c r="H101" s="1"/>
      <c r="I101" s="2"/>
      <c r="J101" s="3"/>
      <c r="K101" s="127"/>
      <c r="L101" s="1"/>
      <c r="M101" s="2"/>
      <c r="N101" s="3"/>
    </row>
    <row r="102" spans="1:15" s="66" customFormat="1" ht="15" hidden="1" customHeight="1" x14ac:dyDescent="0.2">
      <c r="A102" s="22" t="str">
        <f>[6]Settings!U101</f>
        <v>Total: Free State Municipalities</v>
      </c>
      <c r="B102" s="23"/>
      <c r="C102" s="24"/>
      <c r="D102" s="193">
        <f>D69+D75+D83+D92+D99</f>
        <v>0</v>
      </c>
      <c r="E102" s="102">
        <f t="shared" ref="E102:F102" si="22">E69+E75+E83+E92+E99</f>
        <v>0</v>
      </c>
      <c r="F102" s="203">
        <f t="shared" si="22"/>
        <v>0</v>
      </c>
      <c r="G102" s="222"/>
      <c r="H102" s="193">
        <f t="shared" ref="H102:O102" si="23">H69+H75+H83+H92+H99</f>
        <v>0</v>
      </c>
      <c r="I102" s="102">
        <f t="shared" si="23"/>
        <v>0</v>
      </c>
      <c r="J102" s="203">
        <f t="shared" si="23"/>
        <v>0</v>
      </c>
      <c r="K102" s="333"/>
      <c r="L102" s="193">
        <f t="shared" si="23"/>
        <v>0</v>
      </c>
      <c r="M102" s="102">
        <f t="shared" si="23"/>
        <v>0</v>
      </c>
      <c r="N102" s="203">
        <f t="shared" si="23"/>
        <v>0</v>
      </c>
      <c r="O102" s="426">
        <f t="shared" si="23"/>
        <v>0</v>
      </c>
    </row>
    <row r="103" spans="1:15" ht="15" hidden="1" customHeight="1" x14ac:dyDescent="0.2">
      <c r="A103" s="254">
        <f>[6]Settings!U102</f>
        <v>0</v>
      </c>
      <c r="B103" s="243">
        <f>[6]Settings!V102</f>
        <v>0</v>
      </c>
      <c r="C103" s="244">
        <f>[6]Settings!W102</f>
        <v>0</v>
      </c>
      <c r="D103" s="6"/>
      <c r="E103" s="7"/>
      <c r="F103" s="8"/>
      <c r="G103" s="127"/>
      <c r="H103" s="6"/>
      <c r="I103" s="7"/>
      <c r="J103" s="8"/>
      <c r="K103" s="331"/>
      <c r="L103" s="6"/>
      <c r="M103" s="7"/>
      <c r="N103" s="8"/>
    </row>
    <row r="104" spans="1:15" ht="15" hidden="1" customHeight="1" x14ac:dyDescent="0.2">
      <c r="A104" s="254" t="str">
        <f>[6]Settings!U103</f>
        <v>GAUTENG</v>
      </c>
      <c r="B104" s="19"/>
      <c r="C104" s="229"/>
      <c r="D104" s="1"/>
      <c r="E104" s="2"/>
      <c r="F104" s="3"/>
      <c r="G104" s="127"/>
      <c r="H104" s="1"/>
      <c r="I104" s="2"/>
      <c r="J104" s="3"/>
      <c r="K104" s="127"/>
      <c r="L104" s="1"/>
      <c r="M104" s="2"/>
      <c r="N104" s="3"/>
    </row>
    <row r="105" spans="1:15" ht="15" hidden="1" customHeight="1" x14ac:dyDescent="0.2">
      <c r="A105" s="254">
        <f>[6]Settings!U104</f>
        <v>0</v>
      </c>
      <c r="B105" s="243">
        <f>[6]Settings!V104</f>
        <v>0</v>
      </c>
      <c r="C105" s="244">
        <f>[6]Settings!W104</f>
        <v>0</v>
      </c>
      <c r="D105" s="1"/>
      <c r="E105" s="2"/>
      <c r="F105" s="3"/>
      <c r="G105" s="127"/>
      <c r="H105" s="1"/>
      <c r="I105" s="2"/>
      <c r="J105" s="3"/>
      <c r="K105" s="127"/>
      <c r="L105" s="1"/>
      <c r="M105" s="2"/>
      <c r="N105" s="3"/>
    </row>
    <row r="106" spans="1:15" ht="15" hidden="1" customHeight="1" x14ac:dyDescent="0.2">
      <c r="A106" s="20" t="str">
        <f>[6]Settings!U105</f>
        <v>A</v>
      </c>
      <c r="B106" s="19" t="str">
        <f>[6]Settings!V105</f>
        <v>EKU</v>
      </c>
      <c r="C106" s="229" t="str">
        <f>[6]Settings!W105</f>
        <v>Ekurhuleni</v>
      </c>
      <c r="D106" s="147"/>
      <c r="E106" s="80"/>
      <c r="F106" s="134"/>
      <c r="G106" s="323"/>
      <c r="H106" s="147"/>
      <c r="I106" s="80"/>
      <c r="J106" s="134"/>
      <c r="K106" s="323"/>
      <c r="L106" s="147"/>
      <c r="M106" s="80"/>
      <c r="N106" s="134"/>
    </row>
    <row r="107" spans="1:15" ht="15" hidden="1" customHeight="1" x14ac:dyDescent="0.2">
      <c r="A107" s="20" t="str">
        <f>[6]Settings!U106</f>
        <v>A</v>
      </c>
      <c r="B107" s="19" t="str">
        <f>[6]Settings!V106</f>
        <v>JHB</v>
      </c>
      <c r="C107" s="229" t="str">
        <f>[6]Settings!W106</f>
        <v>City of Johannesburg</v>
      </c>
      <c r="D107" s="147"/>
      <c r="E107" s="80"/>
      <c r="F107" s="134"/>
      <c r="G107" s="323"/>
      <c r="H107" s="147"/>
      <c r="I107" s="80"/>
      <c r="J107" s="134"/>
      <c r="K107" s="323"/>
      <c r="L107" s="147"/>
      <c r="M107" s="80"/>
      <c r="N107" s="134"/>
    </row>
    <row r="108" spans="1:15" ht="15" hidden="1" customHeight="1" x14ac:dyDescent="0.2">
      <c r="A108" s="255" t="str">
        <f>[6]Settings!U107</f>
        <v>A</v>
      </c>
      <c r="B108" s="21" t="str">
        <f>[6]Settings!V107</f>
        <v>TSH</v>
      </c>
      <c r="C108" s="65" t="str">
        <f>[6]Settings!W107</f>
        <v>City of Tshwane</v>
      </c>
      <c r="D108" s="148"/>
      <c r="E108" s="81"/>
      <c r="F108" s="149"/>
      <c r="G108" s="323"/>
      <c r="H108" s="148"/>
      <c r="I108" s="81"/>
      <c r="J108" s="149"/>
      <c r="K108" s="332"/>
      <c r="L108" s="148"/>
      <c r="M108" s="81"/>
      <c r="N108" s="149"/>
    </row>
    <row r="109" spans="1:15" ht="15" hidden="1" customHeight="1" x14ac:dyDescent="0.2">
      <c r="A109" s="254">
        <f>[6]Settings!U108</f>
        <v>0</v>
      </c>
      <c r="B109" s="243">
        <f>[6]Settings!V108</f>
        <v>0</v>
      </c>
      <c r="C109" s="244">
        <f>[6]Settings!W108</f>
        <v>0</v>
      </c>
      <c r="D109" s="1"/>
      <c r="E109" s="2"/>
      <c r="F109" s="3"/>
      <c r="G109" s="127"/>
      <c r="H109" s="1"/>
      <c r="I109" s="2"/>
      <c r="J109" s="3"/>
      <c r="K109" s="127"/>
      <c r="L109" s="1"/>
      <c r="M109" s="2"/>
      <c r="N109" s="3"/>
    </row>
    <row r="110" spans="1:15" ht="15" hidden="1" customHeight="1" x14ac:dyDescent="0.2">
      <c r="A110" s="20" t="str">
        <f>[6]Settings!U109</f>
        <v>B</v>
      </c>
      <c r="B110" s="19" t="str">
        <f>[6]Settings!V109</f>
        <v>GT421</v>
      </c>
      <c r="C110" s="229" t="str">
        <f>[6]Settings!W109</f>
        <v xml:space="preserve"> Emfuleni</v>
      </c>
      <c r="D110" s="147"/>
      <c r="E110" s="80"/>
      <c r="F110" s="134"/>
      <c r="G110" s="323"/>
      <c r="H110" s="147"/>
      <c r="I110" s="80"/>
      <c r="J110" s="134"/>
      <c r="K110" s="323"/>
      <c r="L110" s="147"/>
      <c r="M110" s="80"/>
      <c r="N110" s="134"/>
    </row>
    <row r="111" spans="1:15" ht="15" hidden="1" customHeight="1" x14ac:dyDescent="0.2">
      <c r="A111" s="20" t="str">
        <f>[6]Settings!U110</f>
        <v>B</v>
      </c>
      <c r="B111" s="19" t="str">
        <f>[6]Settings!V110</f>
        <v>GT422</v>
      </c>
      <c r="C111" s="229" t="str">
        <f>[6]Settings!W110</f>
        <v xml:space="preserve"> Midvaal</v>
      </c>
      <c r="D111" s="147"/>
      <c r="E111" s="80"/>
      <c r="F111" s="134"/>
      <c r="G111" s="323"/>
      <c r="H111" s="147"/>
      <c r="I111" s="80"/>
      <c r="J111" s="134"/>
      <c r="K111" s="323"/>
      <c r="L111" s="147"/>
      <c r="M111" s="80"/>
      <c r="N111" s="134"/>
    </row>
    <row r="112" spans="1:15" ht="15" hidden="1" customHeight="1" x14ac:dyDescent="0.2">
      <c r="A112" s="20" t="str">
        <f>[6]Settings!U111</f>
        <v>B</v>
      </c>
      <c r="B112" s="19" t="str">
        <f>[6]Settings!V111</f>
        <v>GT423</v>
      </c>
      <c r="C112" s="229" t="str">
        <f>[6]Settings!W111</f>
        <v xml:space="preserve"> Lesedi</v>
      </c>
      <c r="D112" s="147"/>
      <c r="E112" s="80"/>
      <c r="F112" s="134"/>
      <c r="G112" s="323"/>
      <c r="H112" s="147"/>
      <c r="I112" s="80"/>
      <c r="J112" s="134"/>
      <c r="K112" s="323"/>
      <c r="L112" s="147"/>
      <c r="M112" s="80"/>
      <c r="N112" s="134"/>
    </row>
    <row r="113" spans="1:15" ht="15" hidden="1" customHeight="1" x14ac:dyDescent="0.2">
      <c r="A113" s="20" t="str">
        <f>[6]Settings!U112</f>
        <v>C</v>
      </c>
      <c r="B113" s="19" t="str">
        <f>[6]Settings!V112</f>
        <v>DC42</v>
      </c>
      <c r="C113" s="229" t="str">
        <f>[6]Settings!W112</f>
        <v xml:space="preserve"> Sedibeng District Municipality</v>
      </c>
      <c r="D113" s="147"/>
      <c r="E113" s="80"/>
      <c r="F113" s="134"/>
      <c r="G113" s="323"/>
      <c r="H113" s="147"/>
      <c r="I113" s="80"/>
      <c r="J113" s="134"/>
      <c r="K113" s="323"/>
      <c r="L113" s="147"/>
      <c r="M113" s="80"/>
      <c r="N113" s="134"/>
    </row>
    <row r="114" spans="1:15" s="66" customFormat="1" ht="15" hidden="1" customHeight="1" x14ac:dyDescent="0.2">
      <c r="A114" s="22" t="str">
        <f>[6]Settings!U113</f>
        <v>Total: Sedibeng Municipalities</v>
      </c>
      <c r="B114" s="23"/>
      <c r="C114" s="24"/>
      <c r="D114" s="193">
        <f>SUM(D110:D113)</f>
        <v>0</v>
      </c>
      <c r="E114" s="102">
        <f t="shared" ref="E114:F114" si="24">SUM(E110:E113)</f>
        <v>0</v>
      </c>
      <c r="F114" s="203">
        <f t="shared" si="24"/>
        <v>0</v>
      </c>
      <c r="G114" s="222"/>
      <c r="H114" s="193">
        <f t="shared" ref="H114:O114" si="25">SUM(H110:H113)</f>
        <v>0</v>
      </c>
      <c r="I114" s="102">
        <f t="shared" si="25"/>
        <v>0</v>
      </c>
      <c r="J114" s="203">
        <f t="shared" si="25"/>
        <v>0</v>
      </c>
      <c r="K114" s="333"/>
      <c r="L114" s="193">
        <f t="shared" si="25"/>
        <v>0</v>
      </c>
      <c r="M114" s="102">
        <f t="shared" si="25"/>
        <v>0</v>
      </c>
      <c r="N114" s="203">
        <f t="shared" si="25"/>
        <v>0</v>
      </c>
      <c r="O114" s="426">
        <f t="shared" si="25"/>
        <v>0</v>
      </c>
    </row>
    <row r="115" spans="1:15" ht="15" hidden="1" customHeight="1" x14ac:dyDescent="0.2">
      <c r="A115" s="254">
        <f>[6]Settings!U114</f>
        <v>0</v>
      </c>
      <c r="B115" s="243">
        <f>[6]Settings!V114</f>
        <v>0</v>
      </c>
      <c r="C115" s="244">
        <f>[6]Settings!W114</f>
        <v>0</v>
      </c>
      <c r="D115" s="1"/>
      <c r="E115" s="2"/>
      <c r="F115" s="3"/>
      <c r="G115" s="127"/>
      <c r="H115" s="1"/>
      <c r="I115" s="2"/>
      <c r="J115" s="3"/>
      <c r="K115" s="127"/>
      <c r="L115" s="1"/>
      <c r="M115" s="2"/>
      <c r="N115" s="3"/>
    </row>
    <row r="116" spans="1:15" ht="15" hidden="1" customHeight="1" x14ac:dyDescent="0.2">
      <c r="A116" s="20" t="str">
        <f>[6]Settings!U115</f>
        <v>B</v>
      </c>
      <c r="B116" s="19" t="str">
        <f>[6]Settings!V115</f>
        <v>GT481</v>
      </c>
      <c r="C116" s="229" t="str">
        <f>[6]Settings!W115</f>
        <v xml:space="preserve"> Mogale City</v>
      </c>
      <c r="D116" s="147"/>
      <c r="E116" s="80"/>
      <c r="F116" s="134"/>
      <c r="G116" s="323"/>
      <c r="H116" s="147"/>
      <c r="I116" s="80"/>
      <c r="J116" s="134"/>
      <c r="K116" s="323"/>
      <c r="L116" s="147"/>
      <c r="M116" s="80"/>
      <c r="N116" s="134"/>
    </row>
    <row r="117" spans="1:15" ht="15" hidden="1" customHeight="1" x14ac:dyDescent="0.2">
      <c r="A117" s="20" t="str">
        <f>[6]Settings!U116</f>
        <v>B</v>
      </c>
      <c r="B117" s="19" t="str">
        <f>[6]Settings!V116</f>
        <v>GT484</v>
      </c>
      <c r="C117" s="229" t="str">
        <f>[6]Settings!W116</f>
        <v xml:space="preserve"> Merafong City</v>
      </c>
      <c r="D117" s="147"/>
      <c r="E117" s="80"/>
      <c r="F117" s="134"/>
      <c r="G117" s="323"/>
      <c r="H117" s="147"/>
      <c r="I117" s="80"/>
      <c r="J117" s="134"/>
      <c r="K117" s="323"/>
      <c r="L117" s="147"/>
      <c r="M117" s="80"/>
      <c r="N117" s="134"/>
    </row>
    <row r="118" spans="1:15" ht="15" hidden="1" customHeight="1" x14ac:dyDescent="0.2">
      <c r="A118" s="20" t="str">
        <f>[6]Settings!U117</f>
        <v>B</v>
      </c>
      <c r="B118" s="19" t="str">
        <f>[6]Settings!V117</f>
        <v>GT485</v>
      </c>
      <c r="C118" s="229" t="str">
        <f>[6]Settings!W117</f>
        <v xml:space="preserve"> Rand West City</v>
      </c>
      <c r="D118" s="147"/>
      <c r="E118" s="80"/>
      <c r="F118" s="134"/>
      <c r="G118" s="323"/>
      <c r="H118" s="147"/>
      <c r="I118" s="80"/>
      <c r="J118" s="134"/>
      <c r="K118" s="323"/>
      <c r="L118" s="147"/>
      <c r="M118" s="80"/>
      <c r="N118" s="134"/>
    </row>
    <row r="119" spans="1:15" ht="15" hidden="1" customHeight="1" x14ac:dyDescent="0.2">
      <c r="A119" s="20" t="str">
        <f>[6]Settings!U118</f>
        <v>C</v>
      </c>
      <c r="B119" s="19" t="str">
        <f>[6]Settings!V118</f>
        <v>DC48</v>
      </c>
      <c r="C119" s="229" t="str">
        <f>[6]Settings!W118</f>
        <v xml:space="preserve"> West Rand District Municipality</v>
      </c>
      <c r="D119" s="147"/>
      <c r="E119" s="80"/>
      <c r="F119" s="134"/>
      <c r="G119" s="323"/>
      <c r="H119" s="147"/>
      <c r="I119" s="80"/>
      <c r="J119" s="134"/>
      <c r="K119" s="323"/>
      <c r="L119" s="147"/>
      <c r="M119" s="80"/>
      <c r="N119" s="134"/>
    </row>
    <row r="120" spans="1:15" s="66" customFormat="1" ht="15" hidden="1" customHeight="1" x14ac:dyDescent="0.2">
      <c r="A120" s="22" t="str">
        <f>[6]Settings!U119</f>
        <v>Total: West Rand Municipalities</v>
      </c>
      <c r="B120" s="23"/>
      <c r="C120" s="24"/>
      <c r="D120" s="193">
        <f>SUM(D116:D119)</f>
        <v>0</v>
      </c>
      <c r="E120" s="102">
        <f t="shared" ref="E120:F120" si="26">SUM(E116:E119)</f>
        <v>0</v>
      </c>
      <c r="F120" s="203">
        <f t="shared" si="26"/>
        <v>0</v>
      </c>
      <c r="G120" s="222"/>
      <c r="H120" s="193">
        <f t="shared" ref="H120:O120" si="27">SUM(H116:H119)</f>
        <v>0</v>
      </c>
      <c r="I120" s="102">
        <f t="shared" si="27"/>
        <v>0</v>
      </c>
      <c r="J120" s="203">
        <f t="shared" si="27"/>
        <v>0</v>
      </c>
      <c r="K120" s="333"/>
      <c r="L120" s="193">
        <f t="shared" si="27"/>
        <v>0</v>
      </c>
      <c r="M120" s="102">
        <f t="shared" si="27"/>
        <v>0</v>
      </c>
      <c r="N120" s="203">
        <f t="shared" si="27"/>
        <v>0</v>
      </c>
      <c r="O120" s="426">
        <f t="shared" si="27"/>
        <v>0</v>
      </c>
    </row>
    <row r="121" spans="1:15" ht="15" hidden="1" customHeight="1" x14ac:dyDescent="0.2">
      <c r="A121" s="254">
        <f>[6]Settings!U120</f>
        <v>0</v>
      </c>
      <c r="B121" s="243">
        <f>[6]Settings!V120</f>
        <v>0</v>
      </c>
      <c r="C121" s="244">
        <f>[6]Settings!W120</f>
        <v>0</v>
      </c>
      <c r="D121" s="1"/>
      <c r="E121" s="2"/>
      <c r="F121" s="3"/>
      <c r="G121" s="127"/>
      <c r="H121" s="1"/>
      <c r="I121" s="2"/>
      <c r="J121" s="3"/>
      <c r="K121" s="127"/>
      <c r="L121" s="1"/>
      <c r="M121" s="2"/>
      <c r="N121" s="3"/>
    </row>
    <row r="122" spans="1:15" ht="15" hidden="1" customHeight="1" x14ac:dyDescent="0.2">
      <c r="A122" s="254">
        <f>[6]Settings!U121</f>
        <v>0</v>
      </c>
      <c r="B122" s="243">
        <f>[6]Settings!V121</f>
        <v>0</v>
      </c>
      <c r="C122" s="244">
        <f>[6]Settings!W121</f>
        <v>0</v>
      </c>
      <c r="D122" s="1"/>
      <c r="E122" s="2"/>
      <c r="F122" s="3"/>
      <c r="G122" s="127"/>
      <c r="H122" s="1"/>
      <c r="I122" s="2"/>
      <c r="J122" s="3"/>
      <c r="K122" s="127"/>
      <c r="L122" s="1"/>
      <c r="M122" s="2"/>
      <c r="N122" s="3"/>
    </row>
    <row r="123" spans="1:15" s="66" customFormat="1" ht="15" hidden="1" customHeight="1" x14ac:dyDescent="0.2">
      <c r="A123" s="22" t="str">
        <f>[6]Settings!U122</f>
        <v>Total: Gauteng Municipalities</v>
      </c>
      <c r="B123" s="23"/>
      <c r="C123" s="24"/>
      <c r="D123" s="193">
        <f>D106+D107+D108+D114+D120</f>
        <v>0</v>
      </c>
      <c r="E123" s="102">
        <f t="shared" ref="E123:F123" si="28">E106+E107+E108+E114+E120</f>
        <v>0</v>
      </c>
      <c r="F123" s="203">
        <f t="shared" si="28"/>
        <v>0</v>
      </c>
      <c r="G123" s="222"/>
      <c r="H123" s="193">
        <f t="shared" ref="H123:O123" si="29">H106+H107+H108+H114+H120</f>
        <v>0</v>
      </c>
      <c r="I123" s="102">
        <f t="shared" si="29"/>
        <v>0</v>
      </c>
      <c r="J123" s="203">
        <f t="shared" si="29"/>
        <v>0</v>
      </c>
      <c r="K123" s="333"/>
      <c r="L123" s="193">
        <f t="shared" si="29"/>
        <v>0</v>
      </c>
      <c r="M123" s="102">
        <f t="shared" si="29"/>
        <v>0</v>
      </c>
      <c r="N123" s="203">
        <f t="shared" si="29"/>
        <v>0</v>
      </c>
      <c r="O123" s="426">
        <f t="shared" si="29"/>
        <v>0</v>
      </c>
    </row>
    <row r="124" spans="1:15" ht="15" hidden="1" customHeight="1" x14ac:dyDescent="0.2">
      <c r="A124" s="254">
        <f>[6]Settings!U123</f>
        <v>0</v>
      </c>
      <c r="B124" s="243">
        <f>[6]Settings!V123</f>
        <v>0</v>
      </c>
      <c r="C124" s="244">
        <f>[6]Settings!W123</f>
        <v>0</v>
      </c>
      <c r="D124" s="6"/>
      <c r="E124" s="7"/>
      <c r="F124" s="8"/>
      <c r="G124" s="127"/>
      <c r="H124" s="6"/>
      <c r="I124" s="7"/>
      <c r="J124" s="8"/>
      <c r="K124" s="331"/>
      <c r="L124" s="6"/>
      <c r="M124" s="7"/>
      <c r="N124" s="8"/>
    </row>
    <row r="125" spans="1:15" ht="15" customHeight="1" x14ac:dyDescent="0.2">
      <c r="A125" s="257" t="str">
        <f>[6]Settings!U124</f>
        <v>KWAZULU-NATAL</v>
      </c>
      <c r="B125" s="19"/>
      <c r="C125" s="229"/>
      <c r="D125" s="1"/>
      <c r="E125" s="2"/>
      <c r="F125" s="3"/>
      <c r="G125" s="127"/>
      <c r="H125" s="1"/>
      <c r="I125" s="2"/>
      <c r="J125" s="3"/>
      <c r="K125" s="127"/>
      <c r="L125" s="1"/>
      <c r="M125" s="2"/>
      <c r="N125" s="3"/>
    </row>
    <row r="126" spans="1:15" ht="15" customHeight="1" x14ac:dyDescent="0.2">
      <c r="A126" s="254">
        <f>[6]Settings!U125</f>
        <v>0</v>
      </c>
      <c r="B126" s="243">
        <f>[6]Settings!V125</f>
        <v>0</v>
      </c>
      <c r="C126" s="244">
        <f>[6]Settings!W125</f>
        <v>0</v>
      </c>
      <c r="D126" s="1"/>
      <c r="E126" s="2"/>
      <c r="F126" s="3"/>
      <c r="G126" s="127"/>
      <c r="H126" s="1"/>
      <c r="I126" s="2"/>
      <c r="J126" s="3"/>
      <c r="K126" s="127"/>
      <c r="L126" s="1"/>
      <c r="M126" s="2"/>
      <c r="N126" s="3"/>
    </row>
    <row r="127" spans="1:15" ht="15" hidden="1" customHeight="1" x14ac:dyDescent="0.2">
      <c r="A127" s="255" t="str">
        <f>[6]Settings!U126</f>
        <v>A</v>
      </c>
      <c r="B127" s="21" t="str">
        <f>[6]Settings!V126</f>
        <v>ETH</v>
      </c>
      <c r="C127" s="65" t="str">
        <f>[6]Settings!W126</f>
        <v>eThekwini</v>
      </c>
      <c r="D127" s="148"/>
      <c r="E127" s="81"/>
      <c r="F127" s="149"/>
      <c r="G127" s="323"/>
      <c r="H127" s="148"/>
      <c r="I127" s="81"/>
      <c r="J127" s="149"/>
      <c r="K127" s="332"/>
      <c r="L127" s="148"/>
      <c r="M127" s="81"/>
      <c r="N127" s="149"/>
    </row>
    <row r="128" spans="1:15" ht="15" hidden="1" customHeight="1" x14ac:dyDescent="0.2">
      <c r="A128" s="254">
        <f>[6]Settings!U127</f>
        <v>0</v>
      </c>
      <c r="B128" s="243">
        <f>[6]Settings!V127</f>
        <v>0</v>
      </c>
      <c r="C128" s="244">
        <f>[6]Settings!W127</f>
        <v>0</v>
      </c>
      <c r="D128" s="1"/>
      <c r="E128" s="2"/>
      <c r="F128" s="3"/>
      <c r="G128" s="127"/>
      <c r="H128" s="1"/>
      <c r="I128" s="2"/>
      <c r="J128" s="3"/>
      <c r="K128" s="127"/>
      <c r="L128" s="1"/>
      <c r="M128" s="2"/>
      <c r="N128" s="3"/>
    </row>
    <row r="129" spans="1:15" ht="15" customHeight="1" x14ac:dyDescent="0.2">
      <c r="A129" s="20" t="str">
        <f>[6]Settings!U128</f>
        <v>B</v>
      </c>
      <c r="B129" s="19" t="str">
        <f>[6]Settings!V128</f>
        <v>KZN212</v>
      </c>
      <c r="C129" s="229" t="str">
        <f>[6]Settings!W128</f>
        <v>uMdoni</v>
      </c>
      <c r="D129" s="147">
        <v>43928</v>
      </c>
      <c r="E129" s="80">
        <v>46651</v>
      </c>
      <c r="F129" s="134">
        <v>49524</v>
      </c>
      <c r="G129" s="323"/>
      <c r="H129" s="147"/>
      <c r="I129" s="80"/>
      <c r="J129" s="134"/>
      <c r="K129" s="323"/>
      <c r="L129" s="147"/>
      <c r="M129" s="80"/>
      <c r="N129" s="134"/>
    </row>
    <row r="130" spans="1:15" ht="15" customHeight="1" x14ac:dyDescent="0.2">
      <c r="A130" s="20" t="str">
        <f>[6]Settings!U129</f>
        <v>B</v>
      </c>
      <c r="B130" s="19" t="str">
        <f>[6]Settings!V129</f>
        <v>KZN213</v>
      </c>
      <c r="C130" s="229" t="str">
        <f>[6]Settings!W129</f>
        <v>uMzumbe</v>
      </c>
      <c r="D130" s="147">
        <v>78251</v>
      </c>
      <c r="E130" s="80">
        <v>83101</v>
      </c>
      <c r="F130" s="134">
        <v>88220</v>
      </c>
      <c r="G130" s="323"/>
      <c r="H130" s="147"/>
      <c r="I130" s="80"/>
      <c r="J130" s="134"/>
      <c r="K130" s="323"/>
      <c r="L130" s="147"/>
      <c r="M130" s="80"/>
      <c r="N130" s="134"/>
    </row>
    <row r="131" spans="1:15" ht="15" customHeight="1" x14ac:dyDescent="0.2">
      <c r="A131" s="20" t="str">
        <f>[6]Settings!U130</f>
        <v>B</v>
      </c>
      <c r="B131" s="19" t="str">
        <f>[6]Settings!V130</f>
        <v>KZN214</v>
      </c>
      <c r="C131" s="229" t="str">
        <f>[6]Settings!W130</f>
        <v>uMuziwabantu</v>
      </c>
      <c r="D131" s="147">
        <v>35028</v>
      </c>
      <c r="E131" s="80">
        <v>37199</v>
      </c>
      <c r="F131" s="134">
        <v>39490</v>
      </c>
      <c r="G131" s="323"/>
      <c r="H131" s="147"/>
      <c r="I131" s="80"/>
      <c r="J131" s="134"/>
      <c r="K131" s="323"/>
      <c r="L131" s="147"/>
      <c r="M131" s="80"/>
      <c r="N131" s="134"/>
    </row>
    <row r="132" spans="1:15" ht="15" customHeight="1" x14ac:dyDescent="0.2">
      <c r="A132" s="20" t="str">
        <f>[6]Settings!U131</f>
        <v>B</v>
      </c>
      <c r="B132" s="19" t="str">
        <f>[6]Settings!V131</f>
        <v>KZN216</v>
      </c>
      <c r="C132" s="229" t="str">
        <f>[6]Settings!W131</f>
        <v>Ray Nkonyeni</v>
      </c>
      <c r="D132" s="147">
        <v>83273</v>
      </c>
      <c r="E132" s="80">
        <v>88435</v>
      </c>
      <c r="F132" s="134">
        <v>93883</v>
      </c>
      <c r="G132" s="323"/>
      <c r="H132" s="147"/>
      <c r="I132" s="80"/>
      <c r="J132" s="134"/>
      <c r="K132" s="323"/>
      <c r="L132" s="147"/>
      <c r="M132" s="80"/>
      <c r="N132" s="134"/>
    </row>
    <row r="133" spans="1:15" ht="15" customHeight="1" x14ac:dyDescent="0.2">
      <c r="A133" s="20" t="str">
        <f>[6]Settings!U132</f>
        <v>C</v>
      </c>
      <c r="B133" s="19" t="str">
        <f>[6]Settings!V132</f>
        <v>DC21</v>
      </c>
      <c r="C133" s="229" t="str">
        <f>[6]Settings!W132</f>
        <v>Ugu District Municipality</v>
      </c>
      <c r="D133" s="147"/>
      <c r="E133" s="80"/>
      <c r="F133" s="134"/>
      <c r="G133" s="323"/>
      <c r="H133" s="147"/>
      <c r="I133" s="80"/>
      <c r="J133" s="134"/>
      <c r="K133" s="323"/>
      <c r="L133" s="147"/>
      <c r="M133" s="80"/>
      <c r="N133" s="134"/>
    </row>
    <row r="134" spans="1:15" s="66" customFormat="1" ht="15" customHeight="1" x14ac:dyDescent="0.2">
      <c r="A134" s="22" t="str">
        <f>[6]Settings!U133</f>
        <v>Total: Ugu Municipalities</v>
      </c>
      <c r="B134" s="23"/>
      <c r="C134" s="24"/>
      <c r="D134" s="193">
        <f>SUM(D129:D133)</f>
        <v>240480</v>
      </c>
      <c r="E134" s="102">
        <f t="shared" ref="E134:F134" si="30">SUM(E129:E133)</f>
        <v>255386</v>
      </c>
      <c r="F134" s="203">
        <f t="shared" si="30"/>
        <v>271117</v>
      </c>
      <c r="G134" s="222"/>
      <c r="H134" s="193">
        <f t="shared" ref="H134:O134" si="31">SUM(H129:H133)</f>
        <v>0</v>
      </c>
      <c r="I134" s="102">
        <f t="shared" si="31"/>
        <v>0</v>
      </c>
      <c r="J134" s="203">
        <f t="shared" si="31"/>
        <v>0</v>
      </c>
      <c r="K134" s="333"/>
      <c r="L134" s="193">
        <f t="shared" si="31"/>
        <v>0</v>
      </c>
      <c r="M134" s="102">
        <f t="shared" si="31"/>
        <v>0</v>
      </c>
      <c r="N134" s="203">
        <f t="shared" si="31"/>
        <v>0</v>
      </c>
      <c r="O134" s="426">
        <f t="shared" si="31"/>
        <v>0</v>
      </c>
    </row>
    <row r="135" spans="1:15" ht="15" customHeight="1" x14ac:dyDescent="0.2">
      <c r="A135" s="254">
        <f>[6]Settings!U134</f>
        <v>0</v>
      </c>
      <c r="B135" s="243">
        <f>[6]Settings!V134</f>
        <v>0</v>
      </c>
      <c r="C135" s="244">
        <f>[6]Settings!W134</f>
        <v>0</v>
      </c>
      <c r="D135" s="1"/>
      <c r="E135" s="2"/>
      <c r="F135" s="3"/>
      <c r="G135" s="127"/>
      <c r="H135" s="1"/>
      <c r="I135" s="2"/>
      <c r="J135" s="3"/>
      <c r="K135" s="127"/>
      <c r="L135" s="1"/>
      <c r="M135" s="2"/>
      <c r="N135" s="3"/>
    </row>
    <row r="136" spans="1:15" ht="15" customHeight="1" x14ac:dyDescent="0.2">
      <c r="A136" s="20" t="str">
        <f>[6]Settings!U135</f>
        <v>B</v>
      </c>
      <c r="B136" s="19" t="str">
        <f>[6]Settings!V135</f>
        <v>KZN221</v>
      </c>
      <c r="C136" s="229" t="str">
        <f>[6]Settings!W135</f>
        <v xml:space="preserve"> uMshwathi</v>
      </c>
      <c r="D136" s="147">
        <v>27635</v>
      </c>
      <c r="E136" s="80">
        <v>29348</v>
      </c>
      <c r="F136" s="134">
        <v>31156</v>
      </c>
      <c r="G136" s="323"/>
      <c r="H136" s="147"/>
      <c r="I136" s="80"/>
      <c r="J136" s="134"/>
      <c r="K136" s="323"/>
      <c r="L136" s="147"/>
      <c r="M136" s="80"/>
      <c r="N136" s="134"/>
    </row>
    <row r="137" spans="1:15" ht="15" customHeight="1" x14ac:dyDescent="0.2">
      <c r="A137" s="20" t="str">
        <f>[6]Settings!U136</f>
        <v>B</v>
      </c>
      <c r="B137" s="19" t="str">
        <f>[6]Settings!V136</f>
        <v>KZN222</v>
      </c>
      <c r="C137" s="229" t="str">
        <f>[6]Settings!W136</f>
        <v xml:space="preserve"> uMngeni</v>
      </c>
      <c r="D137" s="147">
        <v>18289</v>
      </c>
      <c r="E137" s="80">
        <v>19423</v>
      </c>
      <c r="F137" s="134">
        <v>20619</v>
      </c>
      <c r="G137" s="323"/>
      <c r="H137" s="147"/>
      <c r="I137" s="80"/>
      <c r="J137" s="134"/>
      <c r="K137" s="323"/>
      <c r="L137" s="147"/>
      <c r="M137" s="80"/>
      <c r="N137" s="134"/>
    </row>
    <row r="138" spans="1:15" ht="15" customHeight="1" x14ac:dyDescent="0.2">
      <c r="A138" s="20" t="str">
        <f>[6]Settings!U137</f>
        <v>B</v>
      </c>
      <c r="B138" s="19" t="str">
        <f>[6]Settings!V137</f>
        <v>KZN223</v>
      </c>
      <c r="C138" s="229" t="str">
        <f>[6]Settings!W137</f>
        <v xml:space="preserve"> Mpofana</v>
      </c>
      <c r="D138" s="147">
        <v>7280</v>
      </c>
      <c r="E138" s="80">
        <v>7731</v>
      </c>
      <c r="F138" s="134">
        <v>8207</v>
      </c>
      <c r="G138" s="323"/>
      <c r="H138" s="147"/>
      <c r="I138" s="80"/>
      <c r="J138" s="134"/>
      <c r="K138" s="323"/>
      <c r="L138" s="147"/>
      <c r="M138" s="80"/>
      <c r="N138" s="134"/>
    </row>
    <row r="139" spans="1:15" ht="15" customHeight="1" x14ac:dyDescent="0.2">
      <c r="A139" s="20" t="str">
        <f>[6]Settings!U138</f>
        <v>B</v>
      </c>
      <c r="B139" s="19" t="str">
        <f>[6]Settings!V138</f>
        <v>KZN224</v>
      </c>
      <c r="C139" s="229" t="str">
        <f>[6]Settings!W138</f>
        <v xml:space="preserve"> iMpendle</v>
      </c>
      <c r="D139" s="147">
        <v>10627</v>
      </c>
      <c r="E139" s="80">
        <v>11285</v>
      </c>
      <c r="F139" s="134">
        <v>11981</v>
      </c>
      <c r="G139" s="323"/>
      <c r="H139" s="147"/>
      <c r="I139" s="80"/>
      <c r="J139" s="134"/>
      <c r="K139" s="323"/>
      <c r="L139" s="147"/>
      <c r="M139" s="80"/>
      <c r="N139" s="134"/>
    </row>
    <row r="140" spans="1:15" ht="15" customHeight="1" x14ac:dyDescent="0.2">
      <c r="A140" s="20" t="str">
        <f>[6]Settings!U139</f>
        <v>B</v>
      </c>
      <c r="B140" s="19" t="str">
        <f>[6]Settings!V139</f>
        <v>KZN225</v>
      </c>
      <c r="C140" s="229" t="str">
        <f>[6]Settings!W139</f>
        <v xml:space="preserve"> Msunduzi</v>
      </c>
      <c r="D140" s="147"/>
      <c r="E140" s="80"/>
      <c r="F140" s="134">
        <v>0</v>
      </c>
      <c r="G140" s="323"/>
      <c r="H140" s="147"/>
      <c r="I140" s="80"/>
      <c r="J140" s="134"/>
      <c r="K140" s="323"/>
      <c r="L140" s="147"/>
      <c r="M140" s="80"/>
      <c r="N140" s="134"/>
    </row>
    <row r="141" spans="1:15" ht="15" customHeight="1" x14ac:dyDescent="0.2">
      <c r="A141" s="20" t="str">
        <f>[6]Settings!U140</f>
        <v>B</v>
      </c>
      <c r="B141" s="19" t="str">
        <f>[6]Settings!V140</f>
        <v>KZN226</v>
      </c>
      <c r="C141" s="229" t="str">
        <f>[6]Settings!W140</f>
        <v xml:space="preserve"> Mkhambathini</v>
      </c>
      <c r="D141" s="147">
        <v>18027</v>
      </c>
      <c r="E141" s="80">
        <v>19144</v>
      </c>
      <c r="F141" s="134">
        <v>20323</v>
      </c>
      <c r="G141" s="323"/>
      <c r="H141" s="147"/>
      <c r="I141" s="80"/>
      <c r="J141" s="134"/>
      <c r="K141" s="323"/>
      <c r="L141" s="147"/>
      <c r="M141" s="80"/>
      <c r="N141" s="134"/>
    </row>
    <row r="142" spans="1:15" ht="15" customHeight="1" x14ac:dyDescent="0.2">
      <c r="A142" s="20" t="str">
        <f>[6]Settings!U141</f>
        <v>B</v>
      </c>
      <c r="B142" s="19" t="str">
        <f>[6]Settings!V141</f>
        <v>KZN227</v>
      </c>
      <c r="C142" s="229" t="str">
        <f>[6]Settings!W141</f>
        <v xml:space="preserve"> Richmond</v>
      </c>
      <c r="D142" s="147">
        <v>16911</v>
      </c>
      <c r="E142" s="80">
        <v>17959</v>
      </c>
      <c r="F142" s="134">
        <v>19065</v>
      </c>
      <c r="G142" s="323"/>
      <c r="H142" s="147"/>
      <c r="I142" s="80"/>
      <c r="J142" s="134"/>
      <c r="K142" s="323"/>
      <c r="L142" s="147"/>
      <c r="M142" s="80"/>
      <c r="N142" s="134"/>
    </row>
    <row r="143" spans="1:15" ht="15" customHeight="1" x14ac:dyDescent="0.2">
      <c r="A143" s="20" t="str">
        <f>[6]Settings!U142</f>
        <v>C</v>
      </c>
      <c r="B143" s="19" t="str">
        <f>[6]Settings!V142</f>
        <v>DC22</v>
      </c>
      <c r="C143" s="229" t="str">
        <f>[6]Settings!W142</f>
        <v xml:space="preserve"> uMgungundlovu District Municipality</v>
      </c>
      <c r="D143" s="147"/>
      <c r="E143" s="80"/>
      <c r="F143" s="134"/>
      <c r="G143" s="323"/>
      <c r="H143" s="147"/>
      <c r="I143" s="80"/>
      <c r="J143" s="134"/>
      <c r="K143" s="323"/>
      <c r="L143" s="147"/>
      <c r="M143" s="80"/>
      <c r="N143" s="134"/>
    </row>
    <row r="144" spans="1:15" s="66" customFormat="1" ht="15" customHeight="1" x14ac:dyDescent="0.2">
      <c r="A144" s="22" t="str">
        <f>[6]Settings!U143</f>
        <v>Total: uMgungundlovu Municipalities</v>
      </c>
      <c r="B144" s="23"/>
      <c r="C144" s="24"/>
      <c r="D144" s="193">
        <f>SUM(D136:D143)</f>
        <v>98769</v>
      </c>
      <c r="E144" s="102">
        <f t="shared" ref="E144:F144" si="32">SUM(E136:E143)</f>
        <v>104890</v>
      </c>
      <c r="F144" s="203">
        <f t="shared" si="32"/>
        <v>111351</v>
      </c>
      <c r="G144" s="222"/>
      <c r="H144" s="193">
        <f t="shared" ref="H144:O144" si="33">SUM(H136:H143)</f>
        <v>0</v>
      </c>
      <c r="I144" s="102">
        <f t="shared" si="33"/>
        <v>0</v>
      </c>
      <c r="J144" s="203">
        <f t="shared" si="33"/>
        <v>0</v>
      </c>
      <c r="K144" s="333"/>
      <c r="L144" s="193">
        <f t="shared" si="33"/>
        <v>0</v>
      </c>
      <c r="M144" s="102">
        <f t="shared" si="33"/>
        <v>0</v>
      </c>
      <c r="N144" s="203">
        <f t="shared" si="33"/>
        <v>0</v>
      </c>
      <c r="O144" s="426">
        <f t="shared" si="33"/>
        <v>0</v>
      </c>
    </row>
    <row r="145" spans="1:15" ht="15" customHeight="1" x14ac:dyDescent="0.2">
      <c r="A145" s="254">
        <f>[6]Settings!U144</f>
        <v>0</v>
      </c>
      <c r="B145" s="243">
        <f>[6]Settings!V144</f>
        <v>0</v>
      </c>
      <c r="C145" s="244">
        <f>[6]Settings!W144</f>
        <v>0</v>
      </c>
      <c r="D145" s="1"/>
      <c r="E145" s="2"/>
      <c r="F145" s="3"/>
      <c r="G145" s="127"/>
      <c r="H145" s="1"/>
      <c r="I145" s="2"/>
      <c r="J145" s="3"/>
      <c r="K145" s="127"/>
      <c r="L145" s="1"/>
      <c r="M145" s="2"/>
      <c r="N145" s="3"/>
    </row>
    <row r="146" spans="1:15" ht="15" customHeight="1" x14ac:dyDescent="0.2">
      <c r="A146" s="20" t="str">
        <f>[6]Settings!U145</f>
        <v>B</v>
      </c>
      <c r="B146" s="19" t="str">
        <f>[6]Settings!V145</f>
        <v>KZN235</v>
      </c>
      <c r="C146" s="229" t="str">
        <f>[6]Settings!W145</f>
        <v xml:space="preserve"> Okhahlamba</v>
      </c>
      <c r="D146" s="147">
        <v>44005</v>
      </c>
      <c r="E146" s="80">
        <v>46733</v>
      </c>
      <c r="F146" s="134">
        <v>49611</v>
      </c>
      <c r="G146" s="323"/>
      <c r="H146" s="147"/>
      <c r="I146" s="80"/>
      <c r="J146" s="134"/>
      <c r="K146" s="323"/>
      <c r="L146" s="147"/>
      <c r="M146" s="80"/>
      <c r="N146" s="134"/>
    </row>
    <row r="147" spans="1:15" ht="15" customHeight="1" x14ac:dyDescent="0.2">
      <c r="A147" s="20" t="str">
        <f>[6]Settings!U146</f>
        <v>B</v>
      </c>
      <c r="B147" s="19" t="str">
        <f>[6]Settings!V146</f>
        <v>KZN237</v>
      </c>
      <c r="C147" s="229" t="str">
        <f>[6]Settings!W146</f>
        <v xml:space="preserve"> iNkosi Langalibalele </v>
      </c>
      <c r="D147" s="147">
        <v>59379</v>
      </c>
      <c r="E147" s="80">
        <v>63060</v>
      </c>
      <c r="F147" s="134">
        <v>66945</v>
      </c>
      <c r="G147" s="323"/>
      <c r="H147" s="147"/>
      <c r="I147" s="80"/>
      <c r="J147" s="134"/>
      <c r="K147" s="323"/>
      <c r="L147" s="147"/>
      <c r="M147" s="80"/>
      <c r="N147" s="134"/>
    </row>
    <row r="148" spans="1:15" ht="15" customHeight="1" x14ac:dyDescent="0.2">
      <c r="A148" s="20" t="str">
        <f>[6]Settings!U147</f>
        <v>B</v>
      </c>
      <c r="B148" s="19" t="str">
        <f>[6]Settings!V147</f>
        <v>KZN238</v>
      </c>
      <c r="C148" s="229" t="str">
        <f>[6]Settings!W147</f>
        <v xml:space="preserve"> Alfred Duma</v>
      </c>
      <c r="D148" s="147">
        <v>78920</v>
      </c>
      <c r="E148" s="80">
        <v>83812</v>
      </c>
      <c r="F148" s="134">
        <v>88975</v>
      </c>
      <c r="G148" s="323"/>
      <c r="H148" s="147"/>
      <c r="I148" s="80"/>
      <c r="J148" s="134"/>
      <c r="K148" s="323"/>
      <c r="L148" s="147"/>
      <c r="M148" s="80"/>
      <c r="N148" s="134"/>
    </row>
    <row r="149" spans="1:15" ht="15" customHeight="1" x14ac:dyDescent="0.2">
      <c r="A149" s="20" t="str">
        <f>[6]Settings!U148</f>
        <v>C</v>
      </c>
      <c r="B149" s="19" t="str">
        <f>[6]Settings!V148</f>
        <v>DC23</v>
      </c>
      <c r="C149" s="229" t="str">
        <f>[6]Settings!W148</f>
        <v xml:space="preserve"> uThukela District Municipality</v>
      </c>
      <c r="D149" s="147"/>
      <c r="E149" s="80"/>
      <c r="F149" s="134"/>
      <c r="G149" s="323"/>
      <c r="H149" s="147"/>
      <c r="I149" s="80"/>
      <c r="J149" s="134"/>
      <c r="K149" s="323"/>
      <c r="L149" s="147"/>
      <c r="M149" s="80"/>
      <c r="N149" s="134"/>
    </row>
    <row r="150" spans="1:15" s="66" customFormat="1" ht="15" customHeight="1" x14ac:dyDescent="0.2">
      <c r="A150" s="22" t="str">
        <f>[6]Settings!U149</f>
        <v>Total: uThukela Municipalities</v>
      </c>
      <c r="B150" s="23"/>
      <c r="C150" s="24"/>
      <c r="D150" s="193">
        <f>SUM(D146:D149)</f>
        <v>182304</v>
      </c>
      <c r="E150" s="102">
        <f t="shared" ref="E150:F150" si="34">SUM(E146:E149)</f>
        <v>193605</v>
      </c>
      <c r="F150" s="203">
        <f t="shared" si="34"/>
        <v>205531</v>
      </c>
      <c r="G150" s="222"/>
      <c r="H150" s="193">
        <f t="shared" ref="H150:O150" si="35">SUM(H146:H149)</f>
        <v>0</v>
      </c>
      <c r="I150" s="102">
        <f t="shared" si="35"/>
        <v>0</v>
      </c>
      <c r="J150" s="203">
        <f t="shared" si="35"/>
        <v>0</v>
      </c>
      <c r="K150" s="333"/>
      <c r="L150" s="193">
        <f t="shared" si="35"/>
        <v>0</v>
      </c>
      <c r="M150" s="102">
        <f t="shared" si="35"/>
        <v>0</v>
      </c>
      <c r="N150" s="203">
        <f t="shared" si="35"/>
        <v>0</v>
      </c>
      <c r="O150" s="426">
        <f t="shared" si="35"/>
        <v>0</v>
      </c>
    </row>
    <row r="151" spans="1:15" ht="15" customHeight="1" x14ac:dyDescent="0.2">
      <c r="A151" s="254">
        <f>[6]Settings!U150</f>
        <v>0</v>
      </c>
      <c r="B151" s="243">
        <f>[6]Settings!V150</f>
        <v>0</v>
      </c>
      <c r="C151" s="244">
        <f>[6]Settings!W150</f>
        <v>0</v>
      </c>
      <c r="D151" s="1"/>
      <c r="E151" s="2"/>
      <c r="F151" s="3"/>
      <c r="G151" s="127"/>
      <c r="H151" s="1"/>
      <c r="I151" s="2"/>
      <c r="J151" s="3"/>
      <c r="K151" s="127"/>
      <c r="L151" s="1"/>
      <c r="M151" s="2"/>
      <c r="N151" s="3"/>
    </row>
    <row r="152" spans="1:15" ht="15" customHeight="1" x14ac:dyDescent="0.2">
      <c r="A152" s="20" t="str">
        <f>[6]Settings!U151</f>
        <v>B</v>
      </c>
      <c r="B152" s="19" t="str">
        <f>[6]Settings!V151</f>
        <v>KZN241</v>
      </c>
      <c r="C152" s="229" t="str">
        <f>[6]Settings!W151</f>
        <v xml:space="preserve"> eNdumeni</v>
      </c>
      <c r="D152" s="147">
        <v>9039</v>
      </c>
      <c r="E152" s="80">
        <v>9599</v>
      </c>
      <c r="F152" s="134">
        <v>10191</v>
      </c>
      <c r="G152" s="323"/>
      <c r="H152" s="147"/>
      <c r="I152" s="80"/>
      <c r="J152" s="134"/>
      <c r="K152" s="323"/>
      <c r="L152" s="147"/>
      <c r="M152" s="80"/>
      <c r="N152" s="134"/>
    </row>
    <row r="153" spans="1:15" ht="15" customHeight="1" x14ac:dyDescent="0.2">
      <c r="A153" s="20" t="str">
        <f>[6]Settings!U152</f>
        <v>B</v>
      </c>
      <c r="B153" s="19" t="str">
        <f>[6]Settings!V152</f>
        <v>KZN242</v>
      </c>
      <c r="C153" s="229" t="str">
        <f>[6]Settings!W152</f>
        <v xml:space="preserve"> Nquthu</v>
      </c>
      <c r="D153" s="147">
        <v>47984</v>
      </c>
      <c r="E153" s="80">
        <v>50958</v>
      </c>
      <c r="F153" s="134">
        <v>54097</v>
      </c>
      <c r="G153" s="323"/>
      <c r="H153" s="147"/>
      <c r="I153" s="80"/>
      <c r="J153" s="134"/>
      <c r="K153" s="323"/>
      <c r="L153" s="147"/>
      <c r="M153" s="80"/>
      <c r="N153" s="134"/>
    </row>
    <row r="154" spans="1:15" ht="15" customHeight="1" x14ac:dyDescent="0.2">
      <c r="A154" s="20" t="str">
        <f>[6]Settings!U153</f>
        <v>B</v>
      </c>
      <c r="B154" s="19" t="str">
        <f>[6]Settings!V153</f>
        <v>KZN244</v>
      </c>
      <c r="C154" s="229" t="str">
        <f>[6]Settings!W153</f>
        <v xml:space="preserve"> uMsinga</v>
      </c>
      <c r="D154" s="147">
        <v>79377</v>
      </c>
      <c r="E154" s="80">
        <v>84297</v>
      </c>
      <c r="F154" s="134">
        <v>89490</v>
      </c>
      <c r="G154" s="323"/>
      <c r="H154" s="147"/>
      <c r="I154" s="80"/>
      <c r="J154" s="134"/>
      <c r="K154" s="323"/>
      <c r="L154" s="147"/>
      <c r="M154" s="80"/>
      <c r="N154" s="134"/>
    </row>
    <row r="155" spans="1:15" ht="15" customHeight="1" x14ac:dyDescent="0.2">
      <c r="A155" s="20" t="str">
        <f>[6]Settings!U154</f>
        <v>B</v>
      </c>
      <c r="B155" s="19" t="str">
        <f>[6]Settings!V154</f>
        <v>KZN245</v>
      </c>
      <c r="C155" s="229" t="str">
        <f>[6]Settings!W154</f>
        <v xml:space="preserve"> uMvoti</v>
      </c>
      <c r="D155" s="147">
        <v>50541</v>
      </c>
      <c r="E155" s="80">
        <v>53674</v>
      </c>
      <c r="F155" s="134">
        <v>56980</v>
      </c>
      <c r="G155" s="323"/>
      <c r="H155" s="147"/>
      <c r="I155" s="80"/>
      <c r="J155" s="134"/>
      <c r="K155" s="323"/>
      <c r="L155" s="147"/>
      <c r="M155" s="80"/>
      <c r="N155" s="134"/>
    </row>
    <row r="156" spans="1:15" ht="15" customHeight="1" x14ac:dyDescent="0.2">
      <c r="A156" s="20" t="str">
        <f>[6]Settings!U155</f>
        <v>C</v>
      </c>
      <c r="B156" s="19" t="str">
        <f>[6]Settings!V155</f>
        <v>DC24</v>
      </c>
      <c r="C156" s="229" t="str">
        <f>[6]Settings!W155</f>
        <v xml:space="preserve"> uMzinyathi District Municipality</v>
      </c>
      <c r="D156" s="147"/>
      <c r="E156" s="80"/>
      <c r="F156" s="134"/>
      <c r="G156" s="323"/>
      <c r="H156" s="147"/>
      <c r="I156" s="80"/>
      <c r="J156" s="134"/>
      <c r="K156" s="323"/>
      <c r="L156" s="147"/>
      <c r="M156" s="80"/>
      <c r="N156" s="134"/>
    </row>
    <row r="157" spans="1:15" s="66" customFormat="1" ht="15" customHeight="1" x14ac:dyDescent="0.2">
      <c r="A157" s="22" t="str">
        <f>[6]Settings!U156</f>
        <v>Total: uMzinyathi Municipalities</v>
      </c>
      <c r="B157" s="23"/>
      <c r="C157" s="24"/>
      <c r="D157" s="193">
        <f>SUM(D152:D156)</f>
        <v>186941</v>
      </c>
      <c r="E157" s="102">
        <f t="shared" ref="E157:F157" si="36">SUM(E152:E156)</f>
        <v>198528</v>
      </c>
      <c r="F157" s="203">
        <f t="shared" si="36"/>
        <v>210758</v>
      </c>
      <c r="G157" s="222"/>
      <c r="H157" s="193">
        <f t="shared" ref="H157:O157" si="37">SUM(H152:H156)</f>
        <v>0</v>
      </c>
      <c r="I157" s="102">
        <f t="shared" si="37"/>
        <v>0</v>
      </c>
      <c r="J157" s="203">
        <f t="shared" si="37"/>
        <v>0</v>
      </c>
      <c r="K157" s="333"/>
      <c r="L157" s="193">
        <f t="shared" si="37"/>
        <v>0</v>
      </c>
      <c r="M157" s="102">
        <f t="shared" si="37"/>
        <v>0</v>
      </c>
      <c r="N157" s="203">
        <f t="shared" si="37"/>
        <v>0</v>
      </c>
      <c r="O157" s="426">
        <f t="shared" si="37"/>
        <v>0</v>
      </c>
    </row>
    <row r="158" spans="1:15" ht="15" customHeight="1" x14ac:dyDescent="0.2">
      <c r="A158" s="254">
        <f>[6]Settings!U157</f>
        <v>0</v>
      </c>
      <c r="B158" s="243">
        <f>[6]Settings!V157</f>
        <v>0</v>
      </c>
      <c r="C158" s="244">
        <f>[6]Settings!W157</f>
        <v>0</v>
      </c>
      <c r="D158" s="1"/>
      <c r="E158" s="2"/>
      <c r="F158" s="3"/>
      <c r="G158" s="127"/>
      <c r="H158" s="1"/>
      <c r="I158" s="2"/>
      <c r="J158" s="3"/>
      <c r="K158" s="127"/>
      <c r="L158" s="1"/>
      <c r="M158" s="2"/>
      <c r="N158" s="3"/>
    </row>
    <row r="159" spans="1:15" ht="15" customHeight="1" x14ac:dyDescent="0.2">
      <c r="A159" s="20" t="str">
        <f>[6]Settings!U158</f>
        <v>B</v>
      </c>
      <c r="B159" s="19" t="str">
        <f>[6]Settings!V158</f>
        <v>KZN252</v>
      </c>
      <c r="C159" s="229" t="str">
        <f>[6]Settings!W158</f>
        <v xml:space="preserve"> Newcastle</v>
      </c>
      <c r="D159" s="147"/>
      <c r="E159" s="80"/>
      <c r="F159" s="134"/>
      <c r="G159" s="323"/>
      <c r="H159" s="147"/>
      <c r="I159" s="80"/>
      <c r="J159" s="134"/>
      <c r="K159" s="323"/>
      <c r="L159" s="147"/>
      <c r="M159" s="80"/>
      <c r="N159" s="134"/>
    </row>
    <row r="160" spans="1:15" ht="15" customHeight="1" x14ac:dyDescent="0.2">
      <c r="A160" s="20" t="str">
        <f>[6]Settings!U159</f>
        <v>B</v>
      </c>
      <c r="B160" s="19" t="str">
        <f>[6]Settings!V159</f>
        <v>KZN253</v>
      </c>
      <c r="C160" s="229" t="str">
        <f>[6]Settings!W159</f>
        <v xml:space="preserve"> eMadlangeni</v>
      </c>
      <c r="D160" s="147">
        <v>10234</v>
      </c>
      <c r="E160" s="80">
        <v>10868</v>
      </c>
      <c r="F160" s="134">
        <v>11538</v>
      </c>
      <c r="G160" s="323"/>
      <c r="H160" s="147"/>
      <c r="I160" s="80"/>
      <c r="J160" s="134"/>
      <c r="K160" s="323"/>
      <c r="L160" s="147"/>
      <c r="M160" s="80"/>
      <c r="N160" s="134"/>
    </row>
    <row r="161" spans="1:15" ht="15" customHeight="1" x14ac:dyDescent="0.2">
      <c r="A161" s="20" t="str">
        <f>[6]Settings!U160</f>
        <v>B</v>
      </c>
      <c r="B161" s="19" t="str">
        <f>[6]Settings!V160</f>
        <v>KZN254</v>
      </c>
      <c r="C161" s="229" t="str">
        <f>[6]Settings!W160</f>
        <v xml:space="preserve"> Dannhauser</v>
      </c>
      <c r="D161" s="147">
        <v>26483</v>
      </c>
      <c r="E161" s="80">
        <v>28125</v>
      </c>
      <c r="F161" s="134">
        <v>29857</v>
      </c>
      <c r="G161" s="323"/>
      <c r="H161" s="147"/>
      <c r="I161" s="80"/>
      <c r="J161" s="134"/>
      <c r="K161" s="323"/>
      <c r="L161" s="147"/>
      <c r="M161" s="80"/>
      <c r="N161" s="134"/>
    </row>
    <row r="162" spans="1:15" ht="15" customHeight="1" x14ac:dyDescent="0.2">
      <c r="A162" s="20" t="str">
        <f>[6]Settings!U161</f>
        <v>C</v>
      </c>
      <c r="B162" s="19" t="str">
        <f>[6]Settings!V161</f>
        <v>DC25</v>
      </c>
      <c r="C162" s="229" t="str">
        <f>[6]Settings!W161</f>
        <v xml:space="preserve"> Amajuba District Municipality</v>
      </c>
      <c r="D162" s="147"/>
      <c r="E162" s="80"/>
      <c r="F162" s="134"/>
      <c r="G162" s="323"/>
      <c r="H162" s="147"/>
      <c r="I162" s="80"/>
      <c r="J162" s="134"/>
      <c r="K162" s="323"/>
      <c r="L162" s="147"/>
      <c r="M162" s="80"/>
      <c r="N162" s="134"/>
    </row>
    <row r="163" spans="1:15" s="66" customFormat="1" ht="15" customHeight="1" x14ac:dyDescent="0.2">
      <c r="A163" s="22" t="str">
        <f>[6]Settings!U162</f>
        <v>Total: Amajuba Municipalities</v>
      </c>
      <c r="B163" s="23"/>
      <c r="C163" s="24"/>
      <c r="D163" s="193">
        <f>SUM(D159:D162)</f>
        <v>36717</v>
      </c>
      <c r="E163" s="102">
        <f t="shared" ref="E163:F163" si="38">SUM(E159:E162)</f>
        <v>38993</v>
      </c>
      <c r="F163" s="203">
        <f t="shared" si="38"/>
        <v>41395</v>
      </c>
      <c r="G163" s="222"/>
      <c r="H163" s="193">
        <f t="shared" ref="H163:O163" si="39">SUM(H159:H162)</f>
        <v>0</v>
      </c>
      <c r="I163" s="102">
        <f t="shared" si="39"/>
        <v>0</v>
      </c>
      <c r="J163" s="203">
        <f t="shared" si="39"/>
        <v>0</v>
      </c>
      <c r="K163" s="333"/>
      <c r="L163" s="193">
        <f t="shared" si="39"/>
        <v>0</v>
      </c>
      <c r="M163" s="102">
        <f t="shared" si="39"/>
        <v>0</v>
      </c>
      <c r="N163" s="203">
        <f t="shared" si="39"/>
        <v>0</v>
      </c>
      <c r="O163" s="426">
        <f t="shared" si="39"/>
        <v>0</v>
      </c>
    </row>
    <row r="164" spans="1:15" ht="15" customHeight="1" x14ac:dyDescent="0.2">
      <c r="A164" s="254">
        <f>[6]Settings!U163</f>
        <v>0</v>
      </c>
      <c r="B164" s="243">
        <f>[6]Settings!V163</f>
        <v>0</v>
      </c>
      <c r="C164" s="244">
        <f>[6]Settings!W163</f>
        <v>0</v>
      </c>
      <c r="D164" s="194"/>
      <c r="E164" s="4"/>
      <c r="F164" s="204"/>
      <c r="G164" s="216"/>
      <c r="H164" s="194"/>
      <c r="I164" s="4"/>
      <c r="J164" s="204"/>
      <c r="K164" s="334"/>
      <c r="L164" s="194"/>
      <c r="M164" s="4"/>
      <c r="N164" s="204"/>
    </row>
    <row r="165" spans="1:15" ht="15" customHeight="1" x14ac:dyDescent="0.2">
      <c r="A165" s="20" t="str">
        <f>[6]Settings!U164</f>
        <v>B</v>
      </c>
      <c r="B165" s="19" t="str">
        <f>[6]Settings!V164</f>
        <v>KZN261</v>
      </c>
      <c r="C165" s="229" t="str">
        <f>[6]Settings!W164</f>
        <v xml:space="preserve"> eDumbe</v>
      </c>
      <c r="D165" s="147">
        <v>15617</v>
      </c>
      <c r="E165" s="80">
        <v>16585</v>
      </c>
      <c r="F165" s="134">
        <v>17606</v>
      </c>
      <c r="G165" s="323"/>
      <c r="H165" s="147"/>
      <c r="I165" s="80"/>
      <c r="J165" s="134"/>
      <c r="K165" s="323"/>
      <c r="L165" s="147"/>
      <c r="M165" s="80"/>
      <c r="N165" s="134"/>
    </row>
    <row r="166" spans="1:15" ht="15" customHeight="1" x14ac:dyDescent="0.2">
      <c r="A166" s="20" t="str">
        <f>[6]Settings!U165</f>
        <v>B</v>
      </c>
      <c r="B166" s="19" t="str">
        <f>[6]Settings!V165</f>
        <v>KZN262</v>
      </c>
      <c r="C166" s="229" t="str">
        <f>[6]Settings!W165</f>
        <v xml:space="preserve"> uPhongolo</v>
      </c>
      <c r="D166" s="147">
        <v>44640</v>
      </c>
      <c r="E166" s="80">
        <v>47407</v>
      </c>
      <c r="F166" s="134">
        <v>50327</v>
      </c>
      <c r="G166" s="323"/>
      <c r="H166" s="147"/>
      <c r="I166" s="80"/>
      <c r="J166" s="134"/>
      <c r="K166" s="323"/>
      <c r="L166" s="147"/>
      <c r="M166" s="80"/>
      <c r="N166" s="134"/>
    </row>
    <row r="167" spans="1:15" ht="15" customHeight="1" x14ac:dyDescent="0.2">
      <c r="A167" s="20" t="str">
        <f>[6]Settings!U166</f>
        <v>B</v>
      </c>
      <c r="B167" s="19" t="str">
        <f>[6]Settings!V166</f>
        <v>KZN263</v>
      </c>
      <c r="C167" s="229" t="str">
        <f>[6]Settings!W166</f>
        <v xml:space="preserve"> AbaQulusi</v>
      </c>
      <c r="D167" s="147">
        <v>47910</v>
      </c>
      <c r="E167" s="80">
        <v>50880</v>
      </c>
      <c r="F167" s="134">
        <v>54014</v>
      </c>
      <c r="G167" s="323"/>
      <c r="H167" s="147"/>
      <c r="I167" s="80"/>
      <c r="J167" s="134"/>
      <c r="K167" s="323"/>
      <c r="L167" s="147"/>
      <c r="M167" s="80"/>
      <c r="N167" s="134"/>
    </row>
    <row r="168" spans="1:15" ht="15" customHeight="1" x14ac:dyDescent="0.2">
      <c r="A168" s="20" t="str">
        <f>[6]Settings!U167</f>
        <v>B</v>
      </c>
      <c r="B168" s="19" t="str">
        <f>[6]Settings!V167</f>
        <v>KZN265</v>
      </c>
      <c r="C168" s="229" t="str">
        <f>[6]Settings!W167</f>
        <v xml:space="preserve"> Nongoma</v>
      </c>
      <c r="D168" s="147">
        <v>70088</v>
      </c>
      <c r="E168" s="80">
        <v>74433</v>
      </c>
      <c r="F168" s="134">
        <v>79018</v>
      </c>
      <c r="G168" s="323"/>
      <c r="H168" s="147"/>
      <c r="I168" s="80"/>
      <c r="J168" s="134"/>
      <c r="K168" s="323"/>
      <c r="L168" s="147"/>
      <c r="M168" s="80"/>
      <c r="N168" s="134"/>
    </row>
    <row r="169" spans="1:15" ht="15" customHeight="1" x14ac:dyDescent="0.2">
      <c r="A169" s="20" t="str">
        <f>[6]Settings!U168</f>
        <v>B</v>
      </c>
      <c r="B169" s="19" t="str">
        <f>[6]Settings!V168</f>
        <v>KZN266</v>
      </c>
      <c r="C169" s="229" t="str">
        <f>[6]Settings!W168</f>
        <v xml:space="preserve"> Ulundi</v>
      </c>
      <c r="D169" s="147">
        <v>46470</v>
      </c>
      <c r="E169" s="80">
        <v>49350</v>
      </c>
      <c r="F169" s="134">
        <v>52390</v>
      </c>
      <c r="G169" s="323"/>
      <c r="H169" s="147"/>
      <c r="I169" s="80"/>
      <c r="J169" s="134"/>
      <c r="K169" s="323"/>
      <c r="L169" s="147"/>
      <c r="M169" s="80"/>
      <c r="N169" s="134"/>
    </row>
    <row r="170" spans="1:15" ht="15" customHeight="1" x14ac:dyDescent="0.2">
      <c r="A170" s="20" t="str">
        <f>[6]Settings!U169</f>
        <v>C</v>
      </c>
      <c r="B170" s="19" t="str">
        <f>[6]Settings!V169</f>
        <v>DC26</v>
      </c>
      <c r="C170" s="229" t="str">
        <f>[6]Settings!W169</f>
        <v xml:space="preserve"> Zululand District Municipality</v>
      </c>
      <c r="D170" s="147"/>
      <c r="E170" s="80"/>
      <c r="F170" s="134"/>
      <c r="G170" s="323"/>
      <c r="H170" s="147"/>
      <c r="I170" s="80"/>
      <c r="J170" s="134"/>
      <c r="K170" s="323"/>
      <c r="L170" s="147"/>
      <c r="M170" s="80"/>
      <c r="N170" s="134"/>
    </row>
    <row r="171" spans="1:15" s="66" customFormat="1" ht="15" customHeight="1" x14ac:dyDescent="0.2">
      <c r="A171" s="22" t="str">
        <f>[6]Settings!U170</f>
        <v>Total: Zululand Municipalities</v>
      </c>
      <c r="B171" s="23"/>
      <c r="C171" s="24"/>
      <c r="D171" s="193">
        <f>SUM(D165:D170)</f>
        <v>224725</v>
      </c>
      <c r="E171" s="102">
        <f t="shared" ref="E171:F171" si="40">SUM(E165:E170)</f>
        <v>238655</v>
      </c>
      <c r="F171" s="203">
        <f t="shared" si="40"/>
        <v>253355</v>
      </c>
      <c r="G171" s="222"/>
      <c r="H171" s="193">
        <f t="shared" ref="H171:O171" si="41">SUM(H165:H170)</f>
        <v>0</v>
      </c>
      <c r="I171" s="102">
        <f t="shared" si="41"/>
        <v>0</v>
      </c>
      <c r="J171" s="203">
        <f t="shared" si="41"/>
        <v>0</v>
      </c>
      <c r="K171" s="333"/>
      <c r="L171" s="193">
        <f t="shared" si="41"/>
        <v>0</v>
      </c>
      <c r="M171" s="102">
        <f t="shared" si="41"/>
        <v>0</v>
      </c>
      <c r="N171" s="203">
        <f t="shared" si="41"/>
        <v>0</v>
      </c>
      <c r="O171" s="426">
        <f t="shared" si="41"/>
        <v>0</v>
      </c>
    </row>
    <row r="172" spans="1:15" ht="15" customHeight="1" x14ac:dyDescent="0.2">
      <c r="A172" s="254">
        <f>[6]Settings!U171</f>
        <v>0</v>
      </c>
      <c r="B172" s="243">
        <f>[6]Settings!V171</f>
        <v>0</v>
      </c>
      <c r="C172" s="244">
        <f>[6]Settings!W171</f>
        <v>0</v>
      </c>
      <c r="D172" s="1"/>
      <c r="E172" s="2"/>
      <c r="F172" s="3"/>
      <c r="G172" s="127"/>
      <c r="H172" s="1"/>
      <c r="I172" s="2"/>
      <c r="J172" s="3"/>
      <c r="K172" s="127"/>
      <c r="L172" s="1"/>
      <c r="M172" s="2"/>
      <c r="N172" s="3"/>
    </row>
    <row r="173" spans="1:15" ht="15" customHeight="1" x14ac:dyDescent="0.2">
      <c r="A173" s="20" t="str">
        <f>[6]Settings!U172</f>
        <v>B</v>
      </c>
      <c r="B173" s="19" t="str">
        <f>[6]Settings!V172</f>
        <v>KZN271</v>
      </c>
      <c r="C173" s="229" t="str">
        <f>[6]Settings!W172</f>
        <v xml:space="preserve"> uMhlabuyalingana</v>
      </c>
      <c r="D173" s="147">
        <v>60110</v>
      </c>
      <c r="E173" s="80">
        <v>63836</v>
      </c>
      <c r="F173" s="134">
        <v>67769</v>
      </c>
      <c r="G173" s="323"/>
      <c r="H173" s="147"/>
      <c r="I173" s="80"/>
      <c r="J173" s="134"/>
      <c r="K173" s="323"/>
      <c r="L173" s="147"/>
      <c r="M173" s="80"/>
      <c r="N173" s="134"/>
    </row>
    <row r="174" spans="1:15" ht="15" customHeight="1" x14ac:dyDescent="0.2">
      <c r="A174" s="20" t="str">
        <f>[6]Settings!U173</f>
        <v>B</v>
      </c>
      <c r="B174" s="19" t="str">
        <f>[6]Settings!V173</f>
        <v>KZN272</v>
      </c>
      <c r="C174" s="229" t="str">
        <f>[6]Settings!W173</f>
        <v xml:space="preserve"> Jozini</v>
      </c>
      <c r="D174" s="147">
        <v>71924</v>
      </c>
      <c r="E174" s="80">
        <v>76383</v>
      </c>
      <c r="F174" s="134">
        <v>81088</v>
      </c>
      <c r="G174" s="323"/>
      <c r="H174" s="147"/>
      <c r="I174" s="80"/>
      <c r="J174" s="134"/>
      <c r="K174" s="323"/>
      <c r="L174" s="147"/>
      <c r="M174" s="80"/>
      <c r="N174" s="134"/>
    </row>
    <row r="175" spans="1:15" ht="15" customHeight="1" x14ac:dyDescent="0.2">
      <c r="A175" s="20" t="str">
        <f>[6]Settings!U174</f>
        <v>B</v>
      </c>
      <c r="B175" s="19" t="str">
        <f>[6]Settings!V174</f>
        <v>KZN275</v>
      </c>
      <c r="C175" s="229" t="str">
        <f>[6]Settings!W174</f>
        <v xml:space="preserve"> Mtubatuba</v>
      </c>
      <c r="D175" s="147">
        <v>53998</v>
      </c>
      <c r="E175" s="80">
        <v>57345</v>
      </c>
      <c r="F175" s="134">
        <v>60878</v>
      </c>
      <c r="G175" s="323"/>
      <c r="H175" s="147"/>
      <c r="I175" s="80"/>
      <c r="J175" s="134"/>
      <c r="K175" s="323"/>
      <c r="L175" s="147"/>
      <c r="M175" s="80"/>
      <c r="N175" s="134"/>
    </row>
    <row r="176" spans="1:15" ht="15" customHeight="1" x14ac:dyDescent="0.2">
      <c r="A176" s="20" t="str">
        <f>[6]Settings!U175</f>
        <v>B</v>
      </c>
      <c r="B176" s="19" t="str">
        <f>[6]Settings!V175</f>
        <v>KZN276</v>
      </c>
      <c r="C176" s="229" t="str">
        <f>[6]Settings!W175</f>
        <v xml:space="preserve"> Big Five Hlabisa</v>
      </c>
      <c r="D176" s="147">
        <v>27877</v>
      </c>
      <c r="E176" s="80">
        <v>29605</v>
      </c>
      <c r="F176" s="134">
        <v>31429</v>
      </c>
      <c r="G176" s="323"/>
      <c r="H176" s="147"/>
      <c r="I176" s="80"/>
      <c r="J176" s="134"/>
      <c r="K176" s="323"/>
      <c r="L176" s="147"/>
      <c r="M176" s="80"/>
      <c r="N176" s="134"/>
    </row>
    <row r="177" spans="1:15" ht="15" customHeight="1" x14ac:dyDescent="0.2">
      <c r="A177" s="20" t="str">
        <f>[6]Settings!U176</f>
        <v>C</v>
      </c>
      <c r="B177" s="19" t="str">
        <f>[6]Settings!V176</f>
        <v>DC27</v>
      </c>
      <c r="C177" s="229" t="str">
        <f>[6]Settings!W176</f>
        <v xml:space="preserve"> uMkhanyakude District Municipality</v>
      </c>
      <c r="D177" s="147"/>
      <c r="E177" s="80"/>
      <c r="F177" s="134"/>
      <c r="G177" s="323"/>
      <c r="H177" s="147"/>
      <c r="I177" s="80"/>
      <c r="J177" s="134"/>
      <c r="K177" s="323"/>
      <c r="L177" s="147"/>
      <c r="M177" s="80"/>
      <c r="N177" s="134"/>
    </row>
    <row r="178" spans="1:15" s="66" customFormat="1" ht="15" customHeight="1" x14ac:dyDescent="0.2">
      <c r="A178" s="22" t="str">
        <f>[6]Settings!U177</f>
        <v>Total: uMkhanyakude Municipalities</v>
      </c>
      <c r="B178" s="23"/>
      <c r="C178" s="24"/>
      <c r="D178" s="193">
        <f>SUM(D173:D177)</f>
        <v>213909</v>
      </c>
      <c r="E178" s="102">
        <f t="shared" ref="E178:F178" si="42">SUM(E173:E177)</f>
        <v>227169</v>
      </c>
      <c r="F178" s="203">
        <f t="shared" si="42"/>
        <v>241164</v>
      </c>
      <c r="G178" s="222"/>
      <c r="H178" s="193">
        <f t="shared" ref="H178:O178" si="43">SUM(H173:H177)</f>
        <v>0</v>
      </c>
      <c r="I178" s="102">
        <f t="shared" si="43"/>
        <v>0</v>
      </c>
      <c r="J178" s="203">
        <f t="shared" si="43"/>
        <v>0</v>
      </c>
      <c r="K178" s="333"/>
      <c r="L178" s="193">
        <f t="shared" si="43"/>
        <v>0</v>
      </c>
      <c r="M178" s="102">
        <f t="shared" si="43"/>
        <v>0</v>
      </c>
      <c r="N178" s="203">
        <f t="shared" si="43"/>
        <v>0</v>
      </c>
      <c r="O178" s="426">
        <f t="shared" si="43"/>
        <v>0</v>
      </c>
    </row>
    <row r="179" spans="1:15" ht="15" customHeight="1" x14ac:dyDescent="0.2">
      <c r="A179" s="254">
        <f>[6]Settings!U178</f>
        <v>0</v>
      </c>
      <c r="B179" s="243">
        <f>[6]Settings!V178</f>
        <v>0</v>
      </c>
      <c r="C179" s="244">
        <f>[6]Settings!W178</f>
        <v>0</v>
      </c>
      <c r="D179" s="1"/>
      <c r="E179" s="2"/>
      <c r="F179" s="3"/>
      <c r="G179" s="127"/>
      <c r="H179" s="1"/>
      <c r="I179" s="2"/>
      <c r="J179" s="3"/>
      <c r="K179" s="127"/>
      <c r="L179" s="1"/>
      <c r="M179" s="2"/>
      <c r="N179" s="3"/>
    </row>
    <row r="180" spans="1:15" ht="15" customHeight="1" x14ac:dyDescent="0.2">
      <c r="A180" s="20" t="str">
        <f>[6]Settings!U179</f>
        <v>B</v>
      </c>
      <c r="B180" s="19" t="str">
        <f>[6]Settings!V179</f>
        <v>KZN281</v>
      </c>
      <c r="C180" s="229" t="str">
        <f>[6]Settings!W179</f>
        <v xml:space="preserve"> uMfolozi</v>
      </c>
      <c r="D180" s="147">
        <v>32281</v>
      </c>
      <c r="E180" s="80">
        <v>34282</v>
      </c>
      <c r="F180" s="134">
        <v>36394</v>
      </c>
      <c r="G180" s="323"/>
      <c r="H180" s="147"/>
      <c r="I180" s="80"/>
      <c r="J180" s="134"/>
      <c r="K180" s="323"/>
      <c r="L180" s="147"/>
      <c r="M180" s="80"/>
      <c r="N180" s="134"/>
    </row>
    <row r="181" spans="1:15" ht="15" customHeight="1" x14ac:dyDescent="0.2">
      <c r="A181" s="20" t="str">
        <f>[6]Settings!U180</f>
        <v>B</v>
      </c>
      <c r="B181" s="19" t="str">
        <f>[6]Settings!V180</f>
        <v>KZN282</v>
      </c>
      <c r="C181" s="229" t="str">
        <f>[6]Settings!W180</f>
        <v xml:space="preserve"> uMhlathuze</v>
      </c>
      <c r="D181" s="147"/>
      <c r="E181" s="80"/>
      <c r="F181" s="134">
        <v>0</v>
      </c>
      <c r="G181" s="323"/>
      <c r="H181" s="147"/>
      <c r="I181" s="80"/>
      <c r="J181" s="134"/>
      <c r="K181" s="323"/>
      <c r="L181" s="147"/>
      <c r="M181" s="80"/>
      <c r="N181" s="134"/>
    </row>
    <row r="182" spans="1:15" ht="15" customHeight="1" x14ac:dyDescent="0.2">
      <c r="A182" s="20" t="str">
        <f>[6]Settings!U181</f>
        <v>B</v>
      </c>
      <c r="B182" s="19" t="str">
        <f>[6]Settings!V181</f>
        <v>KZN284</v>
      </c>
      <c r="C182" s="229" t="str">
        <f>[6]Settings!W181</f>
        <v xml:space="preserve"> uMlalazi</v>
      </c>
      <c r="D182" s="147">
        <v>73535</v>
      </c>
      <c r="E182" s="80">
        <v>78093</v>
      </c>
      <c r="F182" s="134">
        <v>82904</v>
      </c>
      <c r="G182" s="323"/>
      <c r="H182" s="147"/>
      <c r="I182" s="80"/>
      <c r="J182" s="134"/>
      <c r="K182" s="323"/>
      <c r="L182" s="147"/>
      <c r="M182" s="80"/>
      <c r="N182" s="134"/>
    </row>
    <row r="183" spans="1:15" ht="15" customHeight="1" x14ac:dyDescent="0.2">
      <c r="A183" s="20" t="str">
        <f>[6]Settings!U182</f>
        <v>B</v>
      </c>
      <c r="B183" s="19" t="str">
        <f>[6]Settings!V182</f>
        <v>KZN285</v>
      </c>
      <c r="C183" s="229" t="str">
        <f>[6]Settings!W182</f>
        <v xml:space="preserve"> Mthonjaneni</v>
      </c>
      <c r="D183" s="147">
        <v>28204</v>
      </c>
      <c r="E183" s="80">
        <v>29952</v>
      </c>
      <c r="F183" s="134">
        <v>31797</v>
      </c>
      <c r="G183" s="323"/>
      <c r="H183" s="147"/>
      <c r="I183" s="80"/>
      <c r="J183" s="134"/>
      <c r="K183" s="323"/>
      <c r="L183" s="147"/>
      <c r="M183" s="80"/>
      <c r="N183" s="134"/>
    </row>
    <row r="184" spans="1:15" ht="15" customHeight="1" x14ac:dyDescent="0.2">
      <c r="A184" s="20" t="str">
        <f>[6]Settings!U183</f>
        <v>B</v>
      </c>
      <c r="B184" s="19" t="str">
        <f>[6]Settings!V183</f>
        <v>KZN286</v>
      </c>
      <c r="C184" s="229" t="str">
        <f>[6]Settings!W183</f>
        <v xml:space="preserve"> Nkandla</v>
      </c>
      <c r="D184" s="147">
        <v>34918</v>
      </c>
      <c r="E184" s="80">
        <v>37083</v>
      </c>
      <c r="F184" s="134">
        <v>39367</v>
      </c>
      <c r="G184" s="323"/>
      <c r="H184" s="147"/>
      <c r="I184" s="80"/>
      <c r="J184" s="134"/>
      <c r="K184" s="323"/>
      <c r="L184" s="147"/>
      <c r="M184" s="80"/>
      <c r="N184" s="134"/>
    </row>
    <row r="185" spans="1:15" ht="15" customHeight="1" x14ac:dyDescent="0.2">
      <c r="A185" s="20" t="str">
        <f>[6]Settings!U184</f>
        <v>C</v>
      </c>
      <c r="B185" s="19" t="str">
        <f>[6]Settings!V184</f>
        <v>DC28</v>
      </c>
      <c r="C185" s="229" t="str">
        <f>[6]Settings!W184</f>
        <v xml:space="preserve"> King Cetshwayo District Municipality</v>
      </c>
      <c r="D185" s="147"/>
      <c r="E185" s="80"/>
      <c r="F185" s="134"/>
      <c r="G185" s="323"/>
      <c r="H185" s="147"/>
      <c r="I185" s="80"/>
      <c r="J185" s="134"/>
      <c r="K185" s="323"/>
      <c r="L185" s="147"/>
      <c r="M185" s="80"/>
      <c r="N185" s="134"/>
    </row>
    <row r="186" spans="1:15" s="66" customFormat="1" ht="15" customHeight="1" x14ac:dyDescent="0.2">
      <c r="A186" s="22" t="str">
        <f>[6]Settings!U185</f>
        <v>Total: King Cetshwayo Municipalities</v>
      </c>
      <c r="B186" s="23"/>
      <c r="C186" s="24"/>
      <c r="D186" s="193">
        <f>SUM(D180:D185)</f>
        <v>168938</v>
      </c>
      <c r="E186" s="102">
        <f t="shared" ref="E186:F186" si="44">SUM(E180:E185)</f>
        <v>179410</v>
      </c>
      <c r="F186" s="203">
        <f t="shared" si="44"/>
        <v>190462</v>
      </c>
      <c r="G186" s="222"/>
      <c r="H186" s="193">
        <f t="shared" ref="H186:O186" si="45">SUM(H180:H185)</f>
        <v>0</v>
      </c>
      <c r="I186" s="102">
        <f t="shared" si="45"/>
        <v>0</v>
      </c>
      <c r="J186" s="203">
        <f t="shared" si="45"/>
        <v>0</v>
      </c>
      <c r="K186" s="333"/>
      <c r="L186" s="193">
        <f t="shared" si="45"/>
        <v>0</v>
      </c>
      <c r="M186" s="102">
        <f t="shared" si="45"/>
        <v>0</v>
      </c>
      <c r="N186" s="203">
        <f t="shared" si="45"/>
        <v>0</v>
      </c>
      <c r="O186" s="426">
        <f t="shared" si="45"/>
        <v>0</v>
      </c>
    </row>
    <row r="187" spans="1:15" ht="15" customHeight="1" x14ac:dyDescent="0.2">
      <c r="A187" s="254">
        <f>[6]Settings!U186</f>
        <v>0</v>
      </c>
      <c r="B187" s="243">
        <f>[6]Settings!V186</f>
        <v>0</v>
      </c>
      <c r="C187" s="244">
        <f>[6]Settings!W186</f>
        <v>0</v>
      </c>
      <c r="D187" s="1"/>
      <c r="E187" s="2"/>
      <c r="F187" s="3"/>
      <c r="G187" s="127"/>
      <c r="H187" s="1"/>
      <c r="I187" s="2"/>
      <c r="J187" s="3"/>
      <c r="K187" s="127"/>
      <c r="L187" s="1"/>
      <c r="M187" s="2"/>
      <c r="N187" s="3"/>
    </row>
    <row r="188" spans="1:15" ht="15" customHeight="1" x14ac:dyDescent="0.2">
      <c r="A188" s="20" t="str">
        <f>[6]Settings!U187</f>
        <v>B</v>
      </c>
      <c r="B188" s="19" t="str">
        <f>[6]Settings!V187</f>
        <v>KZN291</v>
      </c>
      <c r="C188" s="229" t="str">
        <f>[6]Settings!W187</f>
        <v xml:space="preserve"> Mandeni</v>
      </c>
      <c r="D188" s="147">
        <v>41707</v>
      </c>
      <c r="E188" s="80">
        <v>44292</v>
      </c>
      <c r="F188" s="134">
        <v>47021</v>
      </c>
      <c r="G188" s="323"/>
      <c r="H188" s="147"/>
      <c r="I188" s="80"/>
      <c r="J188" s="134"/>
      <c r="K188" s="323"/>
      <c r="L188" s="147"/>
      <c r="M188" s="80"/>
      <c r="N188" s="134"/>
    </row>
    <row r="189" spans="1:15" ht="15" customHeight="1" x14ac:dyDescent="0.2">
      <c r="A189" s="20" t="str">
        <f>[6]Settings!U188</f>
        <v>B</v>
      </c>
      <c r="B189" s="19" t="str">
        <f>[6]Settings!V188</f>
        <v>KZN292</v>
      </c>
      <c r="C189" s="229" t="str">
        <f>[6]Settings!W188</f>
        <v xml:space="preserve"> KwaDukuza</v>
      </c>
      <c r="D189" s="147">
        <v>62478</v>
      </c>
      <c r="E189" s="80">
        <v>66351</v>
      </c>
      <c r="F189" s="134">
        <v>70438</v>
      </c>
      <c r="G189" s="323"/>
      <c r="H189" s="147"/>
      <c r="I189" s="80"/>
      <c r="J189" s="134"/>
      <c r="K189" s="323"/>
      <c r="L189" s="147"/>
      <c r="M189" s="80"/>
      <c r="N189" s="134"/>
    </row>
    <row r="190" spans="1:15" ht="15" customHeight="1" x14ac:dyDescent="0.2">
      <c r="A190" s="20" t="str">
        <f>[6]Settings!U189</f>
        <v>B</v>
      </c>
      <c r="B190" s="19" t="str">
        <f>[6]Settings!V189</f>
        <v>KZN293</v>
      </c>
      <c r="C190" s="229" t="str">
        <f>[6]Settings!W189</f>
        <v xml:space="preserve"> Ndwedwe</v>
      </c>
      <c r="D190" s="147">
        <v>43691</v>
      </c>
      <c r="E190" s="80">
        <v>46400</v>
      </c>
      <c r="F190" s="134">
        <v>49258</v>
      </c>
      <c r="G190" s="323"/>
      <c r="H190" s="147"/>
      <c r="I190" s="80"/>
      <c r="J190" s="134"/>
      <c r="K190" s="323"/>
      <c r="L190" s="147"/>
      <c r="M190" s="80"/>
      <c r="N190" s="134"/>
    </row>
    <row r="191" spans="1:15" ht="15" customHeight="1" x14ac:dyDescent="0.2">
      <c r="A191" s="20" t="str">
        <f>[6]Settings!U190</f>
        <v>B</v>
      </c>
      <c r="B191" s="19" t="str">
        <f>[6]Settings!V190</f>
        <v>KZN294</v>
      </c>
      <c r="C191" s="229" t="str">
        <f>[6]Settings!W190</f>
        <v xml:space="preserve"> Maphumulo</v>
      </c>
      <c r="D191" s="147">
        <v>43249</v>
      </c>
      <c r="E191" s="80">
        <v>45930</v>
      </c>
      <c r="F191" s="134">
        <v>48760</v>
      </c>
      <c r="G191" s="323"/>
      <c r="H191" s="147"/>
      <c r="I191" s="80"/>
      <c r="J191" s="134"/>
      <c r="K191" s="323"/>
      <c r="L191" s="147"/>
      <c r="M191" s="80"/>
      <c r="N191" s="134"/>
    </row>
    <row r="192" spans="1:15" ht="15" customHeight="1" x14ac:dyDescent="0.2">
      <c r="A192" s="20" t="str">
        <f>[6]Settings!U191</f>
        <v>C</v>
      </c>
      <c r="B192" s="19" t="str">
        <f>[6]Settings!V191</f>
        <v>DC29</v>
      </c>
      <c r="C192" s="229" t="str">
        <f>[6]Settings!W191</f>
        <v xml:space="preserve"> iLembe District Municipality</v>
      </c>
      <c r="D192" s="147"/>
      <c r="E192" s="80"/>
      <c r="F192" s="134"/>
      <c r="G192" s="323"/>
      <c r="H192" s="147"/>
      <c r="I192" s="80"/>
      <c r="J192" s="134"/>
      <c r="K192" s="323"/>
      <c r="L192" s="147"/>
      <c r="M192" s="80"/>
      <c r="N192" s="134"/>
    </row>
    <row r="193" spans="1:15" s="66" customFormat="1" ht="15" customHeight="1" x14ac:dyDescent="0.2">
      <c r="A193" s="22" t="str">
        <f>[6]Settings!U192</f>
        <v>Total: iLembe Municipalities</v>
      </c>
      <c r="B193" s="23"/>
      <c r="C193" s="24"/>
      <c r="D193" s="193">
        <f>SUM(D188:D192)</f>
        <v>191125</v>
      </c>
      <c r="E193" s="102">
        <f t="shared" ref="E193:F193" si="46">SUM(E188:E192)</f>
        <v>202973</v>
      </c>
      <c r="F193" s="203">
        <f t="shared" si="46"/>
        <v>215477</v>
      </c>
      <c r="G193" s="222"/>
      <c r="H193" s="193">
        <f t="shared" ref="H193:O193" si="47">SUM(H188:H192)</f>
        <v>0</v>
      </c>
      <c r="I193" s="102">
        <f t="shared" si="47"/>
        <v>0</v>
      </c>
      <c r="J193" s="203">
        <f t="shared" si="47"/>
        <v>0</v>
      </c>
      <c r="K193" s="333"/>
      <c r="L193" s="193">
        <f t="shared" si="47"/>
        <v>0</v>
      </c>
      <c r="M193" s="102">
        <f t="shared" si="47"/>
        <v>0</v>
      </c>
      <c r="N193" s="203">
        <f t="shared" si="47"/>
        <v>0</v>
      </c>
      <c r="O193" s="426">
        <f t="shared" si="47"/>
        <v>0</v>
      </c>
    </row>
    <row r="194" spans="1:15" ht="15" customHeight="1" x14ac:dyDescent="0.2">
      <c r="A194" s="254">
        <f>[6]Settings!U193</f>
        <v>0</v>
      </c>
      <c r="B194" s="243">
        <f>[6]Settings!V193</f>
        <v>0</v>
      </c>
      <c r="C194" s="244">
        <f>[6]Settings!W193</f>
        <v>0</v>
      </c>
      <c r="D194" s="1"/>
      <c r="E194" s="2"/>
      <c r="F194" s="3"/>
      <c r="G194" s="127"/>
      <c r="H194" s="1"/>
      <c r="I194" s="2"/>
      <c r="J194" s="3"/>
      <c r="K194" s="127"/>
      <c r="L194" s="1"/>
      <c r="M194" s="2"/>
      <c r="N194" s="3"/>
    </row>
    <row r="195" spans="1:15" ht="15" customHeight="1" x14ac:dyDescent="0.2">
      <c r="A195" s="20" t="str">
        <f>[6]Settings!U194</f>
        <v>B</v>
      </c>
      <c r="B195" s="19" t="str">
        <f>[6]Settings!V194</f>
        <v>KZN433</v>
      </c>
      <c r="C195" s="229" t="str">
        <f>[6]Settings!W194</f>
        <v xml:space="preserve"> Greater Kokstad</v>
      </c>
      <c r="D195" s="147">
        <v>10333</v>
      </c>
      <c r="E195" s="80">
        <v>10974</v>
      </c>
      <c r="F195" s="134">
        <v>11650</v>
      </c>
      <c r="G195" s="323"/>
      <c r="H195" s="147"/>
      <c r="I195" s="80"/>
      <c r="J195" s="134"/>
      <c r="K195" s="323"/>
      <c r="L195" s="147"/>
      <c r="M195" s="80"/>
      <c r="N195" s="134"/>
    </row>
    <row r="196" spans="1:15" ht="15" customHeight="1" x14ac:dyDescent="0.2">
      <c r="A196" s="20" t="str">
        <f>[6]Settings!U195</f>
        <v>B</v>
      </c>
      <c r="B196" s="19" t="str">
        <f>[6]Settings!V195</f>
        <v>KZN434</v>
      </c>
      <c r="C196" s="229" t="str">
        <f>[6]Settings!W195</f>
        <v xml:space="preserve"> uBuhlebezwe</v>
      </c>
      <c r="D196" s="147">
        <v>47029</v>
      </c>
      <c r="E196" s="80">
        <v>49944</v>
      </c>
      <c r="F196" s="134">
        <v>53021</v>
      </c>
      <c r="G196" s="323"/>
      <c r="H196" s="147"/>
      <c r="I196" s="80"/>
      <c r="J196" s="134"/>
      <c r="K196" s="323"/>
      <c r="L196" s="147"/>
      <c r="M196" s="80"/>
      <c r="N196" s="134"/>
    </row>
    <row r="197" spans="1:15" ht="15" customHeight="1" x14ac:dyDescent="0.2">
      <c r="A197" s="20" t="str">
        <f>[6]Settings!U196</f>
        <v>B</v>
      </c>
      <c r="B197" s="19" t="str">
        <f>[6]Settings!V196</f>
        <v>KZN435</v>
      </c>
      <c r="C197" s="229" t="str">
        <f>[6]Settings!W196</f>
        <v xml:space="preserve"> uMzimkhulu</v>
      </c>
      <c r="D197" s="147">
        <v>96707</v>
      </c>
      <c r="E197" s="80">
        <v>102702</v>
      </c>
      <c r="F197" s="134">
        <v>109028</v>
      </c>
      <c r="G197" s="323"/>
      <c r="H197" s="147"/>
      <c r="I197" s="80"/>
      <c r="J197" s="134"/>
      <c r="K197" s="323"/>
      <c r="L197" s="147"/>
      <c r="M197" s="80"/>
      <c r="N197" s="134"/>
    </row>
    <row r="198" spans="1:15" ht="15" customHeight="1" x14ac:dyDescent="0.2">
      <c r="A198" s="20" t="str">
        <f>[6]Settings!U197</f>
        <v>B</v>
      </c>
      <c r="B198" s="19" t="str">
        <f>[6]Settings!V197</f>
        <v>KZN436</v>
      </c>
      <c r="C198" s="229" t="str">
        <f>[6]Settings!W197</f>
        <v xml:space="preserve"> Dr Nkosazana Dlamini Zuma</v>
      </c>
      <c r="D198" s="147">
        <v>45475</v>
      </c>
      <c r="E198" s="80">
        <v>48294</v>
      </c>
      <c r="F198" s="134">
        <v>51269</v>
      </c>
      <c r="G198" s="323"/>
      <c r="H198" s="147"/>
      <c r="I198" s="80"/>
      <c r="J198" s="134"/>
      <c r="K198" s="323"/>
      <c r="L198" s="147"/>
      <c r="M198" s="80"/>
      <c r="N198" s="134"/>
    </row>
    <row r="199" spans="1:15" ht="15" customHeight="1" x14ac:dyDescent="0.2">
      <c r="A199" s="20" t="str">
        <f>[6]Settings!U198</f>
        <v>C</v>
      </c>
      <c r="B199" s="19" t="str">
        <f>[6]Settings!V198</f>
        <v>DC43</v>
      </c>
      <c r="C199" s="229" t="str">
        <f>[6]Settings!W198</f>
        <v xml:space="preserve"> Harry Gwala District Municipality</v>
      </c>
      <c r="D199" s="147"/>
      <c r="E199" s="80"/>
      <c r="F199" s="134"/>
      <c r="G199" s="323"/>
      <c r="H199" s="147"/>
      <c r="I199" s="80"/>
      <c r="J199" s="134"/>
      <c r="K199" s="323"/>
      <c r="L199" s="147"/>
      <c r="M199" s="80"/>
      <c r="N199" s="134"/>
    </row>
    <row r="200" spans="1:15" s="66" customFormat="1" ht="15" customHeight="1" x14ac:dyDescent="0.2">
      <c r="A200" s="22" t="str">
        <f>[6]Settings!U199</f>
        <v>Total: Harry Gwala Municipalities</v>
      </c>
      <c r="B200" s="23"/>
      <c r="C200" s="24"/>
      <c r="D200" s="193">
        <f>SUM(D195:D199)</f>
        <v>199544</v>
      </c>
      <c r="E200" s="102">
        <f t="shared" ref="E200:F200" si="48">SUM(E195:E199)</f>
        <v>211914</v>
      </c>
      <c r="F200" s="203">
        <f t="shared" si="48"/>
        <v>224968</v>
      </c>
      <c r="G200" s="222"/>
      <c r="H200" s="193">
        <f t="shared" ref="H200:O200" si="49">SUM(H195:H199)</f>
        <v>0</v>
      </c>
      <c r="I200" s="102">
        <f t="shared" si="49"/>
        <v>0</v>
      </c>
      <c r="J200" s="203">
        <f t="shared" si="49"/>
        <v>0</v>
      </c>
      <c r="K200" s="333"/>
      <c r="L200" s="193">
        <f t="shared" si="49"/>
        <v>0</v>
      </c>
      <c r="M200" s="102">
        <f t="shared" si="49"/>
        <v>0</v>
      </c>
      <c r="N200" s="203">
        <f t="shared" si="49"/>
        <v>0</v>
      </c>
      <c r="O200" s="426">
        <f t="shared" si="49"/>
        <v>0</v>
      </c>
    </row>
    <row r="201" spans="1:15" ht="15" customHeight="1" x14ac:dyDescent="0.2">
      <c r="A201" s="254">
        <f>[6]Settings!U200</f>
        <v>0</v>
      </c>
      <c r="B201" s="243">
        <f>[6]Settings!V200</f>
        <v>0</v>
      </c>
      <c r="C201" s="244">
        <f>[6]Settings!W200</f>
        <v>0</v>
      </c>
      <c r="D201" s="1"/>
      <c r="E201" s="2"/>
      <c r="F201" s="3"/>
      <c r="G201" s="127"/>
      <c r="H201" s="1"/>
      <c r="I201" s="2"/>
      <c r="J201" s="3"/>
      <c r="K201" s="127"/>
      <c r="L201" s="1"/>
      <c r="M201" s="2"/>
      <c r="N201" s="3"/>
    </row>
    <row r="202" spans="1:15" ht="15" customHeight="1" x14ac:dyDescent="0.2">
      <c r="A202" s="254">
        <f>[6]Settings!U201</f>
        <v>0</v>
      </c>
      <c r="B202" s="243">
        <f>[6]Settings!V201</f>
        <v>0</v>
      </c>
      <c r="C202" s="244">
        <f>[6]Settings!W201</f>
        <v>0</v>
      </c>
      <c r="D202" s="1"/>
      <c r="E202" s="2"/>
      <c r="F202" s="3"/>
      <c r="G202" s="127"/>
      <c r="H202" s="1"/>
      <c r="I202" s="2"/>
      <c r="J202" s="3"/>
      <c r="K202" s="127"/>
      <c r="L202" s="1"/>
      <c r="M202" s="2"/>
      <c r="N202" s="3"/>
    </row>
    <row r="203" spans="1:15" s="66" customFormat="1" ht="15" customHeight="1" x14ac:dyDescent="0.2">
      <c r="A203" s="22" t="str">
        <f>[6]Settings!U202</f>
        <v>Total: KwaZulu-Natal  Municipalities</v>
      </c>
      <c r="B203" s="23"/>
      <c r="C203" s="24"/>
      <c r="D203" s="193">
        <f>D127+D134+D144+D150+D157+D163+D171+D178+D186+D193+D200</f>
        <v>1743452</v>
      </c>
      <c r="E203" s="102">
        <f t="shared" ref="E203:F203" si="50">E127+E134+E144+E150+E157+E163+E171+E178+E186+E193+E200</f>
        <v>1851523</v>
      </c>
      <c r="F203" s="203">
        <f t="shared" si="50"/>
        <v>1965578</v>
      </c>
      <c r="G203" s="222"/>
      <c r="H203" s="193">
        <f t="shared" ref="H203:O203" si="51">H127+H134+H144+H150+H157+H163+H171+H178+H186+H193+H200</f>
        <v>0</v>
      </c>
      <c r="I203" s="102">
        <f t="shared" si="51"/>
        <v>0</v>
      </c>
      <c r="J203" s="203">
        <f t="shared" si="51"/>
        <v>0</v>
      </c>
      <c r="K203" s="333"/>
      <c r="L203" s="193">
        <f t="shared" si="51"/>
        <v>0</v>
      </c>
      <c r="M203" s="102">
        <f t="shared" si="51"/>
        <v>0</v>
      </c>
      <c r="N203" s="203">
        <f t="shared" si="51"/>
        <v>0</v>
      </c>
      <c r="O203" s="426">
        <f t="shared" si="51"/>
        <v>0</v>
      </c>
    </row>
    <row r="204" spans="1:15" ht="15" customHeight="1" x14ac:dyDescent="0.2">
      <c r="A204" s="254">
        <f>[6]Settings!U203</f>
        <v>0</v>
      </c>
      <c r="B204" s="243">
        <f>[6]Settings!V203</f>
        <v>0</v>
      </c>
      <c r="C204" s="244">
        <f>[6]Settings!W203</f>
        <v>0</v>
      </c>
      <c r="D204" s="6"/>
      <c r="E204" s="7"/>
      <c r="F204" s="8"/>
      <c r="G204" s="127"/>
      <c r="H204" s="6"/>
      <c r="I204" s="7"/>
      <c r="J204" s="8"/>
      <c r="K204" s="331"/>
      <c r="L204" s="6"/>
      <c r="M204" s="7"/>
      <c r="N204" s="8"/>
    </row>
    <row r="205" spans="1:15" ht="15" customHeight="1" x14ac:dyDescent="0.2">
      <c r="A205" s="257" t="str">
        <f>[6]Settings!U204</f>
        <v>LIMPOPO</v>
      </c>
      <c r="B205" s="19"/>
      <c r="C205" s="229"/>
      <c r="D205" s="1"/>
      <c r="E205" s="2"/>
      <c r="F205" s="3"/>
      <c r="G205" s="127"/>
      <c r="H205" s="1"/>
      <c r="I205" s="2"/>
      <c r="J205" s="3"/>
      <c r="K205" s="127"/>
      <c r="L205" s="1"/>
      <c r="M205" s="2"/>
      <c r="N205" s="3"/>
    </row>
    <row r="206" spans="1:15" ht="15" customHeight="1" x14ac:dyDescent="0.2">
      <c r="A206" s="254">
        <f>[6]Settings!U205</f>
        <v>0</v>
      </c>
      <c r="B206" s="243">
        <f>[6]Settings!V205</f>
        <v>0</v>
      </c>
      <c r="C206" s="244">
        <f>[6]Settings!W205</f>
        <v>0</v>
      </c>
      <c r="D206" s="1"/>
      <c r="E206" s="2"/>
      <c r="F206" s="3"/>
      <c r="G206" s="127"/>
      <c r="H206" s="1"/>
      <c r="I206" s="2"/>
      <c r="J206" s="3"/>
      <c r="K206" s="127"/>
      <c r="L206" s="1"/>
      <c r="M206" s="2"/>
      <c r="N206" s="3"/>
    </row>
    <row r="207" spans="1:15" ht="15" customHeight="1" x14ac:dyDescent="0.2">
      <c r="A207" s="20" t="str">
        <f>[6]Settings!U206</f>
        <v>B</v>
      </c>
      <c r="B207" s="19" t="str">
        <f>[6]Settings!V206</f>
        <v>LIM331</v>
      </c>
      <c r="C207" s="229" t="str">
        <f>[6]Settings!W206</f>
        <v xml:space="preserve"> Greater Giyani</v>
      </c>
      <c r="D207" s="147">
        <v>114760</v>
      </c>
      <c r="E207" s="80">
        <v>121874</v>
      </c>
      <c r="F207" s="134">
        <v>129381</v>
      </c>
      <c r="G207" s="323"/>
      <c r="H207" s="147"/>
      <c r="I207" s="80"/>
      <c r="J207" s="134"/>
      <c r="K207" s="323"/>
      <c r="L207" s="147"/>
      <c r="M207" s="80"/>
      <c r="N207" s="134"/>
    </row>
    <row r="208" spans="1:15" ht="15" customHeight="1" x14ac:dyDescent="0.2">
      <c r="A208" s="20" t="str">
        <f>[6]Settings!U207</f>
        <v>B</v>
      </c>
      <c r="B208" s="19" t="str">
        <f>[6]Settings!V207</f>
        <v>LIM332</v>
      </c>
      <c r="C208" s="229" t="str">
        <f>[6]Settings!W207</f>
        <v xml:space="preserve"> Greater Letaba</v>
      </c>
      <c r="D208" s="147">
        <v>90845</v>
      </c>
      <c r="E208" s="80">
        <v>96476</v>
      </c>
      <c r="F208" s="134">
        <v>102420</v>
      </c>
      <c r="G208" s="323"/>
      <c r="H208" s="147"/>
      <c r="I208" s="80"/>
      <c r="J208" s="134"/>
      <c r="K208" s="323"/>
      <c r="L208" s="147"/>
      <c r="M208" s="80"/>
      <c r="N208" s="134"/>
    </row>
    <row r="209" spans="1:15" ht="15" customHeight="1" x14ac:dyDescent="0.2">
      <c r="A209" s="20" t="str">
        <f>[6]Settings!U208</f>
        <v>B</v>
      </c>
      <c r="B209" s="19" t="str">
        <f>[6]Settings!V208</f>
        <v>LIM333</v>
      </c>
      <c r="C209" s="229" t="str">
        <f>[6]Settings!W208</f>
        <v xml:space="preserve"> Greater Tzaneen</v>
      </c>
      <c r="D209" s="147">
        <v>180970</v>
      </c>
      <c r="E209" s="80">
        <v>192188</v>
      </c>
      <c r="F209" s="134">
        <v>204027</v>
      </c>
      <c r="G209" s="323"/>
      <c r="H209" s="147"/>
      <c r="I209" s="80"/>
      <c r="J209" s="134"/>
      <c r="K209" s="323"/>
      <c r="L209" s="147"/>
      <c r="M209" s="80"/>
      <c r="N209" s="134"/>
    </row>
    <row r="210" spans="1:15" ht="15" customHeight="1" x14ac:dyDescent="0.2">
      <c r="A210" s="20" t="str">
        <f>[6]Settings!U209</f>
        <v>B</v>
      </c>
      <c r="B210" s="19" t="str">
        <f>[6]Settings!V209</f>
        <v>LIM334</v>
      </c>
      <c r="C210" s="229" t="str">
        <f>[6]Settings!W209</f>
        <v xml:space="preserve"> Ba-Phalaborwa</v>
      </c>
      <c r="D210" s="147">
        <v>32244</v>
      </c>
      <c r="E210" s="80">
        <v>34243</v>
      </c>
      <c r="F210" s="134">
        <v>36352</v>
      </c>
      <c r="G210" s="323"/>
      <c r="H210" s="147"/>
      <c r="I210" s="80"/>
      <c r="J210" s="134"/>
      <c r="K210" s="323"/>
      <c r="L210" s="147"/>
      <c r="M210" s="80"/>
      <c r="N210" s="134"/>
    </row>
    <row r="211" spans="1:15" ht="15" customHeight="1" x14ac:dyDescent="0.2">
      <c r="A211" s="20" t="str">
        <f>[6]Settings!U210</f>
        <v>B</v>
      </c>
      <c r="B211" s="19" t="str">
        <f>[6]Settings!V210</f>
        <v>LIM335</v>
      </c>
      <c r="C211" s="229" t="str">
        <f>[6]Settings!W210</f>
        <v xml:space="preserve"> Maruleng</v>
      </c>
      <c r="D211" s="147">
        <v>38929</v>
      </c>
      <c r="E211" s="80">
        <v>41342</v>
      </c>
      <c r="F211" s="134">
        <v>43889</v>
      </c>
      <c r="G211" s="323"/>
      <c r="H211" s="147"/>
      <c r="I211" s="80"/>
      <c r="J211" s="134"/>
      <c r="K211" s="323"/>
      <c r="L211" s="147"/>
      <c r="M211" s="80"/>
      <c r="N211" s="134"/>
    </row>
    <row r="212" spans="1:15" ht="15" customHeight="1" x14ac:dyDescent="0.2">
      <c r="A212" s="20" t="str">
        <f>[6]Settings!U211</f>
        <v>C</v>
      </c>
      <c r="B212" s="19" t="str">
        <f>[6]Settings!V211</f>
        <v>DC33</v>
      </c>
      <c r="C212" s="229" t="str">
        <f>[6]Settings!W211</f>
        <v xml:space="preserve"> Mopani District Municipality</v>
      </c>
      <c r="D212" s="147"/>
      <c r="E212" s="80"/>
      <c r="F212" s="134"/>
      <c r="G212" s="323"/>
      <c r="H212" s="147"/>
      <c r="I212" s="80"/>
      <c r="J212" s="134"/>
      <c r="K212" s="323"/>
      <c r="L212" s="147"/>
      <c r="M212" s="80"/>
      <c r="N212" s="134"/>
    </row>
    <row r="213" spans="1:15" s="66" customFormat="1" ht="15" customHeight="1" x14ac:dyDescent="0.2">
      <c r="A213" s="22" t="str">
        <f>[6]Settings!U212</f>
        <v>Total: Mopani Municipalities</v>
      </c>
      <c r="B213" s="23"/>
      <c r="C213" s="24"/>
      <c r="D213" s="193">
        <f>SUM(D207:D212)</f>
        <v>457748</v>
      </c>
      <c r="E213" s="193">
        <f t="shared" ref="E213:F213" si="52">SUM(E207:E212)</f>
        <v>486123</v>
      </c>
      <c r="F213" s="193">
        <f t="shared" si="52"/>
        <v>516069</v>
      </c>
      <c r="G213" s="119"/>
      <c r="H213" s="193">
        <f t="shared" ref="H213:O213" si="53">SUM(H207:H212)</f>
        <v>0</v>
      </c>
      <c r="I213" s="193">
        <f t="shared" si="53"/>
        <v>0</v>
      </c>
      <c r="J213" s="193">
        <f t="shared" si="53"/>
        <v>0</v>
      </c>
      <c r="K213" s="193"/>
      <c r="L213" s="193">
        <f t="shared" si="53"/>
        <v>0</v>
      </c>
      <c r="M213" s="102">
        <f t="shared" si="53"/>
        <v>0</v>
      </c>
      <c r="N213" s="203">
        <f t="shared" si="53"/>
        <v>0</v>
      </c>
      <c r="O213" s="426">
        <f t="shared" si="53"/>
        <v>0</v>
      </c>
    </row>
    <row r="214" spans="1:15" ht="15" customHeight="1" x14ac:dyDescent="0.2">
      <c r="A214" s="254">
        <f>[6]Settings!U213</f>
        <v>0</v>
      </c>
      <c r="B214" s="243">
        <f>[6]Settings!V213</f>
        <v>0</v>
      </c>
      <c r="C214" s="244">
        <f>[6]Settings!W213</f>
        <v>0</v>
      </c>
      <c r="D214" s="1"/>
      <c r="E214" s="2"/>
      <c r="F214" s="3"/>
      <c r="G214" s="127"/>
      <c r="H214" s="1"/>
      <c r="I214" s="2"/>
      <c r="J214" s="3"/>
      <c r="K214" s="127"/>
      <c r="L214" s="1"/>
      <c r="M214" s="2"/>
      <c r="N214" s="3"/>
    </row>
    <row r="215" spans="1:15" ht="15" customHeight="1" x14ac:dyDescent="0.2">
      <c r="A215" s="20" t="str">
        <f>[6]Settings!U214</f>
        <v>B</v>
      </c>
      <c r="B215" s="19" t="str">
        <f>[6]Settings!V214</f>
        <v>LIM341</v>
      </c>
      <c r="C215" s="229" t="str">
        <f>[6]Settings!W214</f>
        <v>LIM341</v>
      </c>
      <c r="D215" s="147">
        <v>28106</v>
      </c>
      <c r="E215" s="80">
        <v>29848</v>
      </c>
      <c r="F215" s="134">
        <v>31687</v>
      </c>
      <c r="G215" s="323"/>
      <c r="H215" s="147"/>
      <c r="I215" s="80"/>
      <c r="J215" s="134"/>
      <c r="K215" s="323"/>
      <c r="L215" s="147"/>
      <c r="M215" s="80"/>
      <c r="N215" s="134"/>
    </row>
    <row r="216" spans="1:15" ht="15" customHeight="1" x14ac:dyDescent="0.2">
      <c r="A216" s="20" t="str">
        <f>[6]Settings!U215</f>
        <v>B</v>
      </c>
      <c r="B216" s="19" t="str">
        <f>[6]Settings!V215</f>
        <v>LIM343</v>
      </c>
      <c r="C216" s="229" t="str">
        <f>[6]Settings!W215</f>
        <v>LIM343</v>
      </c>
      <c r="D216" s="147">
        <v>189422</v>
      </c>
      <c r="E216" s="80">
        <v>201164</v>
      </c>
      <c r="F216" s="134">
        <v>213556</v>
      </c>
      <c r="G216" s="323"/>
      <c r="H216" s="147"/>
      <c r="I216" s="80"/>
      <c r="J216" s="134"/>
      <c r="K216" s="323"/>
      <c r="L216" s="147"/>
      <c r="M216" s="80"/>
      <c r="N216" s="134"/>
    </row>
    <row r="217" spans="1:15" ht="15" customHeight="1" x14ac:dyDescent="0.2">
      <c r="A217" s="20" t="str">
        <f>[6]Settings!U216</f>
        <v>B</v>
      </c>
      <c r="B217" s="19" t="str">
        <f>[6]Settings!V216</f>
        <v>LIM344</v>
      </c>
      <c r="C217" s="229" t="str">
        <f>[6]Settings!W216</f>
        <v>Makhado</v>
      </c>
      <c r="D217" s="147">
        <v>161774</v>
      </c>
      <c r="E217" s="80">
        <v>171802</v>
      </c>
      <c r="F217" s="134">
        <v>182385</v>
      </c>
      <c r="G217" s="323"/>
      <c r="H217" s="147"/>
      <c r="I217" s="80"/>
      <c r="J217" s="134"/>
      <c r="K217" s="323"/>
      <c r="L217" s="147"/>
      <c r="M217" s="80"/>
      <c r="N217" s="134"/>
    </row>
    <row r="218" spans="1:15" ht="15" customHeight="1" x14ac:dyDescent="0.2">
      <c r="A218" s="20" t="str">
        <f>[6]Settings!U217</f>
        <v>B</v>
      </c>
      <c r="B218" s="19" t="str">
        <f>[6]Settings!V217</f>
        <v>LIM345</v>
      </c>
      <c r="C218" s="229" t="str">
        <f>[6]Settings!W217</f>
        <v>LIM 345</v>
      </c>
      <c r="D218" s="147">
        <v>140058</v>
      </c>
      <c r="E218" s="80">
        <v>148740</v>
      </c>
      <c r="F218" s="134">
        <v>157902</v>
      </c>
      <c r="G218" s="323"/>
      <c r="H218" s="147"/>
      <c r="I218" s="80"/>
      <c r="J218" s="134"/>
      <c r="K218" s="323"/>
      <c r="L218" s="147"/>
      <c r="M218" s="80"/>
      <c r="N218" s="134"/>
    </row>
    <row r="219" spans="1:15" ht="15" customHeight="1" x14ac:dyDescent="0.2">
      <c r="A219" s="20" t="str">
        <f>[6]Settings!U218</f>
        <v>C</v>
      </c>
      <c r="B219" s="19" t="str">
        <f>[6]Settings!V218</f>
        <v>DC34</v>
      </c>
      <c r="C219" s="229" t="str">
        <f>[6]Settings!W218</f>
        <v>Vhembe District Municipality</v>
      </c>
      <c r="D219" s="147"/>
      <c r="E219" s="80"/>
      <c r="F219" s="134"/>
      <c r="G219" s="323"/>
      <c r="H219" s="147"/>
      <c r="I219" s="80"/>
      <c r="J219" s="134"/>
      <c r="K219" s="323"/>
      <c r="L219" s="147"/>
      <c r="M219" s="80"/>
      <c r="N219" s="134"/>
    </row>
    <row r="220" spans="1:15" s="66" customFormat="1" ht="15" customHeight="1" x14ac:dyDescent="0.2">
      <c r="A220" s="22" t="str">
        <f>[6]Settings!U219</f>
        <v>Total: Vhembe Municipalities</v>
      </c>
      <c r="B220" s="23"/>
      <c r="C220" s="24"/>
      <c r="D220" s="193">
        <f>SUM(D215:D219)</f>
        <v>519360</v>
      </c>
      <c r="E220" s="102">
        <f t="shared" ref="E220:F220" si="54">SUM(E215:E219)</f>
        <v>551554</v>
      </c>
      <c r="F220" s="203">
        <f t="shared" si="54"/>
        <v>585530</v>
      </c>
      <c r="G220" s="222"/>
      <c r="H220" s="193">
        <f t="shared" ref="H220:O220" si="55">SUM(H215:H219)</f>
        <v>0</v>
      </c>
      <c r="I220" s="102">
        <f t="shared" si="55"/>
        <v>0</v>
      </c>
      <c r="J220" s="203">
        <f t="shared" si="55"/>
        <v>0</v>
      </c>
      <c r="K220" s="333"/>
      <c r="L220" s="193">
        <f t="shared" si="55"/>
        <v>0</v>
      </c>
      <c r="M220" s="102">
        <f t="shared" si="55"/>
        <v>0</v>
      </c>
      <c r="N220" s="203">
        <f t="shared" si="55"/>
        <v>0</v>
      </c>
      <c r="O220" s="426">
        <f t="shared" si="55"/>
        <v>0</v>
      </c>
    </row>
    <row r="221" spans="1:15" ht="15" customHeight="1" x14ac:dyDescent="0.2">
      <c r="A221" s="254">
        <f>[6]Settings!U220</f>
        <v>0</v>
      </c>
      <c r="B221" s="243">
        <f>[6]Settings!V220</f>
        <v>0</v>
      </c>
      <c r="C221" s="244">
        <f>[6]Settings!W220</f>
        <v>0</v>
      </c>
      <c r="D221" s="1"/>
      <c r="E221" s="2"/>
      <c r="F221" s="3"/>
      <c r="G221" s="127"/>
      <c r="H221" s="1"/>
      <c r="I221" s="2"/>
      <c r="J221" s="3"/>
      <c r="K221" s="127"/>
      <c r="L221" s="1"/>
      <c r="M221" s="2"/>
      <c r="N221" s="3"/>
    </row>
    <row r="222" spans="1:15" ht="15" customHeight="1" x14ac:dyDescent="0.2">
      <c r="A222" s="20" t="str">
        <f>[6]Settings!U221</f>
        <v>B</v>
      </c>
      <c r="B222" s="19" t="str">
        <f>[6]Settings!V221</f>
        <v>LIM351</v>
      </c>
      <c r="C222" s="229" t="str">
        <f>[6]Settings!W221</f>
        <v xml:space="preserve">Blouberg </v>
      </c>
      <c r="D222" s="147">
        <v>81125</v>
      </c>
      <c r="E222" s="80">
        <v>86154</v>
      </c>
      <c r="F222" s="134">
        <v>91461</v>
      </c>
      <c r="G222" s="323"/>
      <c r="H222" s="147"/>
      <c r="I222" s="80"/>
      <c r="J222" s="134"/>
      <c r="K222" s="323"/>
      <c r="L222" s="147"/>
      <c r="M222" s="80"/>
      <c r="N222" s="134"/>
    </row>
    <row r="223" spans="1:15" ht="15" customHeight="1" x14ac:dyDescent="0.2">
      <c r="A223" s="20" t="str">
        <f>[6]Settings!U222</f>
        <v>B</v>
      </c>
      <c r="B223" s="19" t="str">
        <f>[6]Settings!V222</f>
        <v>LIM353</v>
      </c>
      <c r="C223" s="229" t="str">
        <f>[6]Settings!W222</f>
        <v>Molemole</v>
      </c>
      <c r="D223" s="147">
        <v>54123</v>
      </c>
      <c r="E223" s="80">
        <v>57478</v>
      </c>
      <c r="F223" s="134">
        <v>61018</v>
      </c>
      <c r="G223" s="323"/>
      <c r="H223" s="147"/>
      <c r="I223" s="80"/>
      <c r="J223" s="134"/>
      <c r="K223" s="323"/>
      <c r="L223" s="147"/>
      <c r="M223" s="80"/>
      <c r="N223" s="134"/>
    </row>
    <row r="224" spans="1:15" ht="15" customHeight="1" x14ac:dyDescent="0.2">
      <c r="A224" s="20" t="str">
        <f>[6]Settings!U223</f>
        <v>B</v>
      </c>
      <c r="B224" s="19" t="str">
        <f>[6]Settings!V223</f>
        <v>LIM354</v>
      </c>
      <c r="C224" s="229" t="str">
        <f>[6]Settings!W223</f>
        <v xml:space="preserve">Polokwane </v>
      </c>
      <c r="D224" s="147"/>
      <c r="E224" s="80"/>
      <c r="F224" s="134">
        <v>0</v>
      </c>
      <c r="G224" s="323"/>
      <c r="H224" s="147"/>
      <c r="I224" s="80"/>
      <c r="J224" s="134"/>
      <c r="K224" s="323"/>
      <c r="L224" s="147"/>
      <c r="M224" s="80"/>
      <c r="N224" s="134"/>
    </row>
    <row r="225" spans="1:15" ht="15" customHeight="1" x14ac:dyDescent="0.2">
      <c r="A225" s="20" t="str">
        <f>[6]Settings!U224</f>
        <v>B</v>
      </c>
      <c r="B225" s="19" t="str">
        <f>[6]Settings!V224</f>
        <v>LIM355</v>
      </c>
      <c r="C225" s="229" t="str">
        <f>[6]Settings!W224</f>
        <v>Lepele-Nkumpi</v>
      </c>
      <c r="D225" s="147">
        <v>94789</v>
      </c>
      <c r="E225" s="80">
        <v>100664</v>
      </c>
      <c r="F225" s="134">
        <v>106865</v>
      </c>
      <c r="G225" s="323"/>
      <c r="H225" s="147"/>
      <c r="I225" s="80"/>
      <c r="J225" s="134"/>
      <c r="K225" s="323"/>
      <c r="L225" s="147"/>
      <c r="M225" s="80"/>
      <c r="N225" s="134"/>
    </row>
    <row r="226" spans="1:15" ht="15" customHeight="1" x14ac:dyDescent="0.2">
      <c r="A226" s="20" t="str">
        <f>[6]Settings!U225</f>
        <v>C</v>
      </c>
      <c r="B226" s="19" t="str">
        <f>[6]Settings!V225</f>
        <v>DC35</v>
      </c>
      <c r="C226" s="229" t="str">
        <f>[6]Settings!W225</f>
        <v>Capricorn District Municipality</v>
      </c>
      <c r="D226" s="147"/>
      <c r="E226" s="80"/>
      <c r="F226" s="134"/>
      <c r="G226" s="323"/>
      <c r="H226" s="147"/>
      <c r="I226" s="80"/>
      <c r="J226" s="134"/>
      <c r="K226" s="323"/>
      <c r="L226" s="147"/>
      <c r="M226" s="80"/>
      <c r="N226" s="134"/>
    </row>
    <row r="227" spans="1:15" s="66" customFormat="1" ht="15" customHeight="1" x14ac:dyDescent="0.2">
      <c r="A227" s="22" t="str">
        <f>[6]Settings!U226</f>
        <v>Total: Capricorn Municipalities</v>
      </c>
      <c r="B227" s="23"/>
      <c r="C227" s="24"/>
      <c r="D227" s="193">
        <f>SUM(D222:D226)</f>
        <v>230037</v>
      </c>
      <c r="E227" s="102">
        <f t="shared" ref="E227:F227" si="56">SUM(E222:E226)</f>
        <v>244296</v>
      </c>
      <c r="F227" s="203">
        <f t="shared" si="56"/>
        <v>259344</v>
      </c>
      <c r="G227" s="222"/>
      <c r="H227" s="193">
        <f t="shared" ref="H227:O227" si="57">SUM(H222:H226)</f>
        <v>0</v>
      </c>
      <c r="I227" s="102">
        <f t="shared" si="57"/>
        <v>0</v>
      </c>
      <c r="J227" s="203">
        <f t="shared" si="57"/>
        <v>0</v>
      </c>
      <c r="K227" s="333"/>
      <c r="L227" s="193">
        <f t="shared" si="57"/>
        <v>0</v>
      </c>
      <c r="M227" s="102">
        <f t="shared" si="57"/>
        <v>0</v>
      </c>
      <c r="N227" s="203">
        <f t="shared" si="57"/>
        <v>0</v>
      </c>
      <c r="O227" s="426">
        <f t="shared" si="57"/>
        <v>0</v>
      </c>
    </row>
    <row r="228" spans="1:15" ht="15" customHeight="1" x14ac:dyDescent="0.2">
      <c r="A228" s="254">
        <f>[6]Settings!U227</f>
        <v>0</v>
      </c>
      <c r="B228" s="243">
        <f>[6]Settings!V227</f>
        <v>0</v>
      </c>
      <c r="C228" s="244">
        <f>[6]Settings!W227</f>
        <v>0</v>
      </c>
      <c r="D228" s="1"/>
      <c r="E228" s="2"/>
      <c r="F228" s="3"/>
      <c r="G228" s="127"/>
      <c r="H228" s="1"/>
      <c r="I228" s="2"/>
      <c r="J228" s="3"/>
      <c r="K228" s="127"/>
      <c r="L228" s="1"/>
      <c r="M228" s="2"/>
      <c r="N228" s="3"/>
    </row>
    <row r="229" spans="1:15" ht="15" hidden="1" customHeight="1" x14ac:dyDescent="0.2">
      <c r="A229" s="20" t="str">
        <f>[6]Settings!U228</f>
        <v>B</v>
      </c>
      <c r="B229" s="19" t="str">
        <f>[6]Settings!V228</f>
        <v>LIM361</v>
      </c>
      <c r="C229" s="229" t="str">
        <f>[6]Settings!W228</f>
        <v xml:space="preserve"> Thabazimbi</v>
      </c>
      <c r="D229" s="147"/>
      <c r="E229" s="80"/>
      <c r="F229" s="134"/>
      <c r="G229" s="323"/>
      <c r="H229" s="147"/>
      <c r="I229" s="80"/>
      <c r="J229" s="134"/>
      <c r="K229" s="323"/>
      <c r="L229" s="147"/>
      <c r="M229" s="80"/>
      <c r="N229" s="134"/>
    </row>
    <row r="230" spans="1:15" ht="15" hidden="1" customHeight="1" x14ac:dyDescent="0.2">
      <c r="A230" s="20" t="str">
        <f>[6]Settings!U229</f>
        <v>B</v>
      </c>
      <c r="B230" s="19" t="str">
        <f>[6]Settings!V229</f>
        <v>LIM362</v>
      </c>
      <c r="C230" s="229" t="str">
        <f>[6]Settings!W229</f>
        <v xml:space="preserve"> Lephalale</v>
      </c>
      <c r="D230" s="147"/>
      <c r="E230" s="80"/>
      <c r="F230" s="134"/>
      <c r="G230" s="323"/>
      <c r="H230" s="147"/>
      <c r="I230" s="80"/>
      <c r="J230" s="134"/>
      <c r="K230" s="323"/>
      <c r="L230" s="147"/>
      <c r="M230" s="80"/>
      <c r="N230" s="134"/>
    </row>
    <row r="231" spans="1:15" ht="15" hidden="1" customHeight="1" x14ac:dyDescent="0.2">
      <c r="A231" s="20" t="str">
        <f>[6]Settings!U230</f>
        <v>B</v>
      </c>
      <c r="B231" s="19" t="str">
        <f>[6]Settings!V230</f>
        <v>LIM366</v>
      </c>
      <c r="C231" s="229" t="str">
        <f>[6]Settings!W230</f>
        <v xml:space="preserve"> Bela-Bela</v>
      </c>
      <c r="D231" s="147"/>
      <c r="E231" s="80"/>
      <c r="F231" s="134"/>
      <c r="G231" s="323"/>
      <c r="H231" s="147"/>
      <c r="I231" s="80"/>
      <c r="J231" s="134"/>
      <c r="K231" s="323"/>
      <c r="L231" s="147"/>
      <c r="M231" s="80"/>
      <c r="N231" s="134"/>
    </row>
    <row r="232" spans="1:15" ht="15" hidden="1" customHeight="1" x14ac:dyDescent="0.2">
      <c r="A232" s="20" t="str">
        <f>[6]Settings!U231</f>
        <v>B</v>
      </c>
      <c r="B232" s="19" t="str">
        <f>[6]Settings!V231</f>
        <v>LIM367</v>
      </c>
      <c r="C232" s="229" t="str">
        <f>[6]Settings!W231</f>
        <v xml:space="preserve"> Mogalakwena</v>
      </c>
      <c r="D232" s="147"/>
      <c r="E232" s="80"/>
      <c r="F232" s="134"/>
      <c r="G232" s="323"/>
      <c r="H232" s="147"/>
      <c r="I232" s="80"/>
      <c r="J232" s="134"/>
      <c r="K232" s="323"/>
      <c r="L232" s="147"/>
      <c r="M232" s="80"/>
      <c r="N232" s="134"/>
    </row>
    <row r="233" spans="1:15" ht="15" hidden="1" customHeight="1" x14ac:dyDescent="0.2">
      <c r="A233" s="20" t="str">
        <f>[6]Settings!U232</f>
        <v>B</v>
      </c>
      <c r="B233" s="19" t="str">
        <f>[6]Settings!V232</f>
        <v>LIM368</v>
      </c>
      <c r="C233" s="229" t="str">
        <f>[6]Settings!W232</f>
        <v xml:space="preserve"> LIM 368</v>
      </c>
      <c r="D233" s="147"/>
      <c r="E233" s="80"/>
      <c r="F233" s="134"/>
      <c r="G233" s="323"/>
      <c r="H233" s="147"/>
      <c r="I233" s="80"/>
      <c r="J233" s="134"/>
      <c r="K233" s="323"/>
      <c r="L233" s="147"/>
      <c r="M233" s="80"/>
      <c r="N233" s="134"/>
    </row>
    <row r="234" spans="1:15" ht="15" hidden="1" customHeight="1" x14ac:dyDescent="0.2">
      <c r="A234" s="20" t="str">
        <f>[6]Settings!U233</f>
        <v>C</v>
      </c>
      <c r="B234" s="19" t="str">
        <f>[6]Settings!V233</f>
        <v>DC36</v>
      </c>
      <c r="C234" s="229" t="str">
        <f>[6]Settings!W233</f>
        <v xml:space="preserve"> Waterberg District Municipality</v>
      </c>
      <c r="D234" s="147"/>
      <c r="E234" s="80"/>
      <c r="F234" s="134"/>
      <c r="G234" s="323"/>
      <c r="H234" s="147"/>
      <c r="I234" s="80"/>
      <c r="J234" s="134"/>
      <c r="K234" s="323"/>
      <c r="L234" s="147"/>
      <c r="M234" s="80"/>
      <c r="N234" s="134"/>
    </row>
    <row r="235" spans="1:15" s="66" customFormat="1" ht="15" hidden="1" customHeight="1" x14ac:dyDescent="0.2">
      <c r="A235" s="22" t="str">
        <f>[6]Settings!U234</f>
        <v>Total: Waterberg Municipalities</v>
      </c>
      <c r="B235" s="23"/>
      <c r="C235" s="24"/>
      <c r="D235" s="193">
        <f>SUM(D229:D234)</f>
        <v>0</v>
      </c>
      <c r="E235" s="102">
        <f t="shared" ref="E235:F235" si="58">SUM(E229:E234)</f>
        <v>0</v>
      </c>
      <c r="F235" s="203">
        <f t="shared" si="58"/>
        <v>0</v>
      </c>
      <c r="G235" s="222"/>
      <c r="H235" s="193">
        <f t="shared" ref="H235:O235" si="59">SUM(H229:H234)</f>
        <v>0</v>
      </c>
      <c r="I235" s="102">
        <f t="shared" si="59"/>
        <v>0</v>
      </c>
      <c r="J235" s="203">
        <f t="shared" si="59"/>
        <v>0</v>
      </c>
      <c r="K235" s="333"/>
      <c r="L235" s="193">
        <f t="shared" si="59"/>
        <v>0</v>
      </c>
      <c r="M235" s="102">
        <f t="shared" si="59"/>
        <v>0</v>
      </c>
      <c r="N235" s="203">
        <f t="shared" si="59"/>
        <v>0</v>
      </c>
      <c r="O235" s="426">
        <f t="shared" si="59"/>
        <v>0</v>
      </c>
    </row>
    <row r="236" spans="1:15" ht="15" hidden="1" customHeight="1" x14ac:dyDescent="0.2">
      <c r="A236" s="254">
        <f>[6]Settings!U235</f>
        <v>0</v>
      </c>
      <c r="B236" s="243">
        <f>[6]Settings!V235</f>
        <v>0</v>
      </c>
      <c r="C236" s="244">
        <f>[6]Settings!W235</f>
        <v>0</v>
      </c>
      <c r="D236" s="1"/>
      <c r="E236" s="2"/>
      <c r="F236" s="3"/>
      <c r="G236" s="127"/>
      <c r="H236" s="1"/>
      <c r="I236" s="2"/>
      <c r="J236" s="3"/>
      <c r="K236" s="127"/>
      <c r="L236" s="1"/>
      <c r="M236" s="2"/>
      <c r="N236" s="3"/>
    </row>
    <row r="237" spans="1:15" ht="15" customHeight="1" x14ac:dyDescent="0.2">
      <c r="A237" s="20" t="str">
        <f>[6]Settings!U236</f>
        <v>B</v>
      </c>
      <c r="B237" s="19" t="str">
        <f>[6]Settings!V236</f>
        <v>LIM471</v>
      </c>
      <c r="C237" s="229" t="str">
        <f>[6]Settings!W236</f>
        <v xml:space="preserve"> Ephraim Mogale</v>
      </c>
      <c r="D237" s="147">
        <v>47552</v>
      </c>
      <c r="E237" s="80">
        <v>50500</v>
      </c>
      <c r="F237" s="134">
        <v>53611</v>
      </c>
      <c r="G237" s="323"/>
      <c r="H237" s="147"/>
      <c r="I237" s="80"/>
      <c r="J237" s="134"/>
      <c r="K237" s="323"/>
      <c r="L237" s="147"/>
      <c r="M237" s="80"/>
      <c r="N237" s="134"/>
    </row>
    <row r="238" spans="1:15" ht="15" customHeight="1" x14ac:dyDescent="0.2">
      <c r="A238" s="20" t="str">
        <f>[6]Settings!U237</f>
        <v>B</v>
      </c>
      <c r="B238" s="19" t="str">
        <f>[6]Settings!V237</f>
        <v>LIM472</v>
      </c>
      <c r="C238" s="229" t="str">
        <f>[6]Settings!W237</f>
        <v xml:space="preserve"> Elias Motsoaledi</v>
      </c>
      <c r="D238" s="147">
        <v>114817</v>
      </c>
      <c r="E238" s="80">
        <v>121934</v>
      </c>
      <c r="F238" s="134">
        <v>129445</v>
      </c>
      <c r="G238" s="323"/>
      <c r="H238" s="147"/>
      <c r="I238" s="80"/>
      <c r="J238" s="134"/>
      <c r="K238" s="323"/>
      <c r="L238" s="147"/>
      <c r="M238" s="80"/>
      <c r="N238" s="134"/>
    </row>
    <row r="239" spans="1:15" ht="15" customHeight="1" x14ac:dyDescent="0.2">
      <c r="A239" s="20" t="str">
        <f>[6]Settings!U238</f>
        <v>B</v>
      </c>
      <c r="B239" s="19" t="str">
        <f>[6]Settings!V238</f>
        <v>LIM473</v>
      </c>
      <c r="C239" s="229" t="str">
        <f>[6]Settings!W238</f>
        <v xml:space="preserve"> Makhuduthamaga</v>
      </c>
      <c r="D239" s="147">
        <v>131041</v>
      </c>
      <c r="E239" s="80">
        <v>139164</v>
      </c>
      <c r="F239" s="134">
        <v>147737</v>
      </c>
      <c r="G239" s="323"/>
      <c r="H239" s="147"/>
      <c r="I239" s="80"/>
      <c r="J239" s="134"/>
      <c r="K239" s="323"/>
      <c r="L239" s="147"/>
      <c r="M239" s="80"/>
      <c r="N239" s="134"/>
    </row>
    <row r="240" spans="1:15" ht="15" customHeight="1" x14ac:dyDescent="0.2">
      <c r="A240" s="20" t="str">
        <f>[6]Settings!U239</f>
        <v>B</v>
      </c>
      <c r="B240" s="19" t="str">
        <f>[6]Settings!V239</f>
        <v>LIM476</v>
      </c>
      <c r="C240" s="229" t="str">
        <f>[6]Settings!W239</f>
        <v xml:space="preserve"> LIM 476</v>
      </c>
      <c r="D240" s="147">
        <v>185632</v>
      </c>
      <c r="E240" s="80">
        <v>197139</v>
      </c>
      <c r="F240" s="134">
        <v>209283</v>
      </c>
      <c r="G240" s="323"/>
      <c r="H240" s="147"/>
      <c r="I240" s="80"/>
      <c r="J240" s="134"/>
      <c r="K240" s="323"/>
      <c r="L240" s="147"/>
      <c r="M240" s="80"/>
      <c r="N240" s="134"/>
    </row>
    <row r="241" spans="1:15" ht="15" customHeight="1" x14ac:dyDescent="0.2">
      <c r="A241" s="20" t="str">
        <f>[6]Settings!U240</f>
        <v>C</v>
      </c>
      <c r="B241" s="19" t="str">
        <f>[6]Settings!V240</f>
        <v>DC47</v>
      </c>
      <c r="C241" s="229" t="str">
        <f>[6]Settings!W240</f>
        <v xml:space="preserve"> Sekhukhune District Municipality</v>
      </c>
      <c r="D241" s="147"/>
      <c r="E241" s="80"/>
      <c r="F241" s="134"/>
      <c r="G241" s="323"/>
      <c r="H241" s="147"/>
      <c r="I241" s="80"/>
      <c r="J241" s="134"/>
      <c r="K241" s="323"/>
      <c r="L241" s="147"/>
      <c r="M241" s="80"/>
      <c r="N241" s="134"/>
    </row>
    <row r="242" spans="1:15" s="66" customFormat="1" ht="15" customHeight="1" x14ac:dyDescent="0.2">
      <c r="A242" s="22" t="str">
        <f>[6]Settings!U241</f>
        <v>Total: Sekhukhune Municipalities</v>
      </c>
      <c r="B242" s="23"/>
      <c r="C242" s="24"/>
      <c r="D242" s="193">
        <f>SUM(D237:D241)</f>
        <v>479042</v>
      </c>
      <c r="E242" s="102">
        <f t="shared" ref="E242:F242" si="60">SUM(E237:E241)</f>
        <v>508737</v>
      </c>
      <c r="F242" s="203">
        <f t="shared" si="60"/>
        <v>540076</v>
      </c>
      <c r="G242" s="222"/>
      <c r="H242" s="193">
        <f t="shared" ref="H242:O242" si="61">SUM(H237:H241)</f>
        <v>0</v>
      </c>
      <c r="I242" s="102">
        <f t="shared" si="61"/>
        <v>0</v>
      </c>
      <c r="J242" s="203">
        <f t="shared" si="61"/>
        <v>0</v>
      </c>
      <c r="K242" s="333"/>
      <c r="L242" s="193">
        <f t="shared" si="61"/>
        <v>0</v>
      </c>
      <c r="M242" s="102">
        <f t="shared" si="61"/>
        <v>0</v>
      </c>
      <c r="N242" s="203">
        <f t="shared" si="61"/>
        <v>0</v>
      </c>
      <c r="O242" s="426">
        <f t="shared" si="61"/>
        <v>0</v>
      </c>
    </row>
    <row r="243" spans="1:15" ht="15" customHeight="1" x14ac:dyDescent="0.2">
      <c r="A243" s="254">
        <f>[6]Settings!U242</f>
        <v>0</v>
      </c>
      <c r="B243" s="243">
        <f>[6]Settings!V242</f>
        <v>0</v>
      </c>
      <c r="C243" s="244">
        <f>[6]Settings!W242</f>
        <v>0</v>
      </c>
      <c r="D243" s="1"/>
      <c r="E243" s="2"/>
      <c r="F243" s="3"/>
      <c r="G243" s="127"/>
      <c r="H243" s="1"/>
      <c r="I243" s="2"/>
      <c r="J243" s="3"/>
      <c r="K243" s="127"/>
      <c r="L243" s="1"/>
      <c r="M243" s="2"/>
      <c r="N243" s="3"/>
    </row>
    <row r="244" spans="1:15" ht="15" customHeight="1" x14ac:dyDescent="0.2">
      <c r="A244" s="254">
        <f>[6]Settings!U243</f>
        <v>0</v>
      </c>
      <c r="B244" s="243">
        <f>[6]Settings!V243</f>
        <v>0</v>
      </c>
      <c r="C244" s="244">
        <f>[6]Settings!W243</f>
        <v>0</v>
      </c>
      <c r="D244" s="1"/>
      <c r="E244" s="2"/>
      <c r="F244" s="3"/>
      <c r="G244" s="127"/>
      <c r="H244" s="1"/>
      <c r="I244" s="2"/>
      <c r="J244" s="3"/>
      <c r="K244" s="127"/>
      <c r="L244" s="1"/>
      <c r="M244" s="2"/>
      <c r="N244" s="3"/>
    </row>
    <row r="245" spans="1:15" s="66" customFormat="1" ht="15" customHeight="1" x14ac:dyDescent="0.2">
      <c r="A245" s="22" t="str">
        <f>[6]Settings!U244</f>
        <v>Total: Limpopo Municipalities</v>
      </c>
      <c r="B245" s="23"/>
      <c r="C245" s="24"/>
      <c r="D245" s="193">
        <f>D213+D220+D227+D235+D242</f>
        <v>1686187</v>
      </c>
      <c r="E245" s="102">
        <f t="shared" ref="E245:F245" si="62">E213+E220+E227+E235+E242</f>
        <v>1790710</v>
      </c>
      <c r="F245" s="203">
        <f t="shared" si="62"/>
        <v>1901019</v>
      </c>
      <c r="G245" s="222"/>
      <c r="H245" s="193">
        <f t="shared" ref="H245:O245" si="63">H213+H220+H227+H235+H242</f>
        <v>0</v>
      </c>
      <c r="I245" s="102">
        <f t="shared" si="63"/>
        <v>0</v>
      </c>
      <c r="J245" s="203">
        <f t="shared" si="63"/>
        <v>0</v>
      </c>
      <c r="K245" s="333"/>
      <c r="L245" s="193">
        <f t="shared" si="63"/>
        <v>0</v>
      </c>
      <c r="M245" s="102">
        <f t="shared" si="63"/>
        <v>0</v>
      </c>
      <c r="N245" s="203">
        <f t="shared" si="63"/>
        <v>0</v>
      </c>
      <c r="O245" s="426">
        <f t="shared" si="63"/>
        <v>0</v>
      </c>
    </row>
    <row r="246" spans="1:15" ht="15" customHeight="1" x14ac:dyDescent="0.2">
      <c r="A246" s="254">
        <f>[6]Settings!U245</f>
        <v>0</v>
      </c>
      <c r="B246" s="243">
        <f>[6]Settings!V245</f>
        <v>0</v>
      </c>
      <c r="C246" s="244">
        <f>[6]Settings!W245</f>
        <v>0</v>
      </c>
      <c r="D246" s="6"/>
      <c r="E246" s="7"/>
      <c r="F246" s="8"/>
      <c r="G246" s="127"/>
      <c r="H246" s="6"/>
      <c r="I246" s="7"/>
      <c r="J246" s="8"/>
      <c r="K246" s="331"/>
      <c r="L246" s="6"/>
      <c r="M246" s="7"/>
      <c r="N246" s="8"/>
    </row>
    <row r="247" spans="1:15" ht="15" hidden="1" customHeight="1" x14ac:dyDescent="0.2">
      <c r="A247" s="257" t="str">
        <f>[6]Settings!U246</f>
        <v>MPUMALANGA</v>
      </c>
      <c r="B247" s="19"/>
      <c r="C247" s="229"/>
      <c r="D247" s="1"/>
      <c r="E247" s="2"/>
      <c r="F247" s="3"/>
      <c r="G247" s="127"/>
      <c r="H247" s="1"/>
      <c r="I247" s="2"/>
      <c r="J247" s="3"/>
      <c r="K247" s="127"/>
      <c r="L247" s="1"/>
      <c r="M247" s="2"/>
      <c r="N247" s="3"/>
    </row>
    <row r="248" spans="1:15" ht="15" hidden="1" customHeight="1" x14ac:dyDescent="0.2">
      <c r="A248" s="254">
        <f>[6]Settings!U247</f>
        <v>0</v>
      </c>
      <c r="B248" s="243">
        <f>[6]Settings!V247</f>
        <v>0</v>
      </c>
      <c r="C248" s="244">
        <f>[6]Settings!W247</f>
        <v>0</v>
      </c>
      <c r="D248" s="1"/>
      <c r="E248" s="2"/>
      <c r="F248" s="3"/>
      <c r="G248" s="127"/>
      <c r="H248" s="1"/>
      <c r="I248" s="2"/>
      <c r="J248" s="3"/>
      <c r="K248" s="127"/>
      <c r="L248" s="1"/>
      <c r="M248" s="2"/>
      <c r="N248" s="3"/>
    </row>
    <row r="249" spans="1:15" ht="15" hidden="1" customHeight="1" x14ac:dyDescent="0.2">
      <c r="A249" s="20" t="str">
        <f>[6]Settings!U248</f>
        <v>B</v>
      </c>
      <c r="B249" s="19" t="str">
        <f>[6]Settings!V248</f>
        <v>MP31</v>
      </c>
      <c r="C249" s="229" t="str">
        <f>[6]Settings!W248</f>
        <v>Albert Luthuli</v>
      </c>
      <c r="D249" s="147"/>
      <c r="E249" s="80"/>
      <c r="F249" s="134"/>
      <c r="G249" s="323"/>
      <c r="H249" s="147"/>
      <c r="I249" s="80"/>
      <c r="J249" s="134"/>
      <c r="K249" s="323"/>
      <c r="L249" s="147"/>
      <c r="M249" s="80"/>
      <c r="N249" s="134"/>
    </row>
    <row r="250" spans="1:15" ht="15" hidden="1" customHeight="1" x14ac:dyDescent="0.2">
      <c r="A250" s="20" t="str">
        <f>[6]Settings!U249</f>
        <v>B</v>
      </c>
      <c r="B250" s="19" t="str">
        <f>[6]Settings!V249</f>
        <v>MP32</v>
      </c>
      <c r="C250" s="229" t="str">
        <f>[6]Settings!W249</f>
        <v>Msukaligwa</v>
      </c>
      <c r="D250" s="147"/>
      <c r="E250" s="80"/>
      <c r="F250" s="134"/>
      <c r="G250" s="323"/>
      <c r="H250" s="147"/>
      <c r="I250" s="80"/>
      <c r="J250" s="134"/>
      <c r="K250" s="323"/>
      <c r="L250" s="147"/>
      <c r="M250" s="80"/>
      <c r="N250" s="134"/>
    </row>
    <row r="251" spans="1:15" ht="15" hidden="1" customHeight="1" x14ac:dyDescent="0.2">
      <c r="A251" s="20" t="str">
        <f>[6]Settings!U250</f>
        <v>B</v>
      </c>
      <c r="B251" s="19" t="str">
        <f>[6]Settings!V250</f>
        <v>MP33</v>
      </c>
      <c r="C251" s="229" t="str">
        <f>[6]Settings!W250</f>
        <v>Mkhondo</v>
      </c>
      <c r="D251" s="147"/>
      <c r="E251" s="80"/>
      <c r="F251" s="134"/>
      <c r="G251" s="323"/>
      <c r="H251" s="147"/>
      <c r="I251" s="80"/>
      <c r="J251" s="134"/>
      <c r="K251" s="323"/>
      <c r="L251" s="147"/>
      <c r="M251" s="80"/>
      <c r="N251" s="134"/>
    </row>
    <row r="252" spans="1:15" ht="15" hidden="1" customHeight="1" x14ac:dyDescent="0.2">
      <c r="A252" s="20" t="str">
        <f>[6]Settings!U251</f>
        <v>B</v>
      </c>
      <c r="B252" s="19" t="str">
        <f>[6]Settings!V251</f>
        <v>MP34</v>
      </c>
      <c r="C252" s="229" t="str">
        <f>[6]Settings!W251</f>
        <v>Pixley Ka Seme</v>
      </c>
      <c r="D252" s="147"/>
      <c r="E252" s="80"/>
      <c r="F252" s="134"/>
      <c r="G252" s="323"/>
      <c r="H252" s="147"/>
      <c r="I252" s="80"/>
      <c r="J252" s="134"/>
      <c r="K252" s="323"/>
      <c r="L252" s="147"/>
      <c r="M252" s="80"/>
      <c r="N252" s="134"/>
    </row>
    <row r="253" spans="1:15" ht="15" hidden="1" customHeight="1" x14ac:dyDescent="0.2">
      <c r="A253" s="20" t="str">
        <f>[6]Settings!U252</f>
        <v>B</v>
      </c>
      <c r="B253" s="19" t="str">
        <f>[6]Settings!V252</f>
        <v>MP35</v>
      </c>
      <c r="C253" s="229" t="str">
        <f>[6]Settings!W252</f>
        <v>Lekwa</v>
      </c>
      <c r="D253" s="147"/>
      <c r="E253" s="80"/>
      <c r="F253" s="134"/>
      <c r="G253" s="323"/>
      <c r="H253" s="147"/>
      <c r="I253" s="80"/>
      <c r="J253" s="134"/>
      <c r="K253" s="323"/>
      <c r="L253" s="147"/>
      <c r="M253" s="80"/>
      <c r="N253" s="134"/>
    </row>
    <row r="254" spans="1:15" ht="15" hidden="1" customHeight="1" x14ac:dyDescent="0.2">
      <c r="A254" s="20" t="str">
        <f>[6]Settings!U253</f>
        <v>B</v>
      </c>
      <c r="B254" s="19" t="str">
        <f>[6]Settings!V253</f>
        <v>MP36</v>
      </c>
      <c r="C254" s="229" t="str">
        <f>[6]Settings!W253</f>
        <v>Dipaleseng</v>
      </c>
      <c r="D254" s="147"/>
      <c r="E254" s="80"/>
      <c r="F254" s="134"/>
      <c r="G254" s="323"/>
      <c r="H254" s="147"/>
      <c r="I254" s="80"/>
      <c r="J254" s="134"/>
      <c r="K254" s="323"/>
      <c r="L254" s="147"/>
      <c r="M254" s="80"/>
      <c r="N254" s="134"/>
    </row>
    <row r="255" spans="1:15" ht="15" hidden="1" customHeight="1" x14ac:dyDescent="0.2">
      <c r="A255" s="20" t="str">
        <f>[6]Settings!U254</f>
        <v>B</v>
      </c>
      <c r="B255" s="19" t="str">
        <f>[6]Settings!V254</f>
        <v>MP37</v>
      </c>
      <c r="C255" s="229" t="str">
        <f>[6]Settings!W254</f>
        <v>Govan Mbeki</v>
      </c>
      <c r="D255" s="147"/>
      <c r="E255" s="80"/>
      <c r="F255" s="134"/>
      <c r="G255" s="323"/>
      <c r="H255" s="147"/>
      <c r="I255" s="80"/>
      <c r="J255" s="134"/>
      <c r="K255" s="323"/>
      <c r="L255" s="147"/>
      <c r="M255" s="80"/>
      <c r="N255" s="134"/>
    </row>
    <row r="256" spans="1:15" ht="15" hidden="1" customHeight="1" x14ac:dyDescent="0.2">
      <c r="A256" s="20" t="str">
        <f>[6]Settings!U255</f>
        <v>C</v>
      </c>
      <c r="B256" s="19" t="str">
        <f>[6]Settings!V255</f>
        <v>DC3</v>
      </c>
      <c r="C256" s="229" t="str">
        <f>[6]Settings!W255</f>
        <v>Gert Sibande District Municipality</v>
      </c>
      <c r="D256" s="147"/>
      <c r="E256" s="80"/>
      <c r="F256" s="134"/>
      <c r="G256" s="323"/>
      <c r="H256" s="147"/>
      <c r="I256" s="80"/>
      <c r="J256" s="134"/>
      <c r="K256" s="323"/>
      <c r="L256" s="147"/>
      <c r="M256" s="80"/>
      <c r="N256" s="134"/>
    </row>
    <row r="257" spans="1:15" s="66" customFormat="1" ht="15" hidden="1" customHeight="1" x14ac:dyDescent="0.2">
      <c r="A257" s="22" t="str">
        <f>[6]Settings!U256</f>
        <v>Total: Gert Sibande Municipalities</v>
      </c>
      <c r="B257" s="23"/>
      <c r="C257" s="24"/>
      <c r="D257" s="193">
        <f>SUM(D249:D256)</f>
        <v>0</v>
      </c>
      <c r="E257" s="102">
        <f t="shared" ref="E257:F257" si="64">SUM(E249:E256)</f>
        <v>0</v>
      </c>
      <c r="F257" s="203">
        <f t="shared" si="64"/>
        <v>0</v>
      </c>
      <c r="G257" s="222"/>
      <c r="H257" s="193">
        <f t="shared" ref="H257:O257" si="65">SUM(H249:H256)</f>
        <v>0</v>
      </c>
      <c r="I257" s="102">
        <f t="shared" si="65"/>
        <v>0</v>
      </c>
      <c r="J257" s="203">
        <f t="shared" si="65"/>
        <v>0</v>
      </c>
      <c r="K257" s="333"/>
      <c r="L257" s="193">
        <f t="shared" si="65"/>
        <v>0</v>
      </c>
      <c r="M257" s="102">
        <f t="shared" si="65"/>
        <v>0</v>
      </c>
      <c r="N257" s="203">
        <f t="shared" si="65"/>
        <v>0</v>
      </c>
      <c r="O257" s="426">
        <f t="shared" si="65"/>
        <v>0</v>
      </c>
    </row>
    <row r="258" spans="1:15" ht="15" hidden="1" customHeight="1" x14ac:dyDescent="0.2">
      <c r="A258" s="254">
        <f>[6]Settings!U257</f>
        <v>0</v>
      </c>
      <c r="B258" s="243">
        <f>[6]Settings!V257</f>
        <v>0</v>
      </c>
      <c r="C258" s="244">
        <f>[6]Settings!W257</f>
        <v>0</v>
      </c>
      <c r="D258" s="1"/>
      <c r="E258" s="2"/>
      <c r="F258" s="3"/>
      <c r="G258" s="127"/>
      <c r="H258" s="1"/>
      <c r="I258" s="2"/>
      <c r="J258" s="3"/>
      <c r="K258" s="127"/>
      <c r="L258" s="1"/>
      <c r="M258" s="2"/>
      <c r="N258" s="3"/>
    </row>
    <row r="259" spans="1:15" ht="15" hidden="1" customHeight="1" x14ac:dyDescent="0.2">
      <c r="A259" s="20" t="str">
        <f>[6]Settings!U258</f>
        <v>B</v>
      </c>
      <c r="B259" s="19" t="str">
        <f>[6]Settings!V258</f>
        <v>MP311</v>
      </c>
      <c r="C259" s="229" t="str">
        <f>[6]Settings!W258</f>
        <v>Victor Khanye</v>
      </c>
      <c r="D259" s="147"/>
      <c r="E259" s="80"/>
      <c r="F259" s="134"/>
      <c r="G259" s="323"/>
      <c r="H259" s="147"/>
      <c r="I259" s="80"/>
      <c r="J259" s="134"/>
      <c r="K259" s="323"/>
      <c r="L259" s="147"/>
      <c r="M259" s="80"/>
      <c r="N259" s="134"/>
    </row>
    <row r="260" spans="1:15" ht="15" hidden="1" customHeight="1" x14ac:dyDescent="0.2">
      <c r="A260" s="20" t="str">
        <f>[6]Settings!U259</f>
        <v>B</v>
      </c>
      <c r="B260" s="19" t="str">
        <f>[6]Settings!V259</f>
        <v>MP312</v>
      </c>
      <c r="C260" s="229" t="str">
        <f>[6]Settings!W259</f>
        <v>Emalahleni</v>
      </c>
      <c r="D260" s="147"/>
      <c r="E260" s="80"/>
      <c r="F260" s="134"/>
      <c r="G260" s="323"/>
      <c r="H260" s="147"/>
      <c r="I260" s="80"/>
      <c r="J260" s="134"/>
      <c r="K260" s="323"/>
      <c r="L260" s="147"/>
      <c r="M260" s="80"/>
      <c r="N260" s="134"/>
    </row>
    <row r="261" spans="1:15" ht="15" hidden="1" customHeight="1" x14ac:dyDescent="0.2">
      <c r="A261" s="20" t="str">
        <f>[6]Settings!U260</f>
        <v>B</v>
      </c>
      <c r="B261" s="19" t="str">
        <f>[6]Settings!V260</f>
        <v>MP313</v>
      </c>
      <c r="C261" s="229" t="str">
        <f>[6]Settings!W260</f>
        <v>Steve Tshwete</v>
      </c>
      <c r="D261" s="147"/>
      <c r="E261" s="80"/>
      <c r="F261" s="134"/>
      <c r="G261" s="323"/>
      <c r="H261" s="147"/>
      <c r="I261" s="80"/>
      <c r="J261" s="134"/>
      <c r="K261" s="323"/>
      <c r="L261" s="147"/>
      <c r="M261" s="80"/>
      <c r="N261" s="134"/>
    </row>
    <row r="262" spans="1:15" ht="15" hidden="1" customHeight="1" x14ac:dyDescent="0.2">
      <c r="A262" s="20" t="str">
        <f>[6]Settings!U261</f>
        <v>B</v>
      </c>
      <c r="B262" s="19" t="str">
        <f>[6]Settings!V261</f>
        <v>MP314</v>
      </c>
      <c r="C262" s="229" t="str">
        <f>[6]Settings!W261</f>
        <v>Emakhazeni</v>
      </c>
      <c r="D262" s="147"/>
      <c r="E262" s="80"/>
      <c r="F262" s="134"/>
      <c r="G262" s="323"/>
      <c r="H262" s="147"/>
      <c r="I262" s="80"/>
      <c r="J262" s="134"/>
      <c r="K262" s="323"/>
      <c r="L262" s="147"/>
      <c r="M262" s="80"/>
      <c r="N262" s="134"/>
    </row>
    <row r="263" spans="1:15" ht="15" hidden="1" customHeight="1" x14ac:dyDescent="0.2">
      <c r="A263" s="20" t="str">
        <f>[6]Settings!U262</f>
        <v>B</v>
      </c>
      <c r="B263" s="19" t="str">
        <f>[6]Settings!V262</f>
        <v>MP315</v>
      </c>
      <c r="C263" s="229" t="str">
        <f>[6]Settings!W262</f>
        <v>Thembisile Hani</v>
      </c>
      <c r="D263" s="147"/>
      <c r="E263" s="80"/>
      <c r="F263" s="134"/>
      <c r="G263" s="323"/>
      <c r="H263" s="147"/>
      <c r="I263" s="80"/>
      <c r="J263" s="134"/>
      <c r="K263" s="323"/>
      <c r="L263" s="147"/>
      <c r="M263" s="80"/>
      <c r="N263" s="134"/>
    </row>
    <row r="264" spans="1:15" ht="15" hidden="1" customHeight="1" x14ac:dyDescent="0.2">
      <c r="A264" s="20" t="str">
        <f>[6]Settings!U263</f>
        <v>B</v>
      </c>
      <c r="B264" s="19" t="str">
        <f>[6]Settings!V263</f>
        <v>MP316</v>
      </c>
      <c r="C264" s="229" t="str">
        <f>[6]Settings!W263</f>
        <v>Dr JS Moroka</v>
      </c>
      <c r="D264" s="147"/>
      <c r="E264" s="80"/>
      <c r="F264" s="134"/>
      <c r="G264" s="323"/>
      <c r="H264" s="147"/>
      <c r="I264" s="80"/>
      <c r="J264" s="134"/>
      <c r="K264" s="323"/>
      <c r="L264" s="147"/>
      <c r="M264" s="80"/>
      <c r="N264" s="134"/>
    </row>
    <row r="265" spans="1:15" ht="15" hidden="1" customHeight="1" x14ac:dyDescent="0.2">
      <c r="A265" s="20" t="str">
        <f>[6]Settings!U264</f>
        <v>C</v>
      </c>
      <c r="B265" s="19" t="str">
        <f>[6]Settings!V264</f>
        <v>DC31</v>
      </c>
      <c r="C265" s="229" t="str">
        <f>[6]Settings!W264</f>
        <v>Nkangala District Municipality</v>
      </c>
      <c r="D265" s="147"/>
      <c r="E265" s="80"/>
      <c r="F265" s="134"/>
      <c r="G265" s="323"/>
      <c r="H265" s="147"/>
      <c r="I265" s="80"/>
      <c r="J265" s="134"/>
      <c r="K265" s="323"/>
      <c r="L265" s="147"/>
      <c r="M265" s="80"/>
      <c r="N265" s="134"/>
    </row>
    <row r="266" spans="1:15" s="66" customFormat="1" ht="15" hidden="1" customHeight="1" x14ac:dyDescent="0.2">
      <c r="A266" s="22" t="str">
        <f>[6]Settings!U265</f>
        <v>Total: Nkangala Municipalities</v>
      </c>
      <c r="B266" s="23"/>
      <c r="C266" s="24"/>
      <c r="D266" s="193">
        <f>SUM(D259:D265)</f>
        <v>0</v>
      </c>
      <c r="E266" s="102">
        <f t="shared" ref="E266:F266" si="66">SUM(E259:E265)</f>
        <v>0</v>
      </c>
      <c r="F266" s="203">
        <f t="shared" si="66"/>
        <v>0</v>
      </c>
      <c r="G266" s="222"/>
      <c r="H266" s="193">
        <f t="shared" ref="H266:O266" si="67">SUM(H259:H265)</f>
        <v>0</v>
      </c>
      <c r="I266" s="102">
        <f t="shared" si="67"/>
        <v>0</v>
      </c>
      <c r="J266" s="203">
        <f t="shared" si="67"/>
        <v>0</v>
      </c>
      <c r="K266" s="333"/>
      <c r="L266" s="193">
        <f t="shared" si="67"/>
        <v>0</v>
      </c>
      <c r="M266" s="102">
        <f t="shared" si="67"/>
        <v>0</v>
      </c>
      <c r="N266" s="203">
        <f t="shared" si="67"/>
        <v>0</v>
      </c>
      <c r="O266" s="426">
        <f t="shared" si="67"/>
        <v>0</v>
      </c>
    </row>
    <row r="267" spans="1:15" ht="15" hidden="1" customHeight="1" x14ac:dyDescent="0.2">
      <c r="A267" s="254">
        <f>[6]Settings!U266</f>
        <v>0</v>
      </c>
      <c r="B267" s="243">
        <f>[6]Settings!V266</f>
        <v>0</v>
      </c>
      <c r="C267" s="244">
        <f>[6]Settings!W266</f>
        <v>0</v>
      </c>
      <c r="D267" s="1"/>
      <c r="E267" s="2"/>
      <c r="F267" s="3"/>
      <c r="G267" s="127"/>
      <c r="H267" s="1"/>
      <c r="I267" s="2"/>
      <c r="J267" s="3"/>
      <c r="K267" s="127"/>
      <c r="L267" s="1"/>
      <c r="M267" s="2"/>
      <c r="N267" s="3"/>
    </row>
    <row r="268" spans="1:15" ht="15" hidden="1" customHeight="1" x14ac:dyDescent="0.2">
      <c r="A268" s="20" t="str">
        <f>[6]Settings!U267</f>
        <v>B</v>
      </c>
      <c r="B268" s="19" t="str">
        <f>[6]Settings!V267</f>
        <v>MP321</v>
      </c>
      <c r="C268" s="229" t="str">
        <f>[6]Settings!W267</f>
        <v>Thaba Chweu</v>
      </c>
      <c r="D268" s="147"/>
      <c r="E268" s="80"/>
      <c r="F268" s="134"/>
      <c r="G268" s="323"/>
      <c r="H268" s="147"/>
      <c r="I268" s="80"/>
      <c r="J268" s="134"/>
      <c r="K268" s="323"/>
      <c r="L268" s="147"/>
      <c r="M268" s="80"/>
      <c r="N268" s="134"/>
    </row>
    <row r="269" spans="1:15" ht="15" hidden="1" customHeight="1" x14ac:dyDescent="0.2">
      <c r="A269" s="20" t="str">
        <f>[6]Settings!U268</f>
        <v>B</v>
      </c>
      <c r="B269" s="19" t="str">
        <f>[6]Settings!V268</f>
        <v>MP324</v>
      </c>
      <c r="C269" s="229" t="str">
        <f>[6]Settings!W268</f>
        <v>Nkomazi</v>
      </c>
      <c r="D269" s="147"/>
      <c r="E269" s="80"/>
      <c r="F269" s="134"/>
      <c r="G269" s="323"/>
      <c r="H269" s="147"/>
      <c r="I269" s="80"/>
      <c r="J269" s="134"/>
      <c r="K269" s="323"/>
      <c r="L269" s="147"/>
      <c r="M269" s="80"/>
      <c r="N269" s="134"/>
    </row>
    <row r="270" spans="1:15" ht="15" hidden="1" customHeight="1" x14ac:dyDescent="0.2">
      <c r="A270" s="20" t="str">
        <f>[6]Settings!U269</f>
        <v>B</v>
      </c>
      <c r="B270" s="19" t="str">
        <f>[6]Settings!V269</f>
        <v>MP325</v>
      </c>
      <c r="C270" s="229" t="str">
        <f>[6]Settings!W269</f>
        <v>Bushbuckridge</v>
      </c>
      <c r="D270" s="147"/>
      <c r="E270" s="80"/>
      <c r="F270" s="134"/>
      <c r="G270" s="323"/>
      <c r="H270" s="147"/>
      <c r="I270" s="80"/>
      <c r="J270" s="134"/>
      <c r="K270" s="323"/>
      <c r="L270" s="147"/>
      <c r="M270" s="80"/>
      <c r="N270" s="134"/>
    </row>
    <row r="271" spans="1:15" ht="15" hidden="1" customHeight="1" x14ac:dyDescent="0.2">
      <c r="A271" s="20" t="str">
        <f>[6]Settings!U270</f>
        <v>B</v>
      </c>
      <c r="B271" s="19" t="str">
        <f>[6]Settings!V270</f>
        <v>MP326</v>
      </c>
      <c r="C271" s="229" t="str">
        <f>[6]Settings!W270</f>
        <v>City of Mbombela</v>
      </c>
      <c r="D271" s="147"/>
      <c r="E271" s="80"/>
      <c r="F271" s="134"/>
      <c r="G271" s="323"/>
      <c r="H271" s="147"/>
      <c r="I271" s="80"/>
      <c r="J271" s="134"/>
      <c r="K271" s="323"/>
      <c r="L271" s="147"/>
      <c r="M271" s="80"/>
      <c r="N271" s="134"/>
    </row>
    <row r="272" spans="1:15" ht="15" hidden="1" customHeight="1" x14ac:dyDescent="0.2">
      <c r="A272" s="20" t="str">
        <f>[6]Settings!U271</f>
        <v>C</v>
      </c>
      <c r="B272" s="19" t="str">
        <f>[6]Settings!V271</f>
        <v>DC32</v>
      </c>
      <c r="C272" s="229" t="str">
        <f>[6]Settings!W271</f>
        <v>Ehlanzeni District Municipality</v>
      </c>
      <c r="D272" s="147"/>
      <c r="E272" s="80"/>
      <c r="F272" s="134"/>
      <c r="G272" s="323"/>
      <c r="H272" s="147"/>
      <c r="I272" s="80"/>
      <c r="J272" s="134"/>
      <c r="K272" s="323"/>
      <c r="L272" s="147"/>
      <c r="M272" s="80"/>
      <c r="N272" s="134"/>
    </row>
    <row r="273" spans="1:15" s="66" customFormat="1" ht="15" hidden="1" customHeight="1" x14ac:dyDescent="0.2">
      <c r="A273" s="22" t="str">
        <f>[6]Settings!U272</f>
        <v>Total: Ehlanzeni Municipalities</v>
      </c>
      <c r="B273" s="23"/>
      <c r="C273" s="24"/>
      <c r="D273" s="193">
        <f>SUM(D268:D272)</f>
        <v>0</v>
      </c>
      <c r="E273" s="102">
        <f t="shared" ref="E273:F273" si="68">SUM(E268:E272)</f>
        <v>0</v>
      </c>
      <c r="F273" s="203">
        <f t="shared" si="68"/>
        <v>0</v>
      </c>
      <c r="G273" s="222"/>
      <c r="H273" s="193">
        <f t="shared" ref="H273:O273" si="69">SUM(H268:H272)</f>
        <v>0</v>
      </c>
      <c r="I273" s="102">
        <f t="shared" si="69"/>
        <v>0</v>
      </c>
      <c r="J273" s="203">
        <f t="shared" si="69"/>
        <v>0</v>
      </c>
      <c r="K273" s="333"/>
      <c r="L273" s="193">
        <f t="shared" si="69"/>
        <v>0</v>
      </c>
      <c r="M273" s="102">
        <f t="shared" si="69"/>
        <v>0</v>
      </c>
      <c r="N273" s="203">
        <f t="shared" si="69"/>
        <v>0</v>
      </c>
      <c r="O273" s="426">
        <f t="shared" si="69"/>
        <v>0</v>
      </c>
    </row>
    <row r="274" spans="1:15" ht="15" hidden="1" customHeight="1" x14ac:dyDescent="0.2">
      <c r="A274" s="254">
        <f>[6]Settings!U273</f>
        <v>0</v>
      </c>
      <c r="B274" s="243">
        <f>[6]Settings!V273</f>
        <v>0</v>
      </c>
      <c r="C274" s="244">
        <f>[6]Settings!W273</f>
        <v>0</v>
      </c>
      <c r="D274" s="1"/>
      <c r="E274" s="2"/>
      <c r="F274" s="3"/>
      <c r="G274" s="127"/>
      <c r="H274" s="1"/>
      <c r="I274" s="2"/>
      <c r="J274" s="3"/>
      <c r="K274" s="127"/>
      <c r="L274" s="1"/>
      <c r="M274" s="2"/>
      <c r="N274" s="3"/>
    </row>
    <row r="275" spans="1:15" ht="15" hidden="1" customHeight="1" x14ac:dyDescent="0.2">
      <c r="A275" s="254">
        <f>[6]Settings!U274</f>
        <v>0</v>
      </c>
      <c r="B275" s="243">
        <f>[6]Settings!V274</f>
        <v>0</v>
      </c>
      <c r="C275" s="244">
        <f>[6]Settings!W274</f>
        <v>0</v>
      </c>
      <c r="D275" s="147"/>
      <c r="E275" s="80"/>
      <c r="F275" s="134"/>
      <c r="G275" s="323"/>
      <c r="H275" s="196"/>
      <c r="I275" s="79"/>
      <c r="J275" s="206"/>
      <c r="K275" s="335"/>
      <c r="L275" s="196"/>
      <c r="M275" s="79"/>
      <c r="N275" s="206"/>
    </row>
    <row r="276" spans="1:15" s="66" customFormat="1" ht="15" hidden="1" customHeight="1" x14ac:dyDescent="0.2">
      <c r="A276" s="22" t="str">
        <f>[6]Settings!U275</f>
        <v>Total: Mpumalanga Municipalities</v>
      </c>
      <c r="B276" s="23"/>
      <c r="C276" s="24"/>
      <c r="D276" s="193">
        <f>D257+D266+D273</f>
        <v>0</v>
      </c>
      <c r="E276" s="102">
        <f t="shared" ref="E276:F276" si="70">E257+E266+E273</f>
        <v>0</v>
      </c>
      <c r="F276" s="203">
        <f t="shared" si="70"/>
        <v>0</v>
      </c>
      <c r="G276" s="222"/>
      <c r="H276" s="193">
        <f t="shared" ref="H276:O276" si="71">H257+H266+H273</f>
        <v>0</v>
      </c>
      <c r="I276" s="102">
        <f t="shared" si="71"/>
        <v>0</v>
      </c>
      <c r="J276" s="203">
        <f t="shared" si="71"/>
        <v>0</v>
      </c>
      <c r="K276" s="333"/>
      <c r="L276" s="193">
        <f t="shared" si="71"/>
        <v>0</v>
      </c>
      <c r="M276" s="102">
        <f t="shared" si="71"/>
        <v>0</v>
      </c>
      <c r="N276" s="203">
        <f t="shared" si="71"/>
        <v>0</v>
      </c>
      <c r="O276" s="426">
        <f t="shared" si="71"/>
        <v>0</v>
      </c>
    </row>
    <row r="277" spans="1:15" ht="15" hidden="1" customHeight="1" x14ac:dyDescent="0.2">
      <c r="A277" s="254">
        <f>[6]Settings!U276</f>
        <v>0</v>
      </c>
      <c r="B277" s="243">
        <f>[6]Settings!V276</f>
        <v>0</v>
      </c>
      <c r="C277" s="244">
        <f>[6]Settings!W276</f>
        <v>0</v>
      </c>
      <c r="D277" s="6"/>
      <c r="E277" s="7"/>
      <c r="F277" s="8"/>
      <c r="G277" s="127"/>
      <c r="H277" s="6"/>
      <c r="I277" s="7"/>
      <c r="J277" s="8"/>
      <c r="K277" s="331"/>
      <c r="L277" s="6"/>
      <c r="M277" s="7"/>
      <c r="N277" s="8"/>
    </row>
    <row r="278" spans="1:15" ht="15" hidden="1" customHeight="1" x14ac:dyDescent="0.2">
      <c r="A278" s="257" t="str">
        <f>[6]Settings!U277</f>
        <v>NORTHERN CAPE</v>
      </c>
      <c r="B278" s="19"/>
      <c r="C278" s="229"/>
      <c r="D278" s="1"/>
      <c r="E278" s="2"/>
      <c r="F278" s="3"/>
      <c r="G278" s="127"/>
      <c r="H278" s="1"/>
      <c r="I278" s="2"/>
      <c r="J278" s="3"/>
      <c r="K278" s="127"/>
      <c r="L278" s="1"/>
      <c r="M278" s="2"/>
      <c r="N278" s="3"/>
    </row>
    <row r="279" spans="1:15" ht="15" hidden="1" customHeight="1" x14ac:dyDescent="0.2">
      <c r="A279" s="254">
        <f>[6]Settings!U278</f>
        <v>0</v>
      </c>
      <c r="B279" s="243">
        <f>[6]Settings!V278</f>
        <v>0</v>
      </c>
      <c r="C279" s="244">
        <f>[6]Settings!W278</f>
        <v>0</v>
      </c>
      <c r="D279" s="1"/>
      <c r="E279" s="2"/>
      <c r="F279" s="3"/>
      <c r="G279" s="127"/>
      <c r="H279" s="1"/>
      <c r="I279" s="2"/>
      <c r="J279" s="3"/>
      <c r="K279" s="127"/>
      <c r="L279" s="1"/>
      <c r="M279" s="2"/>
      <c r="N279" s="3"/>
    </row>
    <row r="280" spans="1:15" ht="15" hidden="1" customHeight="1" x14ac:dyDescent="0.2">
      <c r="A280" s="20" t="str">
        <f>[6]Settings!U279</f>
        <v>B</v>
      </c>
      <c r="B280" s="19" t="str">
        <f>[6]Settings!V279</f>
        <v>NC61</v>
      </c>
      <c r="C280" s="229" t="str">
        <f>[6]Settings!W279</f>
        <v xml:space="preserve"> Richtersveld</v>
      </c>
      <c r="D280" s="147"/>
      <c r="E280" s="80"/>
      <c r="F280" s="134"/>
      <c r="G280" s="323"/>
      <c r="H280" s="147"/>
      <c r="I280" s="80"/>
      <c r="J280" s="134"/>
      <c r="K280" s="323"/>
      <c r="L280" s="147"/>
      <c r="M280" s="80"/>
      <c r="N280" s="134"/>
    </row>
    <row r="281" spans="1:15" ht="15" hidden="1" customHeight="1" x14ac:dyDescent="0.2">
      <c r="A281" s="20" t="str">
        <f>[6]Settings!U280</f>
        <v>B</v>
      </c>
      <c r="B281" s="19" t="str">
        <f>[6]Settings!V280</f>
        <v>NC62</v>
      </c>
      <c r="C281" s="229" t="str">
        <f>[6]Settings!W280</f>
        <v xml:space="preserve"> Nama Khoi</v>
      </c>
      <c r="D281" s="147"/>
      <c r="E281" s="80"/>
      <c r="F281" s="134"/>
      <c r="G281" s="323"/>
      <c r="H281" s="147"/>
      <c r="I281" s="80"/>
      <c r="J281" s="134"/>
      <c r="K281" s="323"/>
      <c r="L281" s="147"/>
      <c r="M281" s="80"/>
      <c r="N281" s="134"/>
    </row>
    <row r="282" spans="1:15" ht="15" hidden="1" customHeight="1" x14ac:dyDescent="0.2">
      <c r="A282" s="20" t="str">
        <f>[6]Settings!U281</f>
        <v>B</v>
      </c>
      <c r="B282" s="19" t="str">
        <f>[6]Settings!V281</f>
        <v>NC64</v>
      </c>
      <c r="C282" s="229" t="str">
        <f>[6]Settings!W281</f>
        <v xml:space="preserve"> Kamiesberg</v>
      </c>
      <c r="D282" s="147"/>
      <c r="E282" s="80"/>
      <c r="F282" s="134"/>
      <c r="G282" s="323"/>
      <c r="H282" s="147"/>
      <c r="I282" s="80"/>
      <c r="J282" s="134"/>
      <c r="K282" s="323"/>
      <c r="L282" s="147"/>
      <c r="M282" s="80"/>
      <c r="N282" s="134"/>
    </row>
    <row r="283" spans="1:15" ht="15" hidden="1" customHeight="1" x14ac:dyDescent="0.2">
      <c r="A283" s="20" t="str">
        <f>[6]Settings!U282</f>
        <v>B</v>
      </c>
      <c r="B283" s="19" t="str">
        <f>[6]Settings!V282</f>
        <v>NC65</v>
      </c>
      <c r="C283" s="229" t="str">
        <f>[6]Settings!W282</f>
        <v xml:space="preserve"> Hantam</v>
      </c>
      <c r="D283" s="147"/>
      <c r="E283" s="80"/>
      <c r="F283" s="134"/>
      <c r="G283" s="323"/>
      <c r="H283" s="147"/>
      <c r="I283" s="80"/>
      <c r="J283" s="134"/>
      <c r="K283" s="323"/>
      <c r="L283" s="147"/>
      <c r="M283" s="80"/>
      <c r="N283" s="134"/>
    </row>
    <row r="284" spans="1:15" ht="15" hidden="1" customHeight="1" x14ac:dyDescent="0.2">
      <c r="A284" s="20" t="str">
        <f>[6]Settings!U283</f>
        <v>B</v>
      </c>
      <c r="B284" s="19" t="str">
        <f>[6]Settings!V283</f>
        <v>NC66</v>
      </c>
      <c r="C284" s="229" t="str">
        <f>[6]Settings!W283</f>
        <v xml:space="preserve"> Karoo Hoogland</v>
      </c>
      <c r="D284" s="147"/>
      <c r="E284" s="80"/>
      <c r="F284" s="134"/>
      <c r="G284" s="323"/>
      <c r="H284" s="147"/>
      <c r="I284" s="80"/>
      <c r="J284" s="134"/>
      <c r="K284" s="323"/>
      <c r="L284" s="147"/>
      <c r="M284" s="80"/>
      <c r="N284" s="134"/>
    </row>
    <row r="285" spans="1:15" ht="15" hidden="1" customHeight="1" x14ac:dyDescent="0.2">
      <c r="A285" s="20" t="str">
        <f>[6]Settings!U284</f>
        <v>B</v>
      </c>
      <c r="B285" s="19" t="str">
        <f>[6]Settings!V284</f>
        <v>NC67</v>
      </c>
      <c r="C285" s="229" t="str">
        <f>[6]Settings!W284</f>
        <v xml:space="preserve"> Khâi-Ma</v>
      </c>
      <c r="D285" s="147"/>
      <c r="E285" s="80"/>
      <c r="F285" s="134"/>
      <c r="G285" s="323"/>
      <c r="H285" s="147"/>
      <c r="I285" s="80"/>
      <c r="J285" s="134"/>
      <c r="K285" s="323"/>
      <c r="L285" s="147"/>
      <c r="M285" s="80"/>
      <c r="N285" s="134"/>
    </row>
    <row r="286" spans="1:15" ht="15" hidden="1" customHeight="1" x14ac:dyDescent="0.2">
      <c r="A286" s="20" t="str">
        <f>[6]Settings!U285</f>
        <v>C</v>
      </c>
      <c r="B286" s="19" t="str">
        <f>[6]Settings!V285</f>
        <v>DC6</v>
      </c>
      <c r="C286" s="229" t="str">
        <f>[6]Settings!W285</f>
        <v xml:space="preserve"> Namakwa District Municipality</v>
      </c>
      <c r="D286" s="147"/>
      <c r="E286" s="80"/>
      <c r="F286" s="134"/>
      <c r="G286" s="323"/>
      <c r="H286" s="147"/>
      <c r="I286" s="80"/>
      <c r="J286" s="134"/>
      <c r="K286" s="323"/>
      <c r="L286" s="147"/>
      <c r="M286" s="80"/>
      <c r="N286" s="134"/>
    </row>
    <row r="287" spans="1:15" s="66" customFormat="1" ht="15" hidden="1" customHeight="1" x14ac:dyDescent="0.2">
      <c r="A287" s="22" t="str">
        <f>[6]Settings!U286</f>
        <v>Total: Namakwa Municipalities</v>
      </c>
      <c r="B287" s="23"/>
      <c r="C287" s="24"/>
      <c r="D287" s="193">
        <f>SUM(D280:D286)</f>
        <v>0</v>
      </c>
      <c r="E287" s="102">
        <f t="shared" ref="E287:F287" si="72">SUM(E280:E286)</f>
        <v>0</v>
      </c>
      <c r="F287" s="203">
        <f t="shared" si="72"/>
        <v>0</v>
      </c>
      <c r="G287" s="222"/>
      <c r="H287" s="193">
        <f t="shared" ref="H287:O287" si="73">SUM(H280:H286)</f>
        <v>0</v>
      </c>
      <c r="I287" s="102">
        <f t="shared" si="73"/>
        <v>0</v>
      </c>
      <c r="J287" s="203">
        <f t="shared" si="73"/>
        <v>0</v>
      </c>
      <c r="K287" s="333"/>
      <c r="L287" s="193">
        <f t="shared" si="73"/>
        <v>0</v>
      </c>
      <c r="M287" s="102">
        <f t="shared" si="73"/>
        <v>0</v>
      </c>
      <c r="N287" s="203">
        <f t="shared" si="73"/>
        <v>0</v>
      </c>
      <c r="O287" s="426">
        <f t="shared" si="73"/>
        <v>0</v>
      </c>
    </row>
    <row r="288" spans="1:15" ht="15" hidden="1" customHeight="1" x14ac:dyDescent="0.2">
      <c r="A288" s="254">
        <f>[6]Settings!U287</f>
        <v>0</v>
      </c>
      <c r="B288" s="243">
        <f>[6]Settings!V287</f>
        <v>0</v>
      </c>
      <c r="C288" s="244">
        <f>[6]Settings!W287</f>
        <v>0</v>
      </c>
      <c r="D288" s="1"/>
      <c r="E288" s="2"/>
      <c r="F288" s="3"/>
      <c r="G288" s="127"/>
      <c r="H288" s="1"/>
      <c r="I288" s="2"/>
      <c r="J288" s="3"/>
      <c r="K288" s="127"/>
      <c r="L288" s="1"/>
      <c r="M288" s="2"/>
      <c r="N288" s="3"/>
    </row>
    <row r="289" spans="1:15" ht="15" hidden="1" customHeight="1" x14ac:dyDescent="0.2">
      <c r="A289" s="20" t="str">
        <f>[6]Settings!U288</f>
        <v>B</v>
      </c>
      <c r="B289" s="19" t="str">
        <f>[6]Settings!V288</f>
        <v>NC71</v>
      </c>
      <c r="C289" s="229" t="str">
        <f>[6]Settings!W288</f>
        <v xml:space="preserve"> Ubuntu</v>
      </c>
      <c r="D289" s="147"/>
      <c r="E289" s="80"/>
      <c r="F289" s="134"/>
      <c r="G289" s="323"/>
      <c r="H289" s="147"/>
      <c r="I289" s="80"/>
      <c r="J289" s="134"/>
      <c r="K289" s="323"/>
      <c r="L289" s="147"/>
      <c r="M289" s="80"/>
      <c r="N289" s="134"/>
    </row>
    <row r="290" spans="1:15" ht="15" hidden="1" customHeight="1" x14ac:dyDescent="0.2">
      <c r="A290" s="20" t="str">
        <f>[6]Settings!U289</f>
        <v>B</v>
      </c>
      <c r="B290" s="19" t="str">
        <f>[6]Settings!V289</f>
        <v>NC72</v>
      </c>
      <c r="C290" s="229" t="str">
        <f>[6]Settings!W289</f>
        <v xml:space="preserve"> Umsobomvu</v>
      </c>
      <c r="D290" s="147"/>
      <c r="E290" s="80"/>
      <c r="F290" s="134"/>
      <c r="G290" s="323"/>
      <c r="H290" s="147"/>
      <c r="I290" s="80"/>
      <c r="J290" s="134"/>
      <c r="K290" s="323"/>
      <c r="L290" s="147"/>
      <c r="M290" s="80"/>
      <c r="N290" s="134"/>
    </row>
    <row r="291" spans="1:15" ht="15" hidden="1" customHeight="1" x14ac:dyDescent="0.2">
      <c r="A291" s="20" t="str">
        <f>[6]Settings!U290</f>
        <v>B</v>
      </c>
      <c r="B291" s="19" t="str">
        <f>[6]Settings!V290</f>
        <v>NC73</v>
      </c>
      <c r="C291" s="229" t="str">
        <f>[6]Settings!W290</f>
        <v xml:space="preserve"> Emthanjeni</v>
      </c>
      <c r="D291" s="147"/>
      <c r="E291" s="80"/>
      <c r="F291" s="134"/>
      <c r="G291" s="323"/>
      <c r="H291" s="147"/>
      <c r="I291" s="80"/>
      <c r="J291" s="134"/>
      <c r="K291" s="323"/>
      <c r="L291" s="147"/>
      <c r="M291" s="80"/>
      <c r="N291" s="134"/>
    </row>
    <row r="292" spans="1:15" ht="15" hidden="1" customHeight="1" x14ac:dyDescent="0.2">
      <c r="A292" s="20" t="str">
        <f>[6]Settings!U291</f>
        <v>B</v>
      </c>
      <c r="B292" s="19" t="str">
        <f>[6]Settings!V291</f>
        <v>NC74</v>
      </c>
      <c r="C292" s="229" t="str">
        <f>[6]Settings!W291</f>
        <v xml:space="preserve"> Kareeberg</v>
      </c>
      <c r="D292" s="147"/>
      <c r="E292" s="80"/>
      <c r="F292" s="134"/>
      <c r="G292" s="323"/>
      <c r="H292" s="147"/>
      <c r="I292" s="80"/>
      <c r="J292" s="134"/>
      <c r="K292" s="323"/>
      <c r="L292" s="147"/>
      <c r="M292" s="80"/>
      <c r="N292" s="134"/>
    </row>
    <row r="293" spans="1:15" ht="15" hidden="1" customHeight="1" x14ac:dyDescent="0.2">
      <c r="A293" s="20" t="str">
        <f>[6]Settings!U292</f>
        <v>B</v>
      </c>
      <c r="B293" s="19" t="str">
        <f>[6]Settings!V292</f>
        <v>NC75</v>
      </c>
      <c r="C293" s="229" t="str">
        <f>[6]Settings!W292</f>
        <v xml:space="preserve"> Renosterberg</v>
      </c>
      <c r="D293" s="147"/>
      <c r="E293" s="80"/>
      <c r="F293" s="134"/>
      <c r="G293" s="323"/>
      <c r="H293" s="147"/>
      <c r="I293" s="80"/>
      <c r="J293" s="134"/>
      <c r="K293" s="323"/>
      <c r="L293" s="147"/>
      <c r="M293" s="80"/>
      <c r="N293" s="134"/>
    </row>
    <row r="294" spans="1:15" ht="15" hidden="1" customHeight="1" x14ac:dyDescent="0.2">
      <c r="A294" s="20" t="str">
        <f>[6]Settings!U293</f>
        <v>B</v>
      </c>
      <c r="B294" s="19" t="str">
        <f>[6]Settings!V293</f>
        <v>NC76</v>
      </c>
      <c r="C294" s="229" t="str">
        <f>[6]Settings!W293</f>
        <v xml:space="preserve"> Thembelihle</v>
      </c>
      <c r="D294" s="147"/>
      <c r="E294" s="80"/>
      <c r="F294" s="134"/>
      <c r="G294" s="323"/>
      <c r="H294" s="147"/>
      <c r="I294" s="80"/>
      <c r="J294" s="134"/>
      <c r="K294" s="323"/>
      <c r="L294" s="147"/>
      <c r="M294" s="80"/>
      <c r="N294" s="134"/>
    </row>
    <row r="295" spans="1:15" ht="15" hidden="1" customHeight="1" x14ac:dyDescent="0.2">
      <c r="A295" s="20" t="str">
        <f>[6]Settings!U294</f>
        <v>B</v>
      </c>
      <c r="B295" s="19" t="str">
        <f>[6]Settings!V294</f>
        <v>NC77</v>
      </c>
      <c r="C295" s="229" t="str">
        <f>[6]Settings!W294</f>
        <v xml:space="preserve"> Siyathemba</v>
      </c>
      <c r="D295" s="147"/>
      <c r="E295" s="80"/>
      <c r="F295" s="134"/>
      <c r="G295" s="323"/>
      <c r="H295" s="147"/>
      <c r="I295" s="80"/>
      <c r="J295" s="134"/>
      <c r="K295" s="323"/>
      <c r="L295" s="147"/>
      <c r="M295" s="80"/>
      <c r="N295" s="134"/>
    </row>
    <row r="296" spans="1:15" ht="15" hidden="1" customHeight="1" x14ac:dyDescent="0.2">
      <c r="A296" s="20" t="str">
        <f>[6]Settings!U295</f>
        <v>B</v>
      </c>
      <c r="B296" s="19" t="str">
        <f>[6]Settings!V295</f>
        <v>NC78</v>
      </c>
      <c r="C296" s="229" t="str">
        <f>[6]Settings!W295</f>
        <v xml:space="preserve"> Siyancuma</v>
      </c>
      <c r="D296" s="147"/>
      <c r="E296" s="80"/>
      <c r="F296" s="134"/>
      <c r="G296" s="323"/>
      <c r="H296" s="147"/>
      <c r="I296" s="80"/>
      <c r="J296" s="134"/>
      <c r="K296" s="323"/>
      <c r="L296" s="147"/>
      <c r="M296" s="80"/>
      <c r="N296" s="134"/>
    </row>
    <row r="297" spans="1:15" ht="15" hidden="1" customHeight="1" x14ac:dyDescent="0.2">
      <c r="A297" s="20" t="str">
        <f>[6]Settings!U296</f>
        <v>C</v>
      </c>
      <c r="B297" s="19" t="str">
        <f>[6]Settings!V296</f>
        <v>DC7</v>
      </c>
      <c r="C297" s="229" t="str">
        <f>[6]Settings!W296</f>
        <v xml:space="preserve"> Pixley Ka Seme District Municipality</v>
      </c>
      <c r="D297" s="147"/>
      <c r="E297" s="80"/>
      <c r="F297" s="134"/>
      <c r="G297" s="323"/>
      <c r="H297" s="147"/>
      <c r="I297" s="80"/>
      <c r="J297" s="134"/>
      <c r="K297" s="323"/>
      <c r="L297" s="147"/>
      <c r="M297" s="80"/>
      <c r="N297" s="134"/>
    </row>
    <row r="298" spans="1:15" s="66" customFormat="1" ht="15" hidden="1" customHeight="1" x14ac:dyDescent="0.2">
      <c r="A298" s="22" t="str">
        <f>[6]Settings!U297</f>
        <v>Total: Pixley Ka Seme Municipalities</v>
      </c>
      <c r="B298" s="23"/>
      <c r="C298" s="24"/>
      <c r="D298" s="193">
        <f>SUM(D289:D297)</f>
        <v>0</v>
      </c>
      <c r="E298" s="102">
        <f t="shared" ref="E298:F298" si="74">SUM(E289:E297)</f>
        <v>0</v>
      </c>
      <c r="F298" s="203">
        <f t="shared" si="74"/>
        <v>0</v>
      </c>
      <c r="G298" s="222"/>
      <c r="H298" s="193">
        <f t="shared" ref="H298:O298" si="75">SUM(H289:H297)</f>
        <v>0</v>
      </c>
      <c r="I298" s="102">
        <f t="shared" si="75"/>
        <v>0</v>
      </c>
      <c r="J298" s="203">
        <f t="shared" si="75"/>
        <v>0</v>
      </c>
      <c r="K298" s="333"/>
      <c r="L298" s="193">
        <f t="shared" si="75"/>
        <v>0</v>
      </c>
      <c r="M298" s="102">
        <f t="shared" si="75"/>
        <v>0</v>
      </c>
      <c r="N298" s="203">
        <f t="shared" si="75"/>
        <v>0</v>
      </c>
      <c r="O298" s="426">
        <f t="shared" si="75"/>
        <v>0</v>
      </c>
    </row>
    <row r="299" spans="1:15" ht="15" hidden="1" customHeight="1" x14ac:dyDescent="0.2">
      <c r="A299" s="254">
        <f>[6]Settings!U298</f>
        <v>0</v>
      </c>
      <c r="B299" s="243">
        <f>[6]Settings!V298</f>
        <v>0</v>
      </c>
      <c r="C299" s="244">
        <f>[6]Settings!W298</f>
        <v>0</v>
      </c>
      <c r="D299" s="1"/>
      <c r="E299" s="2"/>
      <c r="F299" s="3"/>
      <c r="G299" s="127"/>
      <c r="H299" s="1"/>
      <c r="I299" s="2"/>
      <c r="J299" s="3"/>
      <c r="K299" s="127"/>
      <c r="L299" s="1"/>
      <c r="M299" s="2"/>
      <c r="N299" s="3"/>
    </row>
    <row r="300" spans="1:15" ht="15" hidden="1" customHeight="1" x14ac:dyDescent="0.2">
      <c r="A300" s="20" t="str">
        <f>[6]Settings!U299</f>
        <v>B</v>
      </c>
      <c r="B300" s="19" t="str">
        <f>[6]Settings!V299</f>
        <v>NC82</v>
      </c>
      <c r="C300" s="229" t="str">
        <f>[6]Settings!W299</f>
        <v xml:space="preserve"> !Kai !Garib</v>
      </c>
      <c r="D300" s="147"/>
      <c r="E300" s="80"/>
      <c r="F300" s="134"/>
      <c r="G300" s="323"/>
      <c r="H300" s="147"/>
      <c r="I300" s="80"/>
      <c r="J300" s="134"/>
      <c r="K300" s="323"/>
      <c r="L300" s="147"/>
      <c r="M300" s="80"/>
      <c r="N300" s="134"/>
    </row>
    <row r="301" spans="1:15" ht="15" hidden="1" customHeight="1" x14ac:dyDescent="0.2">
      <c r="A301" s="20" t="str">
        <f>[6]Settings!U300</f>
        <v>B</v>
      </c>
      <c r="B301" s="19" t="str">
        <f>[6]Settings!V300</f>
        <v>NC84</v>
      </c>
      <c r="C301" s="229" t="str">
        <f>[6]Settings!W300</f>
        <v xml:space="preserve"> !Kheis</v>
      </c>
      <c r="D301" s="147"/>
      <c r="E301" s="80"/>
      <c r="F301" s="134"/>
      <c r="G301" s="323"/>
      <c r="H301" s="147"/>
      <c r="I301" s="80"/>
      <c r="J301" s="134"/>
      <c r="K301" s="323"/>
      <c r="L301" s="147"/>
      <c r="M301" s="80"/>
      <c r="N301" s="134"/>
    </row>
    <row r="302" spans="1:15" ht="15" hidden="1" customHeight="1" x14ac:dyDescent="0.2">
      <c r="A302" s="20" t="str">
        <f>[6]Settings!U301</f>
        <v>B</v>
      </c>
      <c r="B302" s="19" t="str">
        <f>[6]Settings!V301</f>
        <v>NC85</v>
      </c>
      <c r="C302" s="229" t="str">
        <f>[6]Settings!W301</f>
        <v xml:space="preserve"> Tsantsabane</v>
      </c>
      <c r="D302" s="147"/>
      <c r="E302" s="80"/>
      <c r="F302" s="134"/>
      <c r="G302" s="323"/>
      <c r="H302" s="147"/>
      <c r="I302" s="80"/>
      <c r="J302" s="134"/>
      <c r="K302" s="323"/>
      <c r="L302" s="147"/>
      <c r="M302" s="80"/>
      <c r="N302" s="134"/>
    </row>
    <row r="303" spans="1:15" ht="15" hidden="1" customHeight="1" x14ac:dyDescent="0.2">
      <c r="A303" s="20" t="str">
        <f>[6]Settings!U302</f>
        <v>B</v>
      </c>
      <c r="B303" s="19" t="str">
        <f>[6]Settings!V302</f>
        <v>NC86</v>
      </c>
      <c r="C303" s="229" t="str">
        <f>[6]Settings!W302</f>
        <v xml:space="preserve"> Kgatelopele</v>
      </c>
      <c r="D303" s="147"/>
      <c r="E303" s="80"/>
      <c r="F303" s="134"/>
      <c r="G303" s="323"/>
      <c r="H303" s="147"/>
      <c r="I303" s="80"/>
      <c r="J303" s="134"/>
      <c r="K303" s="323"/>
      <c r="L303" s="147"/>
      <c r="M303" s="80"/>
      <c r="N303" s="134"/>
    </row>
    <row r="304" spans="1:15" ht="15" hidden="1" customHeight="1" x14ac:dyDescent="0.2">
      <c r="A304" s="20" t="str">
        <f>[6]Settings!U303</f>
        <v>B</v>
      </c>
      <c r="B304" s="19" t="str">
        <f>[6]Settings!V303</f>
        <v>NC87</v>
      </c>
      <c r="C304" s="229" t="str">
        <f>[6]Settings!W303</f>
        <v xml:space="preserve"> Dawid Kruiper</v>
      </c>
      <c r="D304" s="147"/>
      <c r="E304" s="80"/>
      <c r="F304" s="134"/>
      <c r="G304" s="323"/>
      <c r="H304" s="147"/>
      <c r="I304" s="80"/>
      <c r="J304" s="134"/>
      <c r="K304" s="323"/>
      <c r="L304" s="147"/>
      <c r="M304" s="80"/>
      <c r="N304" s="134"/>
    </row>
    <row r="305" spans="1:15" ht="15" hidden="1" customHeight="1" x14ac:dyDescent="0.2">
      <c r="A305" s="20" t="str">
        <f>[6]Settings!U304</f>
        <v>C</v>
      </c>
      <c r="B305" s="19" t="str">
        <f>[6]Settings!V304</f>
        <v>DC8</v>
      </c>
      <c r="C305" s="229" t="str">
        <f>[6]Settings!W304</f>
        <v xml:space="preserve"> Siyanda District Municipality</v>
      </c>
      <c r="D305" s="147"/>
      <c r="E305" s="80"/>
      <c r="F305" s="134"/>
      <c r="G305" s="323"/>
      <c r="H305" s="147"/>
      <c r="I305" s="80"/>
      <c r="J305" s="134"/>
      <c r="K305" s="323"/>
      <c r="L305" s="147"/>
      <c r="M305" s="80"/>
      <c r="N305" s="134"/>
    </row>
    <row r="306" spans="1:15" s="66" customFormat="1" ht="15" hidden="1" customHeight="1" x14ac:dyDescent="0.2">
      <c r="A306" s="22" t="str">
        <f>[6]Settings!U305</f>
        <v>Total: Siyanda Municipalities</v>
      </c>
      <c r="B306" s="23"/>
      <c r="C306" s="24"/>
      <c r="D306" s="193">
        <f>SUM(D300:D305)</f>
        <v>0</v>
      </c>
      <c r="E306" s="102">
        <f t="shared" ref="E306:F306" si="76">SUM(E300:E305)</f>
        <v>0</v>
      </c>
      <c r="F306" s="203">
        <f t="shared" si="76"/>
        <v>0</v>
      </c>
      <c r="G306" s="222"/>
      <c r="H306" s="193">
        <f t="shared" ref="H306:O306" si="77">SUM(H300:H305)</f>
        <v>0</v>
      </c>
      <c r="I306" s="102">
        <f t="shared" si="77"/>
        <v>0</v>
      </c>
      <c r="J306" s="203">
        <f t="shared" si="77"/>
        <v>0</v>
      </c>
      <c r="K306" s="333"/>
      <c r="L306" s="193">
        <f t="shared" si="77"/>
        <v>0</v>
      </c>
      <c r="M306" s="102">
        <f t="shared" si="77"/>
        <v>0</v>
      </c>
      <c r="N306" s="203">
        <f t="shared" si="77"/>
        <v>0</v>
      </c>
      <c r="O306" s="426">
        <f t="shared" si="77"/>
        <v>0</v>
      </c>
    </row>
    <row r="307" spans="1:15" ht="15" hidden="1" customHeight="1" x14ac:dyDescent="0.2">
      <c r="A307" s="254">
        <f>[6]Settings!U306</f>
        <v>0</v>
      </c>
      <c r="B307" s="243">
        <f>[6]Settings!V306</f>
        <v>0</v>
      </c>
      <c r="C307" s="244">
        <f>[6]Settings!W306</f>
        <v>0</v>
      </c>
      <c r="D307" s="1"/>
      <c r="E307" s="2"/>
      <c r="F307" s="3"/>
      <c r="G307" s="127"/>
      <c r="H307" s="1"/>
      <c r="I307" s="2"/>
      <c r="J307" s="3"/>
      <c r="K307" s="127"/>
      <c r="L307" s="1"/>
      <c r="M307" s="2"/>
      <c r="N307" s="3"/>
    </row>
    <row r="308" spans="1:15" ht="15" hidden="1" customHeight="1" x14ac:dyDescent="0.2">
      <c r="A308" s="20" t="str">
        <f>[6]Settings!U307</f>
        <v>B</v>
      </c>
      <c r="B308" s="19" t="str">
        <f>[6]Settings!V307</f>
        <v>NC91</v>
      </c>
      <c r="C308" s="229" t="str">
        <f>[6]Settings!W307</f>
        <v xml:space="preserve"> Sol Plaatjie</v>
      </c>
      <c r="D308" s="147"/>
      <c r="E308" s="80"/>
      <c r="F308" s="134"/>
      <c r="G308" s="323"/>
      <c r="H308" s="147"/>
      <c r="I308" s="80"/>
      <c r="J308" s="134"/>
      <c r="K308" s="323"/>
      <c r="L308" s="147"/>
      <c r="M308" s="80"/>
      <c r="N308" s="134"/>
    </row>
    <row r="309" spans="1:15" ht="15" hidden="1" customHeight="1" x14ac:dyDescent="0.2">
      <c r="A309" s="20" t="str">
        <f>[6]Settings!U308</f>
        <v>B</v>
      </c>
      <c r="B309" s="19" t="str">
        <f>[6]Settings!V308</f>
        <v>NC92</v>
      </c>
      <c r="C309" s="229" t="str">
        <f>[6]Settings!W308</f>
        <v xml:space="preserve"> Dikgatlong</v>
      </c>
      <c r="D309" s="147"/>
      <c r="E309" s="80"/>
      <c r="F309" s="134"/>
      <c r="G309" s="323"/>
      <c r="H309" s="147"/>
      <c r="I309" s="80"/>
      <c r="J309" s="134"/>
      <c r="K309" s="323"/>
      <c r="L309" s="147"/>
      <c r="M309" s="80"/>
      <c r="N309" s="134"/>
    </row>
    <row r="310" spans="1:15" ht="15" hidden="1" customHeight="1" x14ac:dyDescent="0.2">
      <c r="A310" s="20" t="str">
        <f>[6]Settings!U309</f>
        <v>B</v>
      </c>
      <c r="B310" s="19" t="str">
        <f>[6]Settings!V309</f>
        <v>NC93</v>
      </c>
      <c r="C310" s="229" t="str">
        <f>[6]Settings!W309</f>
        <v xml:space="preserve"> Magareng</v>
      </c>
      <c r="D310" s="147"/>
      <c r="E310" s="80"/>
      <c r="F310" s="134"/>
      <c r="G310" s="323"/>
      <c r="H310" s="147"/>
      <c r="I310" s="80"/>
      <c r="J310" s="134"/>
      <c r="K310" s="323"/>
      <c r="L310" s="147"/>
      <c r="M310" s="80"/>
      <c r="N310" s="134"/>
    </row>
    <row r="311" spans="1:15" ht="15" hidden="1" customHeight="1" x14ac:dyDescent="0.2">
      <c r="A311" s="20" t="str">
        <f>[6]Settings!U310</f>
        <v>B</v>
      </c>
      <c r="B311" s="19" t="str">
        <f>[6]Settings!V310</f>
        <v>NC94</v>
      </c>
      <c r="C311" s="229" t="str">
        <f>[6]Settings!W310</f>
        <v xml:space="preserve"> Phokwane</v>
      </c>
      <c r="D311" s="147"/>
      <c r="E311" s="80"/>
      <c r="F311" s="134"/>
      <c r="G311" s="323"/>
      <c r="H311" s="147"/>
      <c r="I311" s="80"/>
      <c r="J311" s="134"/>
      <c r="K311" s="323"/>
      <c r="L311" s="147"/>
      <c r="M311" s="80"/>
      <c r="N311" s="134"/>
    </row>
    <row r="312" spans="1:15" ht="15" hidden="1" customHeight="1" x14ac:dyDescent="0.2">
      <c r="A312" s="20" t="str">
        <f>[6]Settings!U311</f>
        <v>C</v>
      </c>
      <c r="B312" s="19" t="str">
        <f>[6]Settings!V311</f>
        <v>DC9</v>
      </c>
      <c r="C312" s="229" t="str">
        <f>[6]Settings!W311</f>
        <v xml:space="preserve"> Frances Baard District Municipality</v>
      </c>
      <c r="D312" s="147"/>
      <c r="E312" s="80"/>
      <c r="F312" s="134"/>
      <c r="G312" s="323"/>
      <c r="H312" s="147"/>
      <c r="I312" s="80"/>
      <c r="J312" s="134"/>
      <c r="K312" s="323"/>
      <c r="L312" s="147"/>
      <c r="M312" s="80"/>
      <c r="N312" s="134"/>
    </row>
    <row r="313" spans="1:15" s="66" customFormat="1" ht="15" hidden="1" customHeight="1" x14ac:dyDescent="0.2">
      <c r="A313" s="22" t="str">
        <f>[6]Settings!U312</f>
        <v>Total: Frances Baard Municipalities</v>
      </c>
      <c r="B313" s="23"/>
      <c r="C313" s="24"/>
      <c r="D313" s="193">
        <f>SUM(D308:D312)</f>
        <v>0</v>
      </c>
      <c r="E313" s="102">
        <f t="shared" ref="E313:F313" si="78">SUM(E308:E312)</f>
        <v>0</v>
      </c>
      <c r="F313" s="203">
        <f t="shared" si="78"/>
        <v>0</v>
      </c>
      <c r="G313" s="222"/>
      <c r="H313" s="193">
        <f t="shared" ref="H313:O313" si="79">SUM(H308:H312)</f>
        <v>0</v>
      </c>
      <c r="I313" s="102">
        <f t="shared" si="79"/>
        <v>0</v>
      </c>
      <c r="J313" s="203">
        <f t="shared" si="79"/>
        <v>0</v>
      </c>
      <c r="K313" s="333"/>
      <c r="L313" s="193">
        <f t="shared" si="79"/>
        <v>0</v>
      </c>
      <c r="M313" s="102">
        <f t="shared" si="79"/>
        <v>0</v>
      </c>
      <c r="N313" s="203">
        <f t="shared" si="79"/>
        <v>0</v>
      </c>
      <c r="O313" s="426">
        <f t="shared" si="79"/>
        <v>0</v>
      </c>
    </row>
    <row r="314" spans="1:15" ht="15" hidden="1" customHeight="1" x14ac:dyDescent="0.2">
      <c r="A314" s="254">
        <f>[6]Settings!U313</f>
        <v>0</v>
      </c>
      <c r="B314" s="243">
        <f>[6]Settings!V313</f>
        <v>0</v>
      </c>
      <c r="C314" s="244">
        <f>[6]Settings!W313</f>
        <v>0</v>
      </c>
      <c r="D314" s="1"/>
      <c r="E314" s="2"/>
      <c r="F314" s="3"/>
      <c r="G314" s="127"/>
      <c r="H314" s="1"/>
      <c r="I314" s="2"/>
      <c r="J314" s="3"/>
      <c r="K314" s="127"/>
      <c r="L314" s="1"/>
      <c r="M314" s="2"/>
      <c r="N314" s="3"/>
    </row>
    <row r="315" spans="1:15" ht="15" hidden="1" customHeight="1" x14ac:dyDescent="0.2">
      <c r="A315" s="20" t="str">
        <f>[6]Settings!U314</f>
        <v>B</v>
      </c>
      <c r="B315" s="19" t="str">
        <f>[6]Settings!V314</f>
        <v>NC451</v>
      </c>
      <c r="C315" s="229" t="str">
        <f>[6]Settings!W314</f>
        <v xml:space="preserve"> Joe Morolong</v>
      </c>
      <c r="D315" s="147"/>
      <c r="E315" s="80"/>
      <c r="F315" s="134"/>
      <c r="G315" s="323"/>
      <c r="H315" s="147"/>
      <c r="I315" s="80"/>
      <c r="J315" s="134"/>
      <c r="K315" s="323"/>
      <c r="L315" s="147"/>
      <c r="M315" s="80"/>
      <c r="N315" s="134"/>
    </row>
    <row r="316" spans="1:15" ht="15" hidden="1" customHeight="1" x14ac:dyDescent="0.2">
      <c r="A316" s="20" t="str">
        <f>[6]Settings!U315</f>
        <v>B</v>
      </c>
      <c r="B316" s="19" t="str">
        <f>[6]Settings!V315</f>
        <v>NC452</v>
      </c>
      <c r="C316" s="229" t="str">
        <f>[6]Settings!W315</f>
        <v xml:space="preserve"> Ga-Segonyana</v>
      </c>
      <c r="D316" s="147"/>
      <c r="E316" s="80"/>
      <c r="F316" s="134"/>
      <c r="G316" s="323"/>
      <c r="H316" s="147"/>
      <c r="I316" s="80"/>
      <c r="J316" s="134"/>
      <c r="K316" s="323"/>
      <c r="L316" s="147"/>
      <c r="M316" s="80"/>
      <c r="N316" s="134"/>
    </row>
    <row r="317" spans="1:15" ht="15" hidden="1" customHeight="1" x14ac:dyDescent="0.2">
      <c r="A317" s="20" t="str">
        <f>[6]Settings!U316</f>
        <v>B</v>
      </c>
      <c r="B317" s="19" t="str">
        <f>[6]Settings!V316</f>
        <v>NC453</v>
      </c>
      <c r="C317" s="229" t="str">
        <f>[6]Settings!W316</f>
        <v xml:space="preserve"> Gamagara</v>
      </c>
      <c r="D317" s="147"/>
      <c r="E317" s="80"/>
      <c r="F317" s="134"/>
      <c r="G317" s="323"/>
      <c r="H317" s="147"/>
      <c r="I317" s="80"/>
      <c r="J317" s="134"/>
      <c r="K317" s="323"/>
      <c r="L317" s="147"/>
      <c r="M317" s="80"/>
      <c r="N317" s="134"/>
    </row>
    <row r="318" spans="1:15" ht="15" hidden="1" customHeight="1" x14ac:dyDescent="0.2">
      <c r="A318" s="20" t="str">
        <f>[6]Settings!U317</f>
        <v>C</v>
      </c>
      <c r="B318" s="19" t="str">
        <f>[6]Settings!V317</f>
        <v>DC45</v>
      </c>
      <c r="C318" s="251" t="str">
        <f>[6]Settings!W317</f>
        <v xml:space="preserve"> John Taolo Gaetsewe District Municipality</v>
      </c>
      <c r="D318" s="147"/>
      <c r="E318" s="80"/>
      <c r="F318" s="134"/>
      <c r="G318" s="323"/>
      <c r="H318" s="147"/>
      <c r="I318" s="80"/>
      <c r="J318" s="134"/>
      <c r="K318" s="323"/>
      <c r="L318" s="147"/>
      <c r="M318" s="80"/>
      <c r="N318" s="134"/>
    </row>
    <row r="319" spans="1:15" s="66" customFormat="1" ht="15" hidden="1" customHeight="1" x14ac:dyDescent="0.2">
      <c r="A319" s="22" t="str">
        <f>[6]Settings!U318</f>
        <v>Total: John Taolo Gaetsewe Municipalities</v>
      </c>
      <c r="B319" s="23"/>
      <c r="C319" s="24"/>
      <c r="D319" s="193">
        <f>SUM(D315:D318)</f>
        <v>0</v>
      </c>
      <c r="E319" s="102">
        <f t="shared" ref="E319:F319" si="80">SUM(E315:E318)</f>
        <v>0</v>
      </c>
      <c r="F319" s="203">
        <f t="shared" si="80"/>
        <v>0</v>
      </c>
      <c r="G319" s="222"/>
      <c r="H319" s="193">
        <f t="shared" ref="H319:O319" si="81">SUM(H315:H318)</f>
        <v>0</v>
      </c>
      <c r="I319" s="102">
        <f t="shared" si="81"/>
        <v>0</v>
      </c>
      <c r="J319" s="203">
        <f t="shared" si="81"/>
        <v>0</v>
      </c>
      <c r="K319" s="333"/>
      <c r="L319" s="193">
        <f t="shared" si="81"/>
        <v>0</v>
      </c>
      <c r="M319" s="102">
        <f t="shared" si="81"/>
        <v>0</v>
      </c>
      <c r="N319" s="203">
        <f t="shared" si="81"/>
        <v>0</v>
      </c>
      <c r="O319" s="426">
        <f t="shared" si="81"/>
        <v>0</v>
      </c>
    </row>
    <row r="320" spans="1:15" ht="15" hidden="1" customHeight="1" x14ac:dyDescent="0.2">
      <c r="A320" s="254">
        <f>[6]Settings!U319</f>
        <v>0</v>
      </c>
      <c r="B320" s="243">
        <f>[6]Settings!V319</f>
        <v>0</v>
      </c>
      <c r="C320" s="244">
        <f>[6]Settings!W319</f>
        <v>0</v>
      </c>
      <c r="D320" s="1"/>
      <c r="E320" s="2"/>
      <c r="F320" s="3"/>
      <c r="G320" s="127"/>
      <c r="H320" s="1"/>
      <c r="I320" s="2"/>
      <c r="J320" s="3"/>
      <c r="K320" s="127"/>
      <c r="L320" s="1"/>
      <c r="M320" s="2"/>
      <c r="N320" s="3"/>
    </row>
    <row r="321" spans="1:15" ht="15" hidden="1" customHeight="1" x14ac:dyDescent="0.2">
      <c r="A321" s="254">
        <f>[6]Settings!U320</f>
        <v>0</v>
      </c>
      <c r="B321" s="243">
        <f>[6]Settings!V320</f>
        <v>0</v>
      </c>
      <c r="C321" s="244">
        <f>[6]Settings!W320</f>
        <v>0</v>
      </c>
      <c r="D321" s="1"/>
      <c r="E321" s="2"/>
      <c r="F321" s="3"/>
      <c r="G321" s="127"/>
      <c r="H321" s="1"/>
      <c r="I321" s="2"/>
      <c r="J321" s="3"/>
      <c r="K321" s="127"/>
      <c r="L321" s="1"/>
      <c r="M321" s="2"/>
      <c r="N321" s="3"/>
    </row>
    <row r="322" spans="1:15" s="66" customFormat="1" ht="15" hidden="1" customHeight="1" x14ac:dyDescent="0.2">
      <c r="A322" s="22" t="str">
        <f>[6]Settings!U321</f>
        <v>Total: Northern Cape Municipalities</v>
      </c>
      <c r="B322" s="23"/>
      <c r="C322" s="24"/>
      <c r="D322" s="193">
        <f>D287+D298+D306+D313+D319</f>
        <v>0</v>
      </c>
      <c r="E322" s="102">
        <f t="shared" ref="E322:F322" si="82">E287+E298+E306+E313+E319</f>
        <v>0</v>
      </c>
      <c r="F322" s="203">
        <f t="shared" si="82"/>
        <v>0</v>
      </c>
      <c r="G322" s="222"/>
      <c r="H322" s="193">
        <f t="shared" ref="H322:O322" si="83">H287+H298+H306+H313+H319</f>
        <v>0</v>
      </c>
      <c r="I322" s="102">
        <f t="shared" si="83"/>
        <v>0</v>
      </c>
      <c r="J322" s="203">
        <f t="shared" si="83"/>
        <v>0</v>
      </c>
      <c r="K322" s="333"/>
      <c r="L322" s="193">
        <f t="shared" si="83"/>
        <v>0</v>
      </c>
      <c r="M322" s="102">
        <f t="shared" si="83"/>
        <v>0</v>
      </c>
      <c r="N322" s="203">
        <f t="shared" si="83"/>
        <v>0</v>
      </c>
      <c r="O322" s="426">
        <f t="shared" si="83"/>
        <v>0</v>
      </c>
    </row>
    <row r="323" spans="1:15" ht="15" hidden="1" customHeight="1" x14ac:dyDescent="0.2">
      <c r="A323" s="254">
        <f>[6]Settings!U322</f>
        <v>0</v>
      </c>
      <c r="B323" s="243">
        <f>[6]Settings!V322</f>
        <v>0</v>
      </c>
      <c r="C323" s="244">
        <f>[6]Settings!W322</f>
        <v>0</v>
      </c>
      <c r="D323" s="6"/>
      <c r="E323" s="7"/>
      <c r="F323" s="8"/>
      <c r="G323" s="127"/>
      <c r="H323" s="6"/>
      <c r="I323" s="7"/>
      <c r="J323" s="8"/>
      <c r="K323" s="331"/>
      <c r="L323" s="6"/>
      <c r="M323" s="7"/>
      <c r="N323" s="8"/>
    </row>
    <row r="324" spans="1:15" ht="15" customHeight="1" x14ac:dyDescent="0.2">
      <c r="A324" s="257" t="str">
        <f>[6]Settings!U323</f>
        <v>NORTH WEST</v>
      </c>
      <c r="B324" s="19"/>
      <c r="C324" s="229"/>
      <c r="D324" s="1"/>
      <c r="E324" s="2"/>
      <c r="F324" s="3"/>
      <c r="G324" s="127"/>
      <c r="H324" s="1"/>
      <c r="I324" s="2"/>
      <c r="J324" s="3"/>
      <c r="K324" s="127"/>
      <c r="L324" s="1"/>
      <c r="M324" s="2"/>
      <c r="N324" s="3"/>
    </row>
    <row r="325" spans="1:15" ht="15" customHeight="1" x14ac:dyDescent="0.2">
      <c r="A325" s="254">
        <f>[6]Settings!U324</f>
        <v>0</v>
      </c>
      <c r="B325" s="243">
        <f>[6]Settings!V324</f>
        <v>0</v>
      </c>
      <c r="C325" s="244">
        <f>[6]Settings!W324</f>
        <v>0</v>
      </c>
      <c r="D325" s="1"/>
      <c r="E325" s="2"/>
      <c r="F325" s="3"/>
      <c r="G325" s="127"/>
      <c r="H325" s="1"/>
      <c r="I325" s="2"/>
      <c r="J325" s="3"/>
      <c r="K325" s="127"/>
      <c r="L325" s="1"/>
      <c r="M325" s="2"/>
      <c r="N325" s="3"/>
    </row>
    <row r="326" spans="1:15" ht="15" hidden="1" customHeight="1" x14ac:dyDescent="0.2">
      <c r="A326" s="20" t="str">
        <f>[6]Settings!U325</f>
        <v>B</v>
      </c>
      <c r="B326" s="19" t="str">
        <f>[6]Settings!V325</f>
        <v>NW371</v>
      </c>
      <c r="C326" s="229" t="str">
        <f>[6]Settings!W325</f>
        <v xml:space="preserve"> Moretele</v>
      </c>
      <c r="D326" s="147"/>
      <c r="E326" s="80"/>
      <c r="F326" s="134"/>
      <c r="G326" s="323"/>
      <c r="H326" s="147"/>
      <c r="I326" s="80"/>
      <c r="J326" s="134"/>
      <c r="K326" s="323"/>
      <c r="L326" s="147"/>
      <c r="M326" s="80"/>
      <c r="N326" s="134"/>
    </row>
    <row r="327" spans="1:15" ht="15" hidden="1" customHeight="1" x14ac:dyDescent="0.2">
      <c r="A327" s="20" t="str">
        <f>[6]Settings!U326</f>
        <v>B</v>
      </c>
      <c r="B327" s="19" t="str">
        <f>[6]Settings!V326</f>
        <v>NW372</v>
      </c>
      <c r="C327" s="229" t="str">
        <f>[6]Settings!W326</f>
        <v xml:space="preserve"> Madibeng</v>
      </c>
      <c r="D327" s="147"/>
      <c r="E327" s="80"/>
      <c r="F327" s="134"/>
      <c r="G327" s="323"/>
      <c r="H327" s="147"/>
      <c r="I327" s="80"/>
      <c r="J327" s="134"/>
      <c r="K327" s="323"/>
      <c r="L327" s="147"/>
      <c r="M327" s="80"/>
      <c r="N327" s="134"/>
    </row>
    <row r="328" spans="1:15" ht="15" hidden="1" customHeight="1" x14ac:dyDescent="0.2">
      <c r="A328" s="20" t="str">
        <f>[6]Settings!U327</f>
        <v>B</v>
      </c>
      <c r="B328" s="19" t="str">
        <f>[6]Settings!V327</f>
        <v>NW373</v>
      </c>
      <c r="C328" s="229" t="str">
        <f>[6]Settings!W327</f>
        <v xml:space="preserve"> Rustenburg</v>
      </c>
      <c r="D328" s="147"/>
      <c r="E328" s="80"/>
      <c r="F328" s="134"/>
      <c r="G328" s="323"/>
      <c r="H328" s="147"/>
      <c r="I328" s="80"/>
      <c r="J328" s="134"/>
      <c r="K328" s="323"/>
      <c r="L328" s="147"/>
      <c r="M328" s="80"/>
      <c r="N328" s="134"/>
    </row>
    <row r="329" spans="1:15" ht="15" hidden="1" customHeight="1" x14ac:dyDescent="0.2">
      <c r="A329" s="20" t="str">
        <f>[6]Settings!U328</f>
        <v>B</v>
      </c>
      <c r="B329" s="19" t="str">
        <f>[6]Settings!V328</f>
        <v>NW374</v>
      </c>
      <c r="C329" s="229" t="str">
        <f>[6]Settings!W328</f>
        <v xml:space="preserve"> Kgetlengrivier</v>
      </c>
      <c r="D329" s="147"/>
      <c r="E329" s="80"/>
      <c r="F329" s="134"/>
      <c r="G329" s="323"/>
      <c r="H329" s="147"/>
      <c r="I329" s="80"/>
      <c r="J329" s="134"/>
      <c r="K329" s="323"/>
      <c r="L329" s="147"/>
      <c r="M329" s="80"/>
      <c r="N329" s="134"/>
    </row>
    <row r="330" spans="1:15" ht="15" hidden="1" customHeight="1" x14ac:dyDescent="0.2">
      <c r="A330" s="20" t="str">
        <f>[6]Settings!U329</f>
        <v>B</v>
      </c>
      <c r="B330" s="19" t="str">
        <f>[6]Settings!V329</f>
        <v>NW375</v>
      </c>
      <c r="C330" s="229" t="str">
        <f>[6]Settings!W329</f>
        <v xml:space="preserve"> Moses Kotane</v>
      </c>
      <c r="D330" s="147"/>
      <c r="E330" s="80"/>
      <c r="F330" s="134"/>
      <c r="G330" s="323"/>
      <c r="H330" s="147"/>
      <c r="I330" s="80"/>
      <c r="J330" s="134"/>
      <c r="K330" s="323"/>
      <c r="L330" s="147"/>
      <c r="M330" s="80"/>
      <c r="N330" s="134"/>
    </row>
    <row r="331" spans="1:15" ht="15" hidden="1" customHeight="1" x14ac:dyDescent="0.2">
      <c r="A331" s="20" t="str">
        <f>[6]Settings!U330</f>
        <v>C</v>
      </c>
      <c r="B331" s="19" t="str">
        <f>[6]Settings!V330</f>
        <v>DC37</v>
      </c>
      <c r="C331" s="229" t="str">
        <f>[6]Settings!W330</f>
        <v xml:space="preserve"> Bojanala Platinum District Municipality</v>
      </c>
      <c r="D331" s="147"/>
      <c r="E331" s="80"/>
      <c r="F331" s="134"/>
      <c r="G331" s="323"/>
      <c r="H331" s="147"/>
      <c r="I331" s="80"/>
      <c r="J331" s="134"/>
      <c r="K331" s="323"/>
      <c r="L331" s="147"/>
      <c r="M331" s="80"/>
      <c r="N331" s="134"/>
    </row>
    <row r="332" spans="1:15" s="66" customFormat="1" ht="15" hidden="1" customHeight="1" x14ac:dyDescent="0.2">
      <c r="A332" s="22" t="str">
        <f>[6]Settings!U331</f>
        <v>Total: Bojanala Platinum Municipalities</v>
      </c>
      <c r="B332" s="23"/>
      <c r="C332" s="24"/>
      <c r="D332" s="193">
        <f>SUM(D326:D331)</f>
        <v>0</v>
      </c>
      <c r="E332" s="102">
        <f t="shared" ref="E332:F332" si="84">SUM(E326:E331)</f>
        <v>0</v>
      </c>
      <c r="F332" s="203">
        <f t="shared" si="84"/>
        <v>0</v>
      </c>
      <c r="G332" s="222"/>
      <c r="H332" s="193">
        <f t="shared" ref="H332:O332" si="85">SUM(H326:H331)</f>
        <v>0</v>
      </c>
      <c r="I332" s="102">
        <f t="shared" si="85"/>
        <v>0</v>
      </c>
      <c r="J332" s="203">
        <f t="shared" si="85"/>
        <v>0</v>
      </c>
      <c r="K332" s="333"/>
      <c r="L332" s="193">
        <f t="shared" si="85"/>
        <v>0</v>
      </c>
      <c r="M332" s="102">
        <f t="shared" si="85"/>
        <v>0</v>
      </c>
      <c r="N332" s="203">
        <f t="shared" si="85"/>
        <v>0</v>
      </c>
      <c r="O332" s="426">
        <f t="shared" si="85"/>
        <v>0</v>
      </c>
    </row>
    <row r="333" spans="1:15" ht="15" hidden="1" customHeight="1" x14ac:dyDescent="0.2">
      <c r="A333" s="254">
        <f>[6]Settings!U332</f>
        <v>0</v>
      </c>
      <c r="B333" s="243">
        <f>[6]Settings!V332</f>
        <v>0</v>
      </c>
      <c r="C333" s="244">
        <f>[6]Settings!W332</f>
        <v>0</v>
      </c>
      <c r="D333" s="1"/>
      <c r="E333" s="2"/>
      <c r="F333" s="3"/>
      <c r="G333" s="127"/>
      <c r="H333" s="1"/>
      <c r="I333" s="2"/>
      <c r="J333" s="3"/>
      <c r="K333" s="127"/>
      <c r="L333" s="1"/>
      <c r="M333" s="2"/>
      <c r="N333" s="3"/>
    </row>
    <row r="334" spans="1:15" ht="15" customHeight="1" x14ac:dyDescent="0.2">
      <c r="A334" s="20" t="str">
        <f>[6]Settings!U333</f>
        <v>B</v>
      </c>
      <c r="B334" s="19" t="str">
        <f>[6]Settings!V333</f>
        <v>NW381</v>
      </c>
      <c r="C334" s="229" t="str">
        <f>[6]Settings!W333</f>
        <v xml:space="preserve"> Ratlou</v>
      </c>
      <c r="D334" s="147">
        <v>49287</v>
      </c>
      <c r="E334" s="80">
        <v>52342</v>
      </c>
      <c r="F334" s="134">
        <v>55566</v>
      </c>
      <c r="G334" s="323"/>
      <c r="H334" s="147"/>
      <c r="I334" s="80"/>
      <c r="J334" s="134"/>
      <c r="K334" s="323"/>
      <c r="L334" s="147"/>
      <c r="M334" s="80"/>
      <c r="N334" s="134"/>
    </row>
    <row r="335" spans="1:15" ht="15" customHeight="1" x14ac:dyDescent="0.2">
      <c r="A335" s="20" t="str">
        <f>[6]Settings!U334</f>
        <v>B</v>
      </c>
      <c r="B335" s="19" t="str">
        <f>[6]Settings!V334</f>
        <v>NW382</v>
      </c>
      <c r="C335" s="229" t="str">
        <f>[6]Settings!W334</f>
        <v xml:space="preserve"> Tswaing</v>
      </c>
      <c r="D335" s="147">
        <v>38085</v>
      </c>
      <c r="E335" s="80">
        <v>40446</v>
      </c>
      <c r="F335" s="134">
        <v>42937</v>
      </c>
      <c r="G335" s="323"/>
      <c r="H335" s="147"/>
      <c r="I335" s="80"/>
      <c r="J335" s="134"/>
      <c r="K335" s="323"/>
      <c r="L335" s="147"/>
      <c r="M335" s="80"/>
      <c r="N335" s="134"/>
    </row>
    <row r="336" spans="1:15" ht="15" customHeight="1" x14ac:dyDescent="0.2">
      <c r="A336" s="20" t="str">
        <f>[6]Settings!U335</f>
        <v>B</v>
      </c>
      <c r="B336" s="19" t="str">
        <f>[6]Settings!V335</f>
        <v>NW383</v>
      </c>
      <c r="C336" s="229" t="str">
        <f>[6]Settings!W335</f>
        <v xml:space="preserve"> Mafikeng</v>
      </c>
      <c r="D336" s="147">
        <v>110136</v>
      </c>
      <c r="E336" s="80">
        <v>116964</v>
      </c>
      <c r="F336" s="134">
        <v>124169</v>
      </c>
      <c r="G336" s="323"/>
      <c r="H336" s="147"/>
      <c r="I336" s="80"/>
      <c r="J336" s="134"/>
      <c r="K336" s="323"/>
      <c r="L336" s="147"/>
      <c r="M336" s="80"/>
      <c r="N336" s="134"/>
    </row>
    <row r="337" spans="1:15" ht="15" customHeight="1" x14ac:dyDescent="0.2">
      <c r="A337" s="20" t="str">
        <f>[6]Settings!U336</f>
        <v>B</v>
      </c>
      <c r="B337" s="19" t="str">
        <f>[6]Settings!V336</f>
        <v>NW384</v>
      </c>
      <c r="C337" s="229" t="str">
        <f>[6]Settings!W336</f>
        <v xml:space="preserve"> Ditsobotla</v>
      </c>
      <c r="D337" s="147">
        <v>45556</v>
      </c>
      <c r="E337" s="80">
        <v>48380</v>
      </c>
      <c r="F337" s="134">
        <v>51361</v>
      </c>
      <c r="G337" s="323"/>
      <c r="H337" s="147"/>
      <c r="I337" s="80"/>
      <c r="J337" s="134"/>
      <c r="K337" s="323"/>
      <c r="L337" s="147"/>
      <c r="M337" s="80"/>
      <c r="N337" s="134"/>
    </row>
    <row r="338" spans="1:15" ht="15" customHeight="1" x14ac:dyDescent="0.2">
      <c r="A338" s="20" t="str">
        <f>[6]Settings!U337</f>
        <v>B</v>
      </c>
      <c r="B338" s="19" t="str">
        <f>[6]Settings!V337</f>
        <v>NW385</v>
      </c>
      <c r="C338" s="229" t="str">
        <f>[6]Settings!W337</f>
        <v xml:space="preserve"> Ramotshere Moiloa</v>
      </c>
      <c r="D338" s="147">
        <v>56976</v>
      </c>
      <c r="E338" s="80">
        <v>60507</v>
      </c>
      <c r="F338" s="134">
        <v>64235</v>
      </c>
      <c r="G338" s="323"/>
      <c r="H338" s="147"/>
      <c r="I338" s="80"/>
      <c r="J338" s="134"/>
      <c r="K338" s="323"/>
      <c r="L338" s="147"/>
      <c r="M338" s="80"/>
      <c r="N338" s="134"/>
    </row>
    <row r="339" spans="1:15" ht="15" customHeight="1" x14ac:dyDescent="0.2">
      <c r="A339" s="20" t="str">
        <f>[6]Settings!U338</f>
        <v>C</v>
      </c>
      <c r="B339" s="19" t="str">
        <f>[6]Settings!V338</f>
        <v>DC38</v>
      </c>
      <c r="C339" s="229" t="str">
        <f>[6]Settings!W338</f>
        <v xml:space="preserve"> Ngaka Modiri Molema District Municipality</v>
      </c>
      <c r="D339" s="147"/>
      <c r="E339" s="80"/>
      <c r="F339" s="134"/>
      <c r="G339" s="323"/>
      <c r="H339" s="147"/>
      <c r="I339" s="80"/>
      <c r="J339" s="134"/>
      <c r="K339" s="323"/>
      <c r="L339" s="147"/>
      <c r="M339" s="80"/>
      <c r="N339" s="134"/>
    </row>
    <row r="340" spans="1:15" s="66" customFormat="1" ht="15" customHeight="1" x14ac:dyDescent="0.2">
      <c r="A340" s="22" t="str">
        <f>[6]Settings!U339</f>
        <v>Total: Ngaka Modiri Molema Municipalities</v>
      </c>
      <c r="B340" s="23"/>
      <c r="C340" s="24"/>
      <c r="D340" s="193">
        <f>SUM(D334:D339)</f>
        <v>300040</v>
      </c>
      <c r="E340" s="102">
        <f t="shared" ref="E340:F340" si="86">SUM(E334:E339)</f>
        <v>318639</v>
      </c>
      <c r="F340" s="203">
        <f t="shared" si="86"/>
        <v>338268</v>
      </c>
      <c r="G340" s="222"/>
      <c r="H340" s="193">
        <f t="shared" ref="H340:O340" si="87">SUM(H334:H339)</f>
        <v>0</v>
      </c>
      <c r="I340" s="102">
        <f t="shared" si="87"/>
        <v>0</v>
      </c>
      <c r="J340" s="203">
        <f t="shared" si="87"/>
        <v>0</v>
      </c>
      <c r="K340" s="333"/>
      <c r="L340" s="193">
        <f t="shared" si="87"/>
        <v>0</v>
      </c>
      <c r="M340" s="102">
        <f t="shared" si="87"/>
        <v>0</v>
      </c>
      <c r="N340" s="203">
        <f t="shared" si="87"/>
        <v>0</v>
      </c>
      <c r="O340" s="426">
        <f t="shared" si="87"/>
        <v>0</v>
      </c>
    </row>
    <row r="341" spans="1:15" ht="15" customHeight="1" x14ac:dyDescent="0.2">
      <c r="A341" s="254">
        <f>[6]Settings!U340</f>
        <v>0</v>
      </c>
      <c r="B341" s="243">
        <f>[6]Settings!V340</f>
        <v>0</v>
      </c>
      <c r="C341" s="244">
        <f>[6]Settings!W340</f>
        <v>0</v>
      </c>
      <c r="D341" s="1"/>
      <c r="E341" s="2"/>
      <c r="F341" s="3"/>
      <c r="G341" s="127"/>
      <c r="H341" s="1"/>
      <c r="I341" s="2"/>
      <c r="J341" s="3"/>
      <c r="K341" s="127"/>
      <c r="L341" s="1"/>
      <c r="M341" s="2"/>
      <c r="N341" s="3"/>
    </row>
    <row r="342" spans="1:15" ht="15" customHeight="1" x14ac:dyDescent="0.2">
      <c r="A342" s="20" t="str">
        <f>[6]Settings!U341</f>
        <v>B</v>
      </c>
      <c r="B342" s="19" t="str">
        <f>[6]Settings!V341</f>
        <v>NW392</v>
      </c>
      <c r="C342" s="229" t="str">
        <f>[6]Settings!W341</f>
        <v xml:space="preserve"> Naledi</v>
      </c>
      <c r="D342" s="147">
        <v>11716</v>
      </c>
      <c r="E342" s="80">
        <v>12443</v>
      </c>
      <c r="F342" s="134">
        <v>13209</v>
      </c>
      <c r="G342" s="323"/>
      <c r="H342" s="147"/>
      <c r="I342" s="80"/>
      <c r="J342" s="134"/>
      <c r="K342" s="323"/>
      <c r="L342" s="147"/>
      <c r="M342" s="80"/>
      <c r="N342" s="134"/>
    </row>
    <row r="343" spans="1:15" ht="15" customHeight="1" x14ac:dyDescent="0.2">
      <c r="A343" s="20" t="str">
        <f>[6]Settings!U342</f>
        <v>B</v>
      </c>
      <c r="B343" s="19" t="str">
        <f>[6]Settings!V342</f>
        <v>NW393</v>
      </c>
      <c r="C343" s="229" t="str">
        <f>[6]Settings!W342</f>
        <v xml:space="preserve"> Mamusa</v>
      </c>
      <c r="D343" s="147">
        <v>9999</v>
      </c>
      <c r="E343" s="80">
        <v>10619</v>
      </c>
      <c r="F343" s="134">
        <v>11273</v>
      </c>
      <c r="G343" s="323"/>
      <c r="H343" s="147"/>
      <c r="I343" s="80"/>
      <c r="J343" s="134"/>
      <c r="K343" s="323"/>
      <c r="L343" s="147"/>
      <c r="M343" s="80"/>
      <c r="N343" s="134"/>
    </row>
    <row r="344" spans="1:15" ht="15" customHeight="1" x14ac:dyDescent="0.2">
      <c r="A344" s="20" t="str">
        <f>[6]Settings!U343</f>
        <v>B</v>
      </c>
      <c r="B344" s="19" t="str">
        <f>[6]Settings!V343</f>
        <v>NW394</v>
      </c>
      <c r="C344" s="229" t="str">
        <f>[6]Settings!W343</f>
        <v xml:space="preserve"> Greater Taung</v>
      </c>
      <c r="D344" s="147">
        <v>72942</v>
      </c>
      <c r="E344" s="80">
        <v>77463</v>
      </c>
      <c r="F344" s="134">
        <v>82235</v>
      </c>
      <c r="G344" s="323"/>
      <c r="H344" s="147"/>
      <c r="I344" s="80"/>
      <c r="J344" s="134"/>
      <c r="K344" s="323"/>
      <c r="L344" s="147"/>
      <c r="M344" s="80"/>
      <c r="N344" s="134"/>
    </row>
    <row r="345" spans="1:15" ht="15" customHeight="1" x14ac:dyDescent="0.2">
      <c r="A345" s="20" t="str">
        <f>[6]Settings!U344</f>
        <v>B</v>
      </c>
      <c r="B345" s="19" t="str">
        <f>[6]Settings!V344</f>
        <v>NW396</v>
      </c>
      <c r="C345" s="229" t="str">
        <f>[6]Settings!W344</f>
        <v xml:space="preserve"> Lekwa-Teemane</v>
      </c>
      <c r="D345" s="147">
        <v>4045</v>
      </c>
      <c r="E345" s="80">
        <v>4296</v>
      </c>
      <c r="F345" s="134">
        <v>4560</v>
      </c>
      <c r="G345" s="323"/>
      <c r="H345" s="147"/>
      <c r="I345" s="80"/>
      <c r="J345" s="134"/>
      <c r="K345" s="323"/>
      <c r="L345" s="147"/>
      <c r="M345" s="80"/>
      <c r="N345" s="134"/>
    </row>
    <row r="346" spans="1:15" ht="15" customHeight="1" x14ac:dyDescent="0.2">
      <c r="A346" s="20" t="str">
        <f>[6]Settings!U345</f>
        <v>B</v>
      </c>
      <c r="B346" s="19" t="str">
        <f>[6]Settings!V345</f>
        <v>NW397</v>
      </c>
      <c r="C346" s="229" t="str">
        <f>[6]Settings!W345</f>
        <v>Kagisano-Molopo</v>
      </c>
      <c r="D346" s="147">
        <v>37200</v>
      </c>
      <c r="E346" s="80">
        <v>39506</v>
      </c>
      <c r="F346" s="134">
        <v>41940</v>
      </c>
      <c r="G346" s="323"/>
      <c r="H346" s="147"/>
      <c r="I346" s="80"/>
      <c r="J346" s="134"/>
      <c r="K346" s="323"/>
      <c r="L346" s="147"/>
      <c r="M346" s="80"/>
      <c r="N346" s="134"/>
    </row>
    <row r="347" spans="1:15" ht="15" customHeight="1" x14ac:dyDescent="0.2">
      <c r="A347" s="20" t="str">
        <f>[6]Settings!U346</f>
        <v>C</v>
      </c>
      <c r="B347" s="19" t="str">
        <f>[6]Settings!V346</f>
        <v>DC39</v>
      </c>
      <c r="C347" s="229" t="str">
        <f>[6]Settings!W346</f>
        <v>Dr Ruth Segomotsi Mompati District Municipality</v>
      </c>
      <c r="D347" s="147"/>
      <c r="E347" s="80"/>
      <c r="F347" s="134"/>
      <c r="G347" s="323"/>
      <c r="H347" s="147"/>
      <c r="I347" s="80"/>
      <c r="J347" s="134"/>
      <c r="K347" s="323"/>
      <c r="L347" s="147"/>
      <c r="M347" s="80"/>
      <c r="N347" s="134"/>
    </row>
    <row r="348" spans="1:15" s="66" customFormat="1" ht="15" customHeight="1" x14ac:dyDescent="0.2">
      <c r="A348" s="22" t="str">
        <f>[6]Settings!U347</f>
        <v>Total: Dr Ruth Segomotsi Mompati Municipalities</v>
      </c>
      <c r="B348" s="23"/>
      <c r="C348" s="24"/>
      <c r="D348" s="193">
        <f>SUM(D342:D347)</f>
        <v>135902</v>
      </c>
      <c r="E348" s="102">
        <f t="shared" ref="E348:F348" si="88">SUM(E342:E347)</f>
        <v>144327</v>
      </c>
      <c r="F348" s="203">
        <f t="shared" si="88"/>
        <v>153217</v>
      </c>
      <c r="G348" s="222"/>
      <c r="H348" s="193">
        <f t="shared" ref="H348:O348" si="89">SUM(H342:H347)</f>
        <v>0</v>
      </c>
      <c r="I348" s="102">
        <f t="shared" si="89"/>
        <v>0</v>
      </c>
      <c r="J348" s="203">
        <f t="shared" si="89"/>
        <v>0</v>
      </c>
      <c r="K348" s="333"/>
      <c r="L348" s="193">
        <f t="shared" si="89"/>
        <v>0</v>
      </c>
      <c r="M348" s="102">
        <f t="shared" si="89"/>
        <v>0</v>
      </c>
      <c r="N348" s="203">
        <f t="shared" si="89"/>
        <v>0</v>
      </c>
      <c r="O348" s="426">
        <f t="shared" si="89"/>
        <v>0</v>
      </c>
    </row>
    <row r="349" spans="1:15" ht="15" hidden="1" customHeight="1" x14ac:dyDescent="0.2">
      <c r="A349" s="254">
        <f>[6]Settings!U348</f>
        <v>0</v>
      </c>
      <c r="B349" s="243">
        <f>[6]Settings!V348</f>
        <v>0</v>
      </c>
      <c r="C349" s="244">
        <f>[6]Settings!W348</f>
        <v>0</v>
      </c>
      <c r="D349" s="1"/>
      <c r="E349" s="2"/>
      <c r="F349" s="3"/>
      <c r="G349" s="127"/>
      <c r="H349" s="1"/>
      <c r="I349" s="2"/>
      <c r="J349" s="3"/>
      <c r="K349" s="127"/>
      <c r="L349" s="1"/>
      <c r="M349" s="2"/>
      <c r="N349" s="3"/>
    </row>
    <row r="350" spans="1:15" ht="15" hidden="1" customHeight="1" x14ac:dyDescent="0.2">
      <c r="A350" s="20" t="str">
        <f>[6]Settings!U349</f>
        <v>B</v>
      </c>
      <c r="B350" s="19" t="str">
        <f>[6]Settings!V349</f>
        <v>NW43</v>
      </c>
      <c r="C350" s="229" t="str">
        <f>[6]Settings!W349</f>
        <v xml:space="preserve"> City of Matlosana</v>
      </c>
      <c r="D350" s="147"/>
      <c r="E350" s="80"/>
      <c r="F350" s="134"/>
      <c r="G350" s="323"/>
      <c r="H350" s="147"/>
      <c r="I350" s="80"/>
      <c r="J350" s="134"/>
      <c r="K350" s="323"/>
      <c r="L350" s="147"/>
      <c r="M350" s="80"/>
      <c r="N350" s="134"/>
    </row>
    <row r="351" spans="1:15" ht="15" hidden="1" customHeight="1" x14ac:dyDescent="0.2">
      <c r="A351" s="20" t="str">
        <f>[6]Settings!U350</f>
        <v>B</v>
      </c>
      <c r="B351" s="19" t="str">
        <f>[6]Settings!V350</f>
        <v>NW44</v>
      </c>
      <c r="C351" s="229" t="str">
        <f>[6]Settings!W350</f>
        <v xml:space="preserve"> Maquassi Hills</v>
      </c>
      <c r="D351" s="147"/>
      <c r="E351" s="80"/>
      <c r="F351" s="134"/>
      <c r="G351" s="323"/>
      <c r="H351" s="147"/>
      <c r="I351" s="80"/>
      <c r="J351" s="134"/>
      <c r="K351" s="323"/>
      <c r="L351" s="147"/>
      <c r="M351" s="80"/>
      <c r="N351" s="134"/>
    </row>
    <row r="352" spans="1:15" ht="15" hidden="1" customHeight="1" x14ac:dyDescent="0.2">
      <c r="A352" s="20" t="str">
        <f>[6]Settings!U351</f>
        <v>b</v>
      </c>
      <c r="B352" s="19" t="str">
        <f>[6]Settings!V351</f>
        <v>NW45</v>
      </c>
      <c r="C352" s="229" t="str">
        <f>[6]Settings!W351</f>
        <v xml:space="preserve"> Ventersdorp/Tlokwe</v>
      </c>
      <c r="D352" s="147"/>
      <c r="E352" s="80"/>
      <c r="F352" s="134"/>
      <c r="G352" s="323"/>
      <c r="H352" s="147"/>
      <c r="I352" s="80"/>
      <c r="J352" s="134"/>
      <c r="K352" s="323"/>
      <c r="L352" s="147"/>
      <c r="M352" s="80"/>
      <c r="N352" s="134"/>
    </row>
    <row r="353" spans="1:15" ht="15" hidden="1" customHeight="1" x14ac:dyDescent="0.2">
      <c r="A353" s="20" t="str">
        <f>[6]Settings!U352</f>
        <v>C</v>
      </c>
      <c r="B353" s="19" t="str">
        <f>[6]Settings!V352</f>
        <v>DC4</v>
      </c>
      <c r="C353" s="229" t="str">
        <f>[6]Settings!W352</f>
        <v xml:space="preserve"> Dr Kenneth Kaunda District Municipality</v>
      </c>
      <c r="D353" s="147"/>
      <c r="E353" s="80"/>
      <c r="F353" s="134"/>
      <c r="G353" s="323"/>
      <c r="H353" s="147"/>
      <c r="I353" s="80"/>
      <c r="J353" s="134"/>
      <c r="K353" s="323"/>
      <c r="L353" s="147"/>
      <c r="M353" s="80"/>
      <c r="N353" s="134"/>
    </row>
    <row r="354" spans="1:15" s="66" customFormat="1" ht="15" hidden="1" customHeight="1" x14ac:dyDescent="0.2">
      <c r="A354" s="22" t="str">
        <f>[6]Settings!U353</f>
        <v>Total: Dr Kenneth Kaunda Municipalities</v>
      </c>
      <c r="B354" s="23"/>
      <c r="C354" s="24"/>
      <c r="D354" s="193">
        <f>SUM(D350:D353)</f>
        <v>0</v>
      </c>
      <c r="E354" s="102">
        <f t="shared" ref="E354:F354" si="90">SUM(E350:E353)</f>
        <v>0</v>
      </c>
      <c r="F354" s="203">
        <f t="shared" si="90"/>
        <v>0</v>
      </c>
      <c r="G354" s="222"/>
      <c r="H354" s="193">
        <f t="shared" ref="H354:O354" si="91">SUM(H350:H353)</f>
        <v>0</v>
      </c>
      <c r="I354" s="102">
        <f t="shared" si="91"/>
        <v>0</v>
      </c>
      <c r="J354" s="203">
        <f t="shared" si="91"/>
        <v>0</v>
      </c>
      <c r="K354" s="333"/>
      <c r="L354" s="193">
        <f t="shared" si="91"/>
        <v>0</v>
      </c>
      <c r="M354" s="102">
        <f t="shared" si="91"/>
        <v>0</v>
      </c>
      <c r="N354" s="203">
        <f t="shared" si="91"/>
        <v>0</v>
      </c>
      <c r="O354" s="426">
        <f t="shared" si="91"/>
        <v>0</v>
      </c>
    </row>
    <row r="355" spans="1:15" ht="15" customHeight="1" x14ac:dyDescent="0.2">
      <c r="A355" s="254">
        <f>[6]Settings!U354</f>
        <v>0</v>
      </c>
      <c r="B355" s="243">
        <f>[6]Settings!V354</f>
        <v>0</v>
      </c>
      <c r="C355" s="244">
        <f>[6]Settings!W354</f>
        <v>0</v>
      </c>
      <c r="D355" s="1"/>
      <c r="E355" s="2"/>
      <c r="F355" s="3"/>
      <c r="G355" s="127"/>
      <c r="H355" s="1"/>
      <c r="I355" s="2"/>
      <c r="J355" s="3"/>
      <c r="K355" s="127"/>
      <c r="L355" s="1"/>
      <c r="M355" s="2"/>
      <c r="N355" s="3"/>
    </row>
    <row r="356" spans="1:15" ht="15" customHeight="1" x14ac:dyDescent="0.2">
      <c r="A356" s="254">
        <f>[6]Settings!U355</f>
        <v>0</v>
      </c>
      <c r="B356" s="243">
        <f>[6]Settings!V355</f>
        <v>0</v>
      </c>
      <c r="C356" s="244">
        <f>[6]Settings!W355</f>
        <v>0</v>
      </c>
      <c r="D356" s="1"/>
      <c r="E356" s="2"/>
      <c r="F356" s="3"/>
      <c r="G356" s="127"/>
      <c r="H356" s="1"/>
      <c r="I356" s="2"/>
      <c r="J356" s="3"/>
      <c r="K356" s="127"/>
      <c r="L356" s="1"/>
      <c r="M356" s="2"/>
      <c r="N356" s="3"/>
    </row>
    <row r="357" spans="1:15" s="66" customFormat="1" ht="15" customHeight="1" x14ac:dyDescent="0.2">
      <c r="A357" s="22" t="str">
        <f>[6]Settings!U356</f>
        <v>Total: North West Municipalities</v>
      </c>
      <c r="B357" s="23"/>
      <c r="C357" s="24"/>
      <c r="D357" s="193">
        <f>D332+D340+D348+D354</f>
        <v>435942</v>
      </c>
      <c r="E357" s="102">
        <f t="shared" ref="E357:F357" si="92">E332+E340+E348+E354</f>
        <v>462966</v>
      </c>
      <c r="F357" s="203">
        <f t="shared" si="92"/>
        <v>491485</v>
      </c>
      <c r="G357" s="222"/>
      <c r="H357" s="193">
        <f t="shared" ref="H357:O357" si="93">H332+H340+H348+H354</f>
        <v>0</v>
      </c>
      <c r="I357" s="102">
        <f t="shared" si="93"/>
        <v>0</v>
      </c>
      <c r="J357" s="203">
        <f t="shared" si="93"/>
        <v>0</v>
      </c>
      <c r="K357" s="333"/>
      <c r="L357" s="193">
        <f t="shared" si="93"/>
        <v>0</v>
      </c>
      <c r="M357" s="102">
        <f t="shared" si="93"/>
        <v>0</v>
      </c>
      <c r="N357" s="203">
        <f t="shared" si="93"/>
        <v>0</v>
      </c>
      <c r="O357" s="426">
        <f t="shared" si="93"/>
        <v>0</v>
      </c>
    </row>
    <row r="358" spans="1:15" ht="15" hidden="1" customHeight="1" x14ac:dyDescent="0.2">
      <c r="A358" s="254">
        <f>[6]Settings!U357</f>
        <v>0</v>
      </c>
      <c r="B358" s="243">
        <f>[6]Settings!V357</f>
        <v>0</v>
      </c>
      <c r="C358" s="244">
        <f>[6]Settings!W357</f>
        <v>0</v>
      </c>
      <c r="D358" s="1"/>
      <c r="E358" s="2"/>
      <c r="F358" s="3"/>
      <c r="G358" s="127"/>
      <c r="H358" s="197"/>
      <c r="I358" s="27"/>
      <c r="J358" s="207"/>
      <c r="K358" s="336"/>
      <c r="L358" s="197"/>
      <c r="M358" s="27"/>
      <c r="N358" s="207"/>
    </row>
    <row r="359" spans="1:15" ht="15" hidden="1" customHeight="1" x14ac:dyDescent="0.2">
      <c r="A359" s="257" t="str">
        <f>[6]Settings!U358</f>
        <v>WESTERN CAPE</v>
      </c>
      <c r="B359" s="19"/>
      <c r="C359" s="229"/>
      <c r="D359" s="1"/>
      <c r="E359" s="2"/>
      <c r="F359" s="3"/>
      <c r="G359" s="127"/>
      <c r="H359" s="198"/>
      <c r="I359" s="28"/>
      <c r="J359" s="208"/>
      <c r="K359" s="325"/>
      <c r="L359" s="198"/>
      <c r="M359" s="28"/>
      <c r="N359" s="208"/>
    </row>
    <row r="360" spans="1:15" ht="15" hidden="1" customHeight="1" x14ac:dyDescent="0.2">
      <c r="A360" s="254">
        <f>[6]Settings!U359</f>
        <v>0</v>
      </c>
      <c r="B360" s="243">
        <f>[6]Settings!V359</f>
        <v>0</v>
      </c>
      <c r="C360" s="244">
        <f>[6]Settings!W359</f>
        <v>0</v>
      </c>
      <c r="D360" s="1"/>
      <c r="E360" s="2"/>
      <c r="F360" s="3"/>
      <c r="G360" s="127"/>
      <c r="H360" s="199"/>
      <c r="I360" s="29"/>
      <c r="J360" s="209"/>
      <c r="K360" s="326"/>
      <c r="L360" s="199"/>
      <c r="M360" s="29"/>
      <c r="N360" s="209"/>
    </row>
    <row r="361" spans="1:15" ht="15" hidden="1" customHeight="1" x14ac:dyDescent="0.2">
      <c r="A361" s="255" t="str">
        <f>[6]Settings!U360</f>
        <v>A</v>
      </c>
      <c r="B361" s="21" t="str">
        <f>[6]Settings!V360</f>
        <v>CPT</v>
      </c>
      <c r="C361" s="65" t="str">
        <f>[6]Settings!W360</f>
        <v>City of Cape Town</v>
      </c>
      <c r="D361" s="148"/>
      <c r="E361" s="81"/>
      <c r="F361" s="149"/>
      <c r="G361" s="323"/>
      <c r="H361" s="148"/>
      <c r="I361" s="81"/>
      <c r="J361" s="149"/>
      <c r="K361" s="332"/>
      <c r="L361" s="148"/>
      <c r="M361" s="81"/>
      <c r="N361" s="149"/>
    </row>
    <row r="362" spans="1:15" ht="15" hidden="1" customHeight="1" x14ac:dyDescent="0.2">
      <c r="A362" s="254">
        <f>[6]Settings!U361</f>
        <v>0</v>
      </c>
      <c r="B362" s="243">
        <f>[6]Settings!V361</f>
        <v>0</v>
      </c>
      <c r="C362" s="244">
        <f>[6]Settings!W361</f>
        <v>0</v>
      </c>
      <c r="D362" s="1"/>
      <c r="E362" s="2"/>
      <c r="F362" s="3"/>
      <c r="G362" s="127"/>
      <c r="H362" s="1"/>
      <c r="I362" s="2"/>
      <c r="J362" s="3"/>
      <c r="K362" s="127"/>
      <c r="L362" s="1"/>
      <c r="M362" s="2"/>
      <c r="N362" s="3"/>
    </row>
    <row r="363" spans="1:15" ht="15" hidden="1" customHeight="1" x14ac:dyDescent="0.2">
      <c r="A363" s="20" t="str">
        <f>[6]Settings!U362</f>
        <v>B</v>
      </c>
      <c r="B363" s="19" t="str">
        <f>[6]Settings!V362</f>
        <v>WC11</v>
      </c>
      <c r="C363" s="229" t="str">
        <f>[6]Settings!W362</f>
        <v xml:space="preserve"> Matzikama</v>
      </c>
      <c r="D363" s="147"/>
      <c r="E363" s="80"/>
      <c r="F363" s="134"/>
      <c r="G363" s="323"/>
      <c r="H363" s="147"/>
      <c r="I363" s="80"/>
      <c r="J363" s="134"/>
      <c r="K363" s="323"/>
      <c r="L363" s="147"/>
      <c r="M363" s="80"/>
      <c r="N363" s="134"/>
    </row>
    <row r="364" spans="1:15" ht="15" hidden="1" customHeight="1" x14ac:dyDescent="0.2">
      <c r="A364" s="20" t="str">
        <f>[6]Settings!U363</f>
        <v>B</v>
      </c>
      <c r="B364" s="19" t="str">
        <f>[6]Settings!V363</f>
        <v>WC12</v>
      </c>
      <c r="C364" s="229" t="str">
        <f>[6]Settings!W363</f>
        <v xml:space="preserve"> Cederberg</v>
      </c>
      <c r="D364" s="147"/>
      <c r="E364" s="80"/>
      <c r="F364" s="134"/>
      <c r="G364" s="323"/>
      <c r="H364" s="147"/>
      <c r="I364" s="80"/>
      <c r="J364" s="134"/>
      <c r="K364" s="323"/>
      <c r="L364" s="147"/>
      <c r="M364" s="80"/>
      <c r="N364" s="134"/>
    </row>
    <row r="365" spans="1:15" ht="15" hidden="1" customHeight="1" x14ac:dyDescent="0.2">
      <c r="A365" s="20" t="str">
        <f>[6]Settings!U364</f>
        <v>B</v>
      </c>
      <c r="B365" s="19" t="str">
        <f>[6]Settings!V364</f>
        <v>WC13</v>
      </c>
      <c r="C365" s="229" t="str">
        <f>[6]Settings!W364</f>
        <v xml:space="preserve"> Bergrivier</v>
      </c>
      <c r="D365" s="147"/>
      <c r="E365" s="80"/>
      <c r="F365" s="134"/>
      <c r="G365" s="323"/>
      <c r="H365" s="147"/>
      <c r="I365" s="80"/>
      <c r="J365" s="134"/>
      <c r="K365" s="323"/>
      <c r="L365" s="147"/>
      <c r="M365" s="80"/>
      <c r="N365" s="134"/>
    </row>
    <row r="366" spans="1:15" ht="15" hidden="1" customHeight="1" x14ac:dyDescent="0.2">
      <c r="A366" s="20" t="str">
        <f>[6]Settings!U365</f>
        <v>B</v>
      </c>
      <c r="B366" s="19" t="str">
        <f>[6]Settings!V365</f>
        <v>WC14</v>
      </c>
      <c r="C366" s="229" t="str">
        <f>[6]Settings!W365</f>
        <v xml:space="preserve"> Saldanha Bay</v>
      </c>
      <c r="D366" s="147"/>
      <c r="E366" s="80"/>
      <c r="F366" s="134"/>
      <c r="G366" s="323"/>
      <c r="H366" s="147"/>
      <c r="I366" s="80"/>
      <c r="J366" s="134"/>
      <c r="K366" s="323"/>
      <c r="L366" s="147"/>
      <c r="M366" s="80"/>
      <c r="N366" s="134"/>
    </row>
    <row r="367" spans="1:15" ht="15" hidden="1" customHeight="1" x14ac:dyDescent="0.2">
      <c r="A367" s="20" t="str">
        <f>[6]Settings!U366</f>
        <v>B</v>
      </c>
      <c r="B367" s="19" t="str">
        <f>[6]Settings!V366</f>
        <v>WC15</v>
      </c>
      <c r="C367" s="229" t="str">
        <f>[6]Settings!W366</f>
        <v xml:space="preserve"> Swartland</v>
      </c>
      <c r="D367" s="147"/>
      <c r="E367" s="80"/>
      <c r="F367" s="134"/>
      <c r="G367" s="323"/>
      <c r="H367" s="147"/>
      <c r="I367" s="80"/>
      <c r="J367" s="134"/>
      <c r="K367" s="323"/>
      <c r="L367" s="147"/>
      <c r="M367" s="80"/>
      <c r="N367" s="134"/>
    </row>
    <row r="368" spans="1:15" ht="15" hidden="1" customHeight="1" x14ac:dyDescent="0.2">
      <c r="A368" s="20" t="str">
        <f>[6]Settings!U367</f>
        <v>C</v>
      </c>
      <c r="B368" s="19" t="str">
        <f>[6]Settings!V367</f>
        <v>DC1</v>
      </c>
      <c r="C368" s="229" t="str">
        <f>[6]Settings!W367</f>
        <v xml:space="preserve"> West Coast District Municipality</v>
      </c>
      <c r="D368" s="147"/>
      <c r="E368" s="80"/>
      <c r="F368" s="134"/>
      <c r="G368" s="323"/>
      <c r="H368" s="147"/>
      <c r="I368" s="80"/>
      <c r="J368" s="134"/>
      <c r="K368" s="323"/>
      <c r="L368" s="147"/>
      <c r="M368" s="80"/>
      <c r="N368" s="134"/>
    </row>
    <row r="369" spans="1:15" s="66" customFormat="1" ht="15" hidden="1" customHeight="1" x14ac:dyDescent="0.2">
      <c r="A369" s="22" t="str">
        <f>[6]Settings!U368</f>
        <v>Total: West Coast Municipalities</v>
      </c>
      <c r="B369" s="23"/>
      <c r="C369" s="24"/>
      <c r="D369" s="193">
        <f>SUM(D363:D368)</f>
        <v>0</v>
      </c>
      <c r="E369" s="102">
        <f t="shared" ref="E369:F369" si="94">SUM(E363:E368)</f>
        <v>0</v>
      </c>
      <c r="F369" s="203">
        <f t="shared" si="94"/>
        <v>0</v>
      </c>
      <c r="G369" s="222"/>
      <c r="H369" s="193">
        <f t="shared" ref="H369:O369" si="95">SUM(H363:H368)</f>
        <v>0</v>
      </c>
      <c r="I369" s="102">
        <f t="shared" si="95"/>
        <v>0</v>
      </c>
      <c r="J369" s="203">
        <f t="shared" si="95"/>
        <v>0</v>
      </c>
      <c r="K369" s="333"/>
      <c r="L369" s="193">
        <f t="shared" si="95"/>
        <v>0</v>
      </c>
      <c r="M369" s="102">
        <f t="shared" si="95"/>
        <v>0</v>
      </c>
      <c r="N369" s="203">
        <f t="shared" si="95"/>
        <v>0</v>
      </c>
      <c r="O369" s="426">
        <f t="shared" si="95"/>
        <v>0</v>
      </c>
    </row>
    <row r="370" spans="1:15" ht="15" hidden="1" customHeight="1" x14ac:dyDescent="0.2">
      <c r="A370" s="254">
        <f>[6]Settings!U369</f>
        <v>0</v>
      </c>
      <c r="B370" s="243">
        <f>[6]Settings!V369</f>
        <v>0</v>
      </c>
      <c r="C370" s="244">
        <f>[6]Settings!W369</f>
        <v>0</v>
      </c>
      <c r="D370" s="1"/>
      <c r="E370" s="2"/>
      <c r="F370" s="3"/>
      <c r="G370" s="127"/>
      <c r="H370" s="1"/>
      <c r="I370" s="2"/>
      <c r="J370" s="3"/>
      <c r="K370" s="127"/>
      <c r="L370" s="1"/>
      <c r="M370" s="2"/>
      <c r="N370" s="3"/>
    </row>
    <row r="371" spans="1:15" ht="15" hidden="1" customHeight="1" x14ac:dyDescent="0.2">
      <c r="A371" s="20" t="str">
        <f>[6]Settings!U370</f>
        <v>B</v>
      </c>
      <c r="B371" s="19" t="str">
        <f>[6]Settings!V370</f>
        <v>WC22</v>
      </c>
      <c r="C371" s="229" t="str">
        <f>[6]Settings!W370</f>
        <v xml:space="preserve"> Witzenberg</v>
      </c>
      <c r="D371" s="147"/>
      <c r="E371" s="80"/>
      <c r="F371" s="134"/>
      <c r="G371" s="323"/>
      <c r="H371" s="147"/>
      <c r="I371" s="80"/>
      <c r="J371" s="134"/>
      <c r="K371" s="323"/>
      <c r="L371" s="147"/>
      <c r="M371" s="80"/>
      <c r="N371" s="134"/>
    </row>
    <row r="372" spans="1:15" ht="15" hidden="1" customHeight="1" x14ac:dyDescent="0.2">
      <c r="A372" s="20" t="str">
        <f>[6]Settings!U371</f>
        <v>B</v>
      </c>
      <c r="B372" s="19" t="str">
        <f>[6]Settings!V371</f>
        <v>WC23</v>
      </c>
      <c r="C372" s="229" t="str">
        <f>[6]Settings!W371</f>
        <v xml:space="preserve"> Drakenstein</v>
      </c>
      <c r="D372" s="147"/>
      <c r="E372" s="80"/>
      <c r="F372" s="134"/>
      <c r="G372" s="323"/>
      <c r="H372" s="147"/>
      <c r="I372" s="80"/>
      <c r="J372" s="134"/>
      <c r="K372" s="323"/>
      <c r="L372" s="147"/>
      <c r="M372" s="80"/>
      <c r="N372" s="134"/>
    </row>
    <row r="373" spans="1:15" ht="15" hidden="1" customHeight="1" x14ac:dyDescent="0.2">
      <c r="A373" s="20" t="str">
        <f>[6]Settings!U372</f>
        <v>B</v>
      </c>
      <c r="B373" s="19" t="str">
        <f>[6]Settings!V372</f>
        <v>WC24</v>
      </c>
      <c r="C373" s="229" t="str">
        <f>[6]Settings!W372</f>
        <v xml:space="preserve"> Stellenbosch</v>
      </c>
      <c r="D373" s="147"/>
      <c r="E373" s="80"/>
      <c r="F373" s="134"/>
      <c r="G373" s="323"/>
      <c r="H373" s="147"/>
      <c r="I373" s="80"/>
      <c r="J373" s="134"/>
      <c r="K373" s="323"/>
      <c r="L373" s="147"/>
      <c r="M373" s="80"/>
      <c r="N373" s="134"/>
    </row>
    <row r="374" spans="1:15" ht="15" hidden="1" customHeight="1" x14ac:dyDescent="0.2">
      <c r="A374" s="20" t="str">
        <f>[6]Settings!U373</f>
        <v>B</v>
      </c>
      <c r="B374" s="19" t="str">
        <f>[6]Settings!V373</f>
        <v>WC25</v>
      </c>
      <c r="C374" s="229" t="str">
        <f>[6]Settings!W373</f>
        <v xml:space="preserve"> Breede Valley</v>
      </c>
      <c r="D374" s="147"/>
      <c r="E374" s="80"/>
      <c r="F374" s="134"/>
      <c r="G374" s="323"/>
      <c r="H374" s="147"/>
      <c r="I374" s="80"/>
      <c r="J374" s="134"/>
      <c r="K374" s="323"/>
      <c r="L374" s="147"/>
      <c r="M374" s="80"/>
      <c r="N374" s="134"/>
    </row>
    <row r="375" spans="1:15" ht="15" hidden="1" customHeight="1" x14ac:dyDescent="0.2">
      <c r="A375" s="20" t="str">
        <f>[6]Settings!U374</f>
        <v>B</v>
      </c>
      <c r="B375" s="19" t="str">
        <f>[6]Settings!V374</f>
        <v>WC26</v>
      </c>
      <c r="C375" s="229" t="str">
        <f>[6]Settings!W374</f>
        <v xml:space="preserve"> Langeberg</v>
      </c>
      <c r="D375" s="147"/>
      <c r="E375" s="80"/>
      <c r="F375" s="134"/>
      <c r="G375" s="323"/>
      <c r="H375" s="147"/>
      <c r="I375" s="80"/>
      <c r="J375" s="134"/>
      <c r="K375" s="323"/>
      <c r="L375" s="147"/>
      <c r="M375" s="80"/>
      <c r="N375" s="134"/>
    </row>
    <row r="376" spans="1:15" ht="15" hidden="1" customHeight="1" x14ac:dyDescent="0.2">
      <c r="A376" s="20" t="str">
        <f>[6]Settings!U375</f>
        <v>C</v>
      </c>
      <c r="B376" s="19" t="str">
        <f>[6]Settings!V375</f>
        <v>DC2</v>
      </c>
      <c r="C376" s="229" t="str">
        <f>[6]Settings!W375</f>
        <v xml:space="preserve"> Cape Winelands District Municipality</v>
      </c>
      <c r="D376" s="147"/>
      <c r="E376" s="80"/>
      <c r="F376" s="134"/>
      <c r="G376" s="323"/>
      <c r="H376" s="147"/>
      <c r="I376" s="80"/>
      <c r="J376" s="134"/>
      <c r="K376" s="323"/>
      <c r="L376" s="147"/>
      <c r="M376" s="80"/>
      <c r="N376" s="134"/>
    </row>
    <row r="377" spans="1:15" s="66" customFormat="1" ht="15" hidden="1" customHeight="1" x14ac:dyDescent="0.2">
      <c r="A377" s="22" t="str">
        <f>[6]Settings!U376</f>
        <v>Total: Cape Winelands Municipalities</v>
      </c>
      <c r="B377" s="23"/>
      <c r="C377" s="24"/>
      <c r="D377" s="193">
        <f>SUM(D371:D376)</f>
        <v>0</v>
      </c>
      <c r="E377" s="102">
        <f t="shared" ref="E377:F377" si="96">SUM(E371:E376)</f>
        <v>0</v>
      </c>
      <c r="F377" s="203">
        <f t="shared" si="96"/>
        <v>0</v>
      </c>
      <c r="G377" s="222"/>
      <c r="H377" s="193">
        <f t="shared" ref="H377:O377" si="97">SUM(H371:H376)</f>
        <v>0</v>
      </c>
      <c r="I377" s="102">
        <f t="shared" si="97"/>
        <v>0</v>
      </c>
      <c r="J377" s="203">
        <f t="shared" si="97"/>
        <v>0</v>
      </c>
      <c r="K377" s="333"/>
      <c r="L377" s="193">
        <f t="shared" si="97"/>
        <v>0</v>
      </c>
      <c r="M377" s="102">
        <f t="shared" si="97"/>
        <v>0</v>
      </c>
      <c r="N377" s="203">
        <f t="shared" si="97"/>
        <v>0</v>
      </c>
      <c r="O377" s="426">
        <f t="shared" si="97"/>
        <v>0</v>
      </c>
    </row>
    <row r="378" spans="1:15" ht="15" hidden="1" customHeight="1" x14ac:dyDescent="0.2">
      <c r="A378" s="254">
        <f>[6]Settings!U377</f>
        <v>0</v>
      </c>
      <c r="B378" s="243">
        <f>[6]Settings!V377</f>
        <v>0</v>
      </c>
      <c r="C378" s="244">
        <f>[6]Settings!W377</f>
        <v>0</v>
      </c>
      <c r="D378" s="1"/>
      <c r="E378" s="2"/>
      <c r="F378" s="3"/>
      <c r="G378" s="127"/>
      <c r="H378" s="1"/>
      <c r="I378" s="2"/>
      <c r="J378" s="3"/>
      <c r="K378" s="127"/>
      <c r="L378" s="1"/>
      <c r="M378" s="2"/>
      <c r="N378" s="3"/>
    </row>
    <row r="379" spans="1:15" ht="15" hidden="1" customHeight="1" x14ac:dyDescent="0.2">
      <c r="A379" s="20" t="str">
        <f>[6]Settings!U378</f>
        <v>B</v>
      </c>
      <c r="B379" s="19" t="str">
        <f>[6]Settings!V378</f>
        <v>WC31</v>
      </c>
      <c r="C379" s="229" t="str">
        <f>[6]Settings!W378</f>
        <v xml:space="preserve"> Theewaterskloof</v>
      </c>
      <c r="D379" s="147"/>
      <c r="E379" s="80"/>
      <c r="F379" s="134"/>
      <c r="G379" s="323"/>
      <c r="H379" s="147"/>
      <c r="I379" s="80"/>
      <c r="J379" s="134"/>
      <c r="K379" s="323"/>
      <c r="L379" s="147"/>
      <c r="M379" s="80"/>
      <c r="N379" s="134"/>
    </row>
    <row r="380" spans="1:15" ht="15" hidden="1" customHeight="1" x14ac:dyDescent="0.2">
      <c r="A380" s="20" t="str">
        <f>[6]Settings!U379</f>
        <v>B</v>
      </c>
      <c r="B380" s="19" t="str">
        <f>[6]Settings!V379</f>
        <v>WC32</v>
      </c>
      <c r="C380" s="229" t="str">
        <f>[6]Settings!W379</f>
        <v xml:space="preserve"> Overstrand</v>
      </c>
      <c r="D380" s="147"/>
      <c r="E380" s="80"/>
      <c r="F380" s="134"/>
      <c r="G380" s="323"/>
      <c r="H380" s="147"/>
      <c r="I380" s="80"/>
      <c r="J380" s="134"/>
      <c r="K380" s="323"/>
      <c r="L380" s="147"/>
      <c r="M380" s="80"/>
      <c r="N380" s="134"/>
    </row>
    <row r="381" spans="1:15" ht="15" hidden="1" customHeight="1" x14ac:dyDescent="0.2">
      <c r="A381" s="20" t="str">
        <f>[6]Settings!U380</f>
        <v>B</v>
      </c>
      <c r="B381" s="19" t="str">
        <f>[6]Settings!V380</f>
        <v>WC33</v>
      </c>
      <c r="C381" s="229" t="str">
        <f>[6]Settings!W380</f>
        <v xml:space="preserve"> Cape Agulhas</v>
      </c>
      <c r="D381" s="147"/>
      <c r="E381" s="80"/>
      <c r="F381" s="134"/>
      <c r="G381" s="323"/>
      <c r="H381" s="147"/>
      <c r="I381" s="80"/>
      <c r="J381" s="134"/>
      <c r="K381" s="323"/>
      <c r="L381" s="147"/>
      <c r="M381" s="80"/>
      <c r="N381" s="134"/>
    </row>
    <row r="382" spans="1:15" ht="15" hidden="1" customHeight="1" x14ac:dyDescent="0.2">
      <c r="A382" s="20" t="str">
        <f>[6]Settings!U381</f>
        <v>B</v>
      </c>
      <c r="B382" s="19" t="str">
        <f>[6]Settings!V381</f>
        <v>WC34</v>
      </c>
      <c r="C382" s="229" t="str">
        <f>[6]Settings!W381</f>
        <v xml:space="preserve"> Swellendam</v>
      </c>
      <c r="D382" s="147"/>
      <c r="E382" s="80"/>
      <c r="F382" s="134"/>
      <c r="G382" s="323"/>
      <c r="H382" s="147"/>
      <c r="I382" s="80"/>
      <c r="J382" s="134"/>
      <c r="K382" s="323"/>
      <c r="L382" s="147"/>
      <c r="M382" s="80"/>
      <c r="N382" s="134"/>
    </row>
    <row r="383" spans="1:15" ht="15" hidden="1" customHeight="1" x14ac:dyDescent="0.2">
      <c r="A383" s="20" t="str">
        <f>[6]Settings!U382</f>
        <v>C</v>
      </c>
      <c r="B383" s="19" t="str">
        <f>[6]Settings!V382</f>
        <v>DC3</v>
      </c>
      <c r="C383" s="229" t="str">
        <f>[6]Settings!W382</f>
        <v xml:space="preserve"> Overberg District Municipality</v>
      </c>
      <c r="D383" s="147"/>
      <c r="E383" s="80"/>
      <c r="F383" s="134"/>
      <c r="G383" s="323"/>
      <c r="H383" s="147"/>
      <c r="I383" s="80"/>
      <c r="J383" s="134"/>
      <c r="K383" s="323"/>
      <c r="L383" s="147"/>
      <c r="M383" s="80"/>
      <c r="N383" s="134"/>
    </row>
    <row r="384" spans="1:15" s="66" customFormat="1" ht="15" hidden="1" customHeight="1" x14ac:dyDescent="0.2">
      <c r="A384" s="22" t="str">
        <f>[6]Settings!U383</f>
        <v>Total: Overberg Municipalities</v>
      </c>
      <c r="B384" s="23"/>
      <c r="C384" s="24"/>
      <c r="D384" s="193">
        <f>SUM(D379:D383)</f>
        <v>0</v>
      </c>
      <c r="E384" s="102">
        <f t="shared" ref="E384:F384" si="98">SUM(E379:E383)</f>
        <v>0</v>
      </c>
      <c r="F384" s="203">
        <f t="shared" si="98"/>
        <v>0</v>
      </c>
      <c r="G384" s="222"/>
      <c r="H384" s="193">
        <f t="shared" ref="H384:O384" si="99">SUM(H379:H383)</f>
        <v>0</v>
      </c>
      <c r="I384" s="102">
        <f t="shared" si="99"/>
        <v>0</v>
      </c>
      <c r="J384" s="203">
        <f t="shared" si="99"/>
        <v>0</v>
      </c>
      <c r="K384" s="333"/>
      <c r="L384" s="193">
        <f t="shared" si="99"/>
        <v>0</v>
      </c>
      <c r="M384" s="102">
        <f t="shared" si="99"/>
        <v>0</v>
      </c>
      <c r="N384" s="203">
        <f t="shared" si="99"/>
        <v>0</v>
      </c>
      <c r="O384" s="426">
        <f t="shared" si="99"/>
        <v>0</v>
      </c>
    </row>
    <row r="385" spans="1:15" ht="15" hidden="1" customHeight="1" x14ac:dyDescent="0.2">
      <c r="A385" s="254">
        <f>[6]Settings!U384</f>
        <v>0</v>
      </c>
      <c r="B385" s="243">
        <f>[6]Settings!V384</f>
        <v>0</v>
      </c>
      <c r="C385" s="244">
        <f>[6]Settings!W384</f>
        <v>0</v>
      </c>
      <c r="D385" s="1"/>
      <c r="E385" s="2"/>
      <c r="F385" s="3"/>
      <c r="G385" s="127"/>
      <c r="H385" s="1"/>
      <c r="I385" s="2"/>
      <c r="J385" s="3"/>
      <c r="K385" s="127"/>
      <c r="L385" s="1"/>
      <c r="M385" s="2"/>
      <c r="N385" s="3"/>
    </row>
    <row r="386" spans="1:15" ht="15" hidden="1" customHeight="1" x14ac:dyDescent="0.2">
      <c r="A386" s="20" t="str">
        <f>[6]Settings!U385</f>
        <v>B</v>
      </c>
      <c r="B386" s="19" t="str">
        <f>[6]Settings!V385</f>
        <v>WC41</v>
      </c>
      <c r="C386" s="229" t="str">
        <f>[6]Settings!W385</f>
        <v xml:space="preserve"> Kannaland</v>
      </c>
      <c r="D386" s="147"/>
      <c r="E386" s="80"/>
      <c r="F386" s="134"/>
      <c r="G386" s="323"/>
      <c r="H386" s="147"/>
      <c r="I386" s="80"/>
      <c r="J386" s="134"/>
      <c r="K386" s="323"/>
      <c r="L386" s="147"/>
      <c r="M386" s="80"/>
      <c r="N386" s="134"/>
    </row>
    <row r="387" spans="1:15" ht="15" hidden="1" customHeight="1" x14ac:dyDescent="0.2">
      <c r="A387" s="20" t="str">
        <f>[6]Settings!U386</f>
        <v>B</v>
      </c>
      <c r="B387" s="19" t="str">
        <f>[6]Settings!V386</f>
        <v>WC42</v>
      </c>
      <c r="C387" s="229" t="str">
        <f>[6]Settings!W386</f>
        <v xml:space="preserve"> Hessequa</v>
      </c>
      <c r="D387" s="147"/>
      <c r="E387" s="80"/>
      <c r="F387" s="134"/>
      <c r="G387" s="323"/>
      <c r="H387" s="147"/>
      <c r="I387" s="80"/>
      <c r="J387" s="134"/>
      <c r="K387" s="323"/>
      <c r="L387" s="147"/>
      <c r="M387" s="80"/>
      <c r="N387" s="134"/>
    </row>
    <row r="388" spans="1:15" ht="15" hidden="1" customHeight="1" x14ac:dyDescent="0.2">
      <c r="A388" s="20" t="str">
        <f>[6]Settings!U387</f>
        <v>B</v>
      </c>
      <c r="B388" s="19" t="str">
        <f>[6]Settings!V387</f>
        <v>WC43</v>
      </c>
      <c r="C388" s="229" t="str">
        <f>[6]Settings!W387</f>
        <v xml:space="preserve"> Mossel Bay</v>
      </c>
      <c r="D388" s="147"/>
      <c r="E388" s="80"/>
      <c r="F388" s="134"/>
      <c r="G388" s="323"/>
      <c r="H388" s="147"/>
      <c r="I388" s="80"/>
      <c r="J388" s="134"/>
      <c r="K388" s="323"/>
      <c r="L388" s="147"/>
      <c r="M388" s="80"/>
      <c r="N388" s="134"/>
    </row>
    <row r="389" spans="1:15" ht="15" hidden="1" customHeight="1" x14ac:dyDescent="0.2">
      <c r="A389" s="20" t="str">
        <f>[6]Settings!U388</f>
        <v>B</v>
      </c>
      <c r="B389" s="19" t="str">
        <f>[6]Settings!V388</f>
        <v>WC44</v>
      </c>
      <c r="C389" s="229" t="str">
        <f>[6]Settings!W388</f>
        <v xml:space="preserve"> George</v>
      </c>
      <c r="D389" s="147"/>
      <c r="E389" s="80"/>
      <c r="F389" s="134"/>
      <c r="G389" s="323"/>
      <c r="H389" s="147"/>
      <c r="I389" s="80"/>
      <c r="J389" s="134"/>
      <c r="K389" s="323"/>
      <c r="L389" s="147"/>
      <c r="M389" s="80"/>
      <c r="N389" s="134"/>
    </row>
    <row r="390" spans="1:15" ht="15" hidden="1" customHeight="1" x14ac:dyDescent="0.2">
      <c r="A390" s="20" t="str">
        <f>[6]Settings!U389</f>
        <v>B</v>
      </c>
      <c r="B390" s="19" t="str">
        <f>[6]Settings!V389</f>
        <v>WC45</v>
      </c>
      <c r="C390" s="229" t="str">
        <f>[6]Settings!W389</f>
        <v xml:space="preserve"> Oudtshoorn</v>
      </c>
      <c r="D390" s="147"/>
      <c r="E390" s="80"/>
      <c r="F390" s="134"/>
      <c r="G390" s="323"/>
      <c r="H390" s="147"/>
      <c r="I390" s="80"/>
      <c r="J390" s="134"/>
      <c r="K390" s="323"/>
      <c r="L390" s="147"/>
      <c r="M390" s="80"/>
      <c r="N390" s="134"/>
    </row>
    <row r="391" spans="1:15" ht="15" hidden="1" customHeight="1" x14ac:dyDescent="0.2">
      <c r="A391" s="20" t="str">
        <f>[6]Settings!U390</f>
        <v>B</v>
      </c>
      <c r="B391" s="19" t="str">
        <f>[6]Settings!V390</f>
        <v>WC47</v>
      </c>
      <c r="C391" s="229" t="str">
        <f>[6]Settings!W390</f>
        <v xml:space="preserve"> Bitou</v>
      </c>
      <c r="D391" s="147"/>
      <c r="E391" s="80"/>
      <c r="F391" s="134"/>
      <c r="G391" s="323"/>
      <c r="H391" s="147"/>
      <c r="I391" s="80"/>
      <c r="J391" s="134"/>
      <c r="K391" s="323"/>
      <c r="L391" s="147"/>
      <c r="M391" s="80"/>
      <c r="N391" s="134"/>
    </row>
    <row r="392" spans="1:15" ht="15" hidden="1" customHeight="1" x14ac:dyDescent="0.2">
      <c r="A392" s="20" t="str">
        <f>[6]Settings!U391</f>
        <v>B</v>
      </c>
      <c r="B392" s="19" t="str">
        <f>[6]Settings!V391</f>
        <v>WC48</v>
      </c>
      <c r="C392" s="229" t="str">
        <f>[6]Settings!W391</f>
        <v xml:space="preserve"> Knysna</v>
      </c>
      <c r="D392" s="147"/>
      <c r="E392" s="80"/>
      <c r="F392" s="134"/>
      <c r="G392" s="323"/>
      <c r="H392" s="147"/>
      <c r="I392" s="80"/>
      <c r="J392" s="134"/>
      <c r="K392" s="323"/>
      <c r="L392" s="147"/>
      <c r="M392" s="80"/>
      <c r="N392" s="134"/>
    </row>
    <row r="393" spans="1:15" ht="15" hidden="1" customHeight="1" x14ac:dyDescent="0.2">
      <c r="A393" s="20" t="str">
        <f>[6]Settings!U392</f>
        <v>C</v>
      </c>
      <c r="B393" s="19" t="str">
        <f>[6]Settings!V392</f>
        <v>DC4</v>
      </c>
      <c r="C393" s="229" t="str">
        <f>[6]Settings!W392</f>
        <v xml:space="preserve"> Eden District Municipality</v>
      </c>
      <c r="D393" s="147"/>
      <c r="E393" s="80"/>
      <c r="F393" s="134"/>
      <c r="G393" s="323"/>
      <c r="H393" s="147"/>
      <c r="I393" s="80"/>
      <c r="J393" s="134"/>
      <c r="K393" s="323"/>
      <c r="L393" s="147"/>
      <c r="M393" s="80"/>
      <c r="N393" s="134"/>
    </row>
    <row r="394" spans="1:15" s="66" customFormat="1" ht="15" hidden="1" customHeight="1" x14ac:dyDescent="0.2">
      <c r="A394" s="22" t="str">
        <f>[6]Settings!U393</f>
        <v>Total: Eden Municipalities</v>
      </c>
      <c r="B394" s="23"/>
      <c r="C394" s="24"/>
      <c r="D394" s="193">
        <f>SUM(D386:D393)</f>
        <v>0</v>
      </c>
      <c r="E394" s="102">
        <f t="shared" ref="E394:F394" si="100">SUM(E386:E393)</f>
        <v>0</v>
      </c>
      <c r="F394" s="203">
        <f t="shared" si="100"/>
        <v>0</v>
      </c>
      <c r="G394" s="222"/>
      <c r="H394" s="193">
        <f t="shared" ref="H394:O394" si="101">SUM(H386:H393)</f>
        <v>0</v>
      </c>
      <c r="I394" s="102">
        <f t="shared" si="101"/>
        <v>0</v>
      </c>
      <c r="J394" s="203">
        <f t="shared" si="101"/>
        <v>0</v>
      </c>
      <c r="K394" s="333"/>
      <c r="L394" s="193">
        <f t="shared" si="101"/>
        <v>0</v>
      </c>
      <c r="M394" s="102">
        <f t="shared" si="101"/>
        <v>0</v>
      </c>
      <c r="N394" s="203">
        <f t="shared" si="101"/>
        <v>0</v>
      </c>
      <c r="O394" s="426">
        <f t="shared" si="101"/>
        <v>0</v>
      </c>
    </row>
    <row r="395" spans="1:15" ht="15" hidden="1" customHeight="1" x14ac:dyDescent="0.2">
      <c r="A395" s="254">
        <f>[6]Settings!U394</f>
        <v>0</v>
      </c>
      <c r="B395" s="243">
        <f>[6]Settings!V394</f>
        <v>0</v>
      </c>
      <c r="C395" s="244">
        <f>[6]Settings!W394</f>
        <v>0</v>
      </c>
      <c r="D395" s="1"/>
      <c r="E395" s="2"/>
      <c r="F395" s="3"/>
      <c r="G395" s="127"/>
      <c r="H395" s="1"/>
      <c r="I395" s="2"/>
      <c r="J395" s="3"/>
      <c r="K395" s="127"/>
      <c r="L395" s="1"/>
      <c r="M395" s="2"/>
      <c r="N395" s="3"/>
    </row>
    <row r="396" spans="1:15" ht="15" hidden="1" customHeight="1" x14ac:dyDescent="0.2">
      <c r="A396" s="20" t="str">
        <f>[6]Settings!U395</f>
        <v>B</v>
      </c>
      <c r="B396" s="19" t="str">
        <f>[6]Settings!V395</f>
        <v>WC51</v>
      </c>
      <c r="C396" s="229" t="str">
        <f>[6]Settings!W395</f>
        <v xml:space="preserve"> Laingsburg</v>
      </c>
      <c r="D396" s="147"/>
      <c r="E396" s="80"/>
      <c r="F396" s="134"/>
      <c r="G396" s="323"/>
      <c r="H396" s="147"/>
      <c r="I396" s="80"/>
      <c r="J396" s="134"/>
      <c r="K396" s="323"/>
      <c r="L396" s="147"/>
      <c r="M396" s="80"/>
      <c r="N396" s="134"/>
    </row>
    <row r="397" spans="1:15" ht="15" hidden="1" customHeight="1" x14ac:dyDescent="0.2">
      <c r="A397" s="20" t="str">
        <f>[6]Settings!U396</f>
        <v>B</v>
      </c>
      <c r="B397" s="19" t="str">
        <f>[6]Settings!V396</f>
        <v>WC52</v>
      </c>
      <c r="C397" s="229" t="str">
        <f>[6]Settings!W396</f>
        <v xml:space="preserve"> Prince Albert</v>
      </c>
      <c r="D397" s="147"/>
      <c r="E397" s="80"/>
      <c r="F397" s="134"/>
      <c r="G397" s="323"/>
      <c r="H397" s="147"/>
      <c r="I397" s="80"/>
      <c r="J397" s="134"/>
      <c r="K397" s="323"/>
      <c r="L397" s="147"/>
      <c r="M397" s="80"/>
      <c r="N397" s="134"/>
    </row>
    <row r="398" spans="1:15" ht="15" hidden="1" customHeight="1" x14ac:dyDescent="0.2">
      <c r="A398" s="20" t="str">
        <f>[6]Settings!U397</f>
        <v>B</v>
      </c>
      <c r="B398" s="19" t="str">
        <f>[6]Settings!V397</f>
        <v>WC53</v>
      </c>
      <c r="C398" s="229" t="str">
        <f>[6]Settings!W397</f>
        <v xml:space="preserve"> Beaufort West</v>
      </c>
      <c r="D398" s="147"/>
      <c r="E398" s="80"/>
      <c r="F398" s="134"/>
      <c r="G398" s="323"/>
      <c r="H398" s="147"/>
      <c r="I398" s="80"/>
      <c r="J398" s="134"/>
      <c r="K398" s="323"/>
      <c r="L398" s="147"/>
      <c r="M398" s="80"/>
      <c r="N398" s="134"/>
    </row>
    <row r="399" spans="1:15" ht="15" hidden="1" customHeight="1" x14ac:dyDescent="0.2">
      <c r="A399" s="20" t="str">
        <f>[6]Settings!U398</f>
        <v>C</v>
      </c>
      <c r="B399" s="19" t="str">
        <f>[6]Settings!V398</f>
        <v>DC5</v>
      </c>
      <c r="C399" s="229" t="str">
        <f>[6]Settings!W398</f>
        <v xml:space="preserve"> Central Karoo District Municipality</v>
      </c>
      <c r="D399" s="147"/>
      <c r="E399" s="80"/>
      <c r="F399" s="134"/>
      <c r="G399" s="323"/>
      <c r="H399" s="147"/>
      <c r="I399" s="80"/>
      <c r="J399" s="134"/>
      <c r="K399" s="323"/>
      <c r="L399" s="147"/>
      <c r="M399" s="80"/>
      <c r="N399" s="134"/>
    </row>
    <row r="400" spans="1:15" s="66" customFormat="1" ht="15" hidden="1" customHeight="1" x14ac:dyDescent="0.2">
      <c r="A400" s="22" t="str">
        <f>[6]Settings!U399</f>
        <v>Total: Central Karoo  Municipalities</v>
      </c>
      <c r="B400" s="23"/>
      <c r="C400" s="24"/>
      <c r="D400" s="193">
        <f>SUM(D396:D399)</f>
        <v>0</v>
      </c>
      <c r="E400" s="102">
        <f t="shared" ref="E400:F400" si="102">SUM(E396:E399)</f>
        <v>0</v>
      </c>
      <c r="F400" s="203">
        <f t="shared" si="102"/>
        <v>0</v>
      </c>
      <c r="G400" s="222"/>
      <c r="H400" s="193">
        <f t="shared" ref="H400:O400" si="103">SUM(H396:H399)</f>
        <v>0</v>
      </c>
      <c r="I400" s="102">
        <f t="shared" si="103"/>
        <v>0</v>
      </c>
      <c r="J400" s="203">
        <f t="shared" si="103"/>
        <v>0</v>
      </c>
      <c r="K400" s="333"/>
      <c r="L400" s="193">
        <f t="shared" si="103"/>
        <v>0</v>
      </c>
      <c r="M400" s="102">
        <f t="shared" si="103"/>
        <v>0</v>
      </c>
      <c r="N400" s="203">
        <f t="shared" si="103"/>
        <v>0</v>
      </c>
      <c r="O400" s="426">
        <f t="shared" si="103"/>
        <v>0</v>
      </c>
    </row>
    <row r="401" spans="1:15" ht="15" hidden="1" customHeight="1" x14ac:dyDescent="0.2">
      <c r="A401" s="254">
        <f>[6]Settings!U400</f>
        <v>0</v>
      </c>
      <c r="B401" s="243">
        <f>[6]Settings!V400</f>
        <v>0</v>
      </c>
      <c r="C401" s="244">
        <f>[6]Settings!W400</f>
        <v>0</v>
      </c>
      <c r="D401" s="1"/>
      <c r="E401" s="2"/>
      <c r="F401" s="3"/>
      <c r="G401" s="127"/>
      <c r="H401" s="1"/>
      <c r="I401" s="2"/>
      <c r="J401" s="3"/>
      <c r="K401" s="127"/>
      <c r="L401" s="1"/>
      <c r="M401" s="2"/>
      <c r="N401" s="3"/>
    </row>
    <row r="402" spans="1:15" ht="15" hidden="1" customHeight="1" x14ac:dyDescent="0.2">
      <c r="A402" s="254">
        <f>[6]Settings!U401</f>
        <v>0</v>
      </c>
      <c r="B402" s="243">
        <f>[6]Settings!V401</f>
        <v>0</v>
      </c>
      <c r="C402" s="244">
        <f>[6]Settings!W401</f>
        <v>0</v>
      </c>
      <c r="D402" s="1"/>
      <c r="E402" s="2"/>
      <c r="F402" s="3"/>
      <c r="G402" s="127"/>
      <c r="H402" s="1"/>
      <c r="I402" s="2"/>
      <c r="J402" s="3"/>
      <c r="K402" s="127"/>
      <c r="L402" s="1"/>
      <c r="M402" s="2"/>
      <c r="N402" s="3"/>
    </row>
    <row r="403" spans="1:15" s="66" customFormat="1" ht="15" hidden="1" customHeight="1" x14ac:dyDescent="0.2">
      <c r="A403" s="22" t="str">
        <f>[6]Settings!U402</f>
        <v>Total: Western Cape Municipalities</v>
      </c>
      <c r="B403" s="23"/>
      <c r="C403" s="24"/>
      <c r="D403" s="193">
        <f>D361+D369+D377+D384+D394+D400</f>
        <v>0</v>
      </c>
      <c r="E403" s="102">
        <f t="shared" ref="E403:F403" si="104">E361+E369+E377+E384+E394+E400</f>
        <v>0</v>
      </c>
      <c r="F403" s="203">
        <f t="shared" si="104"/>
        <v>0</v>
      </c>
      <c r="G403" s="222"/>
      <c r="H403" s="193">
        <f t="shared" ref="H403:O403" si="105">H361+H369+H377+H384+H394+H400</f>
        <v>0</v>
      </c>
      <c r="I403" s="102">
        <f t="shared" si="105"/>
        <v>0</v>
      </c>
      <c r="J403" s="203">
        <f t="shared" si="105"/>
        <v>0</v>
      </c>
      <c r="K403" s="333"/>
      <c r="L403" s="193">
        <f t="shared" si="105"/>
        <v>0</v>
      </c>
      <c r="M403" s="102">
        <f t="shared" si="105"/>
        <v>0</v>
      </c>
      <c r="N403" s="203">
        <f t="shared" si="105"/>
        <v>0</v>
      </c>
      <c r="O403" s="426">
        <f t="shared" si="105"/>
        <v>0</v>
      </c>
    </row>
    <row r="404" spans="1:15" ht="15" customHeight="1" x14ac:dyDescent="0.2">
      <c r="A404" s="254">
        <f>[6]Settings!U403</f>
        <v>0</v>
      </c>
      <c r="B404" s="243">
        <f>[6]Settings!V403</f>
        <v>0</v>
      </c>
      <c r="C404" s="244">
        <f>[6]Settings!W403</f>
        <v>0</v>
      </c>
      <c r="D404" s="200"/>
      <c r="E404" s="5"/>
      <c r="F404" s="210"/>
      <c r="G404" s="216"/>
      <c r="H404" s="200"/>
      <c r="I404" s="5"/>
      <c r="J404" s="210"/>
      <c r="K404" s="216"/>
      <c r="L404" s="200"/>
      <c r="M404" s="5"/>
      <c r="N404" s="210"/>
    </row>
    <row r="405" spans="1:15" s="66" customFormat="1" ht="15" hidden="1" customHeight="1" x14ac:dyDescent="0.2">
      <c r="A405" s="18" t="str">
        <f>[6]Settings!U404</f>
        <v xml:space="preserve">Unallocated </v>
      </c>
      <c r="B405" s="19"/>
      <c r="C405" s="229"/>
      <c r="D405" s="119"/>
      <c r="E405" s="120"/>
      <c r="F405" s="121"/>
      <c r="G405" s="222"/>
      <c r="H405" s="119"/>
      <c r="I405" s="120"/>
      <c r="J405" s="121"/>
      <c r="K405" s="222"/>
      <c r="L405" s="119"/>
      <c r="M405" s="120"/>
      <c r="N405" s="121"/>
      <c r="O405" s="151"/>
    </row>
    <row r="406" spans="1:15" ht="15" customHeight="1" x14ac:dyDescent="0.2">
      <c r="A406" s="254">
        <f>[6]Settings!U405</f>
        <v>0</v>
      </c>
      <c r="B406" s="243">
        <f>[6]Settings!V405</f>
        <v>0</v>
      </c>
      <c r="C406" s="244">
        <f>[6]Settings!W405</f>
        <v>0</v>
      </c>
      <c r="D406" s="200">
        <f>'ES and Grants Total'!G406</f>
        <v>0</v>
      </c>
      <c r="E406" s="5">
        <f>'ES and Grants Total'!H406</f>
        <v>0</v>
      </c>
      <c r="F406" s="210">
        <f>'ES and Grants Total'!I406</f>
        <v>0</v>
      </c>
      <c r="G406" s="216"/>
      <c r="H406" s="200"/>
      <c r="I406" s="5"/>
      <c r="J406" s="210"/>
      <c r="K406" s="216"/>
      <c r="L406" s="200"/>
      <c r="M406" s="5"/>
      <c r="N406" s="210"/>
    </row>
    <row r="407" spans="1:15" s="66" customFormat="1" ht="15" customHeight="1" x14ac:dyDescent="0.2">
      <c r="A407" s="22" t="str">
        <f>[6]Settings!U406</f>
        <v>National Total</v>
      </c>
      <c r="B407" s="23"/>
      <c r="C407" s="24"/>
      <c r="D407" s="193">
        <f>D65+D102+D123+D203+D245+D276+D322+D357+D403+D405</f>
        <v>5757292</v>
      </c>
      <c r="E407" s="102">
        <f t="shared" ref="E407:O407" si="106">E65+E102+E123+E203+E245+E276+E322+E357+E403+E405</f>
        <v>6114176</v>
      </c>
      <c r="F407" s="203">
        <f t="shared" si="106"/>
        <v>6490812</v>
      </c>
      <c r="G407" s="222"/>
      <c r="H407" s="193">
        <f t="shared" si="106"/>
        <v>0</v>
      </c>
      <c r="I407" s="102">
        <f t="shared" si="106"/>
        <v>0</v>
      </c>
      <c r="J407" s="203">
        <f t="shared" si="106"/>
        <v>0</v>
      </c>
      <c r="K407" s="333"/>
      <c r="L407" s="193">
        <f t="shared" si="106"/>
        <v>0</v>
      </c>
      <c r="M407" s="102">
        <f t="shared" si="106"/>
        <v>0</v>
      </c>
      <c r="N407" s="203">
        <f t="shared" si="106"/>
        <v>0</v>
      </c>
      <c r="O407" s="426">
        <f t="shared" si="106"/>
        <v>0</v>
      </c>
    </row>
    <row r="408" spans="1:15" s="66" customFormat="1" ht="15" customHeight="1" x14ac:dyDescent="0.2">
      <c r="A408" s="843"/>
      <c r="B408" s="843"/>
      <c r="C408" s="843"/>
      <c r="D408" s="843"/>
      <c r="E408" s="843"/>
      <c r="F408" s="843"/>
      <c r="G408" s="843"/>
      <c r="H408" s="843"/>
      <c r="I408" s="843"/>
      <c r="J408" s="843"/>
      <c r="K408" s="843"/>
      <c r="L408" s="843"/>
      <c r="M408" s="843"/>
      <c r="N408" s="843"/>
      <c r="O408" s="843"/>
    </row>
    <row r="409" spans="1:15" s="66" customFormat="1" ht="15" customHeight="1" x14ac:dyDescent="0.2">
      <c r="A409" s="843"/>
      <c r="B409" s="843"/>
      <c r="C409" s="843"/>
      <c r="D409" s="843"/>
      <c r="E409" s="843"/>
      <c r="F409" s="843"/>
      <c r="G409" s="843"/>
      <c r="H409" s="843"/>
      <c r="I409" s="843"/>
      <c r="J409" s="843"/>
      <c r="K409" s="843"/>
      <c r="L409" s="843"/>
      <c r="M409" s="843"/>
      <c r="N409" s="843"/>
      <c r="O409" s="843"/>
    </row>
    <row r="410" spans="1:15" s="39" customFormat="1" ht="15" customHeight="1" x14ac:dyDescent="0.2">
      <c r="A410" s="214"/>
      <c r="B410" s="10"/>
      <c r="C410" s="10"/>
      <c r="D410" s="33"/>
      <c r="E410" s="33"/>
      <c r="F410" s="33"/>
      <c r="G410" s="33"/>
      <c r="H410" s="33"/>
      <c r="I410" s="33"/>
      <c r="J410" s="33"/>
      <c r="K410" s="33"/>
      <c r="L410" s="33"/>
      <c r="M410" s="33"/>
      <c r="N410" s="33"/>
      <c r="O410" s="58"/>
    </row>
    <row r="411" spans="1:15" s="39" customFormat="1" ht="15" customHeight="1" x14ac:dyDescent="0.2">
      <c r="A411" s="34"/>
      <c r="B411" s="10"/>
      <c r="C411" s="11"/>
      <c r="D411" s="211"/>
      <c r="E411" s="211"/>
      <c r="F411" s="211"/>
      <c r="G411" s="211"/>
      <c r="H411" s="211"/>
      <c r="I411" s="211"/>
      <c r="J411" s="211"/>
      <c r="K411" s="211"/>
      <c r="L411" s="211"/>
      <c r="M411" s="211"/>
      <c r="N411" s="211"/>
      <c r="O411" s="58"/>
    </row>
    <row r="412" spans="1:15" s="39" customFormat="1" ht="15" customHeight="1" x14ac:dyDescent="0.25">
      <c r="A412" s="35"/>
      <c r="B412" s="36"/>
      <c r="C412" s="37"/>
      <c r="D412" s="212"/>
      <c r="E412" s="212"/>
      <c r="F412" s="212"/>
      <c r="G412" s="212"/>
      <c r="H412" s="212"/>
      <c r="I412" s="212"/>
      <c r="J412" s="212"/>
      <c r="K412" s="212"/>
      <c r="L412" s="212"/>
      <c r="M412" s="212"/>
      <c r="N412" s="212"/>
      <c r="O412" s="212"/>
    </row>
    <row r="413" spans="1:15" s="39" customFormat="1" ht="15" customHeight="1" x14ac:dyDescent="0.2">
      <c r="A413" s="34"/>
      <c r="B413" s="10"/>
      <c r="C413" s="11"/>
      <c r="D413" s="212"/>
      <c r="E413" s="212"/>
      <c r="F413" s="212"/>
      <c r="G413" s="212"/>
      <c r="H413" s="212"/>
      <c r="I413" s="212"/>
      <c r="J413" s="212"/>
      <c r="K413" s="212"/>
      <c r="L413" s="212"/>
      <c r="M413" s="212"/>
      <c r="N413" s="212"/>
      <c r="O413" s="58"/>
    </row>
    <row r="414" spans="1:15" s="39" customFormat="1" ht="15" customHeight="1" x14ac:dyDescent="0.2">
      <c r="A414" s="34"/>
      <c r="B414" s="10"/>
      <c r="C414" s="11"/>
      <c r="D414" s="212"/>
      <c r="E414" s="212"/>
      <c r="F414" s="212"/>
      <c r="G414" s="212"/>
      <c r="H414" s="212"/>
      <c r="I414" s="212"/>
      <c r="J414" s="212"/>
      <c r="K414" s="212"/>
      <c r="L414" s="212"/>
      <c r="M414" s="212"/>
      <c r="N414" s="212"/>
      <c r="O414" s="58"/>
    </row>
    <row r="415" spans="1:15" s="39" customFormat="1" ht="15" customHeight="1" x14ac:dyDescent="0.2">
      <c r="C415" s="11"/>
      <c r="D415" s="211"/>
      <c r="E415" s="211"/>
      <c r="F415" s="211"/>
      <c r="G415" s="211"/>
      <c r="H415" s="211"/>
      <c r="I415" s="211"/>
      <c r="J415" s="211"/>
      <c r="K415" s="211"/>
      <c r="L415" s="211"/>
      <c r="M415" s="211"/>
      <c r="N415" s="211"/>
      <c r="O415" s="58"/>
    </row>
    <row r="416" spans="1:15" s="39" customFormat="1" ht="15" customHeight="1" x14ac:dyDescent="0.2">
      <c r="O416" s="58"/>
    </row>
    <row r="417" spans="1:15" s="39" customFormat="1" ht="15" customHeight="1" x14ac:dyDescent="0.2">
      <c r="O417" s="58"/>
    </row>
    <row r="418" spans="1:15" s="39" customFormat="1" ht="15" customHeight="1" x14ac:dyDescent="0.2">
      <c r="O418" s="58"/>
    </row>
    <row r="419" spans="1:15" s="39" customFormat="1" ht="15" customHeight="1" x14ac:dyDescent="0.2">
      <c r="O419" s="58"/>
    </row>
    <row r="420" spans="1:15" s="39" customFormat="1" ht="15" customHeight="1" x14ac:dyDescent="0.2">
      <c r="O420" s="58"/>
    </row>
    <row r="421" spans="1:15" s="39" customFormat="1" ht="15" customHeight="1" x14ac:dyDescent="0.2">
      <c r="H421" s="218"/>
      <c r="O421" s="58"/>
    </row>
    <row r="422" spans="1:15" ht="15" customHeight="1" x14ac:dyDescent="0.2"/>
    <row r="423" spans="1:15" ht="15" customHeight="1" x14ac:dyDescent="0.2"/>
    <row r="424" spans="1:15" ht="15" customHeight="1" x14ac:dyDescent="0.2"/>
    <row r="425" spans="1:15" ht="15" customHeight="1" x14ac:dyDescent="0.2"/>
    <row r="426" spans="1:15" s="39" customFormat="1" ht="15" customHeight="1" x14ac:dyDescent="0.2">
      <c r="A426" s="16"/>
      <c r="B426" s="16"/>
      <c r="C426" s="16"/>
      <c r="D426" s="16"/>
      <c r="E426" s="16"/>
      <c r="F426" s="16"/>
      <c r="H426" s="16"/>
      <c r="I426" s="16"/>
      <c r="M426" s="16"/>
      <c r="N426" s="16"/>
      <c r="O426" s="58"/>
    </row>
    <row r="427" spans="1:15" s="40" customFormat="1" ht="15" customHeight="1" x14ac:dyDescent="0.25">
      <c r="A427" s="16"/>
      <c r="B427" s="16"/>
      <c r="C427" s="16"/>
      <c r="D427" s="16"/>
      <c r="E427" s="16"/>
      <c r="F427" s="16"/>
      <c r="G427" s="39"/>
      <c r="H427" s="16"/>
      <c r="I427" s="16"/>
      <c r="J427" s="39"/>
      <c r="K427" s="39"/>
      <c r="L427" s="39"/>
      <c r="M427" s="16"/>
      <c r="N427" s="16"/>
      <c r="O427" s="58"/>
    </row>
    <row r="428" spans="1:15" s="39" customFormat="1" ht="15" customHeight="1" x14ac:dyDescent="0.2">
      <c r="A428" s="16"/>
      <c r="B428" s="16"/>
      <c r="C428" s="16"/>
      <c r="D428" s="16"/>
      <c r="E428" s="16"/>
      <c r="F428" s="16"/>
      <c r="H428" s="16"/>
      <c r="I428" s="16"/>
      <c r="M428" s="16"/>
      <c r="N428" s="16"/>
      <c r="O428" s="58"/>
    </row>
    <row r="429" spans="1:15" s="39" customFormat="1" ht="15" customHeight="1" x14ac:dyDescent="0.2">
      <c r="A429" s="16"/>
      <c r="B429" s="16"/>
      <c r="C429" s="16"/>
      <c r="D429" s="16"/>
      <c r="E429" s="16"/>
      <c r="F429" s="16"/>
      <c r="H429" s="16"/>
      <c r="I429" s="16"/>
      <c r="M429" s="16"/>
      <c r="N429" s="16"/>
      <c r="O429" s="58"/>
    </row>
    <row r="430" spans="1:15" ht="15" customHeight="1" x14ac:dyDescent="0.2"/>
    <row r="431" spans="1:15" ht="15" customHeight="1" x14ac:dyDescent="0.2"/>
    <row r="432" spans="1:15"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sheetData>
  <mergeCells count="20">
    <mergeCell ref="L7:L8"/>
    <mergeCell ref="M7:M8"/>
    <mergeCell ref="N7:N8"/>
    <mergeCell ref="A408:O409"/>
    <mergeCell ref="D6:F6"/>
    <mergeCell ref="H6:J6"/>
    <mergeCell ref="A7:B8"/>
    <mergeCell ref="C7:C8"/>
    <mergeCell ref="D7:D8"/>
    <mergeCell ref="E7:E8"/>
    <mergeCell ref="F7:F8"/>
    <mergeCell ref="H7:H8"/>
    <mergeCell ref="I7:I8"/>
    <mergeCell ref="J7:J8"/>
    <mergeCell ref="A3:O3"/>
    <mergeCell ref="D4:F4"/>
    <mergeCell ref="L4:N4"/>
    <mergeCell ref="D5:F5"/>
    <mergeCell ref="H5:J5"/>
    <mergeCell ref="L5:N5"/>
  </mergeCells>
  <conditionalFormatting sqref="D411:N411">
    <cfRule type="cellIs" dxfId="1"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E48:G54 E56:G61 E63:G64 E76:G82 E84:G91 E93:G98 E100:G101 E103:G113 E121:G122 E135:G143 H94:K98 E151:G156 E158:G162 E164:G170 E187:G192 E201:G202 E204:G212 E214:G219 E243:G244 E246:G256 E258:G265 E274:G275 E277:G286 E288:G297 E307:G312 E314:G318 E320:G321 E323:G331 E333:G339 E341:G347 E355:G356 E358:G368 E370:G376 E378:G383 E385:G393 E395:G399 E401:G402 E404:G406 H396:K399 L15:N16 H49:K54 H57:K61 H386:K393 H308:K312 H334:K339 H342:K347 H371:K376 H379:K383 L96:N96 H85:K91 I40:K40 I25:I30 H77:K82 H110:K113 H136:K143 H152:K156 H159:K162 H165:K170 H188:K192 H207:K212 H215:K219 H249:K256 H259:K265 H280:K286 H289:K297 H315:K318 H326:K331 H363:K368 J13:N14 L79:N79 L88:N88 H268:K272 E267:G272 H300:K305 E299:G305 H350:K353 E349:G353 H222:K226 E221:G226 E12:G22 H15:K22 J25:K31 H25:H31 E24:G31 H34:K39 E33:G40 H43:K46 E42:G46 H71:K74 E66:G74 H116:K119 E115:G119 E124:G133 H129:K133 H146:K149 E145:G149 H173:K177 E172:G177 E179:G185 H180:K185 H195:K199 E194:G199 H229:K234 E228:G234 H237:K241 E236:G241 D12:D407 E134:O134 E400:O400 E163:O163 E157:O157 E99:O99 E213:O213 E394:O394 E384:O384 E377:O377 E369:O369 E357:O357 E354:O354 E340:O340 E348:O348 E332:O332 E322:O322 E319:O319 E313:O313 E306:O306 E298:O298 E287:O287 E276:O276 E273:O273 E266:O266 E257:O257 E245:O245 E242:O242 E235:O235 E227:O227 E220:O220 E203:O203 E200:O200 E193:O193 E186:O186 E178:O178 E171:O171 E150:O150 E144:O144 E123:O123 E120:O120 E102:O102 E114:O114 E92:O92 E83:O83 E75:O75 E65:O65 E41:O41 E55:O55 E47:O47 E62:O62 E23:O23 E32:O32 E403:O403 E407:O407">
      <formula1>0</formula1>
      <formula2>3000000</formula2>
    </dataValidation>
  </dataValidations>
  <printOptions horizontalCentered="1"/>
  <pageMargins left="0.39370078740157483" right="0.39370078740157483" top="0.39370078740157483" bottom="0" header="0.51181102362204722" footer="0.51181102362204722"/>
  <pageSetup paperSize="9" scale="70" orientation="portrait" r:id="rId1"/>
  <headerFooter alignWithMargins="0"/>
  <rowBreaks count="2" manualBreakCount="2">
    <brk id="144" max="14" man="1"/>
    <brk id="203"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O7"/>
  <sheetViews>
    <sheetView showGridLines="0" view="pageBreakPreview" zoomScaleNormal="100" zoomScaleSheetLayoutView="100" workbookViewId="0">
      <selection activeCell="D3" sqref="D3"/>
    </sheetView>
  </sheetViews>
  <sheetFormatPr defaultRowHeight="12.75" x14ac:dyDescent="0.2"/>
  <cols>
    <col min="1" max="1" width="9.140625" customWidth="1"/>
    <col min="2" max="3" width="10.7109375" customWidth="1"/>
    <col min="4" max="6" width="10.7109375" style="45" customWidth="1"/>
    <col min="7" max="13" width="10.7109375" customWidth="1"/>
    <col min="14" max="15" width="10.85546875" customWidth="1"/>
    <col min="257" max="259" width="10.85546875" customWidth="1"/>
    <col min="260" max="260" width="10.28515625" customWidth="1"/>
    <col min="261" max="271" width="10.85546875" customWidth="1"/>
    <col min="513" max="515" width="10.85546875" customWidth="1"/>
    <col min="516" max="516" width="10.28515625" customWidth="1"/>
    <col min="517" max="527" width="10.85546875" customWidth="1"/>
    <col min="769" max="771" width="10.85546875" customWidth="1"/>
    <col min="772" max="772" width="10.28515625" customWidth="1"/>
    <col min="773" max="783" width="10.85546875" customWidth="1"/>
    <col min="1025" max="1027" width="10.85546875" customWidth="1"/>
    <col min="1028" max="1028" width="10.28515625" customWidth="1"/>
    <col min="1029" max="1039" width="10.85546875" customWidth="1"/>
    <col min="1281" max="1283" width="10.85546875" customWidth="1"/>
    <col min="1284" max="1284" width="10.28515625" customWidth="1"/>
    <col min="1285" max="1295" width="10.85546875" customWidth="1"/>
    <col min="1537" max="1539" width="10.85546875" customWidth="1"/>
    <col min="1540" max="1540" width="10.28515625" customWidth="1"/>
    <col min="1541" max="1551" width="10.85546875" customWidth="1"/>
    <col min="1793" max="1795" width="10.85546875" customWidth="1"/>
    <col min="1796" max="1796" width="10.28515625" customWidth="1"/>
    <col min="1797" max="1807" width="10.85546875" customWidth="1"/>
    <col min="2049" max="2051" width="10.85546875" customWidth="1"/>
    <col min="2052" max="2052" width="10.28515625" customWidth="1"/>
    <col min="2053" max="2063" width="10.85546875" customWidth="1"/>
    <col min="2305" max="2307" width="10.85546875" customWidth="1"/>
    <col min="2308" max="2308" width="10.28515625" customWidth="1"/>
    <col min="2309" max="2319" width="10.85546875" customWidth="1"/>
    <col min="2561" max="2563" width="10.85546875" customWidth="1"/>
    <col min="2564" max="2564" width="10.28515625" customWidth="1"/>
    <col min="2565" max="2575" width="10.85546875" customWidth="1"/>
    <col min="2817" max="2819" width="10.85546875" customWidth="1"/>
    <col min="2820" max="2820" width="10.28515625" customWidth="1"/>
    <col min="2821" max="2831" width="10.85546875" customWidth="1"/>
    <col min="3073" max="3075" width="10.85546875" customWidth="1"/>
    <col min="3076" max="3076" width="10.28515625" customWidth="1"/>
    <col min="3077" max="3087" width="10.85546875" customWidth="1"/>
    <col min="3329" max="3331" width="10.85546875" customWidth="1"/>
    <col min="3332" max="3332" width="10.28515625" customWidth="1"/>
    <col min="3333" max="3343" width="10.85546875" customWidth="1"/>
    <col min="3585" max="3587" width="10.85546875" customWidth="1"/>
    <col min="3588" max="3588" width="10.28515625" customWidth="1"/>
    <col min="3589" max="3599" width="10.85546875" customWidth="1"/>
    <col min="3841" max="3843" width="10.85546875" customWidth="1"/>
    <col min="3844" max="3844" width="10.28515625" customWidth="1"/>
    <col min="3845" max="3855" width="10.85546875" customWidth="1"/>
    <col min="4097" max="4099" width="10.85546875" customWidth="1"/>
    <col min="4100" max="4100" width="10.28515625" customWidth="1"/>
    <col min="4101" max="4111" width="10.85546875" customWidth="1"/>
    <col min="4353" max="4355" width="10.85546875" customWidth="1"/>
    <col min="4356" max="4356" width="10.28515625" customWidth="1"/>
    <col min="4357" max="4367" width="10.85546875" customWidth="1"/>
    <col min="4609" max="4611" width="10.85546875" customWidth="1"/>
    <col min="4612" max="4612" width="10.28515625" customWidth="1"/>
    <col min="4613" max="4623" width="10.85546875" customWidth="1"/>
    <col min="4865" max="4867" width="10.85546875" customWidth="1"/>
    <col min="4868" max="4868" width="10.28515625" customWidth="1"/>
    <col min="4869" max="4879" width="10.85546875" customWidth="1"/>
    <col min="5121" max="5123" width="10.85546875" customWidth="1"/>
    <col min="5124" max="5124" width="10.28515625" customWidth="1"/>
    <col min="5125" max="5135" width="10.85546875" customWidth="1"/>
    <col min="5377" max="5379" width="10.85546875" customWidth="1"/>
    <col min="5380" max="5380" width="10.28515625" customWidth="1"/>
    <col min="5381" max="5391" width="10.85546875" customWidth="1"/>
    <col min="5633" max="5635" width="10.85546875" customWidth="1"/>
    <col min="5636" max="5636" width="10.28515625" customWidth="1"/>
    <col min="5637" max="5647" width="10.85546875" customWidth="1"/>
    <col min="5889" max="5891" width="10.85546875" customWidth="1"/>
    <col min="5892" max="5892" width="10.28515625" customWidth="1"/>
    <col min="5893" max="5903" width="10.85546875" customWidth="1"/>
    <col min="6145" max="6147" width="10.85546875" customWidth="1"/>
    <col min="6148" max="6148" width="10.28515625" customWidth="1"/>
    <col min="6149" max="6159" width="10.85546875" customWidth="1"/>
    <col min="6401" max="6403" width="10.85546875" customWidth="1"/>
    <col min="6404" max="6404" width="10.28515625" customWidth="1"/>
    <col min="6405" max="6415" width="10.85546875" customWidth="1"/>
    <col min="6657" max="6659" width="10.85546875" customWidth="1"/>
    <col min="6660" max="6660" width="10.28515625" customWidth="1"/>
    <col min="6661" max="6671" width="10.85546875" customWidth="1"/>
    <col min="6913" max="6915" width="10.85546875" customWidth="1"/>
    <col min="6916" max="6916" width="10.28515625" customWidth="1"/>
    <col min="6917" max="6927" width="10.85546875" customWidth="1"/>
    <col min="7169" max="7171" width="10.85546875" customWidth="1"/>
    <col min="7172" max="7172" width="10.28515625" customWidth="1"/>
    <col min="7173" max="7183" width="10.85546875" customWidth="1"/>
    <col min="7425" max="7427" width="10.85546875" customWidth="1"/>
    <col min="7428" max="7428" width="10.28515625" customWidth="1"/>
    <col min="7429" max="7439" width="10.85546875" customWidth="1"/>
    <col min="7681" max="7683" width="10.85546875" customWidth="1"/>
    <col min="7684" max="7684" width="10.28515625" customWidth="1"/>
    <col min="7685" max="7695" width="10.85546875" customWidth="1"/>
    <col min="7937" max="7939" width="10.85546875" customWidth="1"/>
    <col min="7940" max="7940" width="10.28515625" customWidth="1"/>
    <col min="7941" max="7951" width="10.85546875" customWidth="1"/>
    <col min="8193" max="8195" width="10.85546875" customWidth="1"/>
    <col min="8196" max="8196" width="10.28515625" customWidth="1"/>
    <col min="8197" max="8207" width="10.85546875" customWidth="1"/>
    <col min="8449" max="8451" width="10.85546875" customWidth="1"/>
    <col min="8452" max="8452" width="10.28515625" customWidth="1"/>
    <col min="8453" max="8463" width="10.85546875" customWidth="1"/>
    <col min="8705" max="8707" width="10.85546875" customWidth="1"/>
    <col min="8708" max="8708" width="10.28515625" customWidth="1"/>
    <col min="8709" max="8719" width="10.85546875" customWidth="1"/>
    <col min="8961" max="8963" width="10.85546875" customWidth="1"/>
    <col min="8964" max="8964" width="10.28515625" customWidth="1"/>
    <col min="8965" max="8975" width="10.85546875" customWidth="1"/>
    <col min="9217" max="9219" width="10.85546875" customWidth="1"/>
    <col min="9220" max="9220" width="10.28515625" customWidth="1"/>
    <col min="9221" max="9231" width="10.85546875" customWidth="1"/>
    <col min="9473" max="9475" width="10.85546875" customWidth="1"/>
    <col min="9476" max="9476" width="10.28515625" customWidth="1"/>
    <col min="9477" max="9487" width="10.85546875" customWidth="1"/>
    <col min="9729" max="9731" width="10.85546875" customWidth="1"/>
    <col min="9732" max="9732" width="10.28515625" customWidth="1"/>
    <col min="9733" max="9743" width="10.85546875" customWidth="1"/>
    <col min="9985" max="9987" width="10.85546875" customWidth="1"/>
    <col min="9988" max="9988" width="10.28515625" customWidth="1"/>
    <col min="9989" max="9999" width="10.85546875" customWidth="1"/>
    <col min="10241" max="10243" width="10.85546875" customWidth="1"/>
    <col min="10244" max="10244" width="10.28515625" customWidth="1"/>
    <col min="10245" max="10255" width="10.85546875" customWidth="1"/>
    <col min="10497" max="10499" width="10.85546875" customWidth="1"/>
    <col min="10500" max="10500" width="10.28515625" customWidth="1"/>
    <col min="10501" max="10511" width="10.85546875" customWidth="1"/>
    <col min="10753" max="10755" width="10.85546875" customWidth="1"/>
    <col min="10756" max="10756" width="10.28515625" customWidth="1"/>
    <col min="10757" max="10767" width="10.85546875" customWidth="1"/>
    <col min="11009" max="11011" width="10.85546875" customWidth="1"/>
    <col min="11012" max="11012" width="10.28515625" customWidth="1"/>
    <col min="11013" max="11023" width="10.85546875" customWidth="1"/>
    <col min="11265" max="11267" width="10.85546875" customWidth="1"/>
    <col min="11268" max="11268" width="10.28515625" customWidth="1"/>
    <col min="11269" max="11279" width="10.85546875" customWidth="1"/>
    <col min="11521" max="11523" width="10.85546875" customWidth="1"/>
    <col min="11524" max="11524" width="10.28515625" customWidth="1"/>
    <col min="11525" max="11535" width="10.85546875" customWidth="1"/>
    <col min="11777" max="11779" width="10.85546875" customWidth="1"/>
    <col min="11780" max="11780" width="10.28515625" customWidth="1"/>
    <col min="11781" max="11791" width="10.85546875" customWidth="1"/>
    <col min="12033" max="12035" width="10.85546875" customWidth="1"/>
    <col min="12036" max="12036" width="10.28515625" customWidth="1"/>
    <col min="12037" max="12047" width="10.85546875" customWidth="1"/>
    <col min="12289" max="12291" width="10.85546875" customWidth="1"/>
    <col min="12292" max="12292" width="10.28515625" customWidth="1"/>
    <col min="12293" max="12303" width="10.85546875" customWidth="1"/>
    <col min="12545" max="12547" width="10.85546875" customWidth="1"/>
    <col min="12548" max="12548" width="10.28515625" customWidth="1"/>
    <col min="12549" max="12559" width="10.85546875" customWidth="1"/>
    <col min="12801" max="12803" width="10.85546875" customWidth="1"/>
    <col min="12804" max="12804" width="10.28515625" customWidth="1"/>
    <col min="12805" max="12815" width="10.85546875" customWidth="1"/>
    <col min="13057" max="13059" width="10.85546875" customWidth="1"/>
    <col min="13060" max="13060" width="10.28515625" customWidth="1"/>
    <col min="13061" max="13071" width="10.85546875" customWidth="1"/>
    <col min="13313" max="13315" width="10.85546875" customWidth="1"/>
    <col min="13316" max="13316" width="10.28515625" customWidth="1"/>
    <col min="13317" max="13327" width="10.85546875" customWidth="1"/>
    <col min="13569" max="13571" width="10.85546875" customWidth="1"/>
    <col min="13572" max="13572" width="10.28515625" customWidth="1"/>
    <col min="13573" max="13583" width="10.85546875" customWidth="1"/>
    <col min="13825" max="13827" width="10.85546875" customWidth="1"/>
    <col min="13828" max="13828" width="10.28515625" customWidth="1"/>
    <col min="13829" max="13839" width="10.85546875" customWidth="1"/>
    <col min="14081" max="14083" width="10.85546875" customWidth="1"/>
    <col min="14084" max="14084" width="10.28515625" customWidth="1"/>
    <col min="14085" max="14095" width="10.85546875" customWidth="1"/>
    <col min="14337" max="14339" width="10.85546875" customWidth="1"/>
    <col min="14340" max="14340" width="10.28515625" customWidth="1"/>
    <col min="14341" max="14351" width="10.85546875" customWidth="1"/>
    <col min="14593" max="14595" width="10.85546875" customWidth="1"/>
    <col min="14596" max="14596" width="10.28515625" customWidth="1"/>
    <col min="14597" max="14607" width="10.85546875" customWidth="1"/>
    <col min="14849" max="14851" width="10.85546875" customWidth="1"/>
    <col min="14852" max="14852" width="10.28515625" customWidth="1"/>
    <col min="14853" max="14863" width="10.85546875" customWidth="1"/>
    <col min="15105" max="15107" width="10.85546875" customWidth="1"/>
    <col min="15108" max="15108" width="10.28515625" customWidth="1"/>
    <col min="15109" max="15119" width="10.85546875" customWidth="1"/>
    <col min="15361" max="15363" width="10.85546875" customWidth="1"/>
    <col min="15364" max="15364" width="10.28515625" customWidth="1"/>
    <col min="15365" max="15375" width="10.85546875" customWidth="1"/>
    <col min="15617" max="15619" width="10.85546875" customWidth="1"/>
    <col min="15620" max="15620" width="10.28515625" customWidth="1"/>
    <col min="15621" max="15631" width="10.85546875" customWidth="1"/>
    <col min="15873" max="15875" width="10.85546875" customWidth="1"/>
    <col min="15876" max="15876" width="10.28515625" customWidth="1"/>
    <col min="15877" max="15887" width="10.85546875" customWidth="1"/>
    <col min="16129" max="16131" width="10.85546875" customWidth="1"/>
    <col min="16132" max="16132" width="10.28515625" customWidth="1"/>
    <col min="16133" max="16143" width="10.85546875" customWidth="1"/>
  </cols>
  <sheetData>
    <row r="1" spans="1:15" ht="15" customHeight="1" x14ac:dyDescent="0.2">
      <c r="A1" s="163"/>
      <c r="B1" s="162" t="s">
        <v>303</v>
      </c>
      <c r="C1" s="173"/>
      <c r="D1" s="173"/>
      <c r="E1" s="174"/>
      <c r="F1" s="174"/>
      <c r="G1" s="174"/>
      <c r="H1" s="173"/>
      <c r="I1" s="173"/>
      <c r="J1" s="173"/>
      <c r="K1" s="173"/>
      <c r="L1" s="173"/>
      <c r="N1" s="619"/>
      <c r="O1" s="619"/>
    </row>
    <row r="2" spans="1:15" ht="15" customHeight="1" x14ac:dyDescent="0.25">
      <c r="A2" s="162"/>
      <c r="B2" s="175"/>
      <c r="C2" s="173"/>
      <c r="D2" s="173"/>
      <c r="E2" s="174"/>
      <c r="F2" s="174"/>
      <c r="G2" s="174"/>
      <c r="H2" s="173"/>
      <c r="I2" s="173"/>
      <c r="J2" s="173"/>
      <c r="K2" s="173"/>
      <c r="L2" s="173"/>
      <c r="N2" s="162"/>
      <c r="O2" s="162"/>
    </row>
    <row r="3" spans="1:15" ht="15" customHeight="1" x14ac:dyDescent="0.2">
      <c r="A3" s="142"/>
      <c r="B3" s="163" t="s">
        <v>549</v>
      </c>
      <c r="C3" s="153"/>
      <c r="D3" s="153"/>
      <c r="E3" s="152"/>
      <c r="F3" s="152"/>
      <c r="G3" s="152"/>
      <c r="H3" s="153"/>
      <c r="I3" s="153"/>
      <c r="J3" s="153"/>
      <c r="K3" s="153"/>
      <c r="L3" s="153"/>
      <c r="M3" s="436"/>
    </row>
    <row r="4" spans="1:15" ht="15" customHeight="1" x14ac:dyDescent="0.2">
      <c r="A4" s="142"/>
      <c r="B4" s="176"/>
      <c r="C4" s="177"/>
      <c r="D4" s="176"/>
      <c r="E4" s="61"/>
      <c r="F4" s="61"/>
      <c r="G4" s="61"/>
      <c r="H4" s="176"/>
      <c r="I4" s="176"/>
      <c r="J4" s="176"/>
      <c r="K4" s="176"/>
      <c r="L4" s="176"/>
    </row>
    <row r="5" spans="1:15" ht="15" customHeight="1" x14ac:dyDescent="0.25">
      <c r="A5" s="142"/>
      <c r="B5" s="841" t="s">
        <v>545</v>
      </c>
      <c r="C5" s="841"/>
      <c r="D5" s="841"/>
      <c r="E5" s="841"/>
      <c r="F5" s="841"/>
      <c r="G5" s="841"/>
      <c r="H5" s="841"/>
      <c r="I5" s="841"/>
      <c r="J5" s="841"/>
      <c r="K5" s="841"/>
      <c r="L5" s="841"/>
      <c r="M5" s="841"/>
    </row>
    <row r="6" spans="1:15" ht="15" customHeight="1" x14ac:dyDescent="0.2">
      <c r="A6" s="142"/>
      <c r="B6" s="162"/>
      <c r="C6" s="162"/>
      <c r="D6" s="162"/>
      <c r="E6" s="162"/>
      <c r="F6" s="162"/>
      <c r="G6" s="162"/>
      <c r="H6" s="162"/>
      <c r="I6" s="162"/>
      <c r="J6" s="162"/>
      <c r="K6" s="162"/>
      <c r="L6" s="162"/>
      <c r="M6" s="162"/>
    </row>
    <row r="7" spans="1:15" ht="15" customHeight="1" x14ac:dyDescent="0.25">
      <c r="A7" s="142"/>
      <c r="B7" s="175" t="s">
        <v>279</v>
      </c>
      <c r="C7" s="175"/>
      <c r="D7" s="175"/>
      <c r="E7" s="175"/>
      <c r="F7" s="175"/>
      <c r="G7" s="175"/>
      <c r="H7" s="175"/>
      <c r="I7" s="175"/>
      <c r="J7" s="175"/>
      <c r="K7" s="175"/>
      <c r="L7" s="175"/>
      <c r="M7" s="175"/>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fitToWidth="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000"/>
    <pageSetUpPr autoPageBreaks="0"/>
  </sheetPr>
  <dimension ref="A1:AO131"/>
  <sheetViews>
    <sheetView showGridLines="0" topLeftCell="A19" zoomScale="85" zoomScaleNormal="85" zoomScaleSheetLayoutView="85" workbookViewId="0">
      <selection activeCell="D3" sqref="D3"/>
    </sheetView>
  </sheetViews>
  <sheetFormatPr defaultColWidth="9.140625" defaultRowHeight="12.75" x14ac:dyDescent="0.2"/>
  <cols>
    <col min="1" max="1" width="6.7109375" style="371" customWidth="1"/>
    <col min="2" max="2" width="9.7109375" style="371" customWidth="1"/>
    <col min="3" max="3" width="40.7109375" style="371" customWidth="1"/>
    <col min="4" max="4" width="60.7109375" style="53" customWidth="1"/>
    <col min="5" max="7" width="13.7109375" style="16" customWidth="1"/>
    <col min="8" max="34" width="13.7109375" customWidth="1"/>
    <col min="35" max="35" width="1.7109375" style="58" customWidth="1"/>
    <col min="36" max="16384" width="9.140625" style="16"/>
  </cols>
  <sheetData>
    <row r="1" spans="1:41" s="13" customFormat="1" ht="15" customHeight="1" x14ac:dyDescent="0.25">
      <c r="A1" s="396" t="str">
        <f>'AP-W3 Cover Page '!B1</f>
        <v>APPENDIX W3</v>
      </c>
      <c r="B1" s="41"/>
      <c r="C1" s="41"/>
      <c r="D1" s="57"/>
      <c r="E1" s="41"/>
      <c r="F1" s="41"/>
      <c r="G1" s="41"/>
      <c r="H1"/>
      <c r="I1"/>
      <c r="J1"/>
      <c r="K1"/>
      <c r="L1"/>
      <c r="M1"/>
      <c r="N1"/>
      <c r="O1"/>
      <c r="P1"/>
      <c r="Q1"/>
      <c r="R1"/>
      <c r="S1"/>
      <c r="T1"/>
      <c r="U1"/>
      <c r="V1"/>
      <c r="W1"/>
      <c r="X1"/>
      <c r="Y1"/>
      <c r="Z1"/>
      <c r="AA1"/>
      <c r="AB1"/>
      <c r="AC1"/>
      <c r="AD1"/>
      <c r="AE1"/>
      <c r="AF1"/>
      <c r="AG1"/>
      <c r="AH1"/>
      <c r="AI1" s="230"/>
    </row>
    <row r="2" spans="1:41" s="13" customFormat="1" ht="30" customHeight="1" x14ac:dyDescent="0.25">
      <c r="A2" s="165" t="str">
        <f>'AP-W3 Cover Page '!B3</f>
        <v xml:space="preserve">APPENDIX TO SCHEDULE 5, PART B: MUNICIPAL INFRASTRUCTURE GRANT </v>
      </c>
      <c r="B2" s="165"/>
      <c r="C2" s="165"/>
      <c r="D2" s="165"/>
      <c r="E2" s="165"/>
      <c r="F2" s="165"/>
      <c r="G2" s="165"/>
      <c r="H2"/>
      <c r="I2"/>
      <c r="J2"/>
      <c r="K2"/>
      <c r="L2"/>
      <c r="M2"/>
      <c r="N2"/>
      <c r="O2"/>
      <c r="P2"/>
      <c r="Q2"/>
      <c r="R2"/>
      <c r="S2"/>
      <c r="T2"/>
      <c r="U2"/>
      <c r="V2"/>
      <c r="W2"/>
      <c r="X2"/>
      <c r="Y2"/>
      <c r="Z2"/>
      <c r="AA2"/>
      <c r="AB2"/>
      <c r="AC2"/>
      <c r="AD2"/>
      <c r="AE2"/>
      <c r="AF2"/>
      <c r="AG2"/>
      <c r="AH2"/>
      <c r="AI2" s="230"/>
    </row>
    <row r="3" spans="1:41" s="13" customFormat="1" ht="15.75" x14ac:dyDescent="0.25">
      <c r="A3" s="41" t="str">
        <f>'AP-W3 Cover Page '!B5</f>
        <v xml:space="preserve">RING-FENCED FUNDING FOR SPORT INFRASTRUCTURE - BREAKDOWN PER MUNICIPALITY </v>
      </c>
      <c r="B3" s="41"/>
      <c r="C3" s="41"/>
      <c r="D3" s="346"/>
      <c r="E3" s="231"/>
      <c r="F3" s="231"/>
      <c r="G3" s="231"/>
      <c r="H3"/>
      <c r="I3"/>
      <c r="J3"/>
      <c r="K3"/>
      <c r="L3"/>
      <c r="M3"/>
      <c r="N3"/>
      <c r="O3"/>
      <c r="P3"/>
      <c r="Q3"/>
      <c r="R3"/>
      <c r="S3"/>
      <c r="T3"/>
      <c r="U3"/>
      <c r="V3"/>
      <c r="W3"/>
      <c r="X3"/>
      <c r="Y3"/>
      <c r="Z3"/>
      <c r="AA3"/>
      <c r="AB3"/>
      <c r="AC3"/>
      <c r="AD3"/>
      <c r="AE3"/>
      <c r="AF3"/>
      <c r="AG3"/>
      <c r="AH3"/>
      <c r="AI3" s="230"/>
    </row>
    <row r="4" spans="1:41" s="14" customFormat="1" ht="15.75" x14ac:dyDescent="0.25">
      <c r="A4" s="41"/>
      <c r="B4" s="41"/>
      <c r="C4" s="41"/>
      <c r="D4" s="346"/>
      <c r="E4" s="231"/>
      <c r="F4" s="231"/>
      <c r="G4" s="231"/>
      <c r="H4"/>
      <c r="I4"/>
      <c r="J4"/>
      <c r="K4"/>
      <c r="L4"/>
      <c r="M4"/>
      <c r="N4"/>
      <c r="O4"/>
      <c r="P4"/>
      <c r="Q4"/>
      <c r="R4"/>
      <c r="S4"/>
      <c r="T4"/>
      <c r="U4"/>
      <c r="V4"/>
      <c r="W4"/>
      <c r="X4"/>
      <c r="Y4"/>
      <c r="Z4"/>
      <c r="AA4"/>
      <c r="AB4"/>
      <c r="AC4"/>
      <c r="AD4"/>
      <c r="AE4"/>
      <c r="AF4"/>
      <c r="AG4"/>
      <c r="AH4"/>
      <c r="AI4" s="230"/>
    </row>
    <row r="5" spans="1:41" ht="42.75" customHeight="1" x14ac:dyDescent="0.2">
      <c r="A5" s="353"/>
      <c r="B5" s="353"/>
      <c r="C5" s="353"/>
      <c r="D5" s="581"/>
      <c r="E5" s="835" t="s">
        <v>544</v>
      </c>
      <c r="F5" s="836" t="s">
        <v>544</v>
      </c>
      <c r="G5" s="837" t="s">
        <v>544</v>
      </c>
    </row>
    <row r="6" spans="1:41" x14ac:dyDescent="0.2">
      <c r="A6" s="354"/>
      <c r="B6" s="355"/>
      <c r="C6" s="580"/>
      <c r="D6" s="582"/>
      <c r="E6" s="847" t="s">
        <v>277</v>
      </c>
      <c r="F6" s="848"/>
      <c r="G6" s="849"/>
    </row>
    <row r="7" spans="1:41" x14ac:dyDescent="0.2">
      <c r="A7" s="850" t="s">
        <v>0</v>
      </c>
      <c r="B7" s="851"/>
      <c r="C7" s="851" t="s">
        <v>195</v>
      </c>
      <c r="D7" s="806" t="s">
        <v>1153</v>
      </c>
      <c r="E7" s="829" t="str">
        <f>[6]Settings!$U$2 &amp; CHAR(10) &amp; "(R'000)"</f>
        <v>2017/18
(R'000)</v>
      </c>
      <c r="F7" s="831" t="str">
        <f>LEFT([6]Settings!$U$2,4)+1 &amp; "/" &amp; RIGHT([6]Settings!$U$2,2)+1 &amp; CHAR(10) &amp; "(R'000)"</f>
        <v>2018/19
(R'000)</v>
      </c>
      <c r="G7" s="833" t="str">
        <f>LEFT([6]Settings!$U$2,4)+2 &amp; "/" &amp; RIGHT([6]Settings!$U$2,2)+2 &amp; CHAR(10) &amp; "(R'000)"</f>
        <v>2019/20
(R'000)</v>
      </c>
    </row>
    <row r="8" spans="1:41" x14ac:dyDescent="0.2">
      <c r="A8" s="852"/>
      <c r="B8" s="853"/>
      <c r="C8" s="853"/>
      <c r="D8" s="808"/>
      <c r="E8" s="830"/>
      <c r="F8" s="832"/>
      <c r="G8" s="834"/>
    </row>
    <row r="9" spans="1:41" ht="16.5" customHeight="1" x14ac:dyDescent="0.2">
      <c r="A9" s="356"/>
      <c r="B9" s="351"/>
      <c r="C9" s="357"/>
      <c r="D9" s="583"/>
      <c r="E9" s="6">
        <f>Current!AI9</f>
        <v>0</v>
      </c>
      <c r="F9" s="7">
        <f>Current!AJ9</f>
        <v>0</v>
      </c>
      <c r="G9" s="8">
        <f>Current!AK9</f>
        <v>0</v>
      </c>
    </row>
    <row r="10" spans="1:41" ht="16.5" customHeight="1" x14ac:dyDescent="0.2">
      <c r="A10" s="358" t="str">
        <f>[6]Settings!U9</f>
        <v>EASTERN CAPE</v>
      </c>
      <c r="B10" s="351"/>
      <c r="C10" s="357"/>
      <c r="D10" s="583"/>
      <c r="E10" s="1">
        <f>Current!AI10</f>
        <v>0</v>
      </c>
      <c r="F10" s="2">
        <f>Current!AJ10</f>
        <v>0</v>
      </c>
      <c r="G10" s="3">
        <f>Current!AK10</f>
        <v>0</v>
      </c>
      <c r="AO10" s="16" t="s">
        <v>1154</v>
      </c>
    </row>
    <row r="11" spans="1:41" ht="26.25" customHeight="1" x14ac:dyDescent="0.2">
      <c r="A11" s="350" t="str">
        <f>[6]Settings!U29</f>
        <v>B</v>
      </c>
      <c r="B11" s="351" t="str">
        <f>[6]Settings!V29</f>
        <v>EC129</v>
      </c>
      <c r="C11" s="357" t="str">
        <f>[6]Settings!W29</f>
        <v xml:space="preserve"> Raymond Mhlaba</v>
      </c>
      <c r="D11" s="584" t="s">
        <v>591</v>
      </c>
      <c r="E11" s="375">
        <v>5000</v>
      </c>
      <c r="F11" s="376"/>
      <c r="G11" s="377"/>
      <c r="AO11" s="579">
        <f t="shared" ref="AO11:AO24" si="0">IF(SUM($E11:$G11)=0,0,1)</f>
        <v>1</v>
      </c>
    </row>
    <row r="12" spans="1:41" s="66" customFormat="1" ht="15.75" customHeight="1" x14ac:dyDescent="0.2">
      <c r="A12" s="361" t="str">
        <f>[6]Settings!U31</f>
        <v>Total: Amathole Municipalities</v>
      </c>
      <c r="B12" s="362"/>
      <c r="C12" s="363"/>
      <c r="D12" s="585"/>
      <c r="E12" s="378">
        <f>SUM(E11:E11)</f>
        <v>5000</v>
      </c>
      <c r="F12" s="379">
        <f>SUM(F11:F11)</f>
        <v>0</v>
      </c>
      <c r="G12" s="380">
        <f>SUM(G11:G11)</f>
        <v>0</v>
      </c>
      <c r="H12"/>
      <c r="I12"/>
      <c r="J12"/>
      <c r="K12"/>
      <c r="L12"/>
      <c r="M12"/>
      <c r="N12"/>
      <c r="O12"/>
      <c r="P12"/>
      <c r="Q12"/>
      <c r="R12"/>
      <c r="S12"/>
      <c r="T12"/>
      <c r="U12"/>
      <c r="V12"/>
      <c r="W12"/>
      <c r="X12"/>
      <c r="Y12"/>
      <c r="Z12"/>
      <c r="AA12"/>
      <c r="AB12"/>
      <c r="AC12"/>
      <c r="AD12"/>
      <c r="AE12"/>
      <c r="AF12"/>
      <c r="AG12"/>
      <c r="AH12"/>
      <c r="AI12" s="426"/>
      <c r="AO12" s="579">
        <f t="shared" si="0"/>
        <v>1</v>
      </c>
    </row>
    <row r="13" spans="1:41" ht="26.25" customHeight="1" x14ac:dyDescent="0.2">
      <c r="A13" s="350" t="str">
        <f>[6]Settings!U37</f>
        <v>B</v>
      </c>
      <c r="B13" s="351" t="str">
        <f>[6]Settings!V37</f>
        <v>EC138</v>
      </c>
      <c r="C13" s="357" t="str">
        <f>[6]Settings!W37</f>
        <v xml:space="preserve"> Sakhisizwe</v>
      </c>
      <c r="D13" s="584" t="s">
        <v>592</v>
      </c>
      <c r="E13" s="375">
        <v>12500</v>
      </c>
      <c r="F13" s="376"/>
      <c r="G13" s="377"/>
      <c r="AO13" s="579">
        <f t="shared" si="0"/>
        <v>1</v>
      </c>
    </row>
    <row r="14" spans="1:41" s="66" customFormat="1" ht="15.75" customHeight="1" x14ac:dyDescent="0.2">
      <c r="A14" s="361" t="str">
        <f>[6]Settings!U40</f>
        <v>Total: Chris Hani Municipalities</v>
      </c>
      <c r="B14" s="362"/>
      <c r="C14" s="363"/>
      <c r="D14" s="585"/>
      <c r="E14" s="378">
        <f>SUM(E13:E13)</f>
        <v>12500</v>
      </c>
      <c r="F14" s="379">
        <f>SUM(F13:F13)</f>
        <v>0</v>
      </c>
      <c r="G14" s="380">
        <f>SUM(G13:G13)</f>
        <v>0</v>
      </c>
      <c r="H14"/>
      <c r="I14"/>
      <c r="J14"/>
      <c r="K14"/>
      <c r="L14"/>
      <c r="M14"/>
      <c r="N14"/>
      <c r="O14"/>
      <c r="P14"/>
      <c r="Q14"/>
      <c r="R14"/>
      <c r="S14"/>
      <c r="T14"/>
      <c r="U14"/>
      <c r="V14"/>
      <c r="W14"/>
      <c r="X14"/>
      <c r="Y14"/>
      <c r="Z14"/>
      <c r="AA14"/>
      <c r="AB14"/>
      <c r="AC14"/>
      <c r="AD14"/>
      <c r="AE14"/>
      <c r="AF14"/>
      <c r="AG14"/>
      <c r="AH14"/>
      <c r="AI14" s="426"/>
      <c r="AO14" s="579">
        <f t="shared" si="0"/>
        <v>1</v>
      </c>
    </row>
    <row r="15" spans="1:41" ht="26.25" customHeight="1" x14ac:dyDescent="0.2">
      <c r="A15" s="350" t="str">
        <f>[6]Settings!U44</f>
        <v>B</v>
      </c>
      <c r="B15" s="351" t="str">
        <f>[6]Settings!V44</f>
        <v>EC145</v>
      </c>
      <c r="C15" s="357" t="str">
        <f>[6]Settings!W44</f>
        <v xml:space="preserve"> Walter Sisulu</v>
      </c>
      <c r="D15" s="584" t="s">
        <v>593</v>
      </c>
      <c r="E15" s="375">
        <v>10821.016</v>
      </c>
      <c r="F15" s="376"/>
      <c r="G15" s="377"/>
      <c r="AO15" s="579">
        <f t="shared" si="0"/>
        <v>1</v>
      </c>
    </row>
    <row r="16" spans="1:41" s="66" customFormat="1" ht="15.75" customHeight="1" x14ac:dyDescent="0.2">
      <c r="A16" s="361" t="str">
        <f>[6]Settings!U46</f>
        <v>Total: Joe Gqabi Municipalities</v>
      </c>
      <c r="B16" s="362"/>
      <c r="C16" s="363"/>
      <c r="D16" s="585"/>
      <c r="E16" s="378">
        <f>SUM(E15:E15)</f>
        <v>10821.016</v>
      </c>
      <c r="F16" s="379">
        <f>SUM(F15:F15)</f>
        <v>0</v>
      </c>
      <c r="G16" s="380">
        <f>SUM(G15:G15)</f>
        <v>0</v>
      </c>
      <c r="H16"/>
      <c r="I16"/>
      <c r="J16"/>
      <c r="K16"/>
      <c r="L16"/>
      <c r="M16"/>
      <c r="N16"/>
      <c r="O16"/>
      <c r="P16"/>
      <c r="Q16"/>
      <c r="R16"/>
      <c r="S16"/>
      <c r="T16"/>
      <c r="U16"/>
      <c r="V16"/>
      <c r="W16"/>
      <c r="X16"/>
      <c r="Y16"/>
      <c r="Z16"/>
      <c r="AA16"/>
      <c r="AB16"/>
      <c r="AC16"/>
      <c r="AD16"/>
      <c r="AE16"/>
      <c r="AF16"/>
      <c r="AG16"/>
      <c r="AH16"/>
      <c r="AI16" s="426"/>
      <c r="AO16" s="579">
        <f t="shared" si="0"/>
        <v>1</v>
      </c>
    </row>
    <row r="17" spans="1:41" ht="26.25" customHeight="1" x14ac:dyDescent="0.2">
      <c r="A17" s="350" t="str">
        <f>[6]Settings!U58</f>
        <v>B</v>
      </c>
      <c r="B17" s="351" t="str">
        <f>[6]Settings!V58</f>
        <v>EC443</v>
      </c>
      <c r="C17" s="357" t="str">
        <f>[6]Settings!W58</f>
        <v xml:space="preserve"> Mbizana</v>
      </c>
      <c r="D17" s="584" t="s">
        <v>594</v>
      </c>
      <c r="E17" s="375">
        <v>12000</v>
      </c>
      <c r="F17" s="376"/>
      <c r="G17" s="377"/>
      <c r="AO17" s="579">
        <f t="shared" si="0"/>
        <v>1</v>
      </c>
    </row>
    <row r="18" spans="1:41" s="66" customFormat="1" ht="15.75" customHeight="1" x14ac:dyDescent="0.2">
      <c r="A18" s="361" t="str">
        <f>[6]Settings!U61</f>
        <v>Total: Alfred Nzo Municipalities</v>
      </c>
      <c r="B18" s="362"/>
      <c r="C18" s="363"/>
      <c r="D18" s="585"/>
      <c r="E18" s="378">
        <f>SUM(E17:E17)</f>
        <v>12000</v>
      </c>
      <c r="F18" s="379">
        <f>SUM(F17:F17)</f>
        <v>0</v>
      </c>
      <c r="G18" s="380">
        <f>SUM(G17:G17)</f>
        <v>0</v>
      </c>
      <c r="H18"/>
      <c r="I18"/>
      <c r="J18"/>
      <c r="K18"/>
      <c r="L18"/>
      <c r="M18"/>
      <c r="N18"/>
      <c r="O18"/>
      <c r="P18"/>
      <c r="Q18"/>
      <c r="R18"/>
      <c r="S18"/>
      <c r="T18"/>
      <c r="U18"/>
      <c r="V18"/>
      <c r="W18"/>
      <c r="X18"/>
      <c r="Y18"/>
      <c r="Z18"/>
      <c r="AA18"/>
      <c r="AB18"/>
      <c r="AC18"/>
      <c r="AD18"/>
      <c r="AE18"/>
      <c r="AF18"/>
      <c r="AG18"/>
      <c r="AH18"/>
      <c r="AI18" s="426"/>
      <c r="AO18" s="579">
        <f t="shared" si="0"/>
        <v>1</v>
      </c>
    </row>
    <row r="19" spans="1:41" ht="15.75" customHeight="1" x14ac:dyDescent="0.2">
      <c r="A19" s="587">
        <f>[6]Settings!U63</f>
        <v>0</v>
      </c>
      <c r="B19" s="588">
        <f>[6]Settings!V63</f>
        <v>0</v>
      </c>
      <c r="C19" s="588">
        <f>[6]Settings!W63</f>
        <v>0</v>
      </c>
      <c r="D19" s="589"/>
      <c r="E19" s="590"/>
      <c r="F19" s="590"/>
      <c r="G19" s="591"/>
      <c r="AO19" s="579">
        <v>1</v>
      </c>
    </row>
    <row r="20" spans="1:41" s="66" customFormat="1" ht="15.75" customHeight="1" x14ac:dyDescent="0.2">
      <c r="A20" s="361" t="str">
        <f>[6]Settings!U64</f>
        <v>Total: Eastern Cape Municipalities</v>
      </c>
      <c r="B20" s="362"/>
      <c r="C20" s="363"/>
      <c r="D20" s="585"/>
      <c r="E20" s="378">
        <f>E12+E14+E16+E18</f>
        <v>40321.016000000003</v>
      </c>
      <c r="F20" s="379">
        <f>F12+F14+F16+F18</f>
        <v>0</v>
      </c>
      <c r="G20" s="380">
        <f>G12+G14+G16+G18</f>
        <v>0</v>
      </c>
      <c r="H20"/>
      <c r="I20"/>
      <c r="J20"/>
      <c r="K20"/>
      <c r="L20"/>
      <c r="M20"/>
      <c r="N20"/>
      <c r="O20"/>
      <c r="P20"/>
      <c r="Q20"/>
      <c r="R20"/>
      <c r="S20"/>
      <c r="T20"/>
      <c r="U20"/>
      <c r="V20"/>
      <c r="W20"/>
      <c r="X20"/>
      <c r="Y20"/>
      <c r="Z20"/>
      <c r="AA20"/>
      <c r="AB20"/>
      <c r="AC20"/>
      <c r="AD20"/>
      <c r="AE20"/>
      <c r="AF20"/>
      <c r="AG20"/>
      <c r="AH20"/>
      <c r="AI20" s="426"/>
      <c r="AO20" s="579">
        <f t="shared" si="0"/>
        <v>1</v>
      </c>
    </row>
    <row r="21" spans="1:41" ht="16.5" customHeight="1" x14ac:dyDescent="0.2">
      <c r="A21" s="358">
        <f>[6]Settings!U65</f>
        <v>0</v>
      </c>
      <c r="B21" s="359">
        <f>[6]Settings!V65</f>
        <v>0</v>
      </c>
      <c r="C21" s="360">
        <f>[6]Settings!W65</f>
        <v>0</v>
      </c>
      <c r="D21" s="347"/>
      <c r="E21" s="381"/>
      <c r="F21" s="382"/>
      <c r="G21" s="383"/>
      <c r="AO21" s="579">
        <v>1</v>
      </c>
    </row>
    <row r="22" spans="1:41" ht="16.5" customHeight="1" x14ac:dyDescent="0.2">
      <c r="A22" s="364" t="str">
        <f>[6]Settings!U66</f>
        <v>FREE STATE</v>
      </c>
      <c r="B22" s="351"/>
      <c r="C22" s="352"/>
      <c r="D22" s="321"/>
      <c r="E22" s="384"/>
      <c r="F22" s="385"/>
      <c r="G22" s="386"/>
      <c r="AO22" s="579">
        <v>1</v>
      </c>
    </row>
    <row r="23" spans="1:41" ht="26.25" customHeight="1" x14ac:dyDescent="0.2">
      <c r="A23" s="350" t="str">
        <f>[6]Settings!U71</f>
        <v>B</v>
      </c>
      <c r="B23" s="351" t="str">
        <f>[6]Settings!V71</f>
        <v>FS162</v>
      </c>
      <c r="C23" s="357" t="str">
        <f>[6]Settings!W71</f>
        <v xml:space="preserve"> Kopanong</v>
      </c>
      <c r="D23" s="584" t="s">
        <v>595</v>
      </c>
      <c r="E23" s="375">
        <v>9200</v>
      </c>
      <c r="F23" s="376"/>
      <c r="G23" s="377"/>
      <c r="AO23" s="579">
        <f t="shared" si="0"/>
        <v>1</v>
      </c>
    </row>
    <row r="24" spans="1:41" s="66" customFormat="1" ht="15" customHeight="1" x14ac:dyDescent="0.2">
      <c r="A24" s="361" t="str">
        <f>[6]Settings!U74</f>
        <v>Total: Xhariep Municipalities</v>
      </c>
      <c r="B24" s="362"/>
      <c r="C24" s="363"/>
      <c r="D24" s="585"/>
      <c r="E24" s="378">
        <f>SUM(E23:E23)</f>
        <v>9200</v>
      </c>
      <c r="F24" s="379">
        <f>SUM(F23:F23)</f>
        <v>0</v>
      </c>
      <c r="G24" s="380">
        <f>SUM(G23:G23)</f>
        <v>0</v>
      </c>
      <c r="H24"/>
      <c r="I24"/>
      <c r="J24"/>
      <c r="K24"/>
      <c r="L24"/>
      <c r="M24"/>
      <c r="N24"/>
      <c r="O24"/>
      <c r="P24"/>
      <c r="Q24"/>
      <c r="R24"/>
      <c r="S24"/>
      <c r="T24"/>
      <c r="U24"/>
      <c r="V24"/>
      <c r="W24"/>
      <c r="X24"/>
      <c r="Y24"/>
      <c r="Z24"/>
      <c r="AA24"/>
      <c r="AB24"/>
      <c r="AC24"/>
      <c r="AD24"/>
      <c r="AE24"/>
      <c r="AF24"/>
      <c r="AG24"/>
      <c r="AH24"/>
      <c r="AI24" s="426"/>
      <c r="AO24" s="579">
        <f t="shared" si="0"/>
        <v>1</v>
      </c>
    </row>
    <row r="25" spans="1:41" ht="26.25" customHeight="1" x14ac:dyDescent="0.2">
      <c r="A25" s="350" t="str">
        <f>[6]Settings!U80</f>
        <v>B</v>
      </c>
      <c r="B25" s="351" t="str">
        <f>[6]Settings!V80</f>
        <v>FS185</v>
      </c>
      <c r="C25" s="357" t="str">
        <f>[6]Settings!W80</f>
        <v xml:space="preserve"> Nala</v>
      </c>
      <c r="D25" s="584" t="s">
        <v>596</v>
      </c>
      <c r="E25" s="375">
        <v>4373.04</v>
      </c>
      <c r="F25" s="376"/>
      <c r="G25" s="377"/>
      <c r="AO25" s="579">
        <f t="shared" ref="AO25:AO55" si="1">IF(SUM($E25:$G25)=0,0,1)</f>
        <v>1</v>
      </c>
    </row>
    <row r="26" spans="1:41" s="66" customFormat="1" ht="15" customHeight="1" x14ac:dyDescent="0.2">
      <c r="A26" s="361" t="str">
        <f>[6]Settings!U82</f>
        <v>Total: Lejweleputswa Municipalities</v>
      </c>
      <c r="B26" s="362"/>
      <c r="C26" s="363"/>
      <c r="D26" s="585"/>
      <c r="E26" s="378">
        <f>SUM(E25:E25)</f>
        <v>4373.04</v>
      </c>
      <c r="F26" s="379">
        <f>SUM(F25:F25)</f>
        <v>0</v>
      </c>
      <c r="G26" s="380">
        <f>SUM(G25:G25)</f>
        <v>0</v>
      </c>
      <c r="H26"/>
      <c r="I26"/>
      <c r="J26"/>
      <c r="K26"/>
      <c r="L26"/>
      <c r="M26"/>
      <c r="N26"/>
      <c r="O26"/>
      <c r="P26"/>
      <c r="Q26"/>
      <c r="R26"/>
      <c r="S26"/>
      <c r="T26"/>
      <c r="U26"/>
      <c r="V26"/>
      <c r="W26"/>
      <c r="X26"/>
      <c r="Y26"/>
      <c r="Z26"/>
      <c r="AA26"/>
      <c r="AB26"/>
      <c r="AC26"/>
      <c r="AD26"/>
      <c r="AE26"/>
      <c r="AF26"/>
      <c r="AG26"/>
      <c r="AH26"/>
      <c r="AI26" s="426"/>
      <c r="AO26" s="579">
        <f t="shared" si="1"/>
        <v>1</v>
      </c>
    </row>
    <row r="27" spans="1:41" ht="26.25" customHeight="1" x14ac:dyDescent="0.2">
      <c r="A27" s="350" t="str">
        <f>[6]Settings!U88</f>
        <v>B</v>
      </c>
      <c r="B27" s="351" t="str">
        <f>[6]Settings!V88</f>
        <v>FS195</v>
      </c>
      <c r="C27" s="357" t="str">
        <f>[6]Settings!W88</f>
        <v xml:space="preserve"> Phumelela</v>
      </c>
      <c r="D27" s="584" t="s">
        <v>597</v>
      </c>
      <c r="E27" s="375">
        <v>9604</v>
      </c>
      <c r="F27" s="376"/>
      <c r="G27" s="377"/>
      <c r="AO27" s="579">
        <f t="shared" si="1"/>
        <v>1</v>
      </c>
    </row>
    <row r="28" spans="1:41" s="66" customFormat="1" ht="15" customHeight="1" x14ac:dyDescent="0.2">
      <c r="A28" s="361" t="str">
        <f>[6]Settings!U91</f>
        <v>Total: Thabo Mofutsanyana Municipalities</v>
      </c>
      <c r="B28" s="362"/>
      <c r="C28" s="363"/>
      <c r="D28" s="585"/>
      <c r="E28" s="378">
        <f>SUM(E27:E27)</f>
        <v>9604</v>
      </c>
      <c r="F28" s="379">
        <f>SUM(F27:F27)</f>
        <v>0</v>
      </c>
      <c r="G28" s="380">
        <f>SUM(G27:G27)</f>
        <v>0</v>
      </c>
      <c r="H28"/>
      <c r="I28"/>
      <c r="J28"/>
      <c r="K28"/>
      <c r="L28"/>
      <c r="M28"/>
      <c r="N28"/>
      <c r="O28"/>
      <c r="P28"/>
      <c r="Q28"/>
      <c r="R28"/>
      <c r="S28"/>
      <c r="T28"/>
      <c r="U28"/>
      <c r="V28"/>
      <c r="W28"/>
      <c r="X28"/>
      <c r="Y28"/>
      <c r="Z28"/>
      <c r="AA28"/>
      <c r="AB28"/>
      <c r="AC28"/>
      <c r="AD28"/>
      <c r="AE28"/>
      <c r="AF28"/>
      <c r="AG28"/>
      <c r="AH28"/>
      <c r="AI28" s="426"/>
      <c r="AO28" s="579">
        <f t="shared" si="1"/>
        <v>1</v>
      </c>
    </row>
    <row r="29" spans="1:41" ht="26.25" customHeight="1" x14ac:dyDescent="0.2">
      <c r="A29" s="350" t="str">
        <f>[6]Settings!U94</f>
        <v>B</v>
      </c>
      <c r="B29" s="351" t="s">
        <v>56</v>
      </c>
      <c r="C29" s="357" t="s">
        <v>356</v>
      </c>
      <c r="D29" s="584" t="s">
        <v>598</v>
      </c>
      <c r="E29" s="375">
        <v>7411.9350000000004</v>
      </c>
      <c r="F29" s="376"/>
      <c r="G29" s="377"/>
      <c r="AO29" s="579">
        <f t="shared" si="1"/>
        <v>1</v>
      </c>
    </row>
    <row r="30" spans="1:41" ht="26.25" customHeight="1" x14ac:dyDescent="0.2">
      <c r="A30" s="350" t="str">
        <f>[6]Settings!U96</f>
        <v>B</v>
      </c>
      <c r="B30" s="351" t="s">
        <v>58</v>
      </c>
      <c r="C30" s="357" t="s">
        <v>358</v>
      </c>
      <c r="D30" s="584" t="s">
        <v>599</v>
      </c>
      <c r="E30" s="375">
        <v>4307.8860000000004</v>
      </c>
      <c r="F30" s="376"/>
      <c r="G30" s="377"/>
      <c r="AO30" s="579">
        <f t="shared" si="1"/>
        <v>1</v>
      </c>
    </row>
    <row r="31" spans="1:41" s="66" customFormat="1" ht="15" customHeight="1" x14ac:dyDescent="0.2">
      <c r="A31" s="361" t="str">
        <f>[6]Settings!U98</f>
        <v>Total: Fezile Dabi Municipalities</v>
      </c>
      <c r="B31" s="362"/>
      <c r="C31" s="363"/>
      <c r="D31" s="585"/>
      <c r="E31" s="378">
        <f>SUM(E29:E30)</f>
        <v>11719.821</v>
      </c>
      <c r="F31" s="379">
        <f>SUM(F29:F30)</f>
        <v>0</v>
      </c>
      <c r="G31" s="380">
        <f>SUM(G29:G30)</f>
        <v>0</v>
      </c>
      <c r="H31"/>
      <c r="I31"/>
      <c r="J31"/>
      <c r="K31"/>
      <c r="L31"/>
      <c r="M31"/>
      <c r="N31"/>
      <c r="O31"/>
      <c r="P31"/>
      <c r="Q31"/>
      <c r="R31"/>
      <c r="S31"/>
      <c r="T31"/>
      <c r="U31"/>
      <c r="V31"/>
      <c r="W31"/>
      <c r="X31"/>
      <c r="Y31"/>
      <c r="Z31"/>
      <c r="AA31"/>
      <c r="AB31"/>
      <c r="AC31"/>
      <c r="AD31"/>
      <c r="AE31"/>
      <c r="AF31"/>
      <c r="AG31"/>
      <c r="AH31"/>
      <c r="AI31" s="426"/>
      <c r="AO31" s="579">
        <f t="shared" si="1"/>
        <v>1</v>
      </c>
    </row>
    <row r="32" spans="1:41" ht="24.95" customHeight="1" x14ac:dyDescent="0.2">
      <c r="A32" s="587">
        <f>[6]Settings!U100</f>
        <v>0</v>
      </c>
      <c r="B32" s="588">
        <f>[6]Settings!V100</f>
        <v>0</v>
      </c>
      <c r="C32" s="588">
        <f>[6]Settings!W100</f>
        <v>0</v>
      </c>
      <c r="D32" s="589"/>
      <c r="E32" s="590"/>
      <c r="F32" s="590"/>
      <c r="G32" s="591"/>
      <c r="AO32" s="579">
        <v>1</v>
      </c>
    </row>
    <row r="33" spans="1:41" s="66" customFormat="1" ht="15" customHeight="1" x14ac:dyDescent="0.2">
      <c r="A33" s="361" t="str">
        <f>[6]Settings!U101</f>
        <v>Total: Free State Municipalities</v>
      </c>
      <c r="B33" s="362"/>
      <c r="C33" s="363"/>
      <c r="D33" s="585"/>
      <c r="E33" s="378">
        <f>E24+E26+E28+E31</f>
        <v>34896.861000000004</v>
      </c>
      <c r="F33" s="379">
        <f>F24+F26+F28+F31</f>
        <v>0</v>
      </c>
      <c r="G33" s="380">
        <f>G24+G26+G28+G31</f>
        <v>0</v>
      </c>
      <c r="H33"/>
      <c r="I33"/>
      <c r="J33"/>
      <c r="K33"/>
      <c r="L33"/>
      <c r="M33"/>
      <c r="N33"/>
      <c r="O33"/>
      <c r="P33"/>
      <c r="Q33"/>
      <c r="R33"/>
      <c r="S33"/>
      <c r="T33"/>
      <c r="U33"/>
      <c r="V33"/>
      <c r="W33"/>
      <c r="X33"/>
      <c r="Y33"/>
      <c r="Z33"/>
      <c r="AA33"/>
      <c r="AB33"/>
      <c r="AC33"/>
      <c r="AD33"/>
      <c r="AE33"/>
      <c r="AF33"/>
      <c r="AG33"/>
      <c r="AH33"/>
      <c r="AI33" s="426"/>
      <c r="AO33" s="579">
        <f t="shared" si="1"/>
        <v>1</v>
      </c>
    </row>
    <row r="34" spans="1:41" ht="16.5" customHeight="1" x14ac:dyDescent="0.2">
      <c r="A34" s="358">
        <f>[6]Settings!U102</f>
        <v>0</v>
      </c>
      <c r="B34" s="359">
        <f>[6]Settings!V102</f>
        <v>0</v>
      </c>
      <c r="C34" s="360">
        <f>[6]Settings!W102</f>
        <v>0</v>
      </c>
      <c r="D34" s="347"/>
      <c r="E34" s="381"/>
      <c r="F34" s="382"/>
      <c r="G34" s="383"/>
      <c r="AO34" s="579">
        <v>1</v>
      </c>
    </row>
    <row r="35" spans="1:41" ht="16.5" customHeight="1" x14ac:dyDescent="0.2">
      <c r="A35" s="358" t="str">
        <f>[6]Settings!U103</f>
        <v>GAUTENG</v>
      </c>
      <c r="B35" s="351"/>
      <c r="C35" s="352"/>
      <c r="D35" s="321"/>
      <c r="E35" s="372"/>
      <c r="F35" s="373"/>
      <c r="G35" s="374"/>
      <c r="AO35" s="579">
        <v>1</v>
      </c>
    </row>
    <row r="36" spans="1:41" ht="26.25" customHeight="1" x14ac:dyDescent="0.2">
      <c r="A36" s="350" t="str">
        <f>[6]Settings!U109</f>
        <v>B</v>
      </c>
      <c r="B36" s="351" t="str">
        <f>[6]Settings!V109</f>
        <v>GT421</v>
      </c>
      <c r="C36" s="357" t="str">
        <f>[6]Settings!W109</f>
        <v xml:space="preserve"> Emfuleni</v>
      </c>
      <c r="D36" s="584" t="s">
        <v>600</v>
      </c>
      <c r="E36" s="375">
        <v>9593.1</v>
      </c>
      <c r="F36" s="376"/>
      <c r="G36" s="377"/>
      <c r="AO36" s="579">
        <f t="shared" si="1"/>
        <v>1</v>
      </c>
    </row>
    <row r="37" spans="1:41" ht="26.25" customHeight="1" x14ac:dyDescent="0.2">
      <c r="A37" s="350" t="str">
        <f>[6]Settings!U111</f>
        <v>B</v>
      </c>
      <c r="B37" s="351" t="str">
        <f>[6]Settings!V111</f>
        <v>GT423</v>
      </c>
      <c r="C37" s="357" t="str">
        <f>[6]Settings!W111</f>
        <v xml:space="preserve"> Lesedi</v>
      </c>
      <c r="D37" s="584" t="s">
        <v>601</v>
      </c>
      <c r="E37" s="375">
        <v>15108.454</v>
      </c>
      <c r="F37" s="376"/>
      <c r="G37" s="377"/>
      <c r="AO37" s="579">
        <f t="shared" si="1"/>
        <v>1</v>
      </c>
    </row>
    <row r="38" spans="1:41" s="66" customFormat="1" ht="24.95" customHeight="1" x14ac:dyDescent="0.2">
      <c r="A38" s="361" t="str">
        <f>[6]Settings!U113</f>
        <v>Total: Sedibeng Municipalities</v>
      </c>
      <c r="B38" s="362"/>
      <c r="C38" s="363"/>
      <c r="D38" s="585"/>
      <c r="E38" s="378">
        <f>SUM(E36:E37)</f>
        <v>24701.554</v>
      </c>
      <c r="F38" s="379">
        <f>SUM(F36:F37)</f>
        <v>0</v>
      </c>
      <c r="G38" s="380">
        <f>SUM(G36:G37)</f>
        <v>0</v>
      </c>
      <c r="H38"/>
      <c r="I38"/>
      <c r="J38"/>
      <c r="K38"/>
      <c r="L38"/>
      <c r="M38"/>
      <c r="N38"/>
      <c r="O38"/>
      <c r="P38"/>
      <c r="Q38"/>
      <c r="R38"/>
      <c r="S38"/>
      <c r="T38"/>
      <c r="U38"/>
      <c r="V38"/>
      <c r="W38"/>
      <c r="X38"/>
      <c r="Y38"/>
      <c r="Z38"/>
      <c r="AA38"/>
      <c r="AB38"/>
      <c r="AC38"/>
      <c r="AD38"/>
      <c r="AE38"/>
      <c r="AF38"/>
      <c r="AG38"/>
      <c r="AH38"/>
      <c r="AI38" s="426"/>
      <c r="AO38" s="579">
        <f t="shared" si="1"/>
        <v>1</v>
      </c>
    </row>
    <row r="39" spans="1:41" ht="26.25" customHeight="1" x14ac:dyDescent="0.2">
      <c r="A39" s="350" t="str">
        <f>[6]Settings!U117</f>
        <v>B</v>
      </c>
      <c r="B39" s="351" t="str">
        <f>[6]Settings!V117</f>
        <v>GT485</v>
      </c>
      <c r="C39" s="357" t="str">
        <f>[6]Settings!W117</f>
        <v xml:space="preserve"> Rand West City</v>
      </c>
      <c r="D39" s="584" t="s">
        <v>602</v>
      </c>
      <c r="E39" s="375">
        <v>8171.8050000000003</v>
      </c>
      <c r="F39" s="376"/>
      <c r="G39" s="377"/>
      <c r="AO39" s="579">
        <f t="shared" si="1"/>
        <v>1</v>
      </c>
    </row>
    <row r="40" spans="1:41" s="66" customFormat="1" ht="15" customHeight="1" x14ac:dyDescent="0.2">
      <c r="A40" s="361" t="str">
        <f>[6]Settings!U119</f>
        <v>Total: West Rand Municipalities</v>
      </c>
      <c r="B40" s="362"/>
      <c r="C40" s="363"/>
      <c r="D40" s="585"/>
      <c r="E40" s="378">
        <f>SUM(E39:E39)</f>
        <v>8171.8050000000003</v>
      </c>
      <c r="F40" s="379">
        <f>SUM(F39:F39)</f>
        <v>0</v>
      </c>
      <c r="G40" s="380">
        <f>SUM(G39:G39)</f>
        <v>0</v>
      </c>
      <c r="H40"/>
      <c r="I40"/>
      <c r="J40"/>
      <c r="K40"/>
      <c r="L40"/>
      <c r="M40"/>
      <c r="N40"/>
      <c r="O40"/>
      <c r="P40"/>
      <c r="Q40"/>
      <c r="R40"/>
      <c r="S40"/>
      <c r="T40"/>
      <c r="U40"/>
      <c r="V40"/>
      <c r="W40"/>
      <c r="X40"/>
      <c r="Y40"/>
      <c r="Z40"/>
      <c r="AA40"/>
      <c r="AB40"/>
      <c r="AC40"/>
      <c r="AD40"/>
      <c r="AE40"/>
      <c r="AF40"/>
      <c r="AG40"/>
      <c r="AH40"/>
      <c r="AI40" s="426"/>
      <c r="AO40" s="579">
        <f t="shared" si="1"/>
        <v>1</v>
      </c>
    </row>
    <row r="41" spans="1:41" ht="24.95" customHeight="1" x14ac:dyDescent="0.2">
      <c r="A41" s="587">
        <f>[6]Settings!U121</f>
        <v>0</v>
      </c>
      <c r="B41" s="588">
        <f>[6]Settings!V121</f>
        <v>0</v>
      </c>
      <c r="C41" s="588">
        <f>[6]Settings!W121</f>
        <v>0</v>
      </c>
      <c r="D41" s="589"/>
      <c r="E41" s="590"/>
      <c r="F41" s="590"/>
      <c r="G41" s="591"/>
      <c r="AO41" s="579">
        <v>1</v>
      </c>
    </row>
    <row r="42" spans="1:41" s="66" customFormat="1" ht="15" customHeight="1" x14ac:dyDescent="0.2">
      <c r="A42" s="361" t="str">
        <f>[6]Settings!U122</f>
        <v>Total: Gauteng Municipalities</v>
      </c>
      <c r="B42" s="362"/>
      <c r="C42" s="363"/>
      <c r="D42" s="585"/>
      <c r="E42" s="378">
        <f>E38+E40</f>
        <v>32873.358999999997</v>
      </c>
      <c r="F42" s="379">
        <f>F38+F40</f>
        <v>0</v>
      </c>
      <c r="G42" s="380">
        <f>G38+G40</f>
        <v>0</v>
      </c>
      <c r="H42"/>
      <c r="I42"/>
      <c r="J42"/>
      <c r="K42"/>
      <c r="L42"/>
      <c r="M42"/>
      <c r="N42"/>
      <c r="O42"/>
      <c r="P42"/>
      <c r="Q42"/>
      <c r="R42"/>
      <c r="S42"/>
      <c r="T42"/>
      <c r="U42"/>
      <c r="V42"/>
      <c r="W42"/>
      <c r="X42"/>
      <c r="Y42"/>
      <c r="Z42"/>
      <c r="AA42"/>
      <c r="AB42"/>
      <c r="AC42"/>
      <c r="AD42"/>
      <c r="AE42"/>
      <c r="AF42"/>
      <c r="AG42"/>
      <c r="AH42"/>
      <c r="AI42" s="426"/>
      <c r="AO42" s="579">
        <f t="shared" si="1"/>
        <v>1</v>
      </c>
    </row>
    <row r="43" spans="1:41" ht="16.5" customHeight="1" x14ac:dyDescent="0.2">
      <c r="A43" s="358">
        <f>[6]Settings!U123</f>
        <v>0</v>
      </c>
      <c r="B43" s="359">
        <f>[6]Settings!V123</f>
        <v>0</v>
      </c>
      <c r="C43" s="360">
        <f>[6]Settings!W123</f>
        <v>0</v>
      </c>
      <c r="D43" s="347"/>
      <c r="E43" s="381"/>
      <c r="F43" s="382"/>
      <c r="G43" s="383"/>
      <c r="AO43" s="579">
        <v>1</v>
      </c>
    </row>
    <row r="44" spans="1:41" ht="16.5" customHeight="1" x14ac:dyDescent="0.2">
      <c r="A44" s="364" t="str">
        <f>[6]Settings!U124</f>
        <v>KWAZULU-NATAL</v>
      </c>
      <c r="B44" s="351"/>
      <c r="C44" s="352"/>
      <c r="D44" s="321"/>
      <c r="E44" s="372"/>
      <c r="F44" s="373"/>
      <c r="G44" s="374"/>
      <c r="AO44" s="579">
        <v>1</v>
      </c>
    </row>
    <row r="45" spans="1:41" ht="26.25" customHeight="1" x14ac:dyDescent="0.2">
      <c r="A45" s="350" t="str">
        <f>[6]Settings!U135</f>
        <v>B</v>
      </c>
      <c r="B45" s="351" t="str">
        <f>[6]Settings!V135</f>
        <v>KZN221</v>
      </c>
      <c r="C45" s="357" t="str">
        <f>[6]Settings!W135</f>
        <v xml:space="preserve"> uMshwathi</v>
      </c>
      <c r="D45" s="584" t="s">
        <v>601</v>
      </c>
      <c r="E45" s="375">
        <v>11000</v>
      </c>
      <c r="F45" s="376"/>
      <c r="G45" s="377"/>
      <c r="AO45" s="579">
        <f t="shared" si="1"/>
        <v>1</v>
      </c>
    </row>
    <row r="46" spans="1:41" s="66" customFormat="1" ht="15" customHeight="1" x14ac:dyDescent="0.2">
      <c r="A46" s="361" t="str">
        <f>[6]Settings!U143</f>
        <v>Total: uMgungundlovu Municipalities</v>
      </c>
      <c r="B46" s="362"/>
      <c r="C46" s="363"/>
      <c r="D46" s="585"/>
      <c r="E46" s="378">
        <f>SUM(E45:E45)</f>
        <v>11000</v>
      </c>
      <c r="F46" s="379">
        <f>SUM(F45:F45)</f>
        <v>0</v>
      </c>
      <c r="G46" s="380">
        <f>SUM(G45:G45)</f>
        <v>0</v>
      </c>
      <c r="H46"/>
      <c r="I46"/>
      <c r="J46"/>
      <c r="K46"/>
      <c r="L46"/>
      <c r="M46"/>
      <c r="N46"/>
      <c r="O46"/>
      <c r="P46"/>
      <c r="Q46"/>
      <c r="R46"/>
      <c r="S46"/>
      <c r="T46"/>
      <c r="U46"/>
      <c r="V46"/>
      <c r="W46"/>
      <c r="X46"/>
      <c r="Y46"/>
      <c r="Z46"/>
      <c r="AA46"/>
      <c r="AB46"/>
      <c r="AC46"/>
      <c r="AD46"/>
      <c r="AE46"/>
      <c r="AF46"/>
      <c r="AG46"/>
      <c r="AH46"/>
      <c r="AI46" s="426"/>
      <c r="AO46" s="579">
        <f t="shared" si="1"/>
        <v>1</v>
      </c>
    </row>
    <row r="47" spans="1:41" ht="26.25" customHeight="1" x14ac:dyDescent="0.2">
      <c r="A47" s="350" t="str">
        <f>[6]Settings!U152</f>
        <v>B</v>
      </c>
      <c r="B47" s="351" t="str">
        <f>[6]Settings!V152</f>
        <v>KZN242</v>
      </c>
      <c r="C47" s="357" t="str">
        <f>[6]Settings!W152</f>
        <v xml:space="preserve"> Nquthu</v>
      </c>
      <c r="D47" s="584" t="s">
        <v>603</v>
      </c>
      <c r="E47" s="375">
        <v>11000</v>
      </c>
      <c r="F47" s="376"/>
      <c r="G47" s="377"/>
      <c r="AO47" s="579">
        <f t="shared" si="1"/>
        <v>1</v>
      </c>
    </row>
    <row r="48" spans="1:41" s="66" customFormat="1" ht="15" customHeight="1" x14ac:dyDescent="0.2">
      <c r="A48" s="361" t="str">
        <f>[6]Settings!U156</f>
        <v>Total: uMzinyathi Municipalities</v>
      </c>
      <c r="B48" s="362"/>
      <c r="C48" s="363"/>
      <c r="D48" s="585"/>
      <c r="E48" s="378">
        <f>SUM(E47:E47)</f>
        <v>11000</v>
      </c>
      <c r="F48" s="379">
        <f>SUM(F47:F47)</f>
        <v>0</v>
      </c>
      <c r="G48" s="380">
        <f>SUM(G47:G47)</f>
        <v>0</v>
      </c>
      <c r="H48"/>
      <c r="I48"/>
      <c r="J48"/>
      <c r="K48"/>
      <c r="L48"/>
      <c r="M48"/>
      <c r="N48"/>
      <c r="O48"/>
      <c r="P48"/>
      <c r="Q48"/>
      <c r="R48"/>
      <c r="S48"/>
      <c r="T48"/>
      <c r="U48"/>
      <c r="V48"/>
      <c r="W48"/>
      <c r="X48"/>
      <c r="Y48"/>
      <c r="Z48"/>
      <c r="AA48"/>
      <c r="AB48"/>
      <c r="AC48"/>
      <c r="AD48"/>
      <c r="AE48"/>
      <c r="AF48"/>
      <c r="AG48"/>
      <c r="AH48"/>
      <c r="AI48" s="426"/>
      <c r="AO48" s="579">
        <f t="shared" si="1"/>
        <v>1</v>
      </c>
    </row>
    <row r="49" spans="1:41" ht="26.25" customHeight="1" x14ac:dyDescent="0.2">
      <c r="A49" s="350" t="str">
        <f>[6]Settings!U167</f>
        <v>B</v>
      </c>
      <c r="B49" s="351" t="str">
        <f>[6]Settings!V167</f>
        <v>KZN265</v>
      </c>
      <c r="C49" s="357" t="str">
        <f>[6]Settings!W167</f>
        <v xml:space="preserve"> Nongoma</v>
      </c>
      <c r="D49" s="584" t="s">
        <v>604</v>
      </c>
      <c r="E49" s="375">
        <v>11000</v>
      </c>
      <c r="F49" s="376"/>
      <c r="G49" s="377"/>
      <c r="AO49" s="579">
        <f t="shared" si="1"/>
        <v>1</v>
      </c>
    </row>
    <row r="50" spans="1:41" s="66" customFormat="1" ht="15" customHeight="1" x14ac:dyDescent="0.2">
      <c r="A50" s="361" t="str">
        <f>[6]Settings!U170</f>
        <v>Total: Zululand Municipalities</v>
      </c>
      <c r="B50" s="362"/>
      <c r="C50" s="363"/>
      <c r="D50" s="585"/>
      <c r="E50" s="378">
        <f>SUM(E49:E49)</f>
        <v>11000</v>
      </c>
      <c r="F50" s="379">
        <f>SUM(F49:F49)</f>
        <v>0</v>
      </c>
      <c r="G50" s="380">
        <f>SUM(G49:G49)</f>
        <v>0</v>
      </c>
      <c r="H50"/>
      <c r="I50"/>
      <c r="J50"/>
      <c r="K50"/>
      <c r="L50"/>
      <c r="M50"/>
      <c r="N50"/>
      <c r="O50"/>
      <c r="P50"/>
      <c r="Q50"/>
      <c r="R50"/>
      <c r="S50"/>
      <c r="T50"/>
      <c r="U50"/>
      <c r="V50"/>
      <c r="W50"/>
      <c r="X50"/>
      <c r="Y50"/>
      <c r="Z50"/>
      <c r="AA50"/>
      <c r="AB50"/>
      <c r="AC50"/>
      <c r="AD50"/>
      <c r="AE50"/>
      <c r="AF50"/>
      <c r="AG50"/>
      <c r="AH50"/>
      <c r="AI50" s="426"/>
      <c r="AO50" s="579">
        <f t="shared" si="1"/>
        <v>1</v>
      </c>
    </row>
    <row r="51" spans="1:41" ht="26.25" customHeight="1" x14ac:dyDescent="0.2">
      <c r="A51" s="350" t="str">
        <f>[6]Settings!U189</f>
        <v>B</v>
      </c>
      <c r="B51" s="351" t="str">
        <f>[6]Settings!V189</f>
        <v>KZN293</v>
      </c>
      <c r="C51" s="357" t="str">
        <f>[6]Settings!W189</f>
        <v xml:space="preserve"> Ndwedwe</v>
      </c>
      <c r="D51" s="584" t="s">
        <v>617</v>
      </c>
      <c r="E51" s="375">
        <v>11000</v>
      </c>
      <c r="F51" s="376"/>
      <c r="G51" s="377"/>
      <c r="AO51" s="579">
        <f t="shared" si="1"/>
        <v>1</v>
      </c>
    </row>
    <row r="52" spans="1:41" s="66" customFormat="1" ht="15" customHeight="1" x14ac:dyDescent="0.2">
      <c r="A52" s="361" t="str">
        <f>[6]Settings!U192</f>
        <v>Total: iLembe Municipalities</v>
      </c>
      <c r="B52" s="362"/>
      <c r="C52" s="363"/>
      <c r="D52" s="585"/>
      <c r="E52" s="378">
        <f>SUM(E51:E51)</f>
        <v>11000</v>
      </c>
      <c r="F52" s="379">
        <f>SUM(F51:F51)</f>
        <v>0</v>
      </c>
      <c r="G52" s="380">
        <f>SUM(G51:G51)</f>
        <v>0</v>
      </c>
      <c r="H52"/>
      <c r="I52"/>
      <c r="J52"/>
      <c r="K52"/>
      <c r="L52"/>
      <c r="M52"/>
      <c r="N52"/>
      <c r="O52"/>
      <c r="P52"/>
      <c r="Q52"/>
      <c r="R52"/>
      <c r="S52"/>
      <c r="T52"/>
      <c r="U52"/>
      <c r="V52"/>
      <c r="W52"/>
      <c r="X52"/>
      <c r="Y52"/>
      <c r="Z52"/>
      <c r="AA52"/>
      <c r="AB52"/>
      <c r="AC52"/>
      <c r="AD52"/>
      <c r="AE52"/>
      <c r="AF52"/>
      <c r="AG52"/>
      <c r="AH52"/>
      <c r="AI52" s="426"/>
      <c r="AO52" s="579">
        <f t="shared" si="1"/>
        <v>1</v>
      </c>
    </row>
    <row r="53" spans="1:41" ht="24.95" customHeight="1" x14ac:dyDescent="0.2">
      <c r="A53" s="358">
        <f>[6]Settings!U200</f>
        <v>0</v>
      </c>
      <c r="B53" s="359">
        <f>[6]Settings!V200</f>
        <v>0</v>
      </c>
      <c r="C53" s="360">
        <f>[6]Settings!W200</f>
        <v>0</v>
      </c>
      <c r="D53" s="347"/>
      <c r="E53" s="372"/>
      <c r="F53" s="373"/>
      <c r="G53" s="374"/>
      <c r="AO53" s="579">
        <f t="shared" si="1"/>
        <v>0</v>
      </c>
    </row>
    <row r="54" spans="1:41" ht="24.95" hidden="1" customHeight="1" x14ac:dyDescent="0.2">
      <c r="A54" s="587">
        <f>[6]Settings!U201</f>
        <v>0</v>
      </c>
      <c r="B54" s="588">
        <f>[6]Settings!V201</f>
        <v>0</v>
      </c>
      <c r="C54" s="588">
        <f>[6]Settings!W201</f>
        <v>0</v>
      </c>
      <c r="D54" s="589"/>
      <c r="E54" s="590"/>
      <c r="F54" s="590"/>
      <c r="G54" s="591"/>
      <c r="H54" s="1"/>
      <c r="I54" s="2"/>
      <c r="J54" s="3"/>
      <c r="K54" s="1"/>
      <c r="L54" s="2"/>
      <c r="M54" s="3"/>
      <c r="N54" s="1"/>
      <c r="O54" s="2"/>
      <c r="P54" s="3"/>
      <c r="Q54" s="1"/>
      <c r="R54" s="2"/>
      <c r="S54" s="3"/>
      <c r="T54" s="1"/>
      <c r="U54" s="2"/>
      <c r="V54" s="3"/>
      <c r="W54" s="1"/>
      <c r="X54" s="2"/>
      <c r="Y54" s="3"/>
      <c r="Z54" s="1"/>
      <c r="AA54" s="2"/>
      <c r="AB54" s="3"/>
      <c r="AC54" s="1"/>
      <c r="AD54" s="2"/>
      <c r="AE54" s="3"/>
      <c r="AF54" s="1"/>
      <c r="AG54" s="2"/>
      <c r="AH54" s="3"/>
      <c r="AO54" s="579"/>
    </row>
    <row r="55" spans="1:41" s="66" customFormat="1" ht="15" customHeight="1" x14ac:dyDescent="0.2">
      <c r="A55" s="361" t="str">
        <f>[6]Settings!U202</f>
        <v>Total: KwaZulu-Natal  Municipalities</v>
      </c>
      <c r="B55" s="362"/>
      <c r="C55" s="363"/>
      <c r="D55" s="585"/>
      <c r="E55" s="378">
        <f>E46+E48+E50+E52</f>
        <v>44000</v>
      </c>
      <c r="F55" s="379">
        <f>F46+F48+F50+F52</f>
        <v>0</v>
      </c>
      <c r="G55" s="380">
        <f>G46+G48+G50+G52</f>
        <v>0</v>
      </c>
      <c r="H55"/>
      <c r="I55"/>
      <c r="J55"/>
      <c r="K55"/>
      <c r="L55"/>
      <c r="M55"/>
      <c r="N55"/>
      <c r="O55"/>
      <c r="P55"/>
      <c r="Q55"/>
      <c r="R55"/>
      <c r="S55"/>
      <c r="T55"/>
      <c r="U55"/>
      <c r="V55"/>
      <c r="W55"/>
      <c r="X55"/>
      <c r="Y55"/>
      <c r="Z55"/>
      <c r="AA55"/>
      <c r="AB55"/>
      <c r="AC55"/>
      <c r="AD55"/>
      <c r="AE55"/>
      <c r="AF55"/>
      <c r="AG55"/>
      <c r="AH55"/>
      <c r="AI55" s="426"/>
      <c r="AO55" s="579">
        <f t="shared" si="1"/>
        <v>1</v>
      </c>
    </row>
    <row r="56" spans="1:41" ht="16.5" customHeight="1" x14ac:dyDescent="0.2">
      <c r="A56" s="358">
        <f>[6]Settings!U203</f>
        <v>0</v>
      </c>
      <c r="B56" s="359">
        <f>[6]Settings!V203</f>
        <v>0</v>
      </c>
      <c r="C56" s="360">
        <f>[6]Settings!W203</f>
        <v>0</v>
      </c>
      <c r="D56" s="347"/>
      <c r="E56" s="381"/>
      <c r="F56" s="382"/>
      <c r="G56" s="383"/>
      <c r="AO56" s="579">
        <v>1</v>
      </c>
    </row>
    <row r="57" spans="1:41" ht="16.5" customHeight="1" x14ac:dyDescent="0.2">
      <c r="A57" s="364" t="str">
        <f>[6]Settings!U204</f>
        <v>LIMPOPO</v>
      </c>
      <c r="B57" s="351"/>
      <c r="C57" s="352"/>
      <c r="D57" s="321"/>
      <c r="E57" s="372"/>
      <c r="F57" s="373"/>
      <c r="G57" s="374"/>
      <c r="AO57" s="579">
        <v>1</v>
      </c>
    </row>
    <row r="58" spans="1:41" ht="26.25" customHeight="1" x14ac:dyDescent="0.2">
      <c r="A58" s="350" t="str">
        <f>[6]Settings!U207</f>
        <v>B</v>
      </c>
      <c r="B58" s="351" t="str">
        <f>[6]Settings!V207</f>
        <v>LIM332</v>
      </c>
      <c r="C58" s="357" t="str">
        <f>[6]Settings!W207</f>
        <v xml:space="preserve"> Greater Letaba</v>
      </c>
      <c r="D58" s="584" t="s">
        <v>1255</v>
      </c>
      <c r="E58" s="375">
        <v>2564</v>
      </c>
      <c r="F58" s="376"/>
      <c r="G58" s="377"/>
      <c r="AO58" s="579">
        <f t="shared" ref="AO58:AO105" si="2">IF(SUM($E58:$G58)=0,0,1)</f>
        <v>1</v>
      </c>
    </row>
    <row r="59" spans="1:41" ht="26.25" customHeight="1" x14ac:dyDescent="0.2">
      <c r="A59" s="350" t="str">
        <f>[6]Settings!U209</f>
        <v>B</v>
      </c>
      <c r="B59" s="351" t="str">
        <f>[6]Settings!V209</f>
        <v>LIM334</v>
      </c>
      <c r="C59" s="357" t="str">
        <f>[6]Settings!W209</f>
        <v xml:space="preserve"> Ba-Phalaborwa</v>
      </c>
      <c r="D59" s="584" t="s">
        <v>605</v>
      </c>
      <c r="E59" s="375">
        <v>7084</v>
      </c>
      <c r="F59" s="376"/>
      <c r="G59" s="377"/>
      <c r="AO59" s="579">
        <f t="shared" si="2"/>
        <v>1</v>
      </c>
    </row>
    <row r="60" spans="1:41" s="66" customFormat="1" ht="15" customHeight="1" x14ac:dyDescent="0.2">
      <c r="A60" s="361" t="str">
        <f>[6]Settings!U212</f>
        <v>Total: Mopani Municipalities</v>
      </c>
      <c r="B60" s="362"/>
      <c r="C60" s="363"/>
      <c r="D60" s="585"/>
      <c r="E60" s="378">
        <f>SUM(E58:E59)</f>
        <v>9648</v>
      </c>
      <c r="F60" s="379">
        <f>SUM(F58:F59)</f>
        <v>0</v>
      </c>
      <c r="G60" s="380">
        <f>SUM(G58:G59)</f>
        <v>0</v>
      </c>
      <c r="H60"/>
      <c r="I60"/>
      <c r="J60"/>
      <c r="K60"/>
      <c r="L60"/>
      <c r="M60"/>
      <c r="N60"/>
      <c r="O60"/>
      <c r="P60"/>
      <c r="Q60"/>
      <c r="R60"/>
      <c r="S60"/>
      <c r="T60"/>
      <c r="U60"/>
      <c r="V60"/>
      <c r="W60"/>
      <c r="X60"/>
      <c r="Y60"/>
      <c r="Z60"/>
      <c r="AA60"/>
      <c r="AB60"/>
      <c r="AC60"/>
      <c r="AD60"/>
      <c r="AE60"/>
      <c r="AF60"/>
      <c r="AG60"/>
      <c r="AH60"/>
      <c r="AI60" s="426"/>
      <c r="AO60" s="579">
        <f t="shared" si="2"/>
        <v>1</v>
      </c>
    </row>
    <row r="61" spans="1:41" ht="26.25" customHeight="1" x14ac:dyDescent="0.2">
      <c r="A61" s="350" t="str">
        <f>[6]Settings!U223</f>
        <v>B</v>
      </c>
      <c r="B61" s="351" t="str">
        <f>[6]Settings!V223</f>
        <v>LIM354</v>
      </c>
      <c r="C61" s="357" t="str">
        <f>[6]Settings!W223</f>
        <v xml:space="preserve">Polokwane </v>
      </c>
      <c r="D61" s="584" t="s">
        <v>606</v>
      </c>
      <c r="E61" s="375">
        <v>7764</v>
      </c>
      <c r="F61" s="376"/>
      <c r="G61" s="377"/>
      <c r="AO61" s="579">
        <f t="shared" si="2"/>
        <v>1</v>
      </c>
    </row>
    <row r="62" spans="1:41" ht="26.25" customHeight="1" x14ac:dyDescent="0.2">
      <c r="A62" s="350" t="str">
        <f>[6]Settings!U224</f>
        <v>B</v>
      </c>
      <c r="B62" s="351" t="str">
        <f>[6]Settings!V224</f>
        <v>LIM355</v>
      </c>
      <c r="C62" s="357" t="str">
        <f>[6]Settings!W224</f>
        <v>Lepele-Nkumpi</v>
      </c>
      <c r="D62" s="584" t="s">
        <v>607</v>
      </c>
      <c r="E62" s="375">
        <v>5137</v>
      </c>
      <c r="F62" s="376"/>
      <c r="G62" s="377"/>
      <c r="AO62" s="579">
        <f t="shared" si="2"/>
        <v>1</v>
      </c>
    </row>
    <row r="63" spans="1:41" s="66" customFormat="1" ht="15" customHeight="1" x14ac:dyDescent="0.2">
      <c r="A63" s="361" t="str">
        <f>[6]Settings!U226</f>
        <v>Total: Capricorn Municipalities</v>
      </c>
      <c r="B63" s="362"/>
      <c r="C63" s="363"/>
      <c r="D63" s="585"/>
      <c r="E63" s="378">
        <f>SUM(E61:E62)</f>
        <v>12901</v>
      </c>
      <c r="F63" s="379">
        <f>SUM(F61:F62)</f>
        <v>0</v>
      </c>
      <c r="G63" s="380">
        <f>SUM(G61:G62)</f>
        <v>0</v>
      </c>
      <c r="H63"/>
      <c r="I63"/>
      <c r="J63"/>
      <c r="K63"/>
      <c r="L63"/>
      <c r="M63"/>
      <c r="N63"/>
      <c r="O63"/>
      <c r="P63"/>
      <c r="Q63"/>
      <c r="R63"/>
      <c r="S63"/>
      <c r="T63"/>
      <c r="U63"/>
      <c r="V63"/>
      <c r="W63"/>
      <c r="X63"/>
      <c r="Y63"/>
      <c r="Z63"/>
      <c r="AA63"/>
      <c r="AB63"/>
      <c r="AC63"/>
      <c r="AD63"/>
      <c r="AE63"/>
      <c r="AF63"/>
      <c r="AG63"/>
      <c r="AH63"/>
      <c r="AI63" s="426"/>
      <c r="AO63" s="579">
        <f t="shared" si="2"/>
        <v>1</v>
      </c>
    </row>
    <row r="64" spans="1:41" ht="26.25" customHeight="1" x14ac:dyDescent="0.2">
      <c r="A64" s="350" t="str">
        <f>[6]Settings!U236</f>
        <v>B</v>
      </c>
      <c r="B64" s="351" t="str">
        <f>[6]Settings!V236</f>
        <v>LIM471</v>
      </c>
      <c r="C64" s="357" t="str">
        <f>[6]Settings!W236</f>
        <v xml:space="preserve"> Ephraim Mogale</v>
      </c>
      <c r="D64" s="584" t="s">
        <v>608</v>
      </c>
      <c r="E64" s="375">
        <v>10832</v>
      </c>
      <c r="F64" s="376"/>
      <c r="G64" s="377"/>
      <c r="AO64" s="579">
        <f t="shared" si="2"/>
        <v>1</v>
      </c>
    </row>
    <row r="65" spans="1:41" s="66" customFormat="1" ht="15" customHeight="1" x14ac:dyDescent="0.2">
      <c r="A65" s="361" t="str">
        <f>[6]Settings!U241</f>
        <v>Total: Sekhukhune Municipalities</v>
      </c>
      <c r="B65" s="362"/>
      <c r="C65" s="363"/>
      <c r="D65" s="585"/>
      <c r="E65" s="378">
        <f>SUM(E64:E64)</f>
        <v>10832</v>
      </c>
      <c r="F65" s="379">
        <f>SUM(F64:F64)</f>
        <v>0</v>
      </c>
      <c r="G65" s="380">
        <f>SUM(G64:G64)</f>
        <v>0</v>
      </c>
      <c r="H65"/>
      <c r="I65"/>
      <c r="J65"/>
      <c r="K65"/>
      <c r="L65"/>
      <c r="M65"/>
      <c r="N65"/>
      <c r="O65"/>
      <c r="P65"/>
      <c r="Q65"/>
      <c r="R65"/>
      <c r="S65"/>
      <c r="T65"/>
      <c r="U65"/>
      <c r="V65"/>
      <c r="W65"/>
      <c r="X65"/>
      <c r="Y65"/>
      <c r="Z65"/>
      <c r="AA65"/>
      <c r="AB65"/>
      <c r="AC65"/>
      <c r="AD65"/>
      <c r="AE65"/>
      <c r="AF65"/>
      <c r="AG65"/>
      <c r="AH65"/>
      <c r="AI65" s="426"/>
      <c r="AO65" s="579">
        <f t="shared" si="2"/>
        <v>1</v>
      </c>
    </row>
    <row r="66" spans="1:41" ht="24.95" customHeight="1" x14ac:dyDescent="0.2">
      <c r="A66" s="587">
        <f>[6]Settings!U243</f>
        <v>0</v>
      </c>
      <c r="B66" s="588">
        <f>[6]Settings!V243</f>
        <v>0</v>
      </c>
      <c r="C66" s="588">
        <f>[6]Settings!W243</f>
        <v>0</v>
      </c>
      <c r="D66" s="589"/>
      <c r="E66" s="590"/>
      <c r="F66" s="590"/>
      <c r="G66" s="591"/>
      <c r="AO66" s="579">
        <v>1</v>
      </c>
    </row>
    <row r="67" spans="1:41" s="66" customFormat="1" ht="15" customHeight="1" x14ac:dyDescent="0.2">
      <c r="A67" s="361" t="str">
        <f>[6]Settings!U244</f>
        <v>Total: Limpopo Municipalities</v>
      </c>
      <c r="B67" s="362"/>
      <c r="C67" s="363"/>
      <c r="D67" s="585"/>
      <c r="E67" s="378">
        <f>E60+E63+E65</f>
        <v>33381</v>
      </c>
      <c r="F67" s="379">
        <f>F60+F63+F65</f>
        <v>0</v>
      </c>
      <c r="G67" s="380">
        <f>G60+G63+G65</f>
        <v>0</v>
      </c>
      <c r="H67"/>
      <c r="I67"/>
      <c r="J67"/>
      <c r="K67"/>
      <c r="L67"/>
      <c r="M67"/>
      <c r="N67"/>
      <c r="O67"/>
      <c r="P67"/>
      <c r="Q67"/>
      <c r="R67"/>
      <c r="S67"/>
      <c r="T67"/>
      <c r="U67"/>
      <c r="V67"/>
      <c r="W67"/>
      <c r="X67"/>
      <c r="Y67"/>
      <c r="Z67"/>
      <c r="AA67"/>
      <c r="AB67"/>
      <c r="AC67"/>
      <c r="AD67"/>
      <c r="AE67"/>
      <c r="AF67"/>
      <c r="AG67"/>
      <c r="AH67"/>
      <c r="AI67" s="426"/>
      <c r="AO67" s="579">
        <f t="shared" si="2"/>
        <v>1</v>
      </c>
    </row>
    <row r="68" spans="1:41" ht="16.5" customHeight="1" x14ac:dyDescent="0.2">
      <c r="A68" s="358">
        <f>[6]Settings!U245</f>
        <v>0</v>
      </c>
      <c r="B68" s="359">
        <f>[6]Settings!V245</f>
        <v>0</v>
      </c>
      <c r="C68" s="360">
        <f>[6]Settings!W245</f>
        <v>0</v>
      </c>
      <c r="D68" s="347"/>
      <c r="E68" s="381"/>
      <c r="F68" s="382"/>
      <c r="G68" s="383"/>
      <c r="AO68" s="579">
        <v>1</v>
      </c>
    </row>
    <row r="69" spans="1:41" ht="16.5" customHeight="1" x14ac:dyDescent="0.2">
      <c r="A69" s="364" t="str">
        <f>[6]Settings!U246</f>
        <v>MPUMALANGA</v>
      </c>
      <c r="B69" s="351"/>
      <c r="C69" s="352"/>
      <c r="D69" s="321"/>
      <c r="E69" s="372"/>
      <c r="F69" s="373"/>
      <c r="G69" s="374"/>
      <c r="AO69" s="579">
        <v>1</v>
      </c>
    </row>
    <row r="70" spans="1:41" ht="26.25" customHeight="1" x14ac:dyDescent="0.2">
      <c r="A70" s="350" t="str">
        <f>[6]Settings!U250</f>
        <v>B</v>
      </c>
      <c r="B70" s="351" t="s">
        <v>1287</v>
      </c>
      <c r="C70" s="357" t="s">
        <v>1169</v>
      </c>
      <c r="D70" s="584" t="s">
        <v>609</v>
      </c>
      <c r="E70" s="375">
        <v>2500</v>
      </c>
      <c r="F70" s="376"/>
      <c r="G70" s="377"/>
      <c r="AO70" s="579">
        <f t="shared" si="2"/>
        <v>1</v>
      </c>
    </row>
    <row r="71" spans="1:41" ht="26.25" customHeight="1" x14ac:dyDescent="0.2">
      <c r="A71" s="350" t="str">
        <f>[6]Settings!U251</f>
        <v>B</v>
      </c>
      <c r="B71" s="351" t="s">
        <v>1288</v>
      </c>
      <c r="C71" s="357" t="s">
        <v>1170</v>
      </c>
      <c r="D71" s="584" t="s">
        <v>610</v>
      </c>
      <c r="E71" s="375">
        <v>2500</v>
      </c>
      <c r="F71" s="376"/>
      <c r="G71" s="377"/>
      <c r="AO71" s="579">
        <f t="shared" si="2"/>
        <v>1</v>
      </c>
    </row>
    <row r="72" spans="1:41" s="66" customFormat="1" ht="15" customHeight="1" x14ac:dyDescent="0.2">
      <c r="A72" s="361" t="str">
        <f>[6]Settings!U256</f>
        <v>Total: Gert Sibande Municipalities</v>
      </c>
      <c r="B72" s="362"/>
      <c r="C72" s="363"/>
      <c r="D72" s="585"/>
      <c r="E72" s="378">
        <f>SUM(E70:E71)</f>
        <v>5000</v>
      </c>
      <c r="F72" s="379">
        <f>SUM(F70:F71)</f>
        <v>0</v>
      </c>
      <c r="G72" s="380">
        <f>SUM(G70:G71)</f>
        <v>0</v>
      </c>
      <c r="H72"/>
      <c r="I72"/>
      <c r="J72"/>
      <c r="K72"/>
      <c r="L72"/>
      <c r="M72"/>
      <c r="N72"/>
      <c r="O72"/>
      <c r="P72"/>
      <c r="Q72"/>
      <c r="R72"/>
      <c r="S72"/>
      <c r="T72"/>
      <c r="U72"/>
      <c r="V72"/>
      <c r="W72"/>
      <c r="X72"/>
      <c r="Y72"/>
      <c r="Z72"/>
      <c r="AA72"/>
      <c r="AB72"/>
      <c r="AC72"/>
      <c r="AD72"/>
      <c r="AE72"/>
      <c r="AF72"/>
      <c r="AG72"/>
      <c r="AH72"/>
      <c r="AI72" s="426"/>
      <c r="AO72" s="579">
        <f t="shared" si="2"/>
        <v>1</v>
      </c>
    </row>
    <row r="73" spans="1:41" ht="26.25" customHeight="1" x14ac:dyDescent="0.2">
      <c r="A73" s="350" t="str">
        <f>[6]Settings!U262</f>
        <v>B</v>
      </c>
      <c r="B73" s="351" t="str">
        <f>[6]Settings!V262</f>
        <v>MP315</v>
      </c>
      <c r="C73" s="357" t="str">
        <f>[6]Settings!W262</f>
        <v>Thembisile Hani</v>
      </c>
      <c r="D73" s="584" t="s">
        <v>611</v>
      </c>
      <c r="E73" s="375">
        <v>5904</v>
      </c>
      <c r="F73" s="376"/>
      <c r="G73" s="377"/>
      <c r="AO73" s="579">
        <f t="shared" si="2"/>
        <v>1</v>
      </c>
    </row>
    <row r="74" spans="1:41" s="66" customFormat="1" ht="15" customHeight="1" x14ac:dyDescent="0.2">
      <c r="A74" s="361" t="str">
        <f>[6]Settings!U265</f>
        <v>Total: Nkangala Municipalities</v>
      </c>
      <c r="B74" s="362"/>
      <c r="C74" s="363"/>
      <c r="D74" s="585"/>
      <c r="E74" s="378">
        <f>SUM(E73:E73)</f>
        <v>5904</v>
      </c>
      <c r="F74" s="379">
        <f>SUM(F73:F73)</f>
        <v>0</v>
      </c>
      <c r="G74" s="380">
        <f>SUM(G73:G73)</f>
        <v>0</v>
      </c>
      <c r="H74"/>
      <c r="I74"/>
      <c r="J74"/>
      <c r="K74"/>
      <c r="L74"/>
      <c r="M74"/>
      <c r="N74"/>
      <c r="O74"/>
      <c r="P74"/>
      <c r="Q74"/>
      <c r="R74"/>
      <c r="S74"/>
      <c r="T74"/>
      <c r="U74"/>
      <c r="V74"/>
      <c r="W74"/>
      <c r="X74"/>
      <c r="Y74"/>
      <c r="Z74"/>
      <c r="AA74"/>
      <c r="AB74"/>
      <c r="AC74"/>
      <c r="AD74"/>
      <c r="AE74"/>
      <c r="AF74"/>
      <c r="AG74"/>
      <c r="AH74"/>
      <c r="AI74" s="426"/>
      <c r="AO74" s="579">
        <f t="shared" si="2"/>
        <v>1</v>
      </c>
    </row>
    <row r="75" spans="1:41" ht="26.25" customHeight="1" x14ac:dyDescent="0.2">
      <c r="A75" s="350" t="str">
        <f>[6]Settings!U268</f>
        <v>B</v>
      </c>
      <c r="B75" s="351" t="str">
        <f>[6]Settings!V268</f>
        <v>MP324</v>
      </c>
      <c r="C75" s="357" t="str">
        <f>[6]Settings!W268</f>
        <v>Nkomazi</v>
      </c>
      <c r="D75" s="584" t="s">
        <v>598</v>
      </c>
      <c r="E75" s="375">
        <v>4654</v>
      </c>
      <c r="F75" s="376"/>
      <c r="G75" s="377"/>
      <c r="AO75" s="579">
        <f t="shared" si="2"/>
        <v>1</v>
      </c>
    </row>
    <row r="76" spans="1:41" ht="26.25" customHeight="1" x14ac:dyDescent="0.2">
      <c r="A76" s="350" t="str">
        <f>[6]Settings!U269</f>
        <v>B</v>
      </c>
      <c r="B76" s="351" t="str">
        <f>[6]Settings!V269</f>
        <v>MP325</v>
      </c>
      <c r="C76" s="357" t="str">
        <f>[6]Settings!W269</f>
        <v>Bushbuckridge</v>
      </c>
      <c r="D76" s="584" t="s">
        <v>612</v>
      </c>
      <c r="E76" s="375">
        <v>13096</v>
      </c>
      <c r="F76" s="376"/>
      <c r="G76" s="377"/>
      <c r="AO76" s="579">
        <f t="shared" si="2"/>
        <v>1</v>
      </c>
    </row>
    <row r="77" spans="1:41" s="66" customFormat="1" ht="15" customHeight="1" x14ac:dyDescent="0.2">
      <c r="A77" s="361" t="str">
        <f>[6]Settings!U272</f>
        <v>Total: Ehlanzeni Municipalities</v>
      </c>
      <c r="B77" s="362"/>
      <c r="C77" s="363"/>
      <c r="D77" s="585"/>
      <c r="E77" s="378">
        <f>SUM(E75:E76)</f>
        <v>17750</v>
      </c>
      <c r="F77" s="379">
        <f>SUM(F75:F76)</f>
        <v>0</v>
      </c>
      <c r="G77" s="380">
        <f>SUM(G75:G76)</f>
        <v>0</v>
      </c>
      <c r="H77"/>
      <c r="I77"/>
      <c r="J77"/>
      <c r="K77"/>
      <c r="L77"/>
      <c r="M77"/>
      <c r="N77"/>
      <c r="O77"/>
      <c r="P77"/>
      <c r="Q77"/>
      <c r="R77"/>
      <c r="S77"/>
      <c r="T77"/>
      <c r="U77"/>
      <c r="V77"/>
      <c r="W77"/>
      <c r="X77"/>
      <c r="Y77"/>
      <c r="Z77"/>
      <c r="AA77"/>
      <c r="AB77"/>
      <c r="AC77"/>
      <c r="AD77"/>
      <c r="AE77"/>
      <c r="AF77"/>
      <c r="AG77"/>
      <c r="AH77"/>
      <c r="AI77" s="426"/>
      <c r="AO77" s="579">
        <f t="shared" si="2"/>
        <v>1</v>
      </c>
    </row>
    <row r="78" spans="1:41" ht="24.95" customHeight="1" x14ac:dyDescent="0.2">
      <c r="A78" s="587">
        <f>[6]Settings!U274</f>
        <v>0</v>
      </c>
      <c r="B78" s="588">
        <f>[6]Settings!V274</f>
        <v>0</v>
      </c>
      <c r="C78" s="588">
        <f>[6]Settings!W274</f>
        <v>0</v>
      </c>
      <c r="D78" s="589"/>
      <c r="E78" s="590"/>
      <c r="F78" s="590"/>
      <c r="G78" s="591"/>
      <c r="AO78" s="579">
        <v>1</v>
      </c>
    </row>
    <row r="79" spans="1:41" s="66" customFormat="1" ht="15" customHeight="1" x14ac:dyDescent="0.2">
      <c r="A79" s="361" t="str">
        <f>[6]Settings!U275</f>
        <v>Total: Mpumalanga Municipalities</v>
      </c>
      <c r="B79" s="362"/>
      <c r="C79" s="363"/>
      <c r="D79" s="585"/>
      <c r="E79" s="378">
        <f>E72+E74+E77</f>
        <v>28654</v>
      </c>
      <c r="F79" s="379">
        <f>F72+F74+F77</f>
        <v>0</v>
      </c>
      <c r="G79" s="380">
        <f>G72+G74+G77</f>
        <v>0</v>
      </c>
      <c r="H79"/>
      <c r="I79"/>
      <c r="J79"/>
      <c r="K79"/>
      <c r="L79"/>
      <c r="M79"/>
      <c r="N79"/>
      <c r="O79"/>
      <c r="P79"/>
      <c r="Q79"/>
      <c r="R79"/>
      <c r="S79"/>
      <c r="T79"/>
      <c r="U79"/>
      <c r="V79"/>
      <c r="W79"/>
      <c r="X79"/>
      <c r="Y79"/>
      <c r="Z79"/>
      <c r="AA79"/>
      <c r="AB79"/>
      <c r="AC79"/>
      <c r="AD79"/>
      <c r="AE79"/>
      <c r="AF79"/>
      <c r="AG79"/>
      <c r="AH79"/>
      <c r="AI79" s="426"/>
      <c r="AO79" s="579">
        <f t="shared" si="2"/>
        <v>1</v>
      </c>
    </row>
    <row r="80" spans="1:41" ht="16.5" customHeight="1" x14ac:dyDescent="0.2">
      <c r="A80" s="358">
        <f>[6]Settings!U276</f>
        <v>0</v>
      </c>
      <c r="B80" s="359">
        <f>[6]Settings!V276</f>
        <v>0</v>
      </c>
      <c r="C80" s="360">
        <f>[6]Settings!W276</f>
        <v>0</v>
      </c>
      <c r="D80" s="347"/>
      <c r="E80" s="381"/>
      <c r="F80" s="382"/>
      <c r="G80" s="383"/>
      <c r="AO80" s="579">
        <v>1</v>
      </c>
    </row>
    <row r="81" spans="1:41" ht="16.5" customHeight="1" x14ac:dyDescent="0.2">
      <c r="A81" s="364" t="str">
        <f>[6]Settings!U277</f>
        <v>NORTHERN CAPE</v>
      </c>
      <c r="B81" s="351"/>
      <c r="C81" s="352"/>
      <c r="D81" s="321"/>
      <c r="E81" s="372"/>
      <c r="F81" s="373"/>
      <c r="G81" s="374"/>
      <c r="AO81" s="579">
        <v>1</v>
      </c>
    </row>
    <row r="82" spans="1:41" ht="26.25" customHeight="1" x14ac:dyDescent="0.2">
      <c r="A82" s="350" t="str">
        <f>[6]Settings!U282</f>
        <v>B</v>
      </c>
      <c r="B82" s="351" t="s">
        <v>132</v>
      </c>
      <c r="C82" s="357" t="s">
        <v>398</v>
      </c>
      <c r="D82" s="584" t="s">
        <v>598</v>
      </c>
      <c r="E82" s="375">
        <v>6866.5879999999997</v>
      </c>
      <c r="F82" s="376"/>
      <c r="G82" s="377"/>
      <c r="AO82" s="579">
        <f t="shared" si="2"/>
        <v>1</v>
      </c>
    </row>
    <row r="83" spans="1:41" s="66" customFormat="1" ht="15" customHeight="1" x14ac:dyDescent="0.2">
      <c r="A83" s="361" t="str">
        <f>[6]Settings!U286</f>
        <v>Total: Namakwa Municipalities</v>
      </c>
      <c r="B83" s="362"/>
      <c r="C83" s="363"/>
      <c r="D83" s="585"/>
      <c r="E83" s="378">
        <f>SUM(E82:E82)</f>
        <v>6866.5879999999997</v>
      </c>
      <c r="F83" s="379">
        <f>SUM(F82:F82)</f>
        <v>0</v>
      </c>
      <c r="G83" s="380">
        <f>SUM(G82:G82)</f>
        <v>0</v>
      </c>
      <c r="H83"/>
      <c r="I83"/>
      <c r="J83"/>
      <c r="K83"/>
      <c r="L83"/>
      <c r="M83"/>
      <c r="N83"/>
      <c r="O83"/>
      <c r="P83"/>
      <c r="Q83"/>
      <c r="R83"/>
      <c r="S83"/>
      <c r="T83"/>
      <c r="U83"/>
      <c r="V83"/>
      <c r="W83"/>
      <c r="X83"/>
      <c r="Y83"/>
      <c r="Z83"/>
      <c r="AA83"/>
      <c r="AB83"/>
      <c r="AC83"/>
      <c r="AD83"/>
      <c r="AE83"/>
      <c r="AF83"/>
      <c r="AG83"/>
      <c r="AH83"/>
      <c r="AI83" s="426"/>
      <c r="AO83" s="579">
        <f t="shared" si="2"/>
        <v>1</v>
      </c>
    </row>
    <row r="84" spans="1:41" ht="26.25" customHeight="1" x14ac:dyDescent="0.2">
      <c r="A84" s="350" t="str">
        <f>[6]Settings!U295</f>
        <v>B</v>
      </c>
      <c r="B84" s="351" t="s">
        <v>139</v>
      </c>
      <c r="C84" s="357" t="s">
        <v>408</v>
      </c>
      <c r="D84" s="584" t="s">
        <v>598</v>
      </c>
      <c r="E84" s="375">
        <v>6866.5879999999997</v>
      </c>
      <c r="F84" s="376"/>
      <c r="G84" s="377"/>
      <c r="AO84" s="579">
        <f t="shared" si="2"/>
        <v>1</v>
      </c>
    </row>
    <row r="85" spans="1:41" s="66" customFormat="1" ht="15" customHeight="1" x14ac:dyDescent="0.2">
      <c r="A85" s="361" t="str">
        <f>[6]Settings!U297</f>
        <v>Total: Pixley Ka Seme Municipalities</v>
      </c>
      <c r="B85" s="362"/>
      <c r="C85" s="363"/>
      <c r="D85" s="585"/>
      <c r="E85" s="378">
        <f>SUM(E84:E84)</f>
        <v>6866.5879999999997</v>
      </c>
      <c r="F85" s="379">
        <f>SUM(F84:F84)</f>
        <v>0</v>
      </c>
      <c r="G85" s="380">
        <f>SUM(G84:G84)</f>
        <v>0</v>
      </c>
      <c r="H85"/>
      <c r="I85"/>
      <c r="J85"/>
      <c r="K85"/>
      <c r="L85"/>
      <c r="M85"/>
      <c r="N85"/>
      <c r="O85"/>
      <c r="P85"/>
      <c r="Q85"/>
      <c r="R85"/>
      <c r="S85"/>
      <c r="T85"/>
      <c r="U85"/>
      <c r="V85"/>
      <c r="W85"/>
      <c r="X85"/>
      <c r="Y85"/>
      <c r="Z85"/>
      <c r="AA85"/>
      <c r="AB85"/>
      <c r="AC85"/>
      <c r="AD85"/>
      <c r="AE85"/>
      <c r="AF85"/>
      <c r="AG85"/>
      <c r="AH85"/>
      <c r="AI85" s="426"/>
      <c r="AO85" s="579">
        <f t="shared" si="2"/>
        <v>1</v>
      </c>
    </row>
    <row r="86" spans="1:41" ht="26.25" customHeight="1" x14ac:dyDescent="0.2">
      <c r="A86" s="350" t="str">
        <f>[6]Settings!U307</f>
        <v>B</v>
      </c>
      <c r="B86" s="351" t="s">
        <v>145</v>
      </c>
      <c r="C86" s="357" t="s">
        <v>412</v>
      </c>
      <c r="D86" s="584" t="s">
        <v>598</v>
      </c>
      <c r="E86" s="375">
        <v>6866.5879999999997</v>
      </c>
      <c r="F86" s="376"/>
      <c r="G86" s="377"/>
      <c r="AO86" s="579">
        <f t="shared" si="2"/>
        <v>1</v>
      </c>
    </row>
    <row r="87" spans="1:41" s="66" customFormat="1" ht="15" customHeight="1" x14ac:dyDescent="0.2">
      <c r="A87" s="361" t="str">
        <f>[6]Settings!U312</f>
        <v>Total: Frances Baard Municipalities</v>
      </c>
      <c r="B87" s="362"/>
      <c r="C87" s="363"/>
      <c r="D87" s="585"/>
      <c r="E87" s="378">
        <f>SUM(E86:E86)</f>
        <v>6866.5879999999997</v>
      </c>
      <c r="F87" s="379">
        <f>SUM(F86:F86)</f>
        <v>0</v>
      </c>
      <c r="G87" s="380">
        <f>SUM(G86:G86)</f>
        <v>0</v>
      </c>
      <c r="H87"/>
      <c r="I87"/>
      <c r="J87"/>
      <c r="K87"/>
      <c r="L87"/>
      <c r="M87"/>
      <c r="N87"/>
      <c r="O87"/>
      <c r="P87"/>
      <c r="Q87"/>
      <c r="R87"/>
      <c r="S87"/>
      <c r="T87"/>
      <c r="U87"/>
      <c r="V87"/>
      <c r="W87"/>
      <c r="X87"/>
      <c r="Y87"/>
      <c r="Z87"/>
      <c r="AA87"/>
      <c r="AB87"/>
      <c r="AC87"/>
      <c r="AD87"/>
      <c r="AE87"/>
      <c r="AF87"/>
      <c r="AG87"/>
      <c r="AH87"/>
      <c r="AI87" s="426"/>
      <c r="AO87" s="579">
        <f t="shared" si="2"/>
        <v>1</v>
      </c>
    </row>
    <row r="88" spans="1:41" ht="24.95" customHeight="1" x14ac:dyDescent="0.2">
      <c r="A88" s="358">
        <f>[6]Settings!U320</f>
        <v>0</v>
      </c>
      <c r="B88" s="359">
        <f>[6]Settings!V320</f>
        <v>0</v>
      </c>
      <c r="C88" s="359">
        <f>[6]Settings!W320</f>
        <v>0</v>
      </c>
      <c r="D88" s="586"/>
      <c r="E88" s="372"/>
      <c r="F88" s="373"/>
      <c r="G88" s="374"/>
      <c r="AO88" s="579">
        <v>1</v>
      </c>
    </row>
    <row r="89" spans="1:41" s="66" customFormat="1" ht="15" customHeight="1" x14ac:dyDescent="0.2">
      <c r="A89" s="361" t="str">
        <f>[6]Settings!U321</f>
        <v>Total: Northern Cape Municipalities</v>
      </c>
      <c r="B89" s="362"/>
      <c r="C89" s="363"/>
      <c r="D89" s="585"/>
      <c r="E89" s="378">
        <f>E83+E85+E87</f>
        <v>20599.763999999999</v>
      </c>
      <c r="F89" s="379">
        <f>F83+F85+F87</f>
        <v>0</v>
      </c>
      <c r="G89" s="380">
        <f>G83+G85+G87</f>
        <v>0</v>
      </c>
      <c r="H89"/>
      <c r="I89"/>
      <c r="J89"/>
      <c r="K89"/>
      <c r="L89"/>
      <c r="M89"/>
      <c r="N89"/>
      <c r="O89"/>
      <c r="P89"/>
      <c r="Q89"/>
      <c r="R89"/>
      <c r="S89"/>
      <c r="T89"/>
      <c r="U89"/>
      <c r="V89"/>
      <c r="W89"/>
      <c r="X89"/>
      <c r="Y89"/>
      <c r="Z89"/>
      <c r="AA89"/>
      <c r="AB89"/>
      <c r="AC89"/>
      <c r="AD89"/>
      <c r="AE89"/>
      <c r="AF89"/>
      <c r="AG89"/>
      <c r="AH89"/>
      <c r="AI89" s="426"/>
      <c r="AO89" s="579">
        <f t="shared" si="2"/>
        <v>1</v>
      </c>
    </row>
    <row r="90" spans="1:41" ht="16.5" customHeight="1" x14ac:dyDescent="0.2">
      <c r="A90" s="358">
        <f>[6]Settings!U322</f>
        <v>0</v>
      </c>
      <c r="B90" s="359">
        <f>[6]Settings!V322</f>
        <v>0</v>
      </c>
      <c r="C90" s="360">
        <f>[6]Settings!W322</f>
        <v>0</v>
      </c>
      <c r="D90" s="347"/>
      <c r="E90" s="381"/>
      <c r="F90" s="382"/>
      <c r="G90" s="383"/>
      <c r="AO90" s="579">
        <v>1</v>
      </c>
    </row>
    <row r="91" spans="1:41" ht="16.5" customHeight="1" x14ac:dyDescent="0.2">
      <c r="A91" s="364" t="str">
        <f>[6]Settings!U323</f>
        <v>NORTH WEST</v>
      </c>
      <c r="B91" s="351"/>
      <c r="C91" s="352"/>
      <c r="D91" s="321"/>
      <c r="E91" s="372"/>
      <c r="F91" s="373"/>
      <c r="G91" s="374"/>
      <c r="AO91" s="579">
        <v>1</v>
      </c>
    </row>
    <row r="92" spans="1:41" ht="26.25" customHeight="1" x14ac:dyDescent="0.2">
      <c r="A92" s="350" t="str">
        <f>[6]Settings!U325</f>
        <v>B</v>
      </c>
      <c r="B92" s="351" t="str">
        <f>[6]Settings!V325</f>
        <v>NW371</v>
      </c>
      <c r="C92" s="357" t="str">
        <f>[6]Settings!W325</f>
        <v xml:space="preserve"> Moretele</v>
      </c>
      <c r="D92" s="584" t="s">
        <v>613</v>
      </c>
      <c r="E92" s="375">
        <v>15000</v>
      </c>
      <c r="F92" s="376"/>
      <c r="G92" s="377"/>
      <c r="AO92" s="579">
        <f t="shared" si="2"/>
        <v>1</v>
      </c>
    </row>
    <row r="93" spans="1:41" s="66" customFormat="1" ht="15" customHeight="1" x14ac:dyDescent="0.2">
      <c r="A93" s="361" t="str">
        <f>[6]Settings!U331</f>
        <v>Total: Bojanala Platinum Municipalities</v>
      </c>
      <c r="B93" s="362"/>
      <c r="C93" s="363"/>
      <c r="D93" s="585"/>
      <c r="E93" s="378">
        <f>SUM(E92:E92)</f>
        <v>15000</v>
      </c>
      <c r="F93" s="379">
        <f>SUM(F92:F92)</f>
        <v>0</v>
      </c>
      <c r="G93" s="380">
        <f>SUM(G92:G92)</f>
        <v>0</v>
      </c>
      <c r="H93"/>
      <c r="I93"/>
      <c r="J93"/>
      <c r="K93"/>
      <c r="L93"/>
      <c r="M93"/>
      <c r="N93"/>
      <c r="O93"/>
      <c r="P93"/>
      <c r="Q93"/>
      <c r="R93"/>
      <c r="S93"/>
      <c r="T93"/>
      <c r="U93"/>
      <c r="V93"/>
      <c r="W93"/>
      <c r="X93"/>
      <c r="Y93"/>
      <c r="Z93"/>
      <c r="AA93"/>
      <c r="AB93"/>
      <c r="AC93"/>
      <c r="AD93"/>
      <c r="AE93"/>
      <c r="AF93"/>
      <c r="AG93"/>
      <c r="AH93"/>
      <c r="AI93" s="426"/>
      <c r="AO93" s="579">
        <f t="shared" si="2"/>
        <v>1</v>
      </c>
    </row>
    <row r="94" spans="1:41" ht="26.25" customHeight="1" x14ac:dyDescent="0.2">
      <c r="A94" s="350" t="str">
        <f>[6]Settings!U337</f>
        <v>B</v>
      </c>
      <c r="B94" s="351" t="str">
        <f>[6]Settings!V337</f>
        <v>NW385</v>
      </c>
      <c r="C94" s="357" t="str">
        <f>[6]Settings!W337</f>
        <v xml:space="preserve"> Ramotshere Moiloa</v>
      </c>
      <c r="D94" s="584" t="s">
        <v>599</v>
      </c>
      <c r="E94" s="375">
        <v>7274</v>
      </c>
      <c r="F94" s="376"/>
      <c r="G94" s="377"/>
      <c r="AO94" s="579">
        <f t="shared" si="2"/>
        <v>1</v>
      </c>
    </row>
    <row r="95" spans="1:41" s="66" customFormat="1" ht="15" customHeight="1" x14ac:dyDescent="0.2">
      <c r="A95" s="361" t="str">
        <f>[6]Settings!U339</f>
        <v>Total: Ngaka Modiri Molema Municipalities</v>
      </c>
      <c r="B95" s="362"/>
      <c r="C95" s="363"/>
      <c r="D95" s="585"/>
      <c r="E95" s="378">
        <f>SUM(E94:E94)</f>
        <v>7274</v>
      </c>
      <c r="F95" s="379">
        <f>SUM(F94:F94)</f>
        <v>0</v>
      </c>
      <c r="G95" s="380">
        <f>SUM(G94:G94)</f>
        <v>0</v>
      </c>
      <c r="H95"/>
      <c r="I95"/>
      <c r="J95"/>
      <c r="K95"/>
      <c r="L95"/>
      <c r="M95"/>
      <c r="N95"/>
      <c r="O95"/>
      <c r="P95"/>
      <c r="Q95"/>
      <c r="R95"/>
      <c r="S95"/>
      <c r="T95"/>
      <c r="U95"/>
      <c r="V95"/>
      <c r="W95"/>
      <c r="X95"/>
      <c r="Y95"/>
      <c r="Z95"/>
      <c r="AA95"/>
      <c r="AB95"/>
      <c r="AC95"/>
      <c r="AD95"/>
      <c r="AE95"/>
      <c r="AF95"/>
      <c r="AG95"/>
      <c r="AH95"/>
      <c r="AI95" s="426"/>
      <c r="AO95" s="579">
        <f t="shared" si="2"/>
        <v>1</v>
      </c>
    </row>
    <row r="96" spans="1:41" ht="26.25" customHeight="1" x14ac:dyDescent="0.2">
      <c r="A96" s="350" t="str">
        <f>[6]Settings!U343</f>
        <v>B</v>
      </c>
      <c r="B96" s="351" t="str">
        <f>[6]Settings!V343</f>
        <v>NW394</v>
      </c>
      <c r="C96" s="357" t="str">
        <f>[6]Settings!W343</f>
        <v xml:space="preserve"> Greater Taung</v>
      </c>
      <c r="D96" s="584" t="s">
        <v>614</v>
      </c>
      <c r="E96" s="375">
        <v>15000</v>
      </c>
      <c r="F96" s="376"/>
      <c r="G96" s="377"/>
      <c r="AO96" s="579">
        <f t="shared" si="2"/>
        <v>1</v>
      </c>
    </row>
    <row r="97" spans="1:41" s="66" customFormat="1" ht="15" customHeight="1" x14ac:dyDescent="0.2">
      <c r="A97" s="361" t="str">
        <f>[6]Settings!U347</f>
        <v>Total: Dr Ruth Segomotsi Mompati Municipalities</v>
      </c>
      <c r="B97" s="362"/>
      <c r="C97" s="363"/>
      <c r="D97" s="585"/>
      <c r="E97" s="378">
        <f>SUM(E96:E96)</f>
        <v>15000</v>
      </c>
      <c r="F97" s="379">
        <f>SUM(F96:F96)</f>
        <v>0</v>
      </c>
      <c r="G97" s="380">
        <f>SUM(G96:G96)</f>
        <v>0</v>
      </c>
      <c r="H97"/>
      <c r="I97"/>
      <c r="J97"/>
      <c r="K97"/>
      <c r="L97"/>
      <c r="M97"/>
      <c r="N97"/>
      <c r="O97"/>
      <c r="P97"/>
      <c r="Q97"/>
      <c r="R97"/>
      <c r="S97"/>
      <c r="T97"/>
      <c r="U97"/>
      <c r="V97"/>
      <c r="W97"/>
      <c r="X97"/>
      <c r="Y97"/>
      <c r="Z97"/>
      <c r="AA97"/>
      <c r="AB97"/>
      <c r="AC97"/>
      <c r="AD97"/>
      <c r="AE97"/>
      <c r="AF97"/>
      <c r="AG97"/>
      <c r="AH97"/>
      <c r="AI97" s="426"/>
      <c r="AO97" s="579">
        <f t="shared" si="2"/>
        <v>1</v>
      </c>
    </row>
    <row r="98" spans="1:41" ht="24.95" customHeight="1" x14ac:dyDescent="0.2">
      <c r="A98" s="587">
        <f>[6]Settings!U355</f>
        <v>0</v>
      </c>
      <c r="B98" s="588">
        <f>[6]Settings!V355</f>
        <v>0</v>
      </c>
      <c r="C98" s="588">
        <f>[6]Settings!W355</f>
        <v>0</v>
      </c>
      <c r="D98" s="589"/>
      <c r="E98" s="590"/>
      <c r="F98" s="590"/>
      <c r="G98" s="591"/>
      <c r="AO98" s="579">
        <v>1</v>
      </c>
    </row>
    <row r="99" spans="1:41" s="66" customFormat="1" ht="15" customHeight="1" x14ac:dyDescent="0.2">
      <c r="A99" s="361" t="str">
        <f>[6]Settings!U356</f>
        <v>Total: North West Municipalities</v>
      </c>
      <c r="B99" s="362"/>
      <c r="C99" s="363"/>
      <c r="D99" s="605"/>
      <c r="E99" s="378">
        <f>E93+E95+E97</f>
        <v>37274</v>
      </c>
      <c r="F99" s="379">
        <f>F93+F95+F97</f>
        <v>0</v>
      </c>
      <c r="G99" s="380">
        <f>G93+G95+G97</f>
        <v>0</v>
      </c>
      <c r="H99"/>
      <c r="I99"/>
      <c r="J99"/>
      <c r="K99"/>
      <c r="L99"/>
      <c r="M99"/>
      <c r="N99"/>
      <c r="O99"/>
      <c r="P99"/>
      <c r="Q99"/>
      <c r="R99"/>
      <c r="S99"/>
      <c r="T99"/>
      <c r="U99"/>
      <c r="V99"/>
      <c r="W99"/>
      <c r="X99"/>
      <c r="Y99"/>
      <c r="Z99"/>
      <c r="AA99"/>
      <c r="AB99"/>
      <c r="AC99"/>
      <c r="AD99"/>
      <c r="AE99"/>
      <c r="AF99"/>
      <c r="AG99"/>
      <c r="AH99"/>
      <c r="AI99" s="426"/>
      <c r="AO99" s="579">
        <f t="shared" si="2"/>
        <v>1</v>
      </c>
    </row>
    <row r="100" spans="1:41" ht="16.5" customHeight="1" x14ac:dyDescent="0.2">
      <c r="A100" s="358">
        <f>[6]Settings!U357</f>
        <v>0</v>
      </c>
      <c r="B100" s="359">
        <f>[6]Settings!V357</f>
        <v>0</v>
      </c>
      <c r="C100" s="359">
        <f>[6]Settings!W357</f>
        <v>0</v>
      </c>
      <c r="D100" s="606"/>
      <c r="E100" s="387"/>
      <c r="F100" s="388"/>
      <c r="G100" s="389"/>
      <c r="AO100" s="579">
        <v>1</v>
      </c>
    </row>
    <row r="101" spans="1:41" ht="16.5" customHeight="1" x14ac:dyDescent="0.2">
      <c r="A101" s="364" t="str">
        <f>[6]Settings!U358</f>
        <v>WESTERN CAPE</v>
      </c>
      <c r="B101" s="351"/>
      <c r="C101" s="357"/>
      <c r="D101" s="607"/>
      <c r="E101" s="390"/>
      <c r="F101" s="391"/>
      <c r="G101" s="392"/>
      <c r="AO101" s="579">
        <v>1</v>
      </c>
    </row>
    <row r="102" spans="1:41" ht="26.25" customHeight="1" x14ac:dyDescent="0.2">
      <c r="A102" s="350" t="str">
        <f>[6]Settings!U374</f>
        <v>B</v>
      </c>
      <c r="B102" s="351" t="s">
        <v>1308</v>
      </c>
      <c r="C102" s="357" t="s">
        <v>443</v>
      </c>
      <c r="D102" s="608" t="s">
        <v>615</v>
      </c>
      <c r="E102" s="375">
        <v>15000</v>
      </c>
      <c r="F102" s="376"/>
      <c r="G102" s="377"/>
      <c r="AO102" s="579">
        <f t="shared" si="2"/>
        <v>1</v>
      </c>
    </row>
    <row r="103" spans="1:41" s="66" customFormat="1" ht="15" customHeight="1" x14ac:dyDescent="0.2">
      <c r="A103" s="361" t="str">
        <f>[6]Settings!U376</f>
        <v>Total: Cape Winelands Municipalities</v>
      </c>
      <c r="B103" s="362"/>
      <c r="C103" s="363"/>
      <c r="D103" s="605"/>
      <c r="E103" s="378">
        <f>SUM(E102:E102)</f>
        <v>15000</v>
      </c>
      <c r="F103" s="379">
        <f>SUM(F102:F102)</f>
        <v>0</v>
      </c>
      <c r="G103" s="380">
        <f>SUM(G102:G102)</f>
        <v>0</v>
      </c>
      <c r="H103"/>
      <c r="I103"/>
      <c r="J103"/>
      <c r="K103"/>
      <c r="L103"/>
      <c r="M103"/>
      <c r="N103"/>
      <c r="O103"/>
      <c r="P103"/>
      <c r="Q103"/>
      <c r="R103"/>
      <c r="S103"/>
      <c r="T103"/>
      <c r="U103"/>
      <c r="V103"/>
      <c r="W103"/>
      <c r="X103"/>
      <c r="Y103"/>
      <c r="Z103"/>
      <c r="AA103"/>
      <c r="AB103"/>
      <c r="AC103"/>
      <c r="AD103"/>
      <c r="AE103"/>
      <c r="AF103"/>
      <c r="AG103"/>
      <c r="AH103"/>
      <c r="AI103" s="426"/>
      <c r="AO103" s="579">
        <f t="shared" si="2"/>
        <v>1</v>
      </c>
    </row>
    <row r="104" spans="1:41" ht="26.25" customHeight="1" x14ac:dyDescent="0.2">
      <c r="A104" s="350" t="str">
        <f>[6]Settings!U390</f>
        <v>B</v>
      </c>
      <c r="B104" s="351" t="s">
        <v>1315</v>
      </c>
      <c r="C104" s="357" t="s">
        <v>453</v>
      </c>
      <c r="D104" s="608" t="s">
        <v>616</v>
      </c>
      <c r="E104" s="375">
        <v>13000</v>
      </c>
      <c r="F104" s="376"/>
      <c r="G104" s="377"/>
      <c r="AO104" s="579">
        <f t="shared" si="2"/>
        <v>1</v>
      </c>
    </row>
    <row r="105" spans="1:41" s="66" customFormat="1" ht="15" customHeight="1" x14ac:dyDescent="0.2">
      <c r="A105" s="361" t="str">
        <f>[6]Settings!U393</f>
        <v>Total: Eden Municipalities</v>
      </c>
      <c r="B105" s="362"/>
      <c r="C105" s="363"/>
      <c r="D105" s="605"/>
      <c r="E105" s="378">
        <f>SUM(E104:E104)</f>
        <v>13000</v>
      </c>
      <c r="F105" s="379">
        <f>SUM(F104:F104)</f>
        <v>0</v>
      </c>
      <c r="G105" s="380">
        <f>SUM(G104:G104)</f>
        <v>0</v>
      </c>
      <c r="H105"/>
      <c r="I105"/>
      <c r="J105"/>
      <c r="K105"/>
      <c r="L105"/>
      <c r="M105"/>
      <c r="N105"/>
      <c r="O105"/>
      <c r="P105"/>
      <c r="Q105"/>
      <c r="R105"/>
      <c r="S105"/>
      <c r="T105"/>
      <c r="U105"/>
      <c r="V105"/>
      <c r="W105"/>
      <c r="X105"/>
      <c r="Y105"/>
      <c r="Z105"/>
      <c r="AA105"/>
      <c r="AB105"/>
      <c r="AC105"/>
      <c r="AD105"/>
      <c r="AE105"/>
      <c r="AF105"/>
      <c r="AG105"/>
      <c r="AH105"/>
      <c r="AI105" s="426"/>
      <c r="AO105" s="579">
        <f t="shared" si="2"/>
        <v>1</v>
      </c>
    </row>
    <row r="106" spans="1:41" customFormat="1" ht="15" customHeight="1" x14ac:dyDescent="0.2">
      <c r="D106" s="610"/>
      <c r="E106" s="610"/>
      <c r="F106" s="58"/>
      <c r="G106" s="609"/>
    </row>
    <row r="107" spans="1:41" s="66" customFormat="1" ht="15" customHeight="1" x14ac:dyDescent="0.2">
      <c r="A107" s="361" t="str">
        <f>[6]Settings!U402</f>
        <v>Total: Western Cape Municipalities</v>
      </c>
      <c r="B107" s="362"/>
      <c r="C107" s="363"/>
      <c r="D107" s="605"/>
      <c r="E107" s="378">
        <f>E103+E105</f>
        <v>28000</v>
      </c>
      <c r="F107" s="379">
        <f>F103+F105</f>
        <v>0</v>
      </c>
      <c r="G107" s="380">
        <f>G103+G105</f>
        <v>0</v>
      </c>
      <c r="H107"/>
      <c r="I107"/>
      <c r="J107"/>
      <c r="K107"/>
      <c r="L107"/>
      <c r="M107"/>
      <c r="N107"/>
      <c r="O107"/>
      <c r="P107"/>
      <c r="Q107"/>
      <c r="R107"/>
      <c r="S107"/>
      <c r="T107"/>
      <c r="U107"/>
      <c r="V107"/>
      <c r="W107"/>
      <c r="X107"/>
      <c r="Y107"/>
      <c r="Z107"/>
      <c r="AA107"/>
      <c r="AB107"/>
      <c r="AC107"/>
      <c r="AD107"/>
      <c r="AE107"/>
      <c r="AF107"/>
      <c r="AG107"/>
      <c r="AH107"/>
      <c r="AI107" s="426"/>
      <c r="AO107" s="579">
        <f t="shared" ref="AO107:AO109" si="3">IF(SUM($E107:$G107)=0,0,1)</f>
        <v>1</v>
      </c>
    </row>
    <row r="108" spans="1:41" s="66" customFormat="1" ht="24.95" customHeight="1" x14ac:dyDescent="0.2">
      <c r="A108" s="356" t="str">
        <f>[6]Settings!U404</f>
        <v xml:space="preserve">Unallocated </v>
      </c>
      <c r="B108" s="351"/>
      <c r="C108" s="357"/>
      <c r="D108" s="608"/>
      <c r="E108" s="393"/>
      <c r="F108" s="394">
        <v>300000</v>
      </c>
      <c r="G108" s="395">
        <v>300000</v>
      </c>
      <c r="H108"/>
      <c r="I108"/>
      <c r="J108"/>
      <c r="K108"/>
      <c r="L108"/>
      <c r="M108"/>
      <c r="N108"/>
      <c r="O108"/>
      <c r="P108"/>
      <c r="Q108"/>
      <c r="R108"/>
      <c r="S108"/>
      <c r="T108"/>
      <c r="U108"/>
      <c r="V108"/>
      <c r="W108"/>
      <c r="X108"/>
      <c r="Y108"/>
      <c r="Z108"/>
      <c r="AA108"/>
      <c r="AB108"/>
      <c r="AC108"/>
      <c r="AD108"/>
      <c r="AE108"/>
      <c r="AF108"/>
      <c r="AG108"/>
      <c r="AH108"/>
      <c r="AI108" s="151"/>
      <c r="AO108" s="579">
        <f t="shared" si="3"/>
        <v>1</v>
      </c>
    </row>
    <row r="109" spans="1:41" s="66" customFormat="1" ht="15" customHeight="1" x14ac:dyDescent="0.2">
      <c r="A109" s="361" t="str">
        <f>[6]Settings!U406</f>
        <v>National Total</v>
      </c>
      <c r="B109" s="362"/>
      <c r="C109" s="363"/>
      <c r="D109" s="605"/>
      <c r="E109" s="193">
        <f>E20+E33+E42+E55+E67+E79+E89+E99+E107+E108</f>
        <v>300000</v>
      </c>
      <c r="F109" s="102">
        <f>F20+F33+F42+F55+F67+F79+F89+F99+F107+F108</f>
        <v>300000</v>
      </c>
      <c r="G109" s="203">
        <f>G20+G33+G42+G55+G67+G79+G89+G99+G107+G108</f>
        <v>300000</v>
      </c>
      <c r="H109"/>
      <c r="I109"/>
      <c r="J109"/>
      <c r="K109"/>
      <c r="L109"/>
      <c r="M109"/>
      <c r="N109"/>
      <c r="O109"/>
      <c r="P109"/>
      <c r="Q109"/>
      <c r="R109"/>
      <c r="S109"/>
      <c r="T109"/>
      <c r="U109"/>
      <c r="V109"/>
      <c r="W109"/>
      <c r="X109"/>
      <c r="Y109"/>
      <c r="Z109"/>
      <c r="AA109"/>
      <c r="AB109"/>
      <c r="AC109"/>
      <c r="AD109"/>
      <c r="AE109"/>
      <c r="AF109"/>
      <c r="AG109"/>
      <c r="AH109"/>
      <c r="AI109" s="426"/>
      <c r="AO109" s="579">
        <f t="shared" si="3"/>
        <v>1</v>
      </c>
    </row>
    <row r="110" spans="1:41" s="66" customFormat="1" ht="24.95" customHeight="1" x14ac:dyDescent="0.2">
      <c r="A110" s="214"/>
      <c r="B110" s="592"/>
      <c r="C110" s="592"/>
      <c r="D110" s="592"/>
      <c r="E110" s="592"/>
      <c r="F110" s="592"/>
      <c r="G110" s="592"/>
      <c r="H110"/>
      <c r="I110"/>
      <c r="J110"/>
      <c r="K110"/>
      <c r="L110"/>
      <c r="M110"/>
      <c r="N110"/>
      <c r="O110"/>
      <c r="P110"/>
      <c r="Q110"/>
      <c r="R110"/>
      <c r="S110"/>
      <c r="T110"/>
      <c r="U110"/>
      <c r="V110"/>
      <c r="W110"/>
      <c r="X110"/>
      <c r="Y110"/>
      <c r="Z110"/>
      <c r="AA110"/>
      <c r="AB110"/>
      <c r="AC110"/>
      <c r="AD110"/>
      <c r="AE110"/>
      <c r="AF110"/>
      <c r="AG110"/>
      <c r="AH110"/>
      <c r="AI110" s="592"/>
      <c r="AO110" s="579">
        <v>1</v>
      </c>
    </row>
    <row r="111" spans="1:41" s="66" customFormat="1" ht="24.95" customHeight="1" x14ac:dyDescent="0.2">
      <c r="A111" s="592"/>
      <c r="B111" s="592"/>
      <c r="C111" s="592"/>
      <c r="D111" s="592"/>
      <c r="E111" s="592"/>
      <c r="F111" s="592"/>
      <c r="G111" s="592"/>
      <c r="H111"/>
      <c r="I111"/>
      <c r="J111"/>
      <c r="K111"/>
      <c r="L111"/>
      <c r="M111"/>
      <c r="N111"/>
      <c r="O111"/>
      <c r="P111"/>
      <c r="Q111"/>
      <c r="R111"/>
      <c r="S111"/>
      <c r="T111"/>
      <c r="U111"/>
      <c r="V111"/>
      <c r="W111"/>
      <c r="X111"/>
      <c r="Y111"/>
      <c r="Z111"/>
      <c r="AA111"/>
      <c r="AB111"/>
      <c r="AC111"/>
      <c r="AD111"/>
      <c r="AE111"/>
      <c r="AF111"/>
      <c r="AG111"/>
      <c r="AH111"/>
      <c r="AI111" s="592"/>
    </row>
    <row r="112" spans="1:41" s="39" customFormat="1" x14ac:dyDescent="0.2">
      <c r="A112" s="365"/>
      <c r="B112" s="357"/>
      <c r="C112" s="357"/>
      <c r="D112" s="321"/>
      <c r="E112" s="33"/>
      <c r="F112" s="33"/>
      <c r="G112" s="33"/>
      <c r="H112"/>
      <c r="I112"/>
      <c r="J112"/>
      <c r="K112"/>
      <c r="L112"/>
      <c r="M112"/>
      <c r="N112"/>
      <c r="O112"/>
      <c r="P112"/>
      <c r="Q112"/>
      <c r="R112"/>
      <c r="S112"/>
      <c r="T112"/>
      <c r="U112"/>
      <c r="V112"/>
      <c r="W112"/>
      <c r="X112"/>
      <c r="Y112"/>
      <c r="Z112"/>
      <c r="AA112"/>
      <c r="AB112"/>
      <c r="AC112"/>
      <c r="AD112"/>
      <c r="AE112"/>
      <c r="AF112"/>
      <c r="AG112"/>
      <c r="AH112"/>
      <c r="AI112" s="58"/>
    </row>
    <row r="113" spans="1:35" s="39" customFormat="1" x14ac:dyDescent="0.2">
      <c r="A113" s="366"/>
      <c r="B113" s="357"/>
      <c r="C113" s="367"/>
      <c r="D113" s="348"/>
      <c r="E113" s="211"/>
      <c r="F113" s="211"/>
      <c r="G113" s="211"/>
      <c r="H113"/>
      <c r="I113"/>
      <c r="J113"/>
      <c r="K113"/>
      <c r="L113"/>
      <c r="M113"/>
      <c r="N113"/>
      <c r="O113"/>
      <c r="P113"/>
      <c r="Q113"/>
      <c r="R113"/>
      <c r="S113"/>
      <c r="T113"/>
      <c r="U113"/>
      <c r="V113"/>
      <c r="W113"/>
      <c r="X113"/>
      <c r="Y113"/>
      <c r="Z113"/>
      <c r="AA113"/>
      <c r="AB113"/>
      <c r="AC113"/>
      <c r="AD113"/>
      <c r="AE113"/>
      <c r="AF113"/>
      <c r="AG113"/>
      <c r="AH113"/>
      <c r="AI113" s="58"/>
    </row>
    <row r="114" spans="1:35" s="39" customFormat="1" ht="15.75" x14ac:dyDescent="0.25">
      <c r="A114" s="368"/>
      <c r="B114" s="369"/>
      <c r="C114" s="370"/>
      <c r="D114" s="349"/>
      <c r="E114" s="212"/>
      <c r="F114" s="212"/>
      <c r="G114" s="212"/>
      <c r="H114"/>
      <c r="I114"/>
      <c r="J114"/>
      <c r="K114"/>
      <c r="L114"/>
      <c r="M114"/>
      <c r="N114"/>
      <c r="O114"/>
      <c r="P114"/>
      <c r="Q114"/>
      <c r="R114"/>
      <c r="S114"/>
      <c r="T114"/>
      <c r="U114"/>
      <c r="V114"/>
      <c r="W114"/>
      <c r="X114"/>
      <c r="Y114"/>
      <c r="Z114"/>
      <c r="AA114"/>
      <c r="AB114"/>
      <c r="AC114"/>
      <c r="AD114"/>
      <c r="AE114"/>
      <c r="AF114"/>
      <c r="AG114"/>
      <c r="AH114"/>
      <c r="AI114" s="212"/>
    </row>
    <row r="115" spans="1:35" s="39" customFormat="1" x14ac:dyDescent="0.2">
      <c r="A115" s="366"/>
      <c r="B115" s="357"/>
      <c r="C115" s="367"/>
      <c r="D115" s="348"/>
      <c r="E115" s="212"/>
      <c r="F115" s="212"/>
      <c r="G115" s="212"/>
      <c r="H115"/>
      <c r="I115"/>
      <c r="J115"/>
      <c r="K115"/>
      <c r="L115"/>
      <c r="M115"/>
      <c r="N115"/>
      <c r="O115"/>
      <c r="P115"/>
      <c r="Q115"/>
      <c r="R115"/>
      <c r="S115"/>
      <c r="T115"/>
      <c r="U115"/>
      <c r="V115"/>
      <c r="W115"/>
      <c r="X115"/>
      <c r="Y115"/>
      <c r="Z115"/>
      <c r="AA115"/>
      <c r="AB115"/>
      <c r="AC115"/>
      <c r="AD115"/>
      <c r="AE115"/>
      <c r="AF115"/>
      <c r="AG115"/>
      <c r="AH115"/>
      <c r="AI115" s="58"/>
    </row>
    <row r="116" spans="1:35" s="39" customFormat="1" x14ac:dyDescent="0.2">
      <c r="A116" s="366"/>
      <c r="B116" s="357"/>
      <c r="C116" s="367"/>
      <c r="D116" s="348"/>
      <c r="E116" s="212"/>
      <c r="F116" s="212"/>
      <c r="G116" s="212"/>
      <c r="H116"/>
      <c r="I116"/>
      <c r="J116"/>
      <c r="K116"/>
      <c r="L116"/>
      <c r="M116"/>
      <c r="N116"/>
      <c r="O116"/>
      <c r="P116"/>
      <c r="Q116"/>
      <c r="R116"/>
      <c r="S116"/>
      <c r="T116"/>
      <c r="U116"/>
      <c r="V116"/>
      <c r="W116"/>
      <c r="X116"/>
      <c r="Y116"/>
      <c r="Z116"/>
      <c r="AA116"/>
      <c r="AB116"/>
      <c r="AC116"/>
      <c r="AD116"/>
      <c r="AE116"/>
      <c r="AF116"/>
      <c r="AG116"/>
      <c r="AH116"/>
      <c r="AI116" s="58"/>
    </row>
    <row r="117" spans="1:35" s="39" customFormat="1" x14ac:dyDescent="0.2">
      <c r="A117" s="366"/>
      <c r="B117" s="366"/>
      <c r="C117" s="367"/>
      <c r="D117" s="348"/>
      <c r="E117" s="211"/>
      <c r="F117" s="211"/>
      <c r="G117" s="211"/>
      <c r="H117"/>
      <c r="I117"/>
      <c r="J117"/>
      <c r="K117"/>
      <c r="L117"/>
      <c r="M117"/>
      <c r="N117"/>
      <c r="O117"/>
      <c r="P117"/>
      <c r="Q117"/>
      <c r="R117"/>
      <c r="S117"/>
      <c r="T117"/>
      <c r="U117"/>
      <c r="V117"/>
      <c r="W117"/>
      <c r="X117"/>
      <c r="Y117"/>
      <c r="Z117"/>
      <c r="AA117"/>
      <c r="AB117"/>
      <c r="AC117"/>
      <c r="AD117"/>
      <c r="AE117"/>
      <c r="AF117"/>
      <c r="AG117"/>
      <c r="AH117"/>
      <c r="AI117" s="58"/>
    </row>
    <row r="118" spans="1:35" s="39" customFormat="1" x14ac:dyDescent="0.2">
      <c r="A118" s="366"/>
      <c r="B118" s="366"/>
      <c r="C118" s="366"/>
      <c r="D118" s="53"/>
      <c r="H118"/>
      <c r="I118"/>
      <c r="J118"/>
      <c r="K118"/>
      <c r="L118"/>
      <c r="M118"/>
      <c r="N118"/>
      <c r="O118"/>
      <c r="P118"/>
      <c r="Q118"/>
      <c r="R118"/>
      <c r="S118"/>
      <c r="T118"/>
      <c r="U118"/>
      <c r="V118"/>
      <c r="W118"/>
      <c r="X118"/>
      <c r="Y118"/>
      <c r="Z118"/>
      <c r="AA118"/>
      <c r="AB118"/>
      <c r="AC118"/>
      <c r="AD118"/>
      <c r="AE118"/>
      <c r="AF118"/>
      <c r="AG118"/>
      <c r="AH118"/>
      <c r="AI118" s="58"/>
    </row>
    <row r="119" spans="1:35" s="39" customFormat="1" x14ac:dyDescent="0.2">
      <c r="A119" s="366"/>
      <c r="B119" s="366"/>
      <c r="C119" s="366"/>
      <c r="D119" s="53"/>
      <c r="H119"/>
      <c r="I119"/>
      <c r="J119"/>
      <c r="K119"/>
      <c r="L119"/>
      <c r="M119"/>
      <c r="N119"/>
      <c r="O119"/>
      <c r="P119"/>
      <c r="Q119"/>
      <c r="R119"/>
      <c r="S119"/>
      <c r="T119"/>
      <c r="U119"/>
      <c r="V119"/>
      <c r="W119"/>
      <c r="X119"/>
      <c r="Y119"/>
      <c r="Z119"/>
      <c r="AA119"/>
      <c r="AB119"/>
      <c r="AC119"/>
      <c r="AD119"/>
      <c r="AE119"/>
      <c r="AF119"/>
      <c r="AG119"/>
      <c r="AH119"/>
      <c r="AI119" s="58"/>
    </row>
    <row r="120" spans="1:35" s="39" customFormat="1" x14ac:dyDescent="0.2">
      <c r="A120" s="366"/>
      <c r="B120" s="366"/>
      <c r="C120" s="366"/>
      <c r="D120" s="53"/>
      <c r="H120"/>
      <c r="I120"/>
      <c r="J120"/>
      <c r="K120"/>
      <c r="L120"/>
      <c r="M120"/>
      <c r="N120"/>
      <c r="O120"/>
      <c r="P120"/>
      <c r="Q120"/>
      <c r="R120"/>
      <c r="S120"/>
      <c r="T120"/>
      <c r="U120"/>
      <c r="V120"/>
      <c r="W120"/>
      <c r="X120"/>
      <c r="Y120"/>
      <c r="Z120"/>
      <c r="AA120"/>
      <c r="AB120"/>
      <c r="AC120"/>
      <c r="AD120"/>
      <c r="AE120"/>
      <c r="AF120"/>
      <c r="AG120"/>
      <c r="AH120"/>
      <c r="AI120" s="58"/>
    </row>
    <row r="121" spans="1:35" s="39" customFormat="1" x14ac:dyDescent="0.2">
      <c r="A121" s="366"/>
      <c r="B121" s="366"/>
      <c r="C121" s="366"/>
      <c r="D121" s="53"/>
      <c r="H121"/>
      <c r="I121"/>
      <c r="J121"/>
      <c r="K121"/>
      <c r="L121"/>
      <c r="M121"/>
      <c r="N121"/>
      <c r="O121"/>
      <c r="P121"/>
      <c r="Q121"/>
      <c r="R121"/>
      <c r="S121"/>
      <c r="T121"/>
      <c r="U121"/>
      <c r="V121"/>
      <c r="W121"/>
      <c r="X121"/>
      <c r="Y121"/>
      <c r="Z121"/>
      <c r="AA121"/>
      <c r="AB121"/>
      <c r="AC121"/>
      <c r="AD121"/>
      <c r="AE121"/>
      <c r="AF121"/>
      <c r="AG121"/>
      <c r="AH121"/>
      <c r="AI121" s="58"/>
    </row>
    <row r="122" spans="1:35" s="39" customFormat="1" x14ac:dyDescent="0.2">
      <c r="A122" s="366"/>
      <c r="B122" s="366"/>
      <c r="C122" s="366"/>
      <c r="D122" s="53"/>
      <c r="H122"/>
      <c r="I122"/>
      <c r="J122"/>
      <c r="K122"/>
      <c r="L122"/>
      <c r="M122"/>
      <c r="N122"/>
      <c r="O122"/>
      <c r="P122"/>
      <c r="Q122"/>
      <c r="R122"/>
      <c r="S122"/>
      <c r="T122"/>
      <c r="U122"/>
      <c r="V122"/>
      <c r="W122"/>
      <c r="X122"/>
      <c r="Y122"/>
      <c r="Z122"/>
      <c r="AA122"/>
      <c r="AB122"/>
      <c r="AC122"/>
      <c r="AD122"/>
      <c r="AE122"/>
      <c r="AF122"/>
      <c r="AG122"/>
      <c r="AH122"/>
      <c r="AI122" s="58"/>
    </row>
    <row r="123" spans="1:35" s="39" customFormat="1" x14ac:dyDescent="0.2">
      <c r="A123" s="366"/>
      <c r="B123" s="366"/>
      <c r="C123" s="366"/>
      <c r="D123" s="53"/>
      <c r="H123"/>
      <c r="I123"/>
      <c r="J123"/>
      <c r="K123"/>
      <c r="L123"/>
      <c r="M123"/>
      <c r="N123"/>
      <c r="O123"/>
      <c r="P123"/>
      <c r="Q123"/>
      <c r="R123"/>
      <c r="S123"/>
      <c r="T123"/>
      <c r="U123"/>
      <c r="V123"/>
      <c r="W123"/>
      <c r="X123"/>
      <c r="Y123"/>
      <c r="Z123"/>
      <c r="AA123"/>
      <c r="AB123"/>
      <c r="AC123"/>
      <c r="AD123"/>
      <c r="AE123"/>
      <c r="AF123"/>
      <c r="AG123"/>
      <c r="AH123"/>
      <c r="AI123" s="58"/>
    </row>
    <row r="128" spans="1:35" s="39" customFormat="1" x14ac:dyDescent="0.2">
      <c r="A128" s="371"/>
      <c r="B128" s="371"/>
      <c r="C128" s="371"/>
      <c r="D128" s="53"/>
      <c r="E128" s="16"/>
      <c r="F128" s="16"/>
      <c r="G128" s="16"/>
      <c r="H128"/>
      <c r="I128"/>
      <c r="J128"/>
      <c r="K128"/>
      <c r="L128"/>
      <c r="M128"/>
      <c r="N128"/>
      <c r="O128"/>
      <c r="P128"/>
      <c r="Q128"/>
      <c r="R128"/>
      <c r="S128"/>
      <c r="T128"/>
      <c r="U128"/>
      <c r="V128"/>
      <c r="W128"/>
      <c r="X128"/>
      <c r="Y128"/>
      <c r="Z128"/>
      <c r="AA128"/>
      <c r="AB128"/>
      <c r="AC128"/>
      <c r="AD128"/>
      <c r="AE128"/>
      <c r="AF128"/>
      <c r="AG128"/>
      <c r="AH128"/>
      <c r="AI128" s="58"/>
    </row>
    <row r="129" spans="1:35" s="40" customFormat="1" ht="15.75" x14ac:dyDescent="0.25">
      <c r="A129" s="371"/>
      <c r="B129" s="371"/>
      <c r="C129" s="371"/>
      <c r="D129" s="53"/>
      <c r="E129" s="16"/>
      <c r="F129" s="16"/>
      <c r="G129" s="16"/>
      <c r="H129"/>
      <c r="I129"/>
      <c r="J129"/>
      <c r="K129"/>
      <c r="L129"/>
      <c r="M129"/>
      <c r="N129"/>
      <c r="O129"/>
      <c r="P129"/>
      <c r="Q129"/>
      <c r="R129"/>
      <c r="S129"/>
      <c r="T129"/>
      <c r="U129"/>
      <c r="V129"/>
      <c r="W129"/>
      <c r="X129"/>
      <c r="Y129"/>
      <c r="Z129"/>
      <c r="AA129"/>
      <c r="AB129"/>
      <c r="AC129"/>
      <c r="AD129"/>
      <c r="AE129"/>
      <c r="AF129"/>
      <c r="AG129"/>
      <c r="AH129"/>
      <c r="AI129" s="58"/>
    </row>
    <row r="130" spans="1:35" s="39" customFormat="1" x14ac:dyDescent="0.2">
      <c r="A130" s="371"/>
      <c r="B130" s="371"/>
      <c r="C130" s="371"/>
      <c r="D130" s="53"/>
      <c r="E130" s="16"/>
      <c r="F130" s="16"/>
      <c r="G130" s="16"/>
      <c r="H130"/>
      <c r="I130"/>
      <c r="J130"/>
      <c r="K130"/>
      <c r="L130"/>
      <c r="M130"/>
      <c r="N130"/>
      <c r="O130"/>
      <c r="P130"/>
      <c r="Q130"/>
      <c r="R130"/>
      <c r="S130"/>
      <c r="T130"/>
      <c r="U130"/>
      <c r="V130"/>
      <c r="W130"/>
      <c r="X130"/>
      <c r="Y130"/>
      <c r="Z130"/>
      <c r="AA130"/>
      <c r="AB130"/>
      <c r="AC130"/>
      <c r="AD130"/>
      <c r="AE130"/>
      <c r="AF130"/>
      <c r="AG130"/>
      <c r="AH130"/>
      <c r="AI130" s="58"/>
    </row>
    <row r="131" spans="1:35" s="39" customFormat="1" x14ac:dyDescent="0.2">
      <c r="A131" s="371"/>
      <c r="B131" s="371"/>
      <c r="C131" s="371"/>
      <c r="D131" s="53"/>
      <c r="E131" s="16"/>
      <c r="F131" s="16"/>
      <c r="G131" s="16"/>
      <c r="H131"/>
      <c r="I131"/>
      <c r="J131"/>
      <c r="K131"/>
      <c r="L131"/>
      <c r="M131"/>
      <c r="N131"/>
      <c r="O131"/>
      <c r="P131"/>
      <c r="Q131"/>
      <c r="R131"/>
      <c r="S131"/>
      <c r="T131"/>
      <c r="U131"/>
      <c r="V131"/>
      <c r="W131"/>
      <c r="X131"/>
      <c r="Y131"/>
      <c r="Z131"/>
      <c r="AA131"/>
      <c r="AB131"/>
      <c r="AC131"/>
      <c r="AD131"/>
      <c r="AE131"/>
      <c r="AF131"/>
      <c r="AG131"/>
      <c r="AH131"/>
      <c r="AI131" s="58"/>
    </row>
  </sheetData>
  <autoFilter ref="AO10:AO110">
    <filterColumn colId="0">
      <customFilters>
        <customFilter operator="notEqual" val=" "/>
      </customFilters>
    </filterColumn>
  </autoFilter>
  <mergeCells count="8">
    <mergeCell ref="E5:G5"/>
    <mergeCell ref="E6:G6"/>
    <mergeCell ref="A7:B8"/>
    <mergeCell ref="C7:C8"/>
    <mergeCell ref="D7:D8"/>
    <mergeCell ref="E7:E8"/>
    <mergeCell ref="F7:F8"/>
    <mergeCell ref="G7:G8"/>
  </mergeCells>
  <conditionalFormatting sqref="E113:G113">
    <cfRule type="cellIs" dxfId="0" priority="1" operator="lessThan">
      <formula>0</formula>
    </cfRule>
  </conditionalFormatting>
  <dataValidations count="1">
    <dataValidation type="whole" allowBlank="1" showInputMessage="1" showErrorMessage="1" errorTitle="Error" error="Your numbers contain decimals please round of to whole numbers" promptTitle="NB" prompt="Only whole numbers" sqref="AI12 AI109 AI55 AI18 AI16 AI14 AI20 AI24 AI26 AI28 AI38 AI33 AI40 AI42 AI46 AI50 AI52 AI31 AI63 AI65 AI67 AI72 AI74 AI77 AI79 AI83 AI85 AI87 AI89 AI93 AI95 AI97 AI99 AI103 E107:G109 AI60 AI48 E11:G105 AI105 AI107">
      <formula1>0</formula1>
      <formula2>3000000</formula2>
    </dataValidation>
  </dataValidations>
  <printOptions horizontalCentered="1"/>
  <pageMargins left="0.39370078740157483" right="0.39370078740157483" top="0.39370078740157483" bottom="0" header="0.51181102362204722" footer="0.51181102362204722"/>
  <pageSetup paperSize="9" scale="50" orientation="portrait" r:id="rId1"/>
  <headerFooter alignWithMargins="0"/>
  <rowBreaks count="1" manualBreakCount="1">
    <brk id="67" max="34"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418"/>
  <sheetViews>
    <sheetView showGridLines="0" view="pageBreakPreview" zoomScaleNormal="100" zoomScaleSheetLayoutView="100" workbookViewId="0">
      <selection activeCell="B3" sqref="B3:M3"/>
    </sheetView>
  </sheetViews>
  <sheetFormatPr defaultRowHeight="12.75" x14ac:dyDescent="0.2"/>
  <cols>
    <col min="1" max="1" width="9.140625" style="55" customWidth="1"/>
    <col min="2" max="3" width="10.7109375" style="55" customWidth="1"/>
    <col min="4" max="6" width="10.7109375" style="101" customWidth="1"/>
    <col min="7" max="13" width="10.7109375" style="55" customWidth="1"/>
    <col min="14" max="15" width="10.85546875" style="55" customWidth="1"/>
    <col min="16" max="256" width="9.140625" style="55"/>
    <col min="257" max="259" width="10.85546875" style="55" customWidth="1"/>
    <col min="260" max="260" width="10.28515625" style="55" customWidth="1"/>
    <col min="261" max="271" width="10.85546875" style="55" customWidth="1"/>
    <col min="272" max="512" width="9.140625" style="55"/>
    <col min="513" max="515" width="10.85546875" style="55" customWidth="1"/>
    <col min="516" max="516" width="10.28515625" style="55" customWidth="1"/>
    <col min="517" max="527" width="10.85546875" style="55" customWidth="1"/>
    <col min="528" max="768" width="9.140625" style="55"/>
    <col min="769" max="771" width="10.85546875" style="55" customWidth="1"/>
    <col min="772" max="772" width="10.28515625" style="55" customWidth="1"/>
    <col min="773" max="783" width="10.85546875" style="55" customWidth="1"/>
    <col min="784" max="1024" width="9.140625" style="55"/>
    <col min="1025" max="1027" width="10.85546875" style="55" customWidth="1"/>
    <col min="1028" max="1028" width="10.28515625" style="55" customWidth="1"/>
    <col min="1029" max="1039" width="10.85546875" style="55" customWidth="1"/>
    <col min="1040" max="1280" width="9.140625" style="55"/>
    <col min="1281" max="1283" width="10.85546875" style="55" customWidth="1"/>
    <col min="1284" max="1284" width="10.28515625" style="55" customWidth="1"/>
    <col min="1285" max="1295" width="10.85546875" style="55" customWidth="1"/>
    <col min="1296" max="1536" width="9.140625" style="55"/>
    <col min="1537" max="1539" width="10.85546875" style="55" customWidth="1"/>
    <col min="1540" max="1540" width="10.28515625" style="55" customWidth="1"/>
    <col min="1541" max="1551" width="10.85546875" style="55" customWidth="1"/>
    <col min="1552" max="1792" width="9.140625" style="55"/>
    <col min="1793" max="1795" width="10.85546875" style="55" customWidth="1"/>
    <col min="1796" max="1796" width="10.28515625" style="55" customWidth="1"/>
    <col min="1797" max="1807" width="10.85546875" style="55" customWidth="1"/>
    <col min="1808" max="2048" width="9.140625" style="55"/>
    <col min="2049" max="2051" width="10.85546875" style="55" customWidth="1"/>
    <col min="2052" max="2052" width="10.28515625" style="55" customWidth="1"/>
    <col min="2053" max="2063" width="10.85546875" style="55" customWidth="1"/>
    <col min="2064" max="2304" width="9.140625" style="55"/>
    <col min="2305" max="2307" width="10.85546875" style="55" customWidth="1"/>
    <col min="2308" max="2308" width="10.28515625" style="55" customWidth="1"/>
    <col min="2309" max="2319" width="10.85546875" style="55" customWidth="1"/>
    <col min="2320" max="2560" width="9.140625" style="55"/>
    <col min="2561" max="2563" width="10.85546875" style="55" customWidth="1"/>
    <col min="2564" max="2564" width="10.28515625" style="55" customWidth="1"/>
    <col min="2565" max="2575" width="10.85546875" style="55" customWidth="1"/>
    <col min="2576" max="2816" width="9.140625" style="55"/>
    <col min="2817" max="2819" width="10.85546875" style="55" customWidth="1"/>
    <col min="2820" max="2820" width="10.28515625" style="55" customWidth="1"/>
    <col min="2821" max="2831" width="10.85546875" style="55" customWidth="1"/>
    <col min="2832" max="3072" width="9.140625" style="55"/>
    <col min="3073" max="3075" width="10.85546875" style="55" customWidth="1"/>
    <col min="3076" max="3076" width="10.28515625" style="55" customWidth="1"/>
    <col min="3077" max="3087" width="10.85546875" style="55" customWidth="1"/>
    <col min="3088" max="3328" width="9.140625" style="55"/>
    <col min="3329" max="3331" width="10.85546875" style="55" customWidth="1"/>
    <col min="3332" max="3332" width="10.28515625" style="55" customWidth="1"/>
    <col min="3333" max="3343" width="10.85546875" style="55" customWidth="1"/>
    <col min="3344" max="3584" width="9.140625" style="55"/>
    <col min="3585" max="3587" width="10.85546875" style="55" customWidth="1"/>
    <col min="3588" max="3588" width="10.28515625" style="55" customWidth="1"/>
    <col min="3589" max="3599" width="10.85546875" style="55" customWidth="1"/>
    <col min="3600" max="3840" width="9.140625" style="55"/>
    <col min="3841" max="3843" width="10.85546875" style="55" customWidth="1"/>
    <col min="3844" max="3844" width="10.28515625" style="55" customWidth="1"/>
    <col min="3845" max="3855" width="10.85546875" style="55" customWidth="1"/>
    <col min="3856" max="4096" width="9.140625" style="55"/>
    <col min="4097" max="4099" width="10.85546875" style="55" customWidth="1"/>
    <col min="4100" max="4100" width="10.28515625" style="55" customWidth="1"/>
    <col min="4101" max="4111" width="10.85546875" style="55" customWidth="1"/>
    <col min="4112" max="4352" width="9.140625" style="55"/>
    <col min="4353" max="4355" width="10.85546875" style="55" customWidth="1"/>
    <col min="4356" max="4356" width="10.28515625" style="55" customWidth="1"/>
    <col min="4357" max="4367" width="10.85546875" style="55" customWidth="1"/>
    <col min="4368" max="4608" width="9.140625" style="55"/>
    <col min="4609" max="4611" width="10.85546875" style="55" customWidth="1"/>
    <col min="4612" max="4612" width="10.28515625" style="55" customWidth="1"/>
    <col min="4613" max="4623" width="10.85546875" style="55" customWidth="1"/>
    <col min="4624" max="4864" width="9.140625" style="55"/>
    <col min="4865" max="4867" width="10.85546875" style="55" customWidth="1"/>
    <col min="4868" max="4868" width="10.28515625" style="55" customWidth="1"/>
    <col min="4869" max="4879" width="10.85546875" style="55" customWidth="1"/>
    <col min="4880" max="5120" width="9.140625" style="55"/>
    <col min="5121" max="5123" width="10.85546875" style="55" customWidth="1"/>
    <col min="5124" max="5124" width="10.28515625" style="55" customWidth="1"/>
    <col min="5125" max="5135" width="10.85546875" style="55" customWidth="1"/>
    <col min="5136" max="5376" width="9.140625" style="55"/>
    <col min="5377" max="5379" width="10.85546875" style="55" customWidth="1"/>
    <col min="5380" max="5380" width="10.28515625" style="55" customWidth="1"/>
    <col min="5381" max="5391" width="10.85546875" style="55" customWidth="1"/>
    <col min="5392" max="5632" width="9.140625" style="55"/>
    <col min="5633" max="5635" width="10.85546875" style="55" customWidth="1"/>
    <col min="5636" max="5636" width="10.28515625" style="55" customWidth="1"/>
    <col min="5637" max="5647" width="10.85546875" style="55" customWidth="1"/>
    <col min="5648" max="5888" width="9.140625" style="55"/>
    <col min="5889" max="5891" width="10.85546875" style="55" customWidth="1"/>
    <col min="5892" max="5892" width="10.28515625" style="55" customWidth="1"/>
    <col min="5893" max="5903" width="10.85546875" style="55" customWidth="1"/>
    <col min="5904" max="6144" width="9.140625" style="55"/>
    <col min="6145" max="6147" width="10.85546875" style="55" customWidth="1"/>
    <col min="6148" max="6148" width="10.28515625" style="55" customWidth="1"/>
    <col min="6149" max="6159" width="10.85546875" style="55" customWidth="1"/>
    <col min="6160" max="6400" width="9.140625" style="55"/>
    <col min="6401" max="6403" width="10.85546875" style="55" customWidth="1"/>
    <col min="6404" max="6404" width="10.28515625" style="55" customWidth="1"/>
    <col min="6405" max="6415" width="10.85546875" style="55" customWidth="1"/>
    <col min="6416" max="6656" width="9.140625" style="55"/>
    <col min="6657" max="6659" width="10.85546875" style="55" customWidth="1"/>
    <col min="6660" max="6660" width="10.28515625" style="55" customWidth="1"/>
    <col min="6661" max="6671" width="10.85546875" style="55" customWidth="1"/>
    <col min="6672" max="6912" width="9.140625" style="55"/>
    <col min="6913" max="6915" width="10.85546875" style="55" customWidth="1"/>
    <col min="6916" max="6916" width="10.28515625" style="55" customWidth="1"/>
    <col min="6917" max="6927" width="10.85546875" style="55" customWidth="1"/>
    <col min="6928" max="7168" width="9.140625" style="55"/>
    <col min="7169" max="7171" width="10.85546875" style="55" customWidth="1"/>
    <col min="7172" max="7172" width="10.28515625" style="55" customWidth="1"/>
    <col min="7173" max="7183" width="10.85546875" style="55" customWidth="1"/>
    <col min="7184" max="7424" width="9.140625" style="55"/>
    <col min="7425" max="7427" width="10.85546875" style="55" customWidth="1"/>
    <col min="7428" max="7428" width="10.28515625" style="55" customWidth="1"/>
    <col min="7429" max="7439" width="10.85546875" style="55" customWidth="1"/>
    <col min="7440" max="7680" width="9.140625" style="55"/>
    <col min="7681" max="7683" width="10.85546875" style="55" customWidth="1"/>
    <col min="7684" max="7684" width="10.28515625" style="55" customWidth="1"/>
    <col min="7685" max="7695" width="10.85546875" style="55" customWidth="1"/>
    <col min="7696" max="7936" width="9.140625" style="55"/>
    <col min="7937" max="7939" width="10.85546875" style="55" customWidth="1"/>
    <col min="7940" max="7940" width="10.28515625" style="55" customWidth="1"/>
    <col min="7941" max="7951" width="10.85546875" style="55" customWidth="1"/>
    <col min="7952" max="8192" width="9.140625" style="55"/>
    <col min="8193" max="8195" width="10.85546875" style="55" customWidth="1"/>
    <col min="8196" max="8196" width="10.28515625" style="55" customWidth="1"/>
    <col min="8197" max="8207" width="10.85546875" style="55" customWidth="1"/>
    <col min="8208" max="8448" width="9.140625" style="55"/>
    <col min="8449" max="8451" width="10.85546875" style="55" customWidth="1"/>
    <col min="8452" max="8452" width="10.28515625" style="55" customWidth="1"/>
    <col min="8453" max="8463" width="10.85546875" style="55" customWidth="1"/>
    <col min="8464" max="8704" width="9.140625" style="55"/>
    <col min="8705" max="8707" width="10.85546875" style="55" customWidth="1"/>
    <col min="8708" max="8708" width="10.28515625" style="55" customWidth="1"/>
    <col min="8709" max="8719" width="10.85546875" style="55" customWidth="1"/>
    <col min="8720" max="8960" width="9.140625" style="55"/>
    <col min="8961" max="8963" width="10.85546875" style="55" customWidth="1"/>
    <col min="8964" max="8964" width="10.28515625" style="55" customWidth="1"/>
    <col min="8965" max="8975" width="10.85546875" style="55" customWidth="1"/>
    <col min="8976" max="9216" width="9.140625" style="55"/>
    <col min="9217" max="9219" width="10.85546875" style="55" customWidth="1"/>
    <col min="9220" max="9220" width="10.28515625" style="55" customWidth="1"/>
    <col min="9221" max="9231" width="10.85546875" style="55" customWidth="1"/>
    <col min="9232" max="9472" width="9.140625" style="55"/>
    <col min="9473" max="9475" width="10.85546875" style="55" customWidth="1"/>
    <col min="9476" max="9476" width="10.28515625" style="55" customWidth="1"/>
    <col min="9477" max="9487" width="10.85546875" style="55" customWidth="1"/>
    <col min="9488" max="9728" width="9.140625" style="55"/>
    <col min="9729" max="9731" width="10.85546875" style="55" customWidth="1"/>
    <col min="9732" max="9732" width="10.28515625" style="55" customWidth="1"/>
    <col min="9733" max="9743" width="10.85546875" style="55" customWidth="1"/>
    <col min="9744" max="9984" width="9.140625" style="55"/>
    <col min="9985" max="9987" width="10.85546875" style="55" customWidth="1"/>
    <col min="9988" max="9988" width="10.28515625" style="55" customWidth="1"/>
    <col min="9989" max="9999" width="10.85546875" style="55" customWidth="1"/>
    <col min="10000" max="10240" width="9.140625" style="55"/>
    <col min="10241" max="10243" width="10.85546875" style="55" customWidth="1"/>
    <col min="10244" max="10244" width="10.28515625" style="55" customWidth="1"/>
    <col min="10245" max="10255" width="10.85546875" style="55" customWidth="1"/>
    <col min="10256" max="10496" width="9.140625" style="55"/>
    <col min="10497" max="10499" width="10.85546875" style="55" customWidth="1"/>
    <col min="10500" max="10500" width="10.28515625" style="55" customWidth="1"/>
    <col min="10501" max="10511" width="10.85546875" style="55" customWidth="1"/>
    <col min="10512" max="10752" width="9.140625" style="55"/>
    <col min="10753" max="10755" width="10.85546875" style="55" customWidth="1"/>
    <col min="10756" max="10756" width="10.28515625" style="55" customWidth="1"/>
    <col min="10757" max="10767" width="10.85546875" style="55" customWidth="1"/>
    <col min="10768" max="11008" width="9.140625" style="55"/>
    <col min="11009" max="11011" width="10.85546875" style="55" customWidth="1"/>
    <col min="11012" max="11012" width="10.28515625" style="55" customWidth="1"/>
    <col min="11013" max="11023" width="10.85546875" style="55" customWidth="1"/>
    <col min="11024" max="11264" width="9.140625" style="55"/>
    <col min="11265" max="11267" width="10.85546875" style="55" customWidth="1"/>
    <col min="11268" max="11268" width="10.28515625" style="55" customWidth="1"/>
    <col min="11269" max="11279" width="10.85546875" style="55" customWidth="1"/>
    <col min="11280" max="11520" width="9.140625" style="55"/>
    <col min="11521" max="11523" width="10.85546875" style="55" customWidth="1"/>
    <col min="11524" max="11524" width="10.28515625" style="55" customWidth="1"/>
    <col min="11525" max="11535" width="10.85546875" style="55" customWidth="1"/>
    <col min="11536" max="11776" width="9.140625" style="55"/>
    <col min="11777" max="11779" width="10.85546875" style="55" customWidth="1"/>
    <col min="11780" max="11780" width="10.28515625" style="55" customWidth="1"/>
    <col min="11781" max="11791" width="10.85546875" style="55" customWidth="1"/>
    <col min="11792" max="12032" width="9.140625" style="55"/>
    <col min="12033" max="12035" width="10.85546875" style="55" customWidth="1"/>
    <col min="12036" max="12036" width="10.28515625" style="55" customWidth="1"/>
    <col min="12037" max="12047" width="10.85546875" style="55" customWidth="1"/>
    <col min="12048" max="12288" width="9.140625" style="55"/>
    <col min="12289" max="12291" width="10.85546875" style="55" customWidth="1"/>
    <col min="12292" max="12292" width="10.28515625" style="55" customWidth="1"/>
    <col min="12293" max="12303" width="10.85546875" style="55" customWidth="1"/>
    <col min="12304" max="12544" width="9.140625" style="55"/>
    <col min="12545" max="12547" width="10.85546875" style="55" customWidth="1"/>
    <col min="12548" max="12548" width="10.28515625" style="55" customWidth="1"/>
    <col min="12549" max="12559" width="10.85546875" style="55" customWidth="1"/>
    <col min="12560" max="12800" width="9.140625" style="55"/>
    <col min="12801" max="12803" width="10.85546875" style="55" customWidth="1"/>
    <col min="12804" max="12804" width="10.28515625" style="55" customWidth="1"/>
    <col min="12805" max="12815" width="10.85546875" style="55" customWidth="1"/>
    <col min="12816" max="13056" width="9.140625" style="55"/>
    <col min="13057" max="13059" width="10.85546875" style="55" customWidth="1"/>
    <col min="13060" max="13060" width="10.28515625" style="55" customWidth="1"/>
    <col min="13061" max="13071" width="10.85546875" style="55" customWidth="1"/>
    <col min="13072" max="13312" width="9.140625" style="55"/>
    <col min="13313" max="13315" width="10.85546875" style="55" customWidth="1"/>
    <col min="13316" max="13316" width="10.28515625" style="55" customWidth="1"/>
    <col min="13317" max="13327" width="10.85546875" style="55" customWidth="1"/>
    <col min="13328" max="13568" width="9.140625" style="55"/>
    <col min="13569" max="13571" width="10.85546875" style="55" customWidth="1"/>
    <col min="13572" max="13572" width="10.28515625" style="55" customWidth="1"/>
    <col min="13573" max="13583" width="10.85546875" style="55" customWidth="1"/>
    <col min="13584" max="13824" width="9.140625" style="55"/>
    <col min="13825" max="13827" width="10.85546875" style="55" customWidth="1"/>
    <col min="13828" max="13828" width="10.28515625" style="55" customWidth="1"/>
    <col min="13829" max="13839" width="10.85546875" style="55" customWidth="1"/>
    <col min="13840" max="14080" width="9.140625" style="55"/>
    <col min="14081" max="14083" width="10.85546875" style="55" customWidth="1"/>
    <col min="14084" max="14084" width="10.28515625" style="55" customWidth="1"/>
    <col min="14085" max="14095" width="10.85546875" style="55" customWidth="1"/>
    <col min="14096" max="14336" width="9.140625" style="55"/>
    <col min="14337" max="14339" width="10.85546875" style="55" customWidth="1"/>
    <col min="14340" max="14340" width="10.28515625" style="55" customWidth="1"/>
    <col min="14341" max="14351" width="10.85546875" style="55" customWidth="1"/>
    <col min="14352" max="14592" width="9.140625" style="55"/>
    <col min="14593" max="14595" width="10.85546875" style="55" customWidth="1"/>
    <col min="14596" max="14596" width="10.28515625" style="55" customWidth="1"/>
    <col min="14597" max="14607" width="10.85546875" style="55" customWidth="1"/>
    <col min="14608" max="14848" width="9.140625" style="55"/>
    <col min="14849" max="14851" width="10.85546875" style="55" customWidth="1"/>
    <col min="14852" max="14852" width="10.28515625" style="55" customWidth="1"/>
    <col min="14853" max="14863" width="10.85546875" style="55" customWidth="1"/>
    <col min="14864" max="15104" width="9.140625" style="55"/>
    <col min="15105" max="15107" width="10.85546875" style="55" customWidth="1"/>
    <col min="15108" max="15108" width="10.28515625" style="55" customWidth="1"/>
    <col min="15109" max="15119" width="10.85546875" style="55" customWidth="1"/>
    <col min="15120" max="15360" width="9.140625" style="55"/>
    <col min="15361" max="15363" width="10.85546875" style="55" customWidth="1"/>
    <col min="15364" max="15364" width="10.28515625" style="55" customWidth="1"/>
    <col min="15365" max="15375" width="10.85546875" style="55" customWidth="1"/>
    <col min="15376" max="15616" width="9.140625" style="55"/>
    <col min="15617" max="15619" width="10.85546875" style="55" customWidth="1"/>
    <col min="15620" max="15620" width="10.28515625" style="55" customWidth="1"/>
    <col min="15621" max="15631" width="10.85546875" style="55" customWidth="1"/>
    <col min="15632" max="15872" width="9.140625" style="55"/>
    <col min="15873" max="15875" width="10.85546875" style="55" customWidth="1"/>
    <col min="15876" max="15876" width="10.28515625" style="55" customWidth="1"/>
    <col min="15877" max="15887" width="10.85546875" style="55" customWidth="1"/>
    <col min="15888" max="16128" width="9.140625" style="55"/>
    <col min="16129" max="16131" width="10.85546875" style="55" customWidth="1"/>
    <col min="16132" max="16132" width="10.28515625" style="55" customWidth="1"/>
    <col min="16133" max="16143" width="10.85546875" style="55" customWidth="1"/>
    <col min="16144" max="16384" width="9.140625" style="55"/>
  </cols>
  <sheetData>
    <row r="1" spans="1:13" ht="15" customHeight="1" x14ac:dyDescent="0.2">
      <c r="A1" s="153"/>
      <c r="B1" s="162" t="s">
        <v>304</v>
      </c>
      <c r="C1" s="173"/>
      <c r="D1" s="173"/>
      <c r="E1" s="174"/>
      <c r="F1" s="174"/>
      <c r="G1" s="174"/>
      <c r="H1" s="173"/>
      <c r="I1" s="173"/>
      <c r="J1" s="173"/>
      <c r="K1" s="173"/>
      <c r="L1" s="173"/>
      <c r="M1" s="437"/>
    </row>
    <row r="2" spans="1:13" ht="15" customHeight="1" x14ac:dyDescent="0.2">
      <c r="B2" s="176"/>
      <c r="C2" s="177"/>
      <c r="D2" s="176"/>
      <c r="E2" s="61"/>
      <c r="F2" s="61"/>
      <c r="G2" s="61"/>
      <c r="H2" s="176"/>
      <c r="I2" s="176"/>
      <c r="J2" s="176"/>
      <c r="K2" s="176"/>
      <c r="L2" s="176"/>
      <c r="M2"/>
    </row>
    <row r="3" spans="1:13" ht="30" customHeight="1" x14ac:dyDescent="0.25">
      <c r="B3" s="841" t="s">
        <v>506</v>
      </c>
      <c r="C3" s="841"/>
      <c r="D3" s="841"/>
      <c r="E3" s="841"/>
      <c r="F3" s="841"/>
      <c r="G3" s="841"/>
      <c r="H3" s="841"/>
      <c r="I3" s="841"/>
      <c r="J3" s="841"/>
      <c r="K3" s="841"/>
      <c r="L3" s="841"/>
      <c r="M3" s="841"/>
    </row>
    <row r="4" spans="1:13" ht="15" customHeight="1" x14ac:dyDescent="0.2">
      <c r="B4" s="162"/>
      <c r="C4" s="162"/>
      <c r="D4" s="162"/>
      <c r="E4" s="162"/>
      <c r="F4" s="162"/>
      <c r="G4" s="162"/>
      <c r="H4" s="162"/>
      <c r="I4" s="162"/>
      <c r="J4" s="162"/>
      <c r="K4" s="162"/>
      <c r="L4" s="162"/>
      <c r="M4" s="162"/>
    </row>
    <row r="5" spans="1:13" ht="15" customHeight="1" x14ac:dyDescent="0.25">
      <c r="B5" s="175" t="s">
        <v>279</v>
      </c>
      <c r="C5" s="175"/>
      <c r="D5" s="175"/>
      <c r="E5" s="175"/>
      <c r="F5" s="175"/>
      <c r="G5" s="175"/>
      <c r="H5" s="175"/>
      <c r="I5" s="175"/>
      <c r="J5" s="175"/>
      <c r="K5" s="175"/>
      <c r="L5" s="175"/>
      <c r="M5" s="175"/>
    </row>
    <row r="12" spans="1:13" s="155" customFormat="1" x14ac:dyDescent="0.2">
      <c r="D12" s="154"/>
      <c r="E12" s="154"/>
      <c r="F12" s="154"/>
    </row>
    <row r="22" spans="4:6" s="155" customFormat="1" x14ac:dyDescent="0.2">
      <c r="D22" s="154"/>
      <c r="E22" s="154"/>
      <c r="F22" s="154"/>
    </row>
    <row r="33" spans="4:6" s="155" customFormat="1" x14ac:dyDescent="0.2">
      <c r="D33" s="154"/>
      <c r="E33" s="154"/>
      <c r="F33" s="154"/>
    </row>
    <row r="40" spans="4:6" s="155" customFormat="1" x14ac:dyDescent="0.2">
      <c r="D40" s="154"/>
      <c r="E40" s="154"/>
      <c r="F40" s="154"/>
    </row>
    <row r="48" spans="4:6" s="155" customFormat="1" x14ac:dyDescent="0.2">
      <c r="D48" s="154">
        <f>SUM(D42:D47)</f>
        <v>0</v>
      </c>
      <c r="E48" s="154">
        <f>SUM(E42:E47)</f>
        <v>0</v>
      </c>
      <c r="F48" s="154"/>
    </row>
    <row r="55" spans="4:6" s="155" customFormat="1" x14ac:dyDescent="0.2">
      <c r="D55" s="154"/>
      <c r="E55" s="154"/>
      <c r="F55" s="154"/>
    </row>
    <row r="58" spans="4:6" s="155" customFormat="1" x14ac:dyDescent="0.2">
      <c r="D58" s="154"/>
      <c r="E58" s="154"/>
      <c r="F58" s="154"/>
    </row>
    <row r="69" spans="4:6" s="155" customFormat="1" x14ac:dyDescent="0.2">
      <c r="D69" s="154"/>
      <c r="E69" s="154"/>
      <c r="F69" s="154"/>
    </row>
    <row r="77" spans="4:6" s="155" customFormat="1" x14ac:dyDescent="0.2">
      <c r="D77" s="154"/>
      <c r="E77" s="154"/>
      <c r="F77" s="154"/>
    </row>
    <row r="86" spans="4:6" s="155" customFormat="1" x14ac:dyDescent="0.2">
      <c r="D86" s="154"/>
      <c r="E86" s="154"/>
      <c r="F86" s="154"/>
    </row>
    <row r="93" spans="4:6" s="155" customFormat="1" x14ac:dyDescent="0.2">
      <c r="D93" s="154"/>
      <c r="E93" s="154"/>
      <c r="F93" s="154"/>
    </row>
    <row r="96" spans="4:6" s="155" customFormat="1" x14ac:dyDescent="0.2">
      <c r="D96" s="154"/>
      <c r="E96" s="154"/>
      <c r="F96" s="154"/>
    </row>
    <row r="108" spans="4:6" s="155" customFormat="1" x14ac:dyDescent="0.2">
      <c r="D108" s="154"/>
      <c r="E108" s="154"/>
      <c r="F108" s="154"/>
    </row>
    <row r="115" spans="2:6" s="155" customFormat="1" x14ac:dyDescent="0.2">
      <c r="D115" s="154"/>
      <c r="E115" s="154"/>
      <c r="F115" s="154"/>
    </row>
    <row r="118" spans="2:6" s="155" customFormat="1" x14ac:dyDescent="0.2">
      <c r="B118" s="154"/>
      <c r="D118" s="154"/>
      <c r="E118" s="154"/>
      <c r="F118" s="154"/>
    </row>
    <row r="119" spans="2:6" x14ac:dyDescent="0.2">
      <c r="B119" s="101"/>
    </row>
    <row r="120" spans="2:6" x14ac:dyDescent="0.2">
      <c r="B120" s="101"/>
    </row>
    <row r="121" spans="2:6" x14ac:dyDescent="0.2">
      <c r="B121" s="101"/>
    </row>
    <row r="131" spans="4:6" s="155" customFormat="1" x14ac:dyDescent="0.2">
      <c r="D131" s="154"/>
      <c r="E131" s="154"/>
      <c r="F131" s="154"/>
    </row>
    <row r="141" spans="4:6" s="155" customFormat="1" x14ac:dyDescent="0.2">
      <c r="D141" s="154"/>
      <c r="E141" s="154"/>
      <c r="F141" s="154"/>
    </row>
    <row r="149" spans="4:6" s="155" customFormat="1" x14ac:dyDescent="0.2">
      <c r="D149" s="154"/>
      <c r="E149" s="154"/>
      <c r="F149" s="154"/>
    </row>
    <row r="156" spans="4:6" s="155" customFormat="1" x14ac:dyDescent="0.2">
      <c r="D156" s="154"/>
      <c r="E156" s="154"/>
      <c r="F156" s="154"/>
    </row>
    <row r="162" spans="4:6" s="155" customFormat="1" x14ac:dyDescent="0.2">
      <c r="D162" s="154"/>
      <c r="E162" s="154"/>
      <c r="F162" s="154"/>
    </row>
    <row r="170" spans="4:6" s="155" customFormat="1" x14ac:dyDescent="0.2">
      <c r="D170" s="154"/>
      <c r="E170" s="154"/>
      <c r="F170" s="154"/>
    </row>
    <row r="178" spans="4:6" s="155" customFormat="1" x14ac:dyDescent="0.2">
      <c r="D178" s="154"/>
      <c r="E178" s="154"/>
      <c r="F178" s="154"/>
    </row>
    <row r="187" spans="4:6" s="155" customFormat="1" x14ac:dyDescent="0.2">
      <c r="D187" s="154"/>
      <c r="E187" s="154"/>
      <c r="F187" s="154"/>
    </row>
    <row r="194" spans="4:6" s="155" customFormat="1" x14ac:dyDescent="0.2">
      <c r="D194" s="154"/>
      <c r="E194" s="154"/>
      <c r="F194" s="154"/>
    </row>
    <row r="202" spans="4:6" s="155" customFormat="1" x14ac:dyDescent="0.2">
      <c r="D202" s="154"/>
      <c r="E202" s="154"/>
      <c r="F202" s="154"/>
    </row>
    <row r="205" spans="4:6" s="155" customFormat="1" x14ac:dyDescent="0.2">
      <c r="D205" s="154"/>
      <c r="E205" s="154"/>
      <c r="F205" s="154"/>
    </row>
    <row r="215" spans="4:6" s="155" customFormat="1" x14ac:dyDescent="0.2">
      <c r="D215" s="154"/>
      <c r="E215" s="154"/>
      <c r="F215" s="154"/>
    </row>
    <row r="222" spans="4:6" s="155" customFormat="1" x14ac:dyDescent="0.2">
      <c r="D222" s="154"/>
      <c r="E222" s="154"/>
      <c r="F222" s="154"/>
    </row>
    <row r="230" spans="4:6" s="155" customFormat="1" x14ac:dyDescent="0.2">
      <c r="D230" s="154"/>
      <c r="E230" s="154"/>
      <c r="F230" s="154"/>
    </row>
    <row r="239" spans="4:6" s="155" customFormat="1" x14ac:dyDescent="0.2">
      <c r="D239" s="154"/>
      <c r="E239" s="154"/>
      <c r="F239" s="154"/>
    </row>
    <row r="247" spans="4:6" s="155" customFormat="1" x14ac:dyDescent="0.2">
      <c r="D247" s="154"/>
      <c r="E247" s="154"/>
      <c r="F247" s="154"/>
    </row>
    <row r="250" spans="4:6" s="155" customFormat="1" x14ac:dyDescent="0.2">
      <c r="D250" s="154"/>
      <c r="E250" s="154"/>
      <c r="F250" s="154"/>
    </row>
    <row r="262" spans="4:6" s="155" customFormat="1" x14ac:dyDescent="0.2">
      <c r="D262" s="154"/>
      <c r="E262" s="154"/>
      <c r="F262" s="154"/>
    </row>
    <row r="271" spans="4:6" s="155" customFormat="1" x14ac:dyDescent="0.2">
      <c r="D271" s="154"/>
      <c r="E271" s="154"/>
      <c r="F271" s="154"/>
    </row>
    <row r="279" spans="4:6" s="155" customFormat="1" x14ac:dyDescent="0.2">
      <c r="D279" s="154"/>
      <c r="E279" s="154"/>
      <c r="F279" s="154"/>
    </row>
    <row r="282" spans="4:6" s="155" customFormat="1" x14ac:dyDescent="0.2">
      <c r="D282" s="154"/>
      <c r="E282" s="154"/>
      <c r="F282" s="154"/>
    </row>
    <row r="293" spans="4:6" s="155" customFormat="1" x14ac:dyDescent="0.2">
      <c r="D293" s="154"/>
      <c r="E293" s="154"/>
      <c r="F293" s="154"/>
    </row>
    <row r="304" spans="4:6" s="155" customFormat="1" x14ac:dyDescent="0.2">
      <c r="D304" s="154"/>
      <c r="E304" s="154"/>
      <c r="F304" s="154"/>
    </row>
    <row r="313" spans="4:6" s="155" customFormat="1" x14ac:dyDescent="0.2">
      <c r="D313" s="154"/>
      <c r="E313" s="154"/>
      <c r="F313" s="154"/>
    </row>
    <row r="320" spans="4:6" s="155" customFormat="1" x14ac:dyDescent="0.2">
      <c r="D320" s="154"/>
      <c r="E320" s="154"/>
      <c r="F320" s="154"/>
    </row>
    <row r="326" spans="4:6" s="155" customFormat="1" x14ac:dyDescent="0.2">
      <c r="D326" s="154"/>
      <c r="E326" s="154"/>
      <c r="F326" s="154"/>
    </row>
    <row r="329" spans="4:6" s="155" customFormat="1" x14ac:dyDescent="0.2">
      <c r="D329" s="154"/>
      <c r="E329" s="154"/>
      <c r="F329" s="154"/>
    </row>
    <row r="339" spans="4:6" s="155" customFormat="1" x14ac:dyDescent="0.2">
      <c r="D339" s="154"/>
      <c r="E339" s="154"/>
      <c r="F339" s="154"/>
    </row>
    <row r="347" spans="4:6" s="155" customFormat="1" x14ac:dyDescent="0.2">
      <c r="D347" s="154"/>
      <c r="E347" s="154"/>
      <c r="F347" s="154"/>
    </row>
    <row r="355" spans="4:6" s="155" customFormat="1" x14ac:dyDescent="0.2">
      <c r="D355" s="154"/>
      <c r="E355" s="154"/>
      <c r="F355" s="154"/>
    </row>
    <row r="362" spans="4:6" s="155" customFormat="1" x14ac:dyDescent="0.2">
      <c r="D362" s="154"/>
      <c r="E362" s="154"/>
      <c r="F362" s="154"/>
    </row>
    <row r="365" spans="4:6" s="155" customFormat="1" x14ac:dyDescent="0.2">
      <c r="D365" s="154"/>
      <c r="E365" s="154"/>
      <c r="F365" s="154"/>
    </row>
    <row r="377" spans="4:6" s="155" customFormat="1" x14ac:dyDescent="0.2">
      <c r="D377" s="154"/>
      <c r="E377" s="154"/>
      <c r="F377" s="154"/>
    </row>
    <row r="385" spans="4:6" s="155" customFormat="1" x14ac:dyDescent="0.2">
      <c r="D385" s="154"/>
      <c r="E385" s="154"/>
      <c r="F385" s="154"/>
    </row>
    <row r="392" spans="4:6" s="155" customFormat="1" x14ac:dyDescent="0.2">
      <c r="D392" s="154"/>
      <c r="E392" s="154"/>
      <c r="F392" s="154"/>
    </row>
    <row r="402" spans="4:6" s="155" customFormat="1" x14ac:dyDescent="0.2">
      <c r="D402" s="154"/>
      <c r="E402" s="154"/>
      <c r="F402" s="154"/>
    </row>
    <row r="408" spans="4:6" s="155" customFormat="1" x14ac:dyDescent="0.2">
      <c r="D408" s="154"/>
      <c r="E408" s="154"/>
      <c r="F408" s="154"/>
    </row>
    <row r="411" spans="4:6" s="155" customFormat="1" x14ac:dyDescent="0.2">
      <c r="D411" s="154"/>
      <c r="E411" s="154"/>
      <c r="F411" s="154"/>
    </row>
    <row r="415" spans="4:6" s="155" customFormat="1" x14ac:dyDescent="0.2">
      <c r="D415" s="154"/>
      <c r="E415" s="154"/>
      <c r="F415" s="154"/>
    </row>
    <row r="418" spans="4:4" x14ac:dyDescent="0.2">
      <c r="D418" s="101">
        <f>D415</f>
        <v>0</v>
      </c>
    </row>
  </sheetData>
  <mergeCells count="1">
    <mergeCell ref="B3:M3"/>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96" max="16383" man="1"/>
    <brk id="118" max="16383" man="1"/>
    <brk id="162" max="16383" man="1"/>
    <brk id="205" max="16383" man="1"/>
    <brk id="250" max="16383" man="1"/>
    <brk id="282" max="16383" man="1"/>
    <brk id="329" max="16383" man="1"/>
    <brk id="36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G427"/>
  <sheetViews>
    <sheetView showGridLines="0" view="pageBreakPreview" topLeftCell="A367" zoomScale="90" zoomScaleNormal="70" zoomScaleSheetLayoutView="90" workbookViewId="0">
      <selection activeCell="B250" sqref="B250"/>
    </sheetView>
  </sheetViews>
  <sheetFormatPr defaultColWidth="9.140625" defaultRowHeight="12.75" x14ac:dyDescent="0.2"/>
  <cols>
    <col min="1" max="1" width="6.7109375" style="42" customWidth="1"/>
    <col min="2" max="2" width="9.7109375" style="16" customWidth="1"/>
    <col min="3" max="3" width="39.42578125" style="16" customWidth="1"/>
    <col min="4" max="4" width="16.140625" style="75" customWidth="1"/>
    <col min="5" max="5" width="16.140625" style="16" customWidth="1"/>
    <col min="6" max="7" width="14.140625" style="16" customWidth="1"/>
    <col min="8" max="16384" width="9.140625" style="16"/>
  </cols>
  <sheetData>
    <row r="1" spans="1:7" s="13" customFormat="1" ht="30" customHeight="1" x14ac:dyDescent="0.25">
      <c r="A1" s="854" t="str">
        <f>'AP-W4 Cover Page'!B1</f>
        <v>APPENDIX W4</v>
      </c>
      <c r="B1" s="854"/>
      <c r="C1" s="854"/>
      <c r="D1" s="854"/>
      <c r="E1" s="854"/>
      <c r="F1" s="854"/>
      <c r="G1" s="854"/>
    </row>
    <row r="2" spans="1:7" s="13" customFormat="1" ht="30" customHeight="1" x14ac:dyDescent="0.25">
      <c r="A2" s="855" t="str">
        <f>'AP-W4 Cover Page'!B3</f>
        <v>APPENDIX TO SCHEDULE 5, PART B: TARGETS FOR EXPANDED PUBLIC WORKS PROGRAMME INTEGRATED GRANT FOR MUNICIPALITIES</v>
      </c>
      <c r="B2" s="855"/>
      <c r="C2" s="855"/>
      <c r="D2" s="855"/>
      <c r="E2" s="855"/>
      <c r="F2" s="855"/>
      <c r="G2" s="855"/>
    </row>
    <row r="3" spans="1:7" s="13" customFormat="1" ht="15.75" x14ac:dyDescent="0.25">
      <c r="A3" s="741"/>
      <c r="B3" s="742"/>
      <c r="C3" s="742"/>
      <c r="D3" s="98"/>
      <c r="E3" s="46"/>
    </row>
    <row r="4" spans="1:7" ht="27" customHeight="1" x14ac:dyDescent="0.2">
      <c r="A4" s="400"/>
      <c r="B4" s="400"/>
      <c r="C4" s="401"/>
      <c r="D4" s="99" t="s">
        <v>305</v>
      </c>
      <c r="E4" s="100"/>
      <c r="F4" s="100"/>
      <c r="G4" s="56"/>
    </row>
    <row r="5" spans="1:7" ht="15" customHeight="1" x14ac:dyDescent="0.2">
      <c r="A5" s="397"/>
      <c r="B5" s="398"/>
      <c r="C5" s="399"/>
      <c r="D5" s="856" t="str">
        <f>"FTE Target for"&amp;CHAR(10)&amp;[6]Settings!U$2</f>
        <v>FTE Target for
2017/18</v>
      </c>
      <c r="E5" s="859" t="s">
        <v>277</v>
      </c>
      <c r="F5" s="860"/>
      <c r="G5" s="861"/>
    </row>
    <row r="6" spans="1:7" ht="15" customHeight="1" x14ac:dyDescent="0.2">
      <c r="A6" s="862" t="s">
        <v>0</v>
      </c>
      <c r="B6" s="863"/>
      <c r="C6" s="866" t="s">
        <v>195</v>
      </c>
      <c r="D6" s="857"/>
      <c r="E6" s="868" t="str">
        <f>[6]Settings!$U$2 &amp; CHAR(10) &amp; "(R'000)"</f>
        <v>2017/18
(R'000)</v>
      </c>
      <c r="F6" s="831" t="str">
        <f>LEFT([6]Settings!$U$2,4)+1 &amp; "/" &amp; RIGHT([6]Settings!$U$2,2)+1 &amp; CHAR(10) &amp; "(R'000)"</f>
        <v>2018/19
(R'000)</v>
      </c>
      <c r="G6" s="833" t="str">
        <f>LEFT([6]Settings!$U$2,4)+2 &amp; "/" &amp; RIGHT([6]Settings!$U$2,2)+2 &amp; CHAR(10) &amp; "(R'000)"</f>
        <v>2019/20
(R'000)</v>
      </c>
    </row>
    <row r="7" spans="1:7" ht="15" customHeight="1" x14ac:dyDescent="0.2">
      <c r="A7" s="864"/>
      <c r="B7" s="865"/>
      <c r="C7" s="867"/>
      <c r="D7" s="858"/>
      <c r="E7" s="869"/>
      <c r="F7" s="832"/>
      <c r="G7" s="834"/>
    </row>
    <row r="8" spans="1:7" x14ac:dyDescent="0.2">
      <c r="A8" s="254"/>
      <c r="B8" s="19"/>
      <c r="C8" s="229"/>
      <c r="D8" s="68"/>
      <c r="E8" s="237"/>
      <c r="F8" s="2"/>
      <c r="G8" s="3"/>
    </row>
    <row r="9" spans="1:7" x14ac:dyDescent="0.2">
      <c r="A9" s="254" t="str">
        <f>[6]Settings!U9</f>
        <v>EASTERN CAPE</v>
      </c>
      <c r="B9" s="19"/>
      <c r="C9" s="229"/>
      <c r="D9" s="68"/>
      <c r="E9" s="237"/>
      <c r="F9" s="2"/>
      <c r="G9" s="3"/>
    </row>
    <row r="10" spans="1:7" x14ac:dyDescent="0.2">
      <c r="A10" s="254">
        <f>[6]Settings!U10</f>
        <v>0</v>
      </c>
      <c r="B10" s="243">
        <f>[6]Settings!V10</f>
        <v>0</v>
      </c>
      <c r="C10" s="244">
        <f>[6]Settings!W10</f>
        <v>0</v>
      </c>
      <c r="D10" s="68"/>
      <c r="E10" s="237"/>
      <c r="F10" s="2"/>
      <c r="G10" s="3"/>
    </row>
    <row r="11" spans="1:7" x14ac:dyDescent="0.2">
      <c r="A11" s="20" t="str">
        <f>[6]Settings!U11</f>
        <v>A</v>
      </c>
      <c r="B11" s="19" t="str">
        <f>[6]Settings!V11</f>
        <v>BUF</v>
      </c>
      <c r="C11" s="229" t="str">
        <f>[6]Settings!W11</f>
        <v xml:space="preserve"> Buffalo City</v>
      </c>
      <c r="D11" s="139">
        <v>1589</v>
      </c>
      <c r="E11" s="402">
        <v>4952</v>
      </c>
      <c r="F11" s="129"/>
      <c r="G11" s="115"/>
    </row>
    <row r="12" spans="1:7" x14ac:dyDescent="0.2">
      <c r="A12" s="255" t="str">
        <f>[6]Settings!U12</f>
        <v>A</v>
      </c>
      <c r="B12" s="21" t="str">
        <f>[6]Settings!V12</f>
        <v>NMA</v>
      </c>
      <c r="C12" s="65" t="str">
        <f>[6]Settings!W12</f>
        <v xml:space="preserve"> Nelson Mandela Bay</v>
      </c>
      <c r="D12" s="156">
        <v>1879</v>
      </c>
      <c r="E12" s="403">
        <v>4807</v>
      </c>
      <c r="F12" s="135"/>
      <c r="G12" s="115"/>
    </row>
    <row r="13" spans="1:7" x14ac:dyDescent="0.2">
      <c r="A13" s="254">
        <f>[6]Settings!U13</f>
        <v>0</v>
      </c>
      <c r="B13" s="243">
        <f>[6]Settings!V13</f>
        <v>0</v>
      </c>
      <c r="C13" s="244">
        <f>[6]Settings!W13</f>
        <v>0</v>
      </c>
      <c r="D13" s="69"/>
      <c r="E13" s="404"/>
      <c r="F13" s="124"/>
      <c r="G13" s="126"/>
    </row>
    <row r="14" spans="1:7" x14ac:dyDescent="0.2">
      <c r="A14" s="20" t="str">
        <f>[6]Settings!U14</f>
        <v>B</v>
      </c>
      <c r="B14" s="19" t="s">
        <v>4</v>
      </c>
      <c r="C14" s="253" t="str">
        <f>[6]Settings!W14</f>
        <v xml:space="preserve"> Dr Beyers Naude</v>
      </c>
      <c r="D14" s="139">
        <v>51</v>
      </c>
      <c r="E14" s="402">
        <v>1383</v>
      </c>
      <c r="F14" s="135"/>
      <c r="G14" s="115"/>
    </row>
    <row r="15" spans="1:7" x14ac:dyDescent="0.2">
      <c r="A15" s="20" t="str">
        <f>[6]Settings!U15</f>
        <v>B</v>
      </c>
      <c r="B15" s="19" t="s">
        <v>1281</v>
      </c>
      <c r="C15" s="229" t="str">
        <f>[6]Settings!W15</f>
        <v xml:space="preserve"> Blue Crane Route</v>
      </c>
      <c r="D15" s="139">
        <v>36</v>
      </c>
      <c r="E15" s="402">
        <v>1000</v>
      </c>
      <c r="F15" s="135"/>
      <c r="G15" s="115"/>
    </row>
    <row r="16" spans="1:7" x14ac:dyDescent="0.2">
      <c r="A16" s="20" t="str">
        <f>[6]Settings!U16</f>
        <v>B</v>
      </c>
      <c r="B16" s="19" t="s">
        <v>5</v>
      </c>
      <c r="C16" s="229" t="str">
        <f>[6]Settings!W16</f>
        <v xml:space="preserve"> Makana</v>
      </c>
      <c r="D16" s="139">
        <v>57</v>
      </c>
      <c r="E16" s="402">
        <v>1000</v>
      </c>
      <c r="F16" s="135"/>
      <c r="G16" s="115"/>
    </row>
    <row r="17" spans="1:7" x14ac:dyDescent="0.2">
      <c r="A17" s="20" t="str">
        <f>[6]Settings!U17</f>
        <v>B</v>
      </c>
      <c r="B17" s="19" t="s">
        <v>6</v>
      </c>
      <c r="C17" s="229" t="str">
        <f>[6]Settings!W17</f>
        <v xml:space="preserve"> Ndlambe</v>
      </c>
      <c r="D17" s="139">
        <v>63</v>
      </c>
      <c r="E17" s="402">
        <v>1000</v>
      </c>
      <c r="F17" s="135"/>
      <c r="G17" s="115"/>
    </row>
    <row r="18" spans="1:7" x14ac:dyDescent="0.2">
      <c r="A18" s="20" t="str">
        <f>[6]Settings!U18</f>
        <v>B</v>
      </c>
      <c r="B18" s="19" t="s">
        <v>7</v>
      </c>
      <c r="C18" s="229" t="str">
        <f>[6]Settings!W18</f>
        <v xml:space="preserve"> Sundays River Valley</v>
      </c>
      <c r="D18" s="139">
        <v>60</v>
      </c>
      <c r="E18" s="402">
        <v>1000</v>
      </c>
      <c r="F18" s="135"/>
      <c r="G18" s="115"/>
    </row>
    <row r="19" spans="1:7" x14ac:dyDescent="0.2">
      <c r="A19" s="20" t="str">
        <f>[6]Settings!U19</f>
        <v>B</v>
      </c>
      <c r="B19" s="19" t="s">
        <v>1282</v>
      </c>
      <c r="C19" s="229" t="str">
        <f>[6]Settings!W19</f>
        <v xml:space="preserve"> Kouga</v>
      </c>
      <c r="D19" s="139">
        <v>72</v>
      </c>
      <c r="E19" s="402">
        <v>1000</v>
      </c>
      <c r="F19" s="135"/>
      <c r="G19" s="115"/>
    </row>
    <row r="20" spans="1:7" x14ac:dyDescent="0.2">
      <c r="A20" s="20" t="str">
        <f>[6]Settings!U20</f>
        <v>B</v>
      </c>
      <c r="B20" s="19" t="s">
        <v>8</v>
      </c>
      <c r="C20" s="229" t="str">
        <f>[6]Settings!W20</f>
        <v xml:space="preserve"> Kou-Kamma</v>
      </c>
      <c r="D20" s="139">
        <v>38</v>
      </c>
      <c r="E20" s="402">
        <v>1000</v>
      </c>
      <c r="F20" s="135"/>
      <c r="G20" s="115"/>
    </row>
    <row r="21" spans="1:7" s="66" customFormat="1" x14ac:dyDescent="0.2">
      <c r="A21" s="20" t="str">
        <f>[6]Settings!U21</f>
        <v>C</v>
      </c>
      <c r="B21" s="19" t="s">
        <v>1283</v>
      </c>
      <c r="C21" s="229" t="str">
        <f>[6]Settings!W21</f>
        <v xml:space="preserve"> Cacadu District Municipality</v>
      </c>
      <c r="D21" s="156">
        <v>7</v>
      </c>
      <c r="E21" s="403">
        <v>1000</v>
      </c>
      <c r="F21" s="135"/>
      <c r="G21" s="115"/>
    </row>
    <row r="22" spans="1:7" x14ac:dyDescent="0.2">
      <c r="A22" s="22" t="str">
        <f>[6]Settings!U22</f>
        <v>Total: Cacadu Municipalities</v>
      </c>
      <c r="B22" s="23"/>
      <c r="C22" s="24"/>
      <c r="D22" s="71">
        <f>SUM(D14:D21)</f>
        <v>384</v>
      </c>
      <c r="E22" s="109">
        <f t="shared" ref="E22:G22" si="0">SUM(E14:E21)</f>
        <v>8383</v>
      </c>
      <c r="F22" s="110">
        <f t="shared" si="0"/>
        <v>0</v>
      </c>
      <c r="G22" s="117">
        <f t="shared" si="0"/>
        <v>0</v>
      </c>
    </row>
    <row r="23" spans="1:7" x14ac:dyDescent="0.2">
      <c r="A23" s="254">
        <f>[6]Settings!U23</f>
        <v>0</v>
      </c>
      <c r="B23" s="243">
        <f>[6]Settings!V23</f>
        <v>0</v>
      </c>
      <c r="C23" s="244">
        <f>[6]Settings!W23</f>
        <v>0</v>
      </c>
      <c r="D23" s="68"/>
      <c r="E23" s="402"/>
      <c r="F23" s="135"/>
      <c r="G23" s="115"/>
    </row>
    <row r="24" spans="1:7" x14ac:dyDescent="0.2">
      <c r="A24" s="20" t="str">
        <f>[6]Settings!U24</f>
        <v>B</v>
      </c>
      <c r="B24" s="19" t="str">
        <f>[6]Settings!V24</f>
        <v>EC121</v>
      </c>
      <c r="C24" s="229" t="str">
        <f>[6]Settings!W24</f>
        <v xml:space="preserve"> Mbhashe</v>
      </c>
      <c r="D24" s="69">
        <v>151</v>
      </c>
      <c r="E24" s="402">
        <v>4236</v>
      </c>
      <c r="F24" s="135"/>
      <c r="G24" s="115"/>
    </row>
    <row r="25" spans="1:7" x14ac:dyDescent="0.2">
      <c r="A25" s="20" t="str">
        <f>[6]Settings!U25</f>
        <v>B</v>
      </c>
      <c r="B25" s="19" t="str">
        <f>[6]Settings!V25</f>
        <v>EC122</v>
      </c>
      <c r="C25" s="229" t="str">
        <f>[6]Settings!W25</f>
        <v xml:space="preserve"> Mnquma</v>
      </c>
      <c r="D25" s="69">
        <v>145</v>
      </c>
      <c r="E25" s="402">
        <v>2316</v>
      </c>
      <c r="F25" s="135"/>
      <c r="G25" s="115"/>
    </row>
    <row r="26" spans="1:7" x14ac:dyDescent="0.2">
      <c r="A26" s="20" t="str">
        <f>[6]Settings!U26</f>
        <v>B</v>
      </c>
      <c r="B26" s="19" t="str">
        <f>[6]Settings!V26</f>
        <v>EC123</v>
      </c>
      <c r="C26" s="229" t="str">
        <f>[6]Settings!W26</f>
        <v xml:space="preserve"> Great Kei</v>
      </c>
      <c r="D26" s="69">
        <v>31</v>
      </c>
      <c r="E26" s="402">
        <v>1263</v>
      </c>
      <c r="F26" s="135"/>
      <c r="G26" s="115"/>
    </row>
    <row r="27" spans="1:7" x14ac:dyDescent="0.2">
      <c r="A27" s="20" t="str">
        <f>[6]Settings!U27</f>
        <v>B</v>
      </c>
      <c r="B27" s="19" t="str">
        <f>[6]Settings!V27</f>
        <v>EC124</v>
      </c>
      <c r="C27" s="229" t="str">
        <f>[6]Settings!W27</f>
        <v xml:space="preserve"> Amahlathi</v>
      </c>
      <c r="D27" s="69">
        <v>67</v>
      </c>
      <c r="E27" s="402">
        <v>1389</v>
      </c>
      <c r="F27" s="135"/>
      <c r="G27" s="115"/>
    </row>
    <row r="28" spans="1:7" x14ac:dyDescent="0.2">
      <c r="A28" s="20" t="str">
        <f>[6]Settings!U28</f>
        <v>B</v>
      </c>
      <c r="B28" s="19" t="str">
        <f>[6]Settings!V28</f>
        <v>EC126</v>
      </c>
      <c r="C28" s="229" t="str">
        <f>[6]Settings!W28</f>
        <v xml:space="preserve"> Ngqushwa</v>
      </c>
      <c r="D28" s="69">
        <v>56</v>
      </c>
      <c r="E28" s="402">
        <v>1531</v>
      </c>
      <c r="F28" s="135"/>
      <c r="G28" s="115"/>
    </row>
    <row r="29" spans="1:7" x14ac:dyDescent="0.2">
      <c r="A29" s="20" t="str">
        <f>[6]Settings!U29</f>
        <v>B</v>
      </c>
      <c r="B29" s="19" t="str">
        <f>[6]Settings!V29</f>
        <v>EC129</v>
      </c>
      <c r="C29" s="229" t="str">
        <f>[6]Settings!W29</f>
        <v xml:space="preserve"> Raymond Mhlaba</v>
      </c>
      <c r="D29" s="69">
        <v>92</v>
      </c>
      <c r="E29" s="402">
        <v>1662</v>
      </c>
      <c r="F29" s="135"/>
      <c r="G29" s="115"/>
    </row>
    <row r="30" spans="1:7" s="66" customFormat="1" x14ac:dyDescent="0.2">
      <c r="A30" s="20" t="str">
        <f>[6]Settings!U30</f>
        <v>C</v>
      </c>
      <c r="B30" s="19" t="str">
        <f>[6]Settings!V30</f>
        <v>DC12</v>
      </c>
      <c r="C30" s="229" t="str">
        <f>[6]Settings!W30</f>
        <v xml:space="preserve"> Amathole District Municipality</v>
      </c>
      <c r="D30" s="69">
        <v>905</v>
      </c>
      <c r="E30" s="402">
        <v>1527</v>
      </c>
      <c r="F30" s="135"/>
      <c r="G30" s="115"/>
    </row>
    <row r="31" spans="1:7" x14ac:dyDescent="0.2">
      <c r="A31" s="22" t="str">
        <f>[6]Settings!U31</f>
        <v>Total: Amathole Municipalities</v>
      </c>
      <c r="B31" s="23"/>
      <c r="C31" s="24"/>
      <c r="D31" s="71">
        <f>SUM(D24:D30)</f>
        <v>1447</v>
      </c>
      <c r="E31" s="109">
        <f t="shared" ref="E31:G31" si="1">SUM(E24:E30)</f>
        <v>13924</v>
      </c>
      <c r="F31" s="110">
        <f t="shared" si="1"/>
        <v>0</v>
      </c>
      <c r="G31" s="117">
        <f t="shared" si="1"/>
        <v>0</v>
      </c>
    </row>
    <row r="32" spans="1:7" x14ac:dyDescent="0.2">
      <c r="A32" s="254">
        <f>[6]Settings!U32</f>
        <v>0</v>
      </c>
      <c r="B32" s="243">
        <f>[6]Settings!V32</f>
        <v>0</v>
      </c>
      <c r="C32" s="244">
        <f>[6]Settings!W32</f>
        <v>0</v>
      </c>
      <c r="D32" s="68"/>
      <c r="E32" s="76"/>
      <c r="F32" s="135"/>
      <c r="G32" s="115"/>
    </row>
    <row r="33" spans="1:7" x14ac:dyDescent="0.2">
      <c r="A33" s="20" t="str">
        <f>[6]Settings!U33</f>
        <v>B</v>
      </c>
      <c r="B33" s="19" t="str">
        <f>[6]Settings!V33</f>
        <v>EC131</v>
      </c>
      <c r="C33" s="229" t="str">
        <f>[6]Settings!W33</f>
        <v xml:space="preserve"> Inxuba Yethemba</v>
      </c>
      <c r="D33" s="69">
        <v>40</v>
      </c>
      <c r="E33" s="402">
        <v>1079</v>
      </c>
      <c r="F33" s="135"/>
      <c r="G33" s="115"/>
    </row>
    <row r="34" spans="1:7" x14ac:dyDescent="0.2">
      <c r="A34" s="20" t="str">
        <f>[6]Settings!U34</f>
        <v>B</v>
      </c>
      <c r="B34" s="19" t="str">
        <f>[6]Settings!V34</f>
        <v>EC135</v>
      </c>
      <c r="C34" s="229" t="str">
        <f>[6]Settings!W34</f>
        <v xml:space="preserve"> Intsika Yethu</v>
      </c>
      <c r="D34" s="69">
        <v>105</v>
      </c>
      <c r="E34" s="402">
        <v>2520</v>
      </c>
      <c r="F34" s="135"/>
      <c r="G34" s="115"/>
    </row>
    <row r="35" spans="1:7" x14ac:dyDescent="0.2">
      <c r="A35" s="20" t="str">
        <f>[6]Settings!U35</f>
        <v>B</v>
      </c>
      <c r="B35" s="19" t="str">
        <f>[6]Settings!V35</f>
        <v>EC136</v>
      </c>
      <c r="C35" s="229" t="str">
        <f>[6]Settings!W35</f>
        <v xml:space="preserve"> Emalahleni</v>
      </c>
      <c r="D35" s="69">
        <v>78</v>
      </c>
      <c r="E35" s="402">
        <v>1308</v>
      </c>
      <c r="F35" s="135"/>
      <c r="G35" s="115"/>
    </row>
    <row r="36" spans="1:7" x14ac:dyDescent="0.2">
      <c r="A36" s="20" t="str">
        <f>[6]Settings!U36</f>
        <v>B</v>
      </c>
      <c r="B36" s="19" t="str">
        <f>[6]Settings!V36</f>
        <v>EC137</v>
      </c>
      <c r="C36" s="229" t="str">
        <f>[6]Settings!W36</f>
        <v xml:space="preserve"> Engcobo</v>
      </c>
      <c r="D36" s="69">
        <v>88</v>
      </c>
      <c r="E36" s="402">
        <v>1391</v>
      </c>
      <c r="F36" s="135"/>
      <c r="G36" s="115"/>
    </row>
    <row r="37" spans="1:7" x14ac:dyDescent="0.2">
      <c r="A37" s="20" t="str">
        <f>[6]Settings!U37</f>
        <v>B</v>
      </c>
      <c r="B37" s="19" t="str">
        <f>[6]Settings!V37</f>
        <v>EC138</v>
      </c>
      <c r="C37" s="229" t="str">
        <f>[6]Settings!W37</f>
        <v xml:space="preserve"> Sakhisizwe</v>
      </c>
      <c r="D37" s="69">
        <v>44</v>
      </c>
      <c r="E37" s="402">
        <v>1108</v>
      </c>
      <c r="F37" s="135"/>
      <c r="G37" s="115"/>
    </row>
    <row r="38" spans="1:7" x14ac:dyDescent="0.2">
      <c r="A38" s="20" t="str">
        <f>[6]Settings!U38</f>
        <v>B</v>
      </c>
      <c r="B38" s="19" t="str">
        <f>[6]Settings!V38</f>
        <v>EC139</v>
      </c>
      <c r="C38" s="229" t="str">
        <f>[6]Settings!W38</f>
        <v xml:space="preserve"> Enoch Mgijima</v>
      </c>
      <c r="D38" s="69">
        <v>144</v>
      </c>
      <c r="E38" s="402">
        <v>4889</v>
      </c>
      <c r="F38" s="135"/>
      <c r="G38" s="115"/>
    </row>
    <row r="39" spans="1:7" s="66" customFormat="1" x14ac:dyDescent="0.2">
      <c r="A39" s="20" t="str">
        <f>[6]Settings!U39</f>
        <v>C</v>
      </c>
      <c r="B39" s="19" t="str">
        <f>[6]Settings!V39</f>
        <v>DC13</v>
      </c>
      <c r="C39" s="229" t="str">
        <f>[6]Settings!W39</f>
        <v xml:space="preserve"> Chris Hani District Municipality</v>
      </c>
      <c r="D39" s="69">
        <v>670</v>
      </c>
      <c r="E39" s="402">
        <v>10037</v>
      </c>
      <c r="F39" s="135"/>
      <c r="G39" s="115"/>
    </row>
    <row r="40" spans="1:7" x14ac:dyDescent="0.2">
      <c r="A40" s="22" t="str">
        <f>[6]Settings!U40</f>
        <v>Total: Chris Hani Municipalities</v>
      </c>
      <c r="B40" s="23"/>
      <c r="C40" s="24"/>
      <c r="D40" s="71">
        <f>SUM(D33:D39)</f>
        <v>1169</v>
      </c>
      <c r="E40" s="109">
        <f t="shared" ref="E40:G40" si="2">SUM(E33:E39)</f>
        <v>22332</v>
      </c>
      <c r="F40" s="110">
        <f t="shared" si="2"/>
        <v>0</v>
      </c>
      <c r="G40" s="117">
        <f t="shared" si="2"/>
        <v>0</v>
      </c>
    </row>
    <row r="41" spans="1:7" x14ac:dyDescent="0.2">
      <c r="A41" s="254">
        <f>[6]Settings!U41</f>
        <v>0</v>
      </c>
      <c r="B41" s="243">
        <f>[6]Settings!V41</f>
        <v>0</v>
      </c>
      <c r="C41" s="244">
        <f>[6]Settings!W41</f>
        <v>0</v>
      </c>
      <c r="D41" s="157"/>
      <c r="E41" s="76"/>
      <c r="F41" s="135"/>
      <c r="G41" s="115"/>
    </row>
    <row r="42" spans="1:7" x14ac:dyDescent="0.2">
      <c r="A42" s="20" t="str">
        <f>[6]Settings!U42</f>
        <v>B</v>
      </c>
      <c r="B42" s="19" t="str">
        <f>[6]Settings!V42</f>
        <v>EC141</v>
      </c>
      <c r="C42" s="229" t="str">
        <f>[6]Settings!W42</f>
        <v xml:space="preserve"> Elundini</v>
      </c>
      <c r="D42" s="69">
        <v>98</v>
      </c>
      <c r="E42" s="402">
        <v>2649</v>
      </c>
      <c r="F42" s="135"/>
      <c r="G42" s="115"/>
    </row>
    <row r="43" spans="1:7" x14ac:dyDescent="0.2">
      <c r="A43" s="20" t="str">
        <f>[6]Settings!U43</f>
        <v>B</v>
      </c>
      <c r="B43" s="19" t="str">
        <f>[6]Settings!V43</f>
        <v>EC142</v>
      </c>
      <c r="C43" s="229" t="str">
        <f>[6]Settings!W43</f>
        <v xml:space="preserve"> Senqu</v>
      </c>
      <c r="D43" s="69">
        <v>89</v>
      </c>
      <c r="E43" s="402">
        <v>1536</v>
      </c>
      <c r="F43" s="135"/>
      <c r="G43" s="115"/>
    </row>
    <row r="44" spans="1:7" x14ac:dyDescent="0.2">
      <c r="A44" s="20" t="str">
        <f>[6]Settings!U44</f>
        <v>B</v>
      </c>
      <c r="B44" s="19" t="str">
        <f>[6]Settings!V44</f>
        <v>EC145</v>
      </c>
      <c r="C44" s="229" t="str">
        <f>[6]Settings!W44</f>
        <v xml:space="preserve"> Walter Sisulu</v>
      </c>
      <c r="D44" s="69">
        <v>50</v>
      </c>
      <c r="E44" s="402">
        <v>1619</v>
      </c>
      <c r="F44" s="135"/>
      <c r="G44" s="115"/>
    </row>
    <row r="45" spans="1:7" s="66" customFormat="1" x14ac:dyDescent="0.2">
      <c r="A45" s="20" t="str">
        <f>[6]Settings!U45</f>
        <v>C</v>
      </c>
      <c r="B45" s="19" t="str">
        <f>[6]Settings!V45</f>
        <v>DC14</v>
      </c>
      <c r="C45" s="229" t="str">
        <f>[6]Settings!W45</f>
        <v xml:space="preserve"> Joe Gqabi District Municipality</v>
      </c>
      <c r="D45" s="69">
        <v>343</v>
      </c>
      <c r="E45" s="402">
        <v>2227</v>
      </c>
      <c r="F45" s="135"/>
      <c r="G45" s="115"/>
    </row>
    <row r="46" spans="1:7" x14ac:dyDescent="0.2">
      <c r="A46" s="22" t="str">
        <f>[6]Settings!U46</f>
        <v>Total: Joe Gqabi Municipalities</v>
      </c>
      <c r="B46" s="23"/>
      <c r="C46" s="24"/>
      <c r="D46" s="71">
        <f>SUM(D42:D45)</f>
        <v>580</v>
      </c>
      <c r="E46" s="109">
        <f t="shared" ref="E46:G46" si="3">SUM(E42:E45)</f>
        <v>8031</v>
      </c>
      <c r="F46" s="110">
        <f t="shared" si="3"/>
        <v>0</v>
      </c>
      <c r="G46" s="117">
        <f t="shared" si="3"/>
        <v>0</v>
      </c>
    </row>
    <row r="47" spans="1:7" x14ac:dyDescent="0.2">
      <c r="A47" s="254">
        <f>[6]Settings!U47</f>
        <v>0</v>
      </c>
      <c r="B47" s="243">
        <f>[6]Settings!V47</f>
        <v>0</v>
      </c>
      <c r="C47" s="244">
        <f>[6]Settings!W47</f>
        <v>0</v>
      </c>
      <c r="D47" s="68"/>
      <c r="E47" s="76"/>
      <c r="F47" s="135"/>
      <c r="G47" s="115"/>
    </row>
    <row r="48" spans="1:7" x14ac:dyDescent="0.2">
      <c r="A48" s="20" t="str">
        <f>[6]Settings!U48</f>
        <v>B</v>
      </c>
      <c r="B48" s="19" t="str">
        <f>[6]Settings!V48</f>
        <v>EC153</v>
      </c>
      <c r="C48" s="229" t="str">
        <f>[6]Settings!W48</f>
        <v xml:space="preserve"> Ngquza Hill</v>
      </c>
      <c r="D48" s="69">
        <v>125</v>
      </c>
      <c r="E48" s="402">
        <v>1880</v>
      </c>
      <c r="F48" s="135"/>
      <c r="G48" s="115"/>
    </row>
    <row r="49" spans="1:7" x14ac:dyDescent="0.2">
      <c r="A49" s="20" t="str">
        <f>[6]Settings!U49</f>
        <v>B</v>
      </c>
      <c r="B49" s="19" t="str">
        <f>[6]Settings!V49</f>
        <v>EC154</v>
      </c>
      <c r="C49" s="229" t="str">
        <f>[6]Settings!W49</f>
        <v xml:space="preserve"> Port St Johns</v>
      </c>
      <c r="D49" s="69">
        <v>81</v>
      </c>
      <c r="E49" s="402">
        <v>1501</v>
      </c>
      <c r="F49" s="135"/>
      <c r="G49" s="115"/>
    </row>
    <row r="50" spans="1:7" x14ac:dyDescent="0.2">
      <c r="A50" s="20" t="str">
        <f>[6]Settings!U50</f>
        <v>B</v>
      </c>
      <c r="B50" s="19" t="str">
        <f>[6]Settings!V50</f>
        <v>EC155</v>
      </c>
      <c r="C50" s="229" t="str">
        <f>[6]Settings!W50</f>
        <v xml:space="preserve"> Nyandeni</v>
      </c>
      <c r="D50" s="69">
        <v>134</v>
      </c>
      <c r="E50" s="402">
        <v>1291</v>
      </c>
      <c r="F50" s="135"/>
      <c r="G50" s="115"/>
    </row>
    <row r="51" spans="1:7" x14ac:dyDescent="0.2">
      <c r="A51" s="20" t="str">
        <f>[6]Settings!U51</f>
        <v>B</v>
      </c>
      <c r="B51" s="19" t="str">
        <f>[6]Settings!V51</f>
        <v>EC156</v>
      </c>
      <c r="C51" s="229" t="str">
        <f>[6]Settings!W51</f>
        <v xml:space="preserve"> Mhlontlo</v>
      </c>
      <c r="D51" s="69">
        <v>100</v>
      </c>
      <c r="E51" s="402">
        <v>1417</v>
      </c>
      <c r="F51" s="135"/>
      <c r="G51" s="115"/>
    </row>
    <row r="52" spans="1:7" x14ac:dyDescent="0.2">
      <c r="A52" s="20" t="str">
        <f>[6]Settings!U52</f>
        <v>B</v>
      </c>
      <c r="B52" s="19" t="str">
        <f>[6]Settings!V52</f>
        <v>EC157</v>
      </c>
      <c r="C52" s="229" t="str">
        <f>[6]Settings!W52</f>
        <v xml:space="preserve"> King Sabata Dalindyebo</v>
      </c>
      <c r="D52" s="69">
        <v>202</v>
      </c>
      <c r="E52" s="402">
        <v>3584</v>
      </c>
      <c r="F52" s="135"/>
      <c r="G52" s="115"/>
    </row>
    <row r="53" spans="1:7" s="66" customFormat="1" x14ac:dyDescent="0.2">
      <c r="A53" s="20" t="str">
        <f>[6]Settings!U53</f>
        <v>C</v>
      </c>
      <c r="B53" s="19" t="str">
        <f>[6]Settings!V53</f>
        <v>DC15</v>
      </c>
      <c r="C53" s="229" t="str">
        <f>[6]Settings!W53</f>
        <v xml:space="preserve"> O.R. Tambo District Municipality</v>
      </c>
      <c r="D53" s="69">
        <v>1353</v>
      </c>
      <c r="E53" s="402">
        <v>4811</v>
      </c>
      <c r="F53" s="135"/>
      <c r="G53" s="115"/>
    </row>
    <row r="54" spans="1:7" x14ac:dyDescent="0.2">
      <c r="A54" s="22" t="str">
        <f>[6]Settings!U54</f>
        <v>Total: O.R.Tambo Municipalities</v>
      </c>
      <c r="B54" s="23"/>
      <c r="C54" s="24"/>
      <c r="D54" s="71">
        <f>SUM(D48:D53)</f>
        <v>1995</v>
      </c>
      <c r="E54" s="109">
        <f t="shared" ref="E54:G54" si="4">SUM(E48:E53)</f>
        <v>14484</v>
      </c>
      <c r="F54" s="110">
        <f t="shared" si="4"/>
        <v>0</v>
      </c>
      <c r="G54" s="117">
        <f t="shared" si="4"/>
        <v>0</v>
      </c>
    </row>
    <row r="55" spans="1:7" x14ac:dyDescent="0.2">
      <c r="A55" s="254">
        <f>[6]Settings!U55</f>
        <v>0</v>
      </c>
      <c r="B55" s="243">
        <f>[6]Settings!V55</f>
        <v>0</v>
      </c>
      <c r="C55" s="244">
        <f>[6]Settings!W55</f>
        <v>0</v>
      </c>
      <c r="D55" s="68"/>
      <c r="E55" s="76"/>
      <c r="F55" s="135"/>
      <c r="G55" s="115"/>
    </row>
    <row r="56" spans="1:7" x14ac:dyDescent="0.2">
      <c r="A56" s="20" t="str">
        <f>[6]Settings!U56</f>
        <v>B</v>
      </c>
      <c r="B56" s="19" t="str">
        <f>[6]Settings!V56</f>
        <v>EC441</v>
      </c>
      <c r="C56" s="229" t="str">
        <f>[6]Settings!W56</f>
        <v xml:space="preserve"> Matatiele</v>
      </c>
      <c r="D56" s="69">
        <v>120</v>
      </c>
      <c r="E56" s="402">
        <v>2780</v>
      </c>
      <c r="F56" s="135"/>
      <c r="G56" s="115"/>
    </row>
    <row r="57" spans="1:7" x14ac:dyDescent="0.2">
      <c r="A57" s="20" t="str">
        <f>[6]Settings!U57</f>
        <v>B</v>
      </c>
      <c r="B57" s="19" t="str">
        <f>[6]Settings!V57</f>
        <v>EC442</v>
      </c>
      <c r="C57" s="229" t="str">
        <f>[6]Settings!W57</f>
        <v xml:space="preserve"> Umzimvubu</v>
      </c>
      <c r="D57" s="69">
        <v>112</v>
      </c>
      <c r="E57" s="402">
        <v>2537</v>
      </c>
      <c r="F57" s="135"/>
      <c r="G57" s="115"/>
    </row>
    <row r="58" spans="1:7" x14ac:dyDescent="0.2">
      <c r="A58" s="20" t="str">
        <f>[6]Settings!U58</f>
        <v>B</v>
      </c>
      <c r="B58" s="19" t="str">
        <f>[6]Settings!V58</f>
        <v>EC443</v>
      </c>
      <c r="C58" s="229" t="str">
        <f>[6]Settings!W58</f>
        <v xml:space="preserve"> Mbizana</v>
      </c>
      <c r="D58" s="69">
        <v>110</v>
      </c>
      <c r="E58" s="402">
        <v>1704</v>
      </c>
      <c r="F58" s="135"/>
      <c r="G58" s="115"/>
    </row>
    <row r="59" spans="1:7" x14ac:dyDescent="0.2">
      <c r="A59" s="20" t="str">
        <f>[6]Settings!U59</f>
        <v>B</v>
      </c>
      <c r="B59" s="19" t="str">
        <f>[6]Settings!V59</f>
        <v>EC444</v>
      </c>
      <c r="C59" s="229" t="str">
        <f>[6]Settings!W59</f>
        <v xml:space="preserve"> Ntabankulu</v>
      </c>
      <c r="D59" s="69">
        <v>71</v>
      </c>
      <c r="E59" s="402">
        <v>2311</v>
      </c>
      <c r="F59" s="135"/>
      <c r="G59" s="115"/>
    </row>
    <row r="60" spans="1:7" s="66" customFormat="1" x14ac:dyDescent="0.2">
      <c r="A60" s="20" t="str">
        <f>[6]Settings!U60</f>
        <v>C</v>
      </c>
      <c r="B60" s="19" t="str">
        <f>[6]Settings!V60</f>
        <v>DC44</v>
      </c>
      <c r="C60" s="229" t="str">
        <f>[6]Settings!W60</f>
        <v xml:space="preserve"> Alfred Nzo District Municipality</v>
      </c>
      <c r="D60" s="69">
        <v>853</v>
      </c>
      <c r="E60" s="402">
        <v>10280</v>
      </c>
      <c r="F60" s="135"/>
      <c r="G60" s="115"/>
    </row>
    <row r="61" spans="1:7" x14ac:dyDescent="0.2">
      <c r="A61" s="22" t="str">
        <f>[6]Settings!U61</f>
        <v>Total: Alfred Nzo Municipalities</v>
      </c>
      <c r="B61" s="23"/>
      <c r="C61" s="24"/>
      <c r="D61" s="71">
        <f>SUM(D56:D60)</f>
        <v>1266</v>
      </c>
      <c r="E61" s="109">
        <f t="shared" ref="E61:G61" si="5">SUM(E56:E60)</f>
        <v>19612</v>
      </c>
      <c r="F61" s="110">
        <f t="shared" si="5"/>
        <v>0</v>
      </c>
      <c r="G61" s="117">
        <f t="shared" si="5"/>
        <v>0</v>
      </c>
    </row>
    <row r="62" spans="1:7" x14ac:dyDescent="0.2">
      <c r="A62" s="254">
        <f>[6]Settings!U62</f>
        <v>0</v>
      </c>
      <c r="B62" s="243">
        <f>[6]Settings!V62</f>
        <v>0</v>
      </c>
      <c r="C62" s="244">
        <f>[6]Settings!W62</f>
        <v>0</v>
      </c>
      <c r="D62" s="68"/>
      <c r="E62" s="76"/>
      <c r="F62" s="135"/>
      <c r="G62" s="115"/>
    </row>
    <row r="63" spans="1:7" s="66" customFormat="1" x14ac:dyDescent="0.2">
      <c r="A63" s="254">
        <f>[6]Settings!U63</f>
        <v>0</v>
      </c>
      <c r="B63" s="243">
        <f>[6]Settings!V63</f>
        <v>0</v>
      </c>
      <c r="C63" s="244">
        <f>[6]Settings!W63</f>
        <v>0</v>
      </c>
      <c r="D63" s="68"/>
      <c r="E63" s="76"/>
      <c r="F63" s="135"/>
      <c r="G63" s="115"/>
    </row>
    <row r="64" spans="1:7" x14ac:dyDescent="0.2">
      <c r="A64" s="22" t="str">
        <f>[6]Settings!U64</f>
        <v>Total: Eastern Cape Municipalities</v>
      </c>
      <c r="B64" s="23"/>
      <c r="C64" s="24"/>
      <c r="D64" s="71">
        <f>D11+D12+D22+D31+D40+D46+D54+D61</f>
        <v>10309</v>
      </c>
      <c r="E64" s="109">
        <f t="shared" ref="E64:G64" si="6">E11+E12+E22+E31+E40+E46+E54+E61</f>
        <v>96525</v>
      </c>
      <c r="F64" s="110">
        <f t="shared" si="6"/>
        <v>0</v>
      </c>
      <c r="G64" s="117">
        <f t="shared" si="6"/>
        <v>0</v>
      </c>
    </row>
    <row r="65" spans="1:7" x14ac:dyDescent="0.2">
      <c r="A65" s="254">
        <f>[6]Settings!U65</f>
        <v>0</v>
      </c>
      <c r="B65" s="243">
        <f>[6]Settings!V65</f>
        <v>0</v>
      </c>
      <c r="C65" s="244">
        <f>[6]Settings!W65</f>
        <v>0</v>
      </c>
      <c r="D65" s="68"/>
      <c r="E65" s="76"/>
      <c r="F65" s="135"/>
      <c r="G65" s="115"/>
    </row>
    <row r="66" spans="1:7" x14ac:dyDescent="0.2">
      <c r="A66" s="257" t="str">
        <f>[6]Settings!U66</f>
        <v>FREE STATE</v>
      </c>
      <c r="B66" s="19"/>
      <c r="C66" s="229"/>
      <c r="D66" s="70"/>
      <c r="E66" s="76"/>
      <c r="F66" s="135"/>
      <c r="G66" s="115"/>
    </row>
    <row r="67" spans="1:7" x14ac:dyDescent="0.2">
      <c r="A67" s="254">
        <f>[6]Settings!U67</f>
        <v>0</v>
      </c>
      <c r="B67" s="243">
        <f>[6]Settings!V67</f>
        <v>0</v>
      </c>
      <c r="C67" s="244">
        <f>[6]Settings!W67</f>
        <v>0</v>
      </c>
      <c r="D67" s="68"/>
      <c r="E67" s="76"/>
      <c r="F67" s="135"/>
      <c r="G67" s="115"/>
    </row>
    <row r="68" spans="1:7" x14ac:dyDescent="0.2">
      <c r="A68" s="255" t="str">
        <f>[6]Settings!U68</f>
        <v>A</v>
      </c>
      <c r="B68" s="21" t="str">
        <f>[6]Settings!V68</f>
        <v>MAN</v>
      </c>
      <c r="C68" s="65" t="str">
        <f>[6]Settings!W68</f>
        <v xml:space="preserve">Mangaung </v>
      </c>
      <c r="D68" s="158">
        <v>1593</v>
      </c>
      <c r="E68" s="403">
        <v>7629</v>
      </c>
      <c r="F68" s="108"/>
      <c r="G68" s="116"/>
    </row>
    <row r="69" spans="1:7" x14ac:dyDescent="0.2">
      <c r="A69" s="254">
        <f>[6]Settings!U69</f>
        <v>0</v>
      </c>
      <c r="B69" s="243">
        <f>[6]Settings!V69</f>
        <v>0</v>
      </c>
      <c r="C69" s="244">
        <f>[6]Settings!W69</f>
        <v>0</v>
      </c>
      <c r="D69" s="68"/>
      <c r="E69" s="76"/>
      <c r="F69" s="135"/>
      <c r="G69" s="115"/>
    </row>
    <row r="70" spans="1:7" x14ac:dyDescent="0.2">
      <c r="A70" s="20" t="str">
        <f>[6]Settings!U70</f>
        <v>B</v>
      </c>
      <c r="B70" s="19" t="str">
        <f>[6]Settings!V70</f>
        <v>FS161</v>
      </c>
      <c r="C70" s="229" t="str">
        <f>[6]Settings!W70</f>
        <v xml:space="preserve"> Letsemeng</v>
      </c>
      <c r="D70" s="69">
        <v>43</v>
      </c>
      <c r="E70" s="402">
        <v>1000</v>
      </c>
      <c r="F70" s="135"/>
      <c r="G70" s="115"/>
    </row>
    <row r="71" spans="1:7" x14ac:dyDescent="0.2">
      <c r="A71" s="20" t="str">
        <f>[6]Settings!U71</f>
        <v>B</v>
      </c>
      <c r="B71" s="19" t="str">
        <f>[6]Settings!V71</f>
        <v>FS162</v>
      </c>
      <c r="C71" s="229" t="str">
        <f>[6]Settings!W71</f>
        <v xml:space="preserve"> Kopanong</v>
      </c>
      <c r="D71" s="69">
        <v>50</v>
      </c>
      <c r="E71" s="402">
        <v>1000</v>
      </c>
      <c r="F71" s="135"/>
      <c r="G71" s="115"/>
    </row>
    <row r="72" spans="1:7" x14ac:dyDescent="0.2">
      <c r="A72" s="20" t="str">
        <f>[6]Settings!U72</f>
        <v>B</v>
      </c>
      <c r="B72" s="19" t="str">
        <f>[6]Settings!V72</f>
        <v>FS163</v>
      </c>
      <c r="C72" s="229" t="str">
        <f>[6]Settings!W72</f>
        <v xml:space="preserve"> Mohokare</v>
      </c>
      <c r="D72" s="69">
        <v>44</v>
      </c>
      <c r="E72" s="402">
        <v>1000</v>
      </c>
      <c r="F72" s="135"/>
      <c r="G72" s="115"/>
    </row>
    <row r="73" spans="1:7" s="66" customFormat="1" x14ac:dyDescent="0.2">
      <c r="A73" s="20" t="str">
        <f>[6]Settings!U73</f>
        <v>C</v>
      </c>
      <c r="B73" s="19" t="str">
        <f>[6]Settings!V73</f>
        <v>DC16</v>
      </c>
      <c r="C73" s="229" t="str">
        <f>[6]Settings!W73</f>
        <v xml:space="preserve"> Xhariep District Municipality</v>
      </c>
      <c r="D73" s="69">
        <v>7</v>
      </c>
      <c r="E73" s="403">
        <v>1000</v>
      </c>
      <c r="F73" s="217"/>
      <c r="G73" s="133"/>
    </row>
    <row r="74" spans="1:7" x14ac:dyDescent="0.2">
      <c r="A74" s="22" t="str">
        <f>[6]Settings!U74</f>
        <v>Total: Xhariep Municipalities</v>
      </c>
      <c r="B74" s="23"/>
      <c r="C74" s="24"/>
      <c r="D74" s="71">
        <f>SUM(D70:D73)</f>
        <v>144</v>
      </c>
      <c r="E74" s="109">
        <f t="shared" ref="E74:G74" si="7">SUM(E70:E73)</f>
        <v>4000</v>
      </c>
      <c r="F74" s="110">
        <f t="shared" si="7"/>
        <v>0</v>
      </c>
      <c r="G74" s="117">
        <f t="shared" si="7"/>
        <v>0</v>
      </c>
    </row>
    <row r="75" spans="1:7" x14ac:dyDescent="0.2">
      <c r="A75" s="254">
        <f>[6]Settings!U75</f>
        <v>0</v>
      </c>
      <c r="B75" s="243">
        <f>[6]Settings!V75</f>
        <v>0</v>
      </c>
      <c r="C75" s="244">
        <f>[6]Settings!W75</f>
        <v>0</v>
      </c>
      <c r="D75" s="68"/>
      <c r="E75" s="76"/>
      <c r="F75" s="135"/>
      <c r="G75" s="115"/>
    </row>
    <row r="76" spans="1:7" x14ac:dyDescent="0.2">
      <c r="A76" s="20" t="str">
        <f>[6]Settings!U76</f>
        <v>B</v>
      </c>
      <c r="B76" s="19" t="str">
        <f>[6]Settings!V76</f>
        <v>FS181</v>
      </c>
      <c r="C76" s="229" t="str">
        <f>[6]Settings!W76</f>
        <v xml:space="preserve"> Masilonyana</v>
      </c>
      <c r="D76" s="69">
        <v>55</v>
      </c>
      <c r="E76" s="402">
        <v>1000</v>
      </c>
      <c r="F76" s="135"/>
      <c r="G76" s="115"/>
    </row>
    <row r="77" spans="1:7" x14ac:dyDescent="0.2">
      <c r="A77" s="20" t="str">
        <f>[6]Settings!U77</f>
        <v>B</v>
      </c>
      <c r="B77" s="19" t="str">
        <f>[6]Settings!V77</f>
        <v>FS182</v>
      </c>
      <c r="C77" s="229" t="str">
        <f>[6]Settings!W77</f>
        <v xml:space="preserve"> Tokologo</v>
      </c>
      <c r="D77" s="69">
        <v>41</v>
      </c>
      <c r="E77" s="402">
        <v>1000</v>
      </c>
      <c r="F77" s="135"/>
      <c r="G77" s="115"/>
    </row>
    <row r="78" spans="1:7" x14ac:dyDescent="0.2">
      <c r="A78" s="20" t="str">
        <f>[6]Settings!U78</f>
        <v>B</v>
      </c>
      <c r="B78" s="19" t="str">
        <f>[6]Settings!V78</f>
        <v>FS183</v>
      </c>
      <c r="C78" s="229" t="str">
        <f>[6]Settings!W78</f>
        <v xml:space="preserve"> Tswelopele</v>
      </c>
      <c r="D78" s="69">
        <v>41</v>
      </c>
      <c r="E78" s="402">
        <v>1000</v>
      </c>
      <c r="F78" s="135"/>
      <c r="G78" s="115"/>
    </row>
    <row r="79" spans="1:7" x14ac:dyDescent="0.2">
      <c r="A79" s="20" t="str">
        <f>[6]Settings!U79</f>
        <v>B</v>
      </c>
      <c r="B79" s="19" t="str">
        <f>[6]Settings!V79</f>
        <v>FS184</v>
      </c>
      <c r="C79" s="229" t="str">
        <f>[6]Settings!W79</f>
        <v xml:space="preserve"> Matjhabeng</v>
      </c>
      <c r="D79" s="69">
        <v>252</v>
      </c>
      <c r="E79" s="402">
        <v>1000</v>
      </c>
      <c r="F79" s="135"/>
      <c r="G79" s="115"/>
    </row>
    <row r="80" spans="1:7" x14ac:dyDescent="0.2">
      <c r="A80" s="20" t="str">
        <f>[6]Settings!U80</f>
        <v>B</v>
      </c>
      <c r="B80" s="19" t="str">
        <f>[6]Settings!V80</f>
        <v>FS185</v>
      </c>
      <c r="C80" s="229" t="str">
        <f>[6]Settings!W80</f>
        <v xml:space="preserve"> Nala</v>
      </c>
      <c r="D80" s="69">
        <v>68</v>
      </c>
      <c r="E80" s="402">
        <v>1000</v>
      </c>
      <c r="F80" s="135"/>
      <c r="G80" s="115"/>
    </row>
    <row r="81" spans="1:7" s="66" customFormat="1" x14ac:dyDescent="0.2">
      <c r="A81" s="20" t="str">
        <f>[6]Settings!U81</f>
        <v>C</v>
      </c>
      <c r="B81" s="19" t="str">
        <f>[6]Settings!V81</f>
        <v>DC18</v>
      </c>
      <c r="C81" s="229" t="str">
        <f>[6]Settings!W81</f>
        <v xml:space="preserve"> Lejweleputswa District Municipality</v>
      </c>
      <c r="D81" s="69">
        <v>7</v>
      </c>
      <c r="E81" s="402">
        <v>1000</v>
      </c>
      <c r="F81" s="135"/>
      <c r="G81" s="115"/>
    </row>
    <row r="82" spans="1:7" x14ac:dyDescent="0.2">
      <c r="A82" s="22" t="str">
        <f>[6]Settings!U82</f>
        <v>Total: Lejweleputswa Municipalities</v>
      </c>
      <c r="B82" s="23"/>
      <c r="C82" s="24"/>
      <c r="D82" s="71">
        <f>SUM(D76:D81)</f>
        <v>464</v>
      </c>
      <c r="E82" s="109">
        <f t="shared" ref="E82:G82" si="8">SUM(E76:E81)</f>
        <v>6000</v>
      </c>
      <c r="F82" s="110">
        <f t="shared" si="8"/>
        <v>0</v>
      </c>
      <c r="G82" s="117">
        <f t="shared" si="8"/>
        <v>0</v>
      </c>
    </row>
    <row r="83" spans="1:7" x14ac:dyDescent="0.2">
      <c r="A83" s="254">
        <f>[6]Settings!U83</f>
        <v>0</v>
      </c>
      <c r="B83" s="243">
        <f>[6]Settings!V83</f>
        <v>0</v>
      </c>
      <c r="C83" s="244">
        <f>[6]Settings!W83</f>
        <v>0</v>
      </c>
      <c r="D83" s="68"/>
      <c r="E83" s="76"/>
      <c r="F83" s="135"/>
      <c r="G83" s="115"/>
    </row>
    <row r="84" spans="1:7" x14ac:dyDescent="0.2">
      <c r="A84" s="20" t="str">
        <f>[6]Settings!U84</f>
        <v>B</v>
      </c>
      <c r="B84" s="19" t="str">
        <f>[6]Settings!V84</f>
        <v>FS191</v>
      </c>
      <c r="C84" s="229" t="str">
        <f>[6]Settings!W84</f>
        <v xml:space="preserve"> Setsoto</v>
      </c>
      <c r="D84" s="69">
        <v>110</v>
      </c>
      <c r="E84" s="402">
        <v>1889</v>
      </c>
      <c r="F84" s="135"/>
      <c r="G84" s="115"/>
    </row>
    <row r="85" spans="1:7" x14ac:dyDescent="0.2">
      <c r="A85" s="20" t="str">
        <f>[6]Settings!U85</f>
        <v>B</v>
      </c>
      <c r="B85" s="19" t="str">
        <f>[6]Settings!V85</f>
        <v>FS192</v>
      </c>
      <c r="C85" s="229" t="str">
        <f>[6]Settings!W85</f>
        <v xml:space="preserve"> Dihlabeng</v>
      </c>
      <c r="D85" s="69">
        <v>86</v>
      </c>
      <c r="E85" s="402">
        <v>1000</v>
      </c>
      <c r="F85" s="135"/>
      <c r="G85" s="115"/>
    </row>
    <row r="86" spans="1:7" x14ac:dyDescent="0.2">
      <c r="A86" s="20" t="str">
        <f>[6]Settings!U86</f>
        <v>B</v>
      </c>
      <c r="B86" s="19" t="str">
        <f>[6]Settings!V86</f>
        <v>FS193</v>
      </c>
      <c r="C86" s="229" t="str">
        <f>[6]Settings!W86</f>
        <v xml:space="preserve"> Nketoana</v>
      </c>
      <c r="D86" s="69">
        <v>59</v>
      </c>
      <c r="E86" s="402">
        <v>1000</v>
      </c>
      <c r="F86" s="135"/>
      <c r="G86" s="115"/>
    </row>
    <row r="87" spans="1:7" x14ac:dyDescent="0.2">
      <c r="A87" s="20" t="str">
        <f>[6]Settings!U87</f>
        <v>B</v>
      </c>
      <c r="B87" s="19" t="str">
        <f>[6]Settings!V87</f>
        <v>FS194</v>
      </c>
      <c r="C87" s="229" t="str">
        <f>[6]Settings!W87</f>
        <v xml:space="preserve"> Maluti-a-Phofung</v>
      </c>
      <c r="D87" s="69">
        <v>370</v>
      </c>
      <c r="E87" s="402">
        <v>5219</v>
      </c>
      <c r="F87" s="135"/>
      <c r="G87" s="115"/>
    </row>
    <row r="88" spans="1:7" x14ac:dyDescent="0.2">
      <c r="A88" s="20" t="str">
        <f>[6]Settings!U88</f>
        <v>B</v>
      </c>
      <c r="B88" s="19" t="str">
        <f>[6]Settings!V88</f>
        <v>FS195</v>
      </c>
      <c r="C88" s="229" t="str">
        <f>[6]Settings!W88</f>
        <v xml:space="preserve"> Phumelela</v>
      </c>
      <c r="D88" s="69">
        <v>50</v>
      </c>
      <c r="E88" s="402">
        <v>1000</v>
      </c>
      <c r="F88" s="135"/>
      <c r="G88" s="115"/>
    </row>
    <row r="89" spans="1:7" x14ac:dyDescent="0.2">
      <c r="A89" s="20" t="str">
        <f>[6]Settings!U89</f>
        <v>B</v>
      </c>
      <c r="B89" s="19" t="str">
        <f>[6]Settings!V89</f>
        <v>FS196</v>
      </c>
      <c r="C89" s="229" t="str">
        <f>[6]Settings!W89</f>
        <v xml:space="preserve"> Mantsopa</v>
      </c>
      <c r="D89" s="69">
        <v>48</v>
      </c>
      <c r="E89" s="402">
        <v>1000</v>
      </c>
      <c r="F89" s="135"/>
      <c r="G89" s="115"/>
    </row>
    <row r="90" spans="1:7" s="66" customFormat="1" x14ac:dyDescent="0.2">
      <c r="A90" s="20" t="str">
        <f>[6]Settings!U90</f>
        <v>C</v>
      </c>
      <c r="B90" s="19" t="str">
        <f>[6]Settings!V90</f>
        <v>DC19</v>
      </c>
      <c r="C90" s="229" t="str">
        <f>[6]Settings!W90</f>
        <v xml:space="preserve"> Thabo Mofutsanyana District Municipality</v>
      </c>
      <c r="D90" s="69">
        <v>14</v>
      </c>
      <c r="E90" s="402">
        <v>2142</v>
      </c>
      <c r="F90" s="135"/>
      <c r="G90" s="115"/>
    </row>
    <row r="91" spans="1:7" x14ac:dyDescent="0.2">
      <c r="A91" s="22" t="str">
        <f>[6]Settings!U91</f>
        <v>Total: Thabo Mofutsanyana Municipalities</v>
      </c>
      <c r="B91" s="23"/>
      <c r="C91" s="24"/>
      <c r="D91" s="71">
        <f>SUM(D84:D90)</f>
        <v>737</v>
      </c>
      <c r="E91" s="109">
        <f t="shared" ref="E91:G91" si="9">SUM(E84:E90)</f>
        <v>13250</v>
      </c>
      <c r="F91" s="110">
        <f t="shared" si="9"/>
        <v>0</v>
      </c>
      <c r="G91" s="117">
        <f t="shared" si="9"/>
        <v>0</v>
      </c>
    </row>
    <row r="92" spans="1:7" x14ac:dyDescent="0.2">
      <c r="A92" s="254">
        <f>[6]Settings!U92</f>
        <v>0</v>
      </c>
      <c r="B92" s="243">
        <f>[6]Settings!V92</f>
        <v>0</v>
      </c>
      <c r="C92" s="244">
        <f>[6]Settings!W92</f>
        <v>0</v>
      </c>
      <c r="D92" s="68"/>
      <c r="E92" s="76"/>
      <c r="F92" s="135"/>
      <c r="G92" s="115"/>
    </row>
    <row r="93" spans="1:7" x14ac:dyDescent="0.2">
      <c r="A93" s="20" t="str">
        <f>[6]Settings!U93</f>
        <v>B</v>
      </c>
      <c r="B93" s="19" t="s">
        <v>55</v>
      </c>
      <c r="C93" s="229" t="str">
        <f>[6]Settings!W93</f>
        <v xml:space="preserve"> Moqhaka</v>
      </c>
      <c r="D93" s="69">
        <v>90</v>
      </c>
      <c r="E93" s="402">
        <v>1000</v>
      </c>
      <c r="F93" s="135"/>
      <c r="G93" s="115"/>
    </row>
    <row r="94" spans="1:7" x14ac:dyDescent="0.2">
      <c r="A94" s="20" t="str">
        <f>[6]Settings!U94</f>
        <v>B</v>
      </c>
      <c r="B94" s="19" t="s">
        <v>56</v>
      </c>
      <c r="C94" s="229" t="str">
        <f>[6]Settings!W94</f>
        <v xml:space="preserve"> Ngwathe</v>
      </c>
      <c r="D94" s="69">
        <v>93</v>
      </c>
      <c r="E94" s="402">
        <v>1000</v>
      </c>
      <c r="F94" s="135"/>
      <c r="G94" s="115"/>
    </row>
    <row r="95" spans="1:7" x14ac:dyDescent="0.2">
      <c r="A95" s="20" t="str">
        <f>[6]Settings!U95</f>
        <v>B</v>
      </c>
      <c r="B95" s="19" t="s">
        <v>57</v>
      </c>
      <c r="C95" s="229" t="str">
        <f>[6]Settings!W95</f>
        <v xml:space="preserve"> Metsimaholo</v>
      </c>
      <c r="D95" s="69">
        <v>99</v>
      </c>
      <c r="E95" s="402">
        <v>1000</v>
      </c>
      <c r="F95" s="135"/>
      <c r="G95" s="115"/>
    </row>
    <row r="96" spans="1:7" x14ac:dyDescent="0.2">
      <c r="A96" s="20" t="str">
        <f>[6]Settings!U96</f>
        <v>B</v>
      </c>
      <c r="B96" s="19" t="s">
        <v>58</v>
      </c>
      <c r="C96" s="229" t="str">
        <f>[6]Settings!W96</f>
        <v xml:space="preserve"> Mafube</v>
      </c>
      <c r="D96" s="69">
        <v>53</v>
      </c>
      <c r="E96" s="402">
        <v>1000</v>
      </c>
      <c r="F96" s="135"/>
      <c r="G96" s="115"/>
    </row>
    <row r="97" spans="1:7" s="66" customFormat="1" x14ac:dyDescent="0.2">
      <c r="A97" s="20" t="str">
        <f>[6]Settings!U97</f>
        <v>C</v>
      </c>
      <c r="B97" s="19" t="s">
        <v>1284</v>
      </c>
      <c r="C97" s="229" t="str">
        <f>[6]Settings!W97</f>
        <v xml:space="preserve"> Fezile Dabi District Municipality</v>
      </c>
      <c r="D97" s="69">
        <v>0</v>
      </c>
      <c r="E97" s="402">
        <v>0</v>
      </c>
      <c r="F97" s="135"/>
      <c r="G97" s="115"/>
    </row>
    <row r="98" spans="1:7" x14ac:dyDescent="0.2">
      <c r="A98" s="22" t="str">
        <f>[6]Settings!U98</f>
        <v>Total: Fezile Dabi Municipalities</v>
      </c>
      <c r="B98" s="23"/>
      <c r="C98" s="24"/>
      <c r="D98" s="71">
        <f>SUM(D93:D97)</f>
        <v>335</v>
      </c>
      <c r="E98" s="109">
        <f t="shared" ref="E98:G98" si="10">SUM(E93:E97)</f>
        <v>4000</v>
      </c>
      <c r="F98" s="110">
        <f t="shared" si="10"/>
        <v>0</v>
      </c>
      <c r="G98" s="117">
        <f t="shared" si="10"/>
        <v>0</v>
      </c>
    </row>
    <row r="99" spans="1:7" x14ac:dyDescent="0.2">
      <c r="A99" s="254">
        <f>[6]Settings!U99</f>
        <v>0</v>
      </c>
      <c r="B99" s="243">
        <f>[6]Settings!V99</f>
        <v>0</v>
      </c>
      <c r="C99" s="244">
        <f>[6]Settings!W99</f>
        <v>0</v>
      </c>
      <c r="D99" s="68"/>
      <c r="E99" s="76"/>
      <c r="F99" s="135"/>
      <c r="G99" s="115"/>
    </row>
    <row r="100" spans="1:7" s="66" customFormat="1" x14ac:dyDescent="0.2">
      <c r="A100" s="254">
        <f>[6]Settings!U100</f>
        <v>0</v>
      </c>
      <c r="B100" s="243">
        <f>[6]Settings!V100</f>
        <v>0</v>
      </c>
      <c r="C100" s="244">
        <f>[6]Settings!W100</f>
        <v>0</v>
      </c>
      <c r="D100" s="68"/>
      <c r="E100" s="76"/>
      <c r="F100" s="135"/>
      <c r="G100" s="115"/>
    </row>
    <row r="101" spans="1:7" x14ac:dyDescent="0.2">
      <c r="A101" s="22" t="str">
        <f>[6]Settings!U101</f>
        <v>Total: Free State Municipalities</v>
      </c>
      <c r="B101" s="23"/>
      <c r="C101" s="24"/>
      <c r="D101" s="71">
        <f>D68+D74+D82+D91+D98</f>
        <v>3273</v>
      </c>
      <c r="E101" s="109">
        <f t="shared" ref="E101:G101" si="11">E68+E74+E82+E91+E98</f>
        <v>34879</v>
      </c>
      <c r="F101" s="110">
        <f t="shared" si="11"/>
        <v>0</v>
      </c>
      <c r="G101" s="117">
        <f t="shared" si="11"/>
        <v>0</v>
      </c>
    </row>
    <row r="102" spans="1:7" x14ac:dyDescent="0.2">
      <c r="A102" s="254">
        <f>[6]Settings!U102</f>
        <v>0</v>
      </c>
      <c r="B102" s="243">
        <f>[6]Settings!V102</f>
        <v>0</v>
      </c>
      <c r="C102" s="244">
        <f>[6]Settings!W102</f>
        <v>0</v>
      </c>
      <c r="D102" s="67"/>
      <c r="E102" s="76"/>
      <c r="F102" s="135"/>
      <c r="G102" s="115"/>
    </row>
    <row r="103" spans="1:7" x14ac:dyDescent="0.2">
      <c r="A103" s="254" t="str">
        <f>[6]Settings!U103</f>
        <v>GAUTENG</v>
      </c>
      <c r="B103" s="19"/>
      <c r="C103" s="229"/>
      <c r="D103" s="68"/>
      <c r="E103" s="76"/>
      <c r="F103" s="135"/>
      <c r="G103" s="115"/>
    </row>
    <row r="104" spans="1:7" x14ac:dyDescent="0.2">
      <c r="A104" s="254">
        <f>[6]Settings!U104</f>
        <v>0</v>
      </c>
      <c r="B104" s="243">
        <f>[6]Settings!V104</f>
        <v>0</v>
      </c>
      <c r="C104" s="244">
        <f>[6]Settings!W104</f>
        <v>0</v>
      </c>
      <c r="D104" s="68"/>
      <c r="E104" s="76"/>
      <c r="F104" s="135"/>
      <c r="G104" s="115"/>
    </row>
    <row r="105" spans="1:7" x14ac:dyDescent="0.2">
      <c r="A105" s="20" t="str">
        <f>[6]Settings!U105</f>
        <v>A</v>
      </c>
      <c r="B105" s="19" t="str">
        <f>[6]Settings!V105</f>
        <v>EKU</v>
      </c>
      <c r="C105" s="229" t="str">
        <f>[6]Settings!W105</f>
        <v>Ekurhuleni</v>
      </c>
      <c r="D105" s="69">
        <v>4321</v>
      </c>
      <c r="E105" s="402">
        <v>44718</v>
      </c>
      <c r="F105" s="135"/>
      <c r="G105" s="115"/>
    </row>
    <row r="106" spans="1:7" x14ac:dyDescent="0.2">
      <c r="A106" s="20" t="str">
        <f>[6]Settings!U106</f>
        <v>A</v>
      </c>
      <c r="B106" s="19" t="str">
        <f>[6]Settings!V106</f>
        <v>JHB</v>
      </c>
      <c r="C106" s="229" t="str">
        <f>[6]Settings!W106</f>
        <v>City of Johannesburg</v>
      </c>
      <c r="D106" s="69">
        <v>3895</v>
      </c>
      <c r="E106" s="402">
        <v>17421</v>
      </c>
      <c r="F106" s="135"/>
      <c r="G106" s="115"/>
    </row>
    <row r="107" spans="1:7" x14ac:dyDescent="0.2">
      <c r="A107" s="255" t="str">
        <f>[6]Settings!U107</f>
        <v>A</v>
      </c>
      <c r="B107" s="21" t="str">
        <f>[6]Settings!V107</f>
        <v>TSH</v>
      </c>
      <c r="C107" s="65" t="str">
        <f>[6]Settings!W107</f>
        <v>City of Tshwane</v>
      </c>
      <c r="D107" s="158">
        <v>3412</v>
      </c>
      <c r="E107" s="402">
        <v>20451</v>
      </c>
      <c r="F107" s="135"/>
      <c r="G107" s="115"/>
    </row>
    <row r="108" spans="1:7" x14ac:dyDescent="0.2">
      <c r="A108" s="254">
        <f>[6]Settings!U108</f>
        <v>0</v>
      </c>
      <c r="B108" s="243">
        <f>[6]Settings!V108</f>
        <v>0</v>
      </c>
      <c r="C108" s="244">
        <f>[6]Settings!W108</f>
        <v>0</v>
      </c>
      <c r="D108" s="68"/>
      <c r="E108" s="123"/>
      <c r="F108" s="124"/>
      <c r="G108" s="126"/>
    </row>
    <row r="109" spans="1:7" x14ac:dyDescent="0.2">
      <c r="A109" s="20" t="str">
        <f>[6]Settings!U109</f>
        <v>B</v>
      </c>
      <c r="B109" s="19" t="str">
        <f>[6]Settings!V109</f>
        <v>GT421</v>
      </c>
      <c r="C109" s="229" t="str">
        <f>[6]Settings!W109</f>
        <v xml:space="preserve"> Emfuleni</v>
      </c>
      <c r="D109" s="69">
        <v>367</v>
      </c>
      <c r="E109" s="402">
        <v>2847</v>
      </c>
      <c r="F109" s="135"/>
      <c r="G109" s="115"/>
    </row>
    <row r="110" spans="1:7" x14ac:dyDescent="0.2">
      <c r="A110" s="20" t="str">
        <f>[6]Settings!U110</f>
        <v>B</v>
      </c>
      <c r="B110" s="19" t="str">
        <f>[6]Settings!V110</f>
        <v>GT422</v>
      </c>
      <c r="C110" s="229" t="str">
        <f>[6]Settings!W110</f>
        <v xml:space="preserve"> Midvaal</v>
      </c>
      <c r="D110" s="69">
        <v>72</v>
      </c>
      <c r="E110" s="402">
        <v>1119</v>
      </c>
      <c r="F110" s="135"/>
      <c r="G110" s="115"/>
    </row>
    <row r="111" spans="1:7" x14ac:dyDescent="0.2">
      <c r="A111" s="20" t="str">
        <f>[6]Settings!U111</f>
        <v>B</v>
      </c>
      <c r="B111" s="19" t="str">
        <f>[6]Settings!V111</f>
        <v>GT423</v>
      </c>
      <c r="C111" s="229" t="str">
        <f>[6]Settings!W111</f>
        <v xml:space="preserve"> Lesedi</v>
      </c>
      <c r="D111" s="69">
        <v>63</v>
      </c>
      <c r="E111" s="402">
        <v>1324</v>
      </c>
      <c r="F111" s="135"/>
      <c r="G111" s="115"/>
    </row>
    <row r="112" spans="1:7" s="66" customFormat="1" x14ac:dyDescent="0.2">
      <c r="A112" s="20" t="str">
        <f>[6]Settings!U112</f>
        <v>C</v>
      </c>
      <c r="B112" s="19" t="str">
        <f>[6]Settings!V112</f>
        <v>DC42</v>
      </c>
      <c r="C112" s="229" t="str">
        <f>[6]Settings!W112</f>
        <v xml:space="preserve"> Sedibeng District Municipality</v>
      </c>
      <c r="D112" s="69">
        <v>17</v>
      </c>
      <c r="E112" s="402">
        <v>2490</v>
      </c>
      <c r="F112" s="135"/>
      <c r="G112" s="115"/>
    </row>
    <row r="113" spans="1:7" x14ac:dyDescent="0.2">
      <c r="A113" s="22" t="str">
        <f>[6]Settings!U113</f>
        <v>Total: Sedibeng Municipalities</v>
      </c>
      <c r="B113" s="23"/>
      <c r="C113" s="24"/>
      <c r="D113" s="71">
        <f>SUM(D109:D112)</f>
        <v>519</v>
      </c>
      <c r="E113" s="109">
        <f t="shared" ref="E113:G113" si="12">SUM(E109:E112)</f>
        <v>7780</v>
      </c>
      <c r="F113" s="110">
        <f t="shared" si="12"/>
        <v>0</v>
      </c>
      <c r="G113" s="117">
        <f t="shared" si="12"/>
        <v>0</v>
      </c>
    </row>
    <row r="114" spans="1:7" x14ac:dyDescent="0.2">
      <c r="A114" s="254">
        <f>[6]Settings!U114</f>
        <v>0</v>
      </c>
      <c r="B114" s="243">
        <f>[6]Settings!V114</f>
        <v>0</v>
      </c>
      <c r="C114" s="244">
        <f>[6]Settings!W114</f>
        <v>0</v>
      </c>
      <c r="D114" s="68"/>
      <c r="E114" s="76"/>
      <c r="F114" s="135"/>
      <c r="G114" s="115"/>
    </row>
    <row r="115" spans="1:7" x14ac:dyDescent="0.2">
      <c r="A115" s="20" t="str">
        <f>[6]Settings!U115</f>
        <v>B</v>
      </c>
      <c r="B115" s="19" t="str">
        <f>[6]Settings!V115</f>
        <v>GT481</v>
      </c>
      <c r="C115" s="229" t="str">
        <f>[6]Settings!W115</f>
        <v xml:space="preserve"> Mogale City</v>
      </c>
      <c r="D115" s="69">
        <v>244</v>
      </c>
      <c r="E115" s="402">
        <v>4917</v>
      </c>
      <c r="F115" s="135"/>
      <c r="G115" s="115"/>
    </row>
    <row r="116" spans="1:7" x14ac:dyDescent="0.2">
      <c r="A116" s="20" t="str">
        <f>[6]Settings!U116</f>
        <v>B</v>
      </c>
      <c r="B116" s="19" t="str">
        <f>[6]Settings!V116</f>
        <v>GT484</v>
      </c>
      <c r="C116" s="229" t="str">
        <f>[6]Settings!W116</f>
        <v xml:space="preserve"> Merafong City</v>
      </c>
      <c r="D116" s="69">
        <v>176</v>
      </c>
      <c r="E116" s="402">
        <v>1470</v>
      </c>
      <c r="F116" s="135"/>
      <c r="G116" s="115"/>
    </row>
    <row r="117" spans="1:7" x14ac:dyDescent="0.2">
      <c r="A117" s="20" t="str">
        <f>[6]Settings!U117</f>
        <v>B</v>
      </c>
      <c r="B117" s="19" t="str">
        <f>[6]Settings!V117</f>
        <v>GT485</v>
      </c>
      <c r="C117" s="229" t="str">
        <f>[6]Settings!W117</f>
        <v xml:space="preserve"> Rand West City</v>
      </c>
      <c r="D117" s="69">
        <v>137</v>
      </c>
      <c r="E117" s="402">
        <v>2673</v>
      </c>
      <c r="F117" s="135"/>
      <c r="G117" s="115"/>
    </row>
    <row r="118" spans="1:7" s="66" customFormat="1" x14ac:dyDescent="0.2">
      <c r="A118" s="20" t="str">
        <f>[6]Settings!U118</f>
        <v>C</v>
      </c>
      <c r="B118" s="19" t="str">
        <f>[6]Settings!V118</f>
        <v>DC48</v>
      </c>
      <c r="C118" s="229" t="str">
        <f>[6]Settings!W118</f>
        <v xml:space="preserve"> West Rand District Municipality</v>
      </c>
      <c r="D118" s="69">
        <v>7</v>
      </c>
      <c r="E118" s="402">
        <v>1000</v>
      </c>
      <c r="F118" s="135"/>
      <c r="G118" s="115"/>
    </row>
    <row r="119" spans="1:7" x14ac:dyDescent="0.2">
      <c r="A119" s="22" t="str">
        <f>[6]Settings!U119</f>
        <v>Total: West Rand Municipalities</v>
      </c>
      <c r="B119" s="23"/>
      <c r="C119" s="24"/>
      <c r="D119" s="71">
        <f>SUM(D115:D118)</f>
        <v>564</v>
      </c>
      <c r="E119" s="109">
        <f t="shared" ref="E119:G119" si="13">SUM(E115:E118)</f>
        <v>10060</v>
      </c>
      <c r="F119" s="110">
        <f t="shared" si="13"/>
        <v>0</v>
      </c>
      <c r="G119" s="117">
        <f t="shared" si="13"/>
        <v>0</v>
      </c>
    </row>
    <row r="120" spans="1:7" x14ac:dyDescent="0.2">
      <c r="A120" s="254">
        <f>[6]Settings!U120</f>
        <v>0</v>
      </c>
      <c r="B120" s="243">
        <f>[6]Settings!V120</f>
        <v>0</v>
      </c>
      <c r="C120" s="244">
        <f>[6]Settings!W120</f>
        <v>0</v>
      </c>
      <c r="D120" s="68"/>
      <c r="E120" s="76"/>
      <c r="F120" s="135"/>
      <c r="G120" s="115"/>
    </row>
    <row r="121" spans="1:7" s="66" customFormat="1" x14ac:dyDescent="0.2">
      <c r="A121" s="254">
        <f>[6]Settings!U121</f>
        <v>0</v>
      </c>
      <c r="B121" s="243">
        <f>[6]Settings!V121</f>
        <v>0</v>
      </c>
      <c r="C121" s="244">
        <f>[6]Settings!W121</f>
        <v>0</v>
      </c>
      <c r="D121" s="68"/>
      <c r="E121" s="107"/>
      <c r="F121" s="108"/>
      <c r="G121" s="116"/>
    </row>
    <row r="122" spans="1:7" x14ac:dyDescent="0.2">
      <c r="A122" s="22" t="str">
        <f>[6]Settings!U122</f>
        <v>Total: Gauteng Municipalities</v>
      </c>
      <c r="B122" s="23"/>
      <c r="C122" s="24"/>
      <c r="D122" s="71">
        <f>D105+D106+D107+D113+D119</f>
        <v>12711</v>
      </c>
      <c r="E122" s="109">
        <f t="shared" ref="E122:G122" si="14">E105+E106+E107+E113+E119</f>
        <v>100430</v>
      </c>
      <c r="F122" s="110">
        <f t="shared" si="14"/>
        <v>0</v>
      </c>
      <c r="G122" s="117">
        <f t="shared" si="14"/>
        <v>0</v>
      </c>
    </row>
    <row r="123" spans="1:7" x14ac:dyDescent="0.2">
      <c r="A123" s="254">
        <f>[6]Settings!U123</f>
        <v>0</v>
      </c>
      <c r="B123" s="243">
        <f>[6]Settings!V123</f>
        <v>0</v>
      </c>
      <c r="C123" s="244">
        <f>[6]Settings!W123</f>
        <v>0</v>
      </c>
      <c r="D123" s="68"/>
      <c r="E123" s="76"/>
      <c r="F123" s="135"/>
      <c r="G123" s="115"/>
    </row>
    <row r="124" spans="1:7" x14ac:dyDescent="0.2">
      <c r="A124" s="257" t="str">
        <f>[6]Settings!U124</f>
        <v>KWAZULU-NATAL</v>
      </c>
      <c r="B124" s="19"/>
      <c r="C124" s="229"/>
      <c r="D124" s="68"/>
      <c r="E124" s="76"/>
      <c r="F124" s="135"/>
      <c r="G124" s="115"/>
    </row>
    <row r="125" spans="1:7" x14ac:dyDescent="0.2">
      <c r="A125" s="254">
        <f>[6]Settings!U125</f>
        <v>0</v>
      </c>
      <c r="B125" s="243">
        <f>[6]Settings!V125</f>
        <v>0</v>
      </c>
      <c r="C125" s="244">
        <f>[6]Settings!W125</f>
        <v>0</v>
      </c>
      <c r="D125" s="68"/>
      <c r="E125" s="76"/>
      <c r="F125" s="135"/>
      <c r="G125" s="115"/>
    </row>
    <row r="126" spans="1:7" x14ac:dyDescent="0.2">
      <c r="A126" s="255" t="str">
        <f>[6]Settings!U126</f>
        <v>A</v>
      </c>
      <c r="B126" s="21" t="str">
        <f>[6]Settings!V126</f>
        <v>ETH</v>
      </c>
      <c r="C126" s="65" t="str">
        <f>[6]Settings!W126</f>
        <v>eThekwini</v>
      </c>
      <c r="D126" s="158">
        <v>4459</v>
      </c>
      <c r="E126" s="403">
        <v>66792</v>
      </c>
      <c r="F126" s="108"/>
      <c r="G126" s="116"/>
    </row>
    <row r="127" spans="1:7" x14ac:dyDescent="0.2">
      <c r="A127" s="254">
        <f>[6]Settings!U127</f>
        <v>0</v>
      </c>
      <c r="B127" s="243">
        <f>[6]Settings!V127</f>
        <v>0</v>
      </c>
      <c r="C127" s="244">
        <f>[6]Settings!W127</f>
        <v>0</v>
      </c>
      <c r="D127" s="68"/>
      <c r="E127" s="76"/>
      <c r="F127" s="135"/>
      <c r="G127" s="115"/>
    </row>
    <row r="128" spans="1:7" x14ac:dyDescent="0.2">
      <c r="A128" s="20" t="str">
        <f>[6]Settings!U128</f>
        <v>B</v>
      </c>
      <c r="B128" s="19" t="str">
        <f>[6]Settings!V128</f>
        <v>KZN212</v>
      </c>
      <c r="C128" s="229" t="str">
        <f>[6]Settings!W128</f>
        <v>uMdoni</v>
      </c>
      <c r="D128" s="69">
        <v>70</v>
      </c>
      <c r="E128" s="402">
        <v>1000</v>
      </c>
      <c r="F128" s="135"/>
      <c r="G128" s="115"/>
    </row>
    <row r="129" spans="1:7" x14ac:dyDescent="0.2">
      <c r="A129" s="20" t="str">
        <f>[6]Settings!U129</f>
        <v>B</v>
      </c>
      <c r="B129" s="19" t="str">
        <f>[6]Settings!V129</f>
        <v>KZN213</v>
      </c>
      <c r="C129" s="229" t="str">
        <f>[6]Settings!W129</f>
        <v>uMzumbe</v>
      </c>
      <c r="D129" s="69">
        <v>79</v>
      </c>
      <c r="E129" s="402">
        <v>1291</v>
      </c>
      <c r="F129" s="135"/>
      <c r="G129" s="115"/>
    </row>
    <row r="130" spans="1:7" x14ac:dyDescent="0.2">
      <c r="A130" s="20" t="str">
        <f>[6]Settings!U130</f>
        <v>B</v>
      </c>
      <c r="B130" s="19" t="str">
        <f>[6]Settings!V130</f>
        <v>KZN214</v>
      </c>
      <c r="C130" s="229" t="str">
        <f>[6]Settings!W130</f>
        <v>uMuziwabantu</v>
      </c>
      <c r="D130" s="69">
        <v>55</v>
      </c>
      <c r="E130" s="402">
        <v>1006</v>
      </c>
      <c r="F130" s="135"/>
      <c r="G130" s="115"/>
    </row>
    <row r="131" spans="1:7" x14ac:dyDescent="0.2">
      <c r="A131" s="20" t="str">
        <f>[6]Settings!U131</f>
        <v>B</v>
      </c>
      <c r="B131" s="19" t="str">
        <f>[6]Settings!V131</f>
        <v>KZN216</v>
      </c>
      <c r="C131" s="229" t="str">
        <f>[6]Settings!W131</f>
        <v>Ray Nkonyeni</v>
      </c>
      <c r="D131" s="69">
        <v>149</v>
      </c>
      <c r="E131" s="402">
        <v>3306</v>
      </c>
      <c r="F131" s="135"/>
      <c r="G131" s="115"/>
    </row>
    <row r="132" spans="1:7" s="66" customFormat="1" x14ac:dyDescent="0.2">
      <c r="A132" s="20" t="str">
        <f>[6]Settings!U132</f>
        <v>C</v>
      </c>
      <c r="B132" s="19" t="str">
        <f>[6]Settings!V132</f>
        <v>DC21</v>
      </c>
      <c r="C132" s="229" t="str">
        <f>[6]Settings!W132</f>
        <v>Ugu District Municipality</v>
      </c>
      <c r="D132" s="69">
        <v>519</v>
      </c>
      <c r="E132" s="402">
        <v>1956</v>
      </c>
      <c r="F132" s="108"/>
      <c r="G132" s="116"/>
    </row>
    <row r="133" spans="1:7" x14ac:dyDescent="0.2">
      <c r="A133" s="22" t="str">
        <f>[6]Settings!U133</f>
        <v>Total: Ugu Municipalities</v>
      </c>
      <c r="B133" s="23"/>
      <c r="C133" s="24"/>
      <c r="D133" s="71">
        <f>SUM(D128:D132)</f>
        <v>872</v>
      </c>
      <c r="E133" s="109">
        <f t="shared" ref="E133:G133" si="15">SUM(E128:E132)</f>
        <v>8559</v>
      </c>
      <c r="F133" s="110">
        <f t="shared" si="15"/>
        <v>0</v>
      </c>
      <c r="G133" s="117">
        <f t="shared" si="15"/>
        <v>0</v>
      </c>
    </row>
    <row r="134" spans="1:7" x14ac:dyDescent="0.2">
      <c r="A134" s="254">
        <f>[6]Settings!U134</f>
        <v>0</v>
      </c>
      <c r="B134" s="243">
        <f>[6]Settings!V134</f>
        <v>0</v>
      </c>
      <c r="C134" s="244">
        <f>[6]Settings!W134</f>
        <v>0</v>
      </c>
      <c r="D134" s="68"/>
      <c r="E134" s="76"/>
      <c r="F134" s="135"/>
      <c r="G134" s="115"/>
    </row>
    <row r="135" spans="1:7" x14ac:dyDescent="0.2">
      <c r="A135" s="20" t="str">
        <f>[6]Settings!U135</f>
        <v>B</v>
      </c>
      <c r="B135" s="19" t="str">
        <f>[6]Settings!V135</f>
        <v>KZN221</v>
      </c>
      <c r="C135" s="229" t="str">
        <f>[6]Settings!W135</f>
        <v xml:space="preserve"> uMshwathi</v>
      </c>
      <c r="D135" s="69">
        <v>71</v>
      </c>
      <c r="E135" s="402">
        <v>2065</v>
      </c>
      <c r="F135" s="135"/>
      <c r="G135" s="115"/>
    </row>
    <row r="136" spans="1:7" x14ac:dyDescent="0.2">
      <c r="A136" s="20" t="str">
        <f>[6]Settings!U136</f>
        <v>B</v>
      </c>
      <c r="B136" s="19" t="str">
        <f>[6]Settings!V136</f>
        <v>KZN222</v>
      </c>
      <c r="C136" s="229" t="str">
        <f>[6]Settings!W136</f>
        <v xml:space="preserve"> uMngeni</v>
      </c>
      <c r="D136" s="69">
        <v>54</v>
      </c>
      <c r="E136" s="402">
        <v>1000</v>
      </c>
      <c r="F136" s="135"/>
      <c r="G136" s="115"/>
    </row>
    <row r="137" spans="1:7" x14ac:dyDescent="0.2">
      <c r="A137" s="20" t="str">
        <f>[6]Settings!U137</f>
        <v>B</v>
      </c>
      <c r="B137" s="19" t="str">
        <f>[6]Settings!V137</f>
        <v>KZN223</v>
      </c>
      <c r="C137" s="229" t="str">
        <f>[6]Settings!W137</f>
        <v xml:space="preserve"> Mpofana</v>
      </c>
      <c r="D137" s="69">
        <v>32</v>
      </c>
      <c r="E137" s="402">
        <v>1000</v>
      </c>
      <c r="F137" s="135"/>
      <c r="G137" s="115"/>
    </row>
    <row r="138" spans="1:7" x14ac:dyDescent="0.2">
      <c r="A138" s="20" t="str">
        <f>[6]Settings!U138</f>
        <v>B</v>
      </c>
      <c r="B138" s="19" t="str">
        <f>[6]Settings!V138</f>
        <v>KZN224</v>
      </c>
      <c r="C138" s="229" t="str">
        <f>[6]Settings!W138</f>
        <v xml:space="preserve"> iMpendle</v>
      </c>
      <c r="D138" s="69">
        <v>34</v>
      </c>
      <c r="E138" s="402">
        <v>1460</v>
      </c>
      <c r="F138" s="135"/>
      <c r="G138" s="115"/>
    </row>
    <row r="139" spans="1:7" x14ac:dyDescent="0.2">
      <c r="A139" s="20" t="str">
        <f>[6]Settings!U139</f>
        <v>B</v>
      </c>
      <c r="B139" s="19" t="str">
        <f>[6]Settings!V139</f>
        <v>KZN225</v>
      </c>
      <c r="C139" s="229" t="str">
        <f>[6]Settings!W139</f>
        <v xml:space="preserve"> Msunduzi</v>
      </c>
      <c r="D139" s="69">
        <v>470</v>
      </c>
      <c r="E139" s="402">
        <v>8022</v>
      </c>
      <c r="F139" s="135"/>
      <c r="G139" s="115"/>
    </row>
    <row r="140" spans="1:7" x14ac:dyDescent="0.2">
      <c r="A140" s="20" t="str">
        <f>[6]Settings!U140</f>
        <v>B</v>
      </c>
      <c r="B140" s="19" t="str">
        <f>[6]Settings!V140</f>
        <v>KZN226</v>
      </c>
      <c r="C140" s="229" t="str">
        <f>[6]Settings!W140</f>
        <v xml:space="preserve"> Mkhambathini</v>
      </c>
      <c r="D140" s="69">
        <v>40</v>
      </c>
      <c r="E140" s="402">
        <v>1089</v>
      </c>
      <c r="F140" s="135"/>
      <c r="G140" s="115"/>
    </row>
    <row r="141" spans="1:7" x14ac:dyDescent="0.2">
      <c r="A141" s="20" t="str">
        <f>[6]Settings!U141</f>
        <v>B</v>
      </c>
      <c r="B141" s="19" t="str">
        <f>[6]Settings!V141</f>
        <v>KZN227</v>
      </c>
      <c r="C141" s="229" t="str">
        <f>[6]Settings!W141</f>
        <v xml:space="preserve"> Richmond</v>
      </c>
      <c r="D141" s="69">
        <v>48</v>
      </c>
      <c r="E141" s="402">
        <v>1443</v>
      </c>
      <c r="F141" s="135"/>
      <c r="G141" s="115"/>
    </row>
    <row r="142" spans="1:7" s="66" customFormat="1" x14ac:dyDescent="0.2">
      <c r="A142" s="20" t="str">
        <f>[6]Settings!U142</f>
        <v>C</v>
      </c>
      <c r="B142" s="19" t="str">
        <f>[6]Settings!V142</f>
        <v>DC22</v>
      </c>
      <c r="C142" s="229" t="str">
        <f>[6]Settings!W142</f>
        <v xml:space="preserve"> uMgungundlovu District Municipality</v>
      </c>
      <c r="D142" s="69">
        <v>225</v>
      </c>
      <c r="E142" s="402">
        <v>1428</v>
      </c>
      <c r="F142" s="108"/>
      <c r="G142" s="116"/>
    </row>
    <row r="143" spans="1:7" x14ac:dyDescent="0.2">
      <c r="A143" s="22" t="str">
        <f>[6]Settings!U143</f>
        <v>Total: uMgungundlovu Municipalities</v>
      </c>
      <c r="B143" s="23"/>
      <c r="C143" s="24"/>
      <c r="D143" s="71">
        <f>SUM(D135:D142)</f>
        <v>974</v>
      </c>
      <c r="E143" s="109">
        <f t="shared" ref="E143:G143" si="16">SUM(E135:E142)</f>
        <v>17507</v>
      </c>
      <c r="F143" s="110">
        <f t="shared" si="16"/>
        <v>0</v>
      </c>
      <c r="G143" s="117">
        <f t="shared" si="16"/>
        <v>0</v>
      </c>
    </row>
    <row r="144" spans="1:7" x14ac:dyDescent="0.2">
      <c r="A144" s="254">
        <f>[6]Settings!U144</f>
        <v>0</v>
      </c>
      <c r="B144" s="243">
        <f>[6]Settings!V144</f>
        <v>0</v>
      </c>
      <c r="C144" s="244">
        <f>[6]Settings!W144</f>
        <v>0</v>
      </c>
      <c r="D144" s="68"/>
      <c r="E144" s="76"/>
      <c r="F144" s="135"/>
      <c r="G144" s="115"/>
    </row>
    <row r="145" spans="1:7" x14ac:dyDescent="0.2">
      <c r="A145" s="20" t="str">
        <f>[6]Settings!U145</f>
        <v>B</v>
      </c>
      <c r="B145" s="19" t="str">
        <f>[6]Settings!V145</f>
        <v>KZN235</v>
      </c>
      <c r="C145" s="229" t="str">
        <f>[6]Settings!W145</f>
        <v xml:space="preserve"> Okhahlamba</v>
      </c>
      <c r="D145" s="69">
        <v>84</v>
      </c>
      <c r="E145" s="402">
        <v>3911</v>
      </c>
      <c r="F145" s="135"/>
      <c r="G145" s="115"/>
    </row>
    <row r="146" spans="1:7" x14ac:dyDescent="0.2">
      <c r="A146" s="20" t="str">
        <f>[6]Settings!U146</f>
        <v>B</v>
      </c>
      <c r="B146" s="19" t="str">
        <f>[6]Settings!V146</f>
        <v>KZN237</v>
      </c>
      <c r="C146" s="229" t="str">
        <f>[6]Settings!W146</f>
        <v xml:space="preserve"> iNkosi Langalibalele </v>
      </c>
      <c r="D146" s="69">
        <v>111</v>
      </c>
      <c r="E146" s="402">
        <v>5133</v>
      </c>
      <c r="F146" s="135"/>
      <c r="G146" s="115"/>
    </row>
    <row r="147" spans="1:7" x14ac:dyDescent="0.2">
      <c r="A147" s="20" t="str">
        <f>[6]Settings!U147</f>
        <v>B</v>
      </c>
      <c r="B147" s="19" t="str">
        <f>[6]Settings!V147</f>
        <v>KZN238</v>
      </c>
      <c r="C147" s="229" t="str">
        <f>[6]Settings!W147</f>
        <v xml:space="preserve"> Alfred Duma</v>
      </c>
      <c r="D147" s="69">
        <v>149</v>
      </c>
      <c r="E147" s="402">
        <v>3347</v>
      </c>
      <c r="F147" s="135"/>
      <c r="G147" s="115"/>
    </row>
    <row r="148" spans="1:7" s="66" customFormat="1" x14ac:dyDescent="0.2">
      <c r="A148" s="20" t="str">
        <f>[6]Settings!U148</f>
        <v>C</v>
      </c>
      <c r="B148" s="19" t="str">
        <f>[6]Settings!V148</f>
        <v>DC23</v>
      </c>
      <c r="C148" s="229" t="str">
        <f>[6]Settings!W148</f>
        <v xml:space="preserve"> uThukela District Municipality</v>
      </c>
      <c r="D148" s="69">
        <v>412</v>
      </c>
      <c r="E148" s="402">
        <v>3724</v>
      </c>
      <c r="F148" s="108"/>
      <c r="G148" s="116"/>
    </row>
    <row r="149" spans="1:7" x14ac:dyDescent="0.2">
      <c r="A149" s="22" t="str">
        <f>[6]Settings!U149</f>
        <v>Total: uThukela Municipalities</v>
      </c>
      <c r="B149" s="23"/>
      <c r="C149" s="24"/>
      <c r="D149" s="71">
        <f>SUM(D145:D148)</f>
        <v>756</v>
      </c>
      <c r="E149" s="109">
        <f t="shared" ref="E149:G149" si="17">SUM(E145:E148)</f>
        <v>16115</v>
      </c>
      <c r="F149" s="110">
        <f t="shared" si="17"/>
        <v>0</v>
      </c>
      <c r="G149" s="117">
        <f t="shared" si="17"/>
        <v>0</v>
      </c>
    </row>
    <row r="150" spans="1:7" x14ac:dyDescent="0.2">
      <c r="A150" s="254">
        <f>[6]Settings!U150</f>
        <v>0</v>
      </c>
      <c r="B150" s="243">
        <f>[6]Settings!V150</f>
        <v>0</v>
      </c>
      <c r="C150" s="244">
        <f>[6]Settings!W150</f>
        <v>0</v>
      </c>
      <c r="D150" s="68"/>
      <c r="E150" s="76"/>
      <c r="F150" s="135"/>
      <c r="G150" s="115"/>
    </row>
    <row r="151" spans="1:7" x14ac:dyDescent="0.2">
      <c r="A151" s="20" t="str">
        <f>[6]Settings!U151</f>
        <v>B</v>
      </c>
      <c r="B151" s="19" t="str">
        <f>[6]Settings!V151</f>
        <v>KZN241</v>
      </c>
      <c r="C151" s="229" t="str">
        <f>[6]Settings!W151</f>
        <v xml:space="preserve"> eNdumeni</v>
      </c>
      <c r="D151" s="69">
        <v>39</v>
      </c>
      <c r="E151" s="402">
        <v>1218</v>
      </c>
      <c r="F151" s="135"/>
      <c r="G151" s="115"/>
    </row>
    <row r="152" spans="1:7" x14ac:dyDescent="0.2">
      <c r="A152" s="20" t="str">
        <f>[6]Settings!U152</f>
        <v>B</v>
      </c>
      <c r="B152" s="19" t="str">
        <f>[6]Settings!V152</f>
        <v>KZN242</v>
      </c>
      <c r="C152" s="229" t="str">
        <f>[6]Settings!W152</f>
        <v xml:space="preserve"> Nquthu</v>
      </c>
      <c r="D152" s="69">
        <v>71</v>
      </c>
      <c r="E152" s="402">
        <v>1003</v>
      </c>
      <c r="F152" s="135"/>
      <c r="G152" s="115"/>
    </row>
    <row r="153" spans="1:7" x14ac:dyDescent="0.2">
      <c r="A153" s="20" t="str">
        <f>[6]Settings!U153</f>
        <v>B</v>
      </c>
      <c r="B153" s="19" t="str">
        <f>[6]Settings!V153</f>
        <v>KZN244</v>
      </c>
      <c r="C153" s="229" t="str">
        <f>[6]Settings!W153</f>
        <v xml:space="preserve"> uMsinga</v>
      </c>
      <c r="D153" s="69">
        <v>109</v>
      </c>
      <c r="E153" s="402">
        <v>4775</v>
      </c>
      <c r="F153" s="135"/>
      <c r="G153" s="115"/>
    </row>
    <row r="154" spans="1:7" x14ac:dyDescent="0.2">
      <c r="A154" s="20" t="str">
        <f>[6]Settings!U154</f>
        <v>B</v>
      </c>
      <c r="B154" s="19" t="str">
        <f>[6]Settings!V154</f>
        <v>KZN245</v>
      </c>
      <c r="C154" s="229" t="str">
        <f>[6]Settings!W154</f>
        <v xml:space="preserve"> uMvoti</v>
      </c>
      <c r="D154" s="69">
        <v>68</v>
      </c>
      <c r="E154" s="402">
        <v>1007</v>
      </c>
      <c r="F154" s="135"/>
      <c r="G154" s="115"/>
    </row>
    <row r="155" spans="1:7" s="66" customFormat="1" x14ac:dyDescent="0.2">
      <c r="A155" s="20" t="str">
        <f>[6]Settings!U155</f>
        <v>C</v>
      </c>
      <c r="B155" s="19" t="str">
        <f>[6]Settings!V155</f>
        <v>DC24</v>
      </c>
      <c r="C155" s="229" t="str">
        <f>[6]Settings!W155</f>
        <v xml:space="preserve"> uMzinyathi District Municipality</v>
      </c>
      <c r="D155" s="69">
        <v>410</v>
      </c>
      <c r="E155" s="402">
        <v>2444</v>
      </c>
      <c r="F155" s="108"/>
      <c r="G155" s="116"/>
    </row>
    <row r="156" spans="1:7" x14ac:dyDescent="0.2">
      <c r="A156" s="22" t="str">
        <f>[6]Settings!U156</f>
        <v>Total: uMzinyathi Municipalities</v>
      </c>
      <c r="B156" s="23"/>
      <c r="C156" s="24"/>
      <c r="D156" s="71">
        <f>SUM(D151:D155)</f>
        <v>697</v>
      </c>
      <c r="E156" s="109">
        <f t="shared" ref="E156:G156" si="18">SUM(E151:E155)</f>
        <v>10447</v>
      </c>
      <c r="F156" s="110">
        <f t="shared" si="18"/>
        <v>0</v>
      </c>
      <c r="G156" s="117">
        <f t="shared" si="18"/>
        <v>0</v>
      </c>
    </row>
    <row r="157" spans="1:7" x14ac:dyDescent="0.2">
      <c r="A157" s="254">
        <f>[6]Settings!U157</f>
        <v>0</v>
      </c>
      <c r="B157" s="243">
        <f>[6]Settings!V157</f>
        <v>0</v>
      </c>
      <c r="C157" s="244">
        <f>[6]Settings!W157</f>
        <v>0</v>
      </c>
      <c r="D157" s="68"/>
      <c r="E157" s="76"/>
      <c r="F157" s="135"/>
      <c r="G157" s="115"/>
    </row>
    <row r="158" spans="1:7" x14ac:dyDescent="0.2">
      <c r="A158" s="20" t="str">
        <f>[6]Settings!U158</f>
        <v>B</v>
      </c>
      <c r="B158" s="19" t="str">
        <f>[6]Settings!V158</f>
        <v>KZN252</v>
      </c>
      <c r="C158" s="229" t="str">
        <f>[6]Settings!W158</f>
        <v xml:space="preserve"> Newcastle</v>
      </c>
      <c r="D158" s="69">
        <v>264</v>
      </c>
      <c r="E158" s="76">
        <v>4166</v>
      </c>
      <c r="F158" s="135"/>
      <c r="G158" s="115"/>
    </row>
    <row r="159" spans="1:7" x14ac:dyDescent="0.2">
      <c r="A159" s="20" t="str">
        <f>[6]Settings!U159</f>
        <v>B</v>
      </c>
      <c r="B159" s="19" t="str">
        <f>[6]Settings!V159</f>
        <v>KZN253</v>
      </c>
      <c r="C159" s="229" t="str">
        <f>[6]Settings!W159</f>
        <v xml:space="preserve"> eMadlangeni</v>
      </c>
      <c r="D159" s="69">
        <v>26</v>
      </c>
      <c r="E159" s="76">
        <v>1000</v>
      </c>
      <c r="F159" s="135"/>
      <c r="G159" s="115"/>
    </row>
    <row r="160" spans="1:7" x14ac:dyDescent="0.2">
      <c r="A160" s="20" t="str">
        <f>[6]Settings!U160</f>
        <v>B</v>
      </c>
      <c r="B160" s="19" t="str">
        <f>[6]Settings!V160</f>
        <v>KZN254</v>
      </c>
      <c r="C160" s="229" t="str">
        <f>[6]Settings!W160</f>
        <v xml:space="preserve"> Dannhauser</v>
      </c>
      <c r="D160" s="69">
        <v>52</v>
      </c>
      <c r="E160" s="76">
        <v>1000</v>
      </c>
      <c r="F160" s="135"/>
      <c r="G160" s="115"/>
    </row>
    <row r="161" spans="1:7" s="66" customFormat="1" x14ac:dyDescent="0.2">
      <c r="A161" s="20" t="str">
        <f>[6]Settings!U161</f>
        <v>C</v>
      </c>
      <c r="B161" s="19" t="str">
        <f>[6]Settings!V161</f>
        <v>DC25</v>
      </c>
      <c r="C161" s="229" t="str">
        <f>[6]Settings!W161</f>
        <v xml:space="preserve"> Amajuba District Municipality</v>
      </c>
      <c r="D161" s="69">
        <v>98</v>
      </c>
      <c r="E161" s="107">
        <v>1789</v>
      </c>
      <c r="F161" s="108"/>
      <c r="G161" s="116"/>
    </row>
    <row r="162" spans="1:7" x14ac:dyDescent="0.2">
      <c r="A162" s="22" t="str">
        <f>[6]Settings!U162</f>
        <v>Total: Amajuba Municipalities</v>
      </c>
      <c r="B162" s="23"/>
      <c r="C162" s="24"/>
      <c r="D162" s="71">
        <f>SUM(D158:D161)</f>
        <v>440</v>
      </c>
      <c r="E162" s="109">
        <f t="shared" ref="E162:G162" si="19">SUM(E158:E161)</f>
        <v>7955</v>
      </c>
      <c r="F162" s="110">
        <f t="shared" si="19"/>
        <v>0</v>
      </c>
      <c r="G162" s="117">
        <f t="shared" si="19"/>
        <v>0</v>
      </c>
    </row>
    <row r="163" spans="1:7" x14ac:dyDescent="0.2">
      <c r="A163" s="254">
        <f>[6]Settings!U163</f>
        <v>0</v>
      </c>
      <c r="B163" s="243">
        <f>[6]Settings!V163</f>
        <v>0</v>
      </c>
      <c r="C163" s="244">
        <f>[6]Settings!W163</f>
        <v>0</v>
      </c>
      <c r="D163" s="72"/>
      <c r="E163" s="76"/>
      <c r="F163" s="135"/>
      <c r="G163" s="126"/>
    </row>
    <row r="164" spans="1:7" x14ac:dyDescent="0.2">
      <c r="A164" s="20" t="str">
        <f>[6]Settings!U164</f>
        <v>B</v>
      </c>
      <c r="B164" s="19" t="str">
        <f>[6]Settings!V164</f>
        <v>KZN261</v>
      </c>
      <c r="C164" s="229" t="str">
        <f>[6]Settings!W164</f>
        <v xml:space="preserve"> eDumbe</v>
      </c>
      <c r="D164" s="69">
        <v>46</v>
      </c>
      <c r="E164" s="402">
        <v>1389</v>
      </c>
      <c r="F164" s="129"/>
      <c r="G164" s="130"/>
    </row>
    <row r="165" spans="1:7" x14ac:dyDescent="0.2">
      <c r="A165" s="20" t="str">
        <f>[6]Settings!U165</f>
        <v>B</v>
      </c>
      <c r="B165" s="19" t="str">
        <f>[6]Settings!V165</f>
        <v>KZN262</v>
      </c>
      <c r="C165" s="229" t="str">
        <f>[6]Settings!W165</f>
        <v xml:space="preserve"> uPhongolo</v>
      </c>
      <c r="D165" s="69">
        <v>89</v>
      </c>
      <c r="E165" s="402">
        <v>4678</v>
      </c>
      <c r="F165" s="135"/>
      <c r="G165" s="115"/>
    </row>
    <row r="166" spans="1:7" x14ac:dyDescent="0.2">
      <c r="A166" s="20" t="str">
        <f>[6]Settings!U166</f>
        <v>B</v>
      </c>
      <c r="B166" s="19" t="str">
        <f>[6]Settings!V166</f>
        <v>KZN263</v>
      </c>
      <c r="C166" s="229" t="str">
        <f>[6]Settings!W166</f>
        <v xml:space="preserve"> AbaQulusi</v>
      </c>
      <c r="D166" s="69">
        <v>86</v>
      </c>
      <c r="E166" s="402">
        <v>1505</v>
      </c>
      <c r="F166" s="135"/>
      <c r="G166" s="115"/>
    </row>
    <row r="167" spans="1:7" x14ac:dyDescent="0.2">
      <c r="A167" s="20" t="str">
        <f>[6]Settings!U167</f>
        <v>B</v>
      </c>
      <c r="B167" s="19" t="str">
        <f>[6]Settings!V167</f>
        <v>KZN265</v>
      </c>
      <c r="C167" s="229" t="str">
        <f>[6]Settings!W167</f>
        <v xml:space="preserve"> Nongoma</v>
      </c>
      <c r="D167" s="69">
        <v>72</v>
      </c>
      <c r="E167" s="402">
        <v>1039</v>
      </c>
      <c r="F167" s="135"/>
      <c r="G167" s="115"/>
    </row>
    <row r="168" spans="1:7" x14ac:dyDescent="0.2">
      <c r="A168" s="20" t="str">
        <f>[6]Settings!U168</f>
        <v>B</v>
      </c>
      <c r="B168" s="19" t="str">
        <f>[6]Settings!V168</f>
        <v>KZN266</v>
      </c>
      <c r="C168" s="229" t="str">
        <f>[6]Settings!W168</f>
        <v xml:space="preserve"> Ulundi</v>
      </c>
      <c r="D168" s="69">
        <v>83</v>
      </c>
      <c r="E168" s="402">
        <v>2995</v>
      </c>
      <c r="F168" s="135"/>
      <c r="G168" s="115"/>
    </row>
    <row r="169" spans="1:7" s="66" customFormat="1" x14ac:dyDescent="0.2">
      <c r="A169" s="20" t="str">
        <f>[6]Settings!U169</f>
        <v>C</v>
      </c>
      <c r="B169" s="19" t="str">
        <f>[6]Settings!V169</f>
        <v>DC26</v>
      </c>
      <c r="C169" s="229" t="str">
        <f>[6]Settings!W169</f>
        <v xml:space="preserve"> Zululand District Municipality</v>
      </c>
      <c r="D169" s="69">
        <v>512</v>
      </c>
      <c r="E169" s="402">
        <v>5760</v>
      </c>
      <c r="F169" s="108"/>
      <c r="G169" s="116"/>
    </row>
    <row r="170" spans="1:7" x14ac:dyDescent="0.2">
      <c r="A170" s="22" t="str">
        <f>[6]Settings!U170</f>
        <v>Total: Zululand Municipalities</v>
      </c>
      <c r="B170" s="23"/>
      <c r="C170" s="24"/>
      <c r="D170" s="71">
        <f>SUM(D164:D169)</f>
        <v>888</v>
      </c>
      <c r="E170" s="109">
        <f t="shared" ref="E170:G170" si="20">SUM(E164:E169)</f>
        <v>17366</v>
      </c>
      <c r="F170" s="110">
        <f t="shared" si="20"/>
        <v>0</v>
      </c>
      <c r="G170" s="117">
        <f t="shared" si="20"/>
        <v>0</v>
      </c>
    </row>
    <row r="171" spans="1:7" x14ac:dyDescent="0.2">
      <c r="A171" s="254">
        <f>[6]Settings!U171</f>
        <v>0</v>
      </c>
      <c r="B171" s="243">
        <f>[6]Settings!V171</f>
        <v>0</v>
      </c>
      <c r="C171" s="244">
        <f>[6]Settings!W171</f>
        <v>0</v>
      </c>
      <c r="D171" s="68"/>
      <c r="E171" s="402"/>
      <c r="F171" s="135"/>
      <c r="G171" s="115"/>
    </row>
    <row r="172" spans="1:7" x14ac:dyDescent="0.2">
      <c r="A172" s="20" t="str">
        <f>[6]Settings!U172</f>
        <v>B</v>
      </c>
      <c r="B172" s="19" t="str">
        <f>[6]Settings!V172</f>
        <v>KZN271</v>
      </c>
      <c r="C172" s="229" t="str">
        <f>[6]Settings!W172</f>
        <v xml:space="preserve"> uMhlabuyalingana</v>
      </c>
      <c r="D172" s="69">
        <v>100</v>
      </c>
      <c r="E172" s="402">
        <v>4165</v>
      </c>
      <c r="F172" s="135"/>
      <c r="G172" s="115"/>
    </row>
    <row r="173" spans="1:7" x14ac:dyDescent="0.2">
      <c r="A173" s="20" t="str">
        <f>[6]Settings!U173</f>
        <v>B</v>
      </c>
      <c r="B173" s="19" t="str">
        <f>[6]Settings!V173</f>
        <v>KZN272</v>
      </c>
      <c r="C173" s="229" t="str">
        <f>[6]Settings!W173</f>
        <v xml:space="preserve"> Jozini</v>
      </c>
      <c r="D173" s="69">
        <v>98</v>
      </c>
      <c r="E173" s="402">
        <v>3156</v>
      </c>
      <c r="F173" s="135"/>
      <c r="G173" s="115"/>
    </row>
    <row r="174" spans="1:7" x14ac:dyDescent="0.2">
      <c r="A174" s="20" t="str">
        <f>[6]Settings!U174</f>
        <v>B</v>
      </c>
      <c r="B174" s="19" t="str">
        <f>[6]Settings!V174</f>
        <v>KZN275</v>
      </c>
      <c r="C174" s="229" t="str">
        <f>[6]Settings!W174</f>
        <v xml:space="preserve"> Mtubatuba</v>
      </c>
      <c r="D174" s="69">
        <v>75</v>
      </c>
      <c r="E174" s="402">
        <v>1558</v>
      </c>
      <c r="F174" s="135"/>
      <c r="G174" s="115"/>
    </row>
    <row r="175" spans="1:7" x14ac:dyDescent="0.2">
      <c r="A175" s="20" t="str">
        <f>[6]Settings!U175</f>
        <v>B</v>
      </c>
      <c r="B175" s="19" t="str">
        <f>[6]Settings!V175</f>
        <v>KZN276</v>
      </c>
      <c r="C175" s="229" t="str">
        <f>[6]Settings!W175</f>
        <v xml:space="preserve"> Big Five Hlabisa</v>
      </c>
      <c r="D175" s="69">
        <v>58</v>
      </c>
      <c r="E175" s="402">
        <v>2051</v>
      </c>
      <c r="F175" s="135"/>
      <c r="G175" s="115"/>
    </row>
    <row r="176" spans="1:7" s="66" customFormat="1" x14ac:dyDescent="0.2">
      <c r="A176" s="20" t="str">
        <f>[6]Settings!U176</f>
        <v>C</v>
      </c>
      <c r="B176" s="19" t="str">
        <f>[6]Settings!V176</f>
        <v>DC27</v>
      </c>
      <c r="C176" s="229" t="str">
        <f>[6]Settings!W176</f>
        <v xml:space="preserve"> uMkhanyakude District Municipality</v>
      </c>
      <c r="D176" s="69">
        <v>457</v>
      </c>
      <c r="E176" s="402">
        <v>1008</v>
      </c>
      <c r="F176" s="108"/>
      <c r="G176" s="116"/>
    </row>
    <row r="177" spans="1:7" x14ac:dyDescent="0.2">
      <c r="A177" s="22" t="str">
        <f>[6]Settings!U177</f>
        <v>Total: uMkhanyakude Municipalities</v>
      </c>
      <c r="B177" s="23"/>
      <c r="C177" s="24"/>
      <c r="D177" s="71">
        <f>SUM(D172:D176)</f>
        <v>788</v>
      </c>
      <c r="E177" s="109">
        <f t="shared" ref="E177:G177" si="21">SUM(E172:E176)</f>
        <v>11938</v>
      </c>
      <c r="F177" s="110">
        <f t="shared" si="21"/>
        <v>0</v>
      </c>
      <c r="G177" s="117">
        <f t="shared" si="21"/>
        <v>0</v>
      </c>
    </row>
    <row r="178" spans="1:7" x14ac:dyDescent="0.2">
      <c r="A178" s="254">
        <f>[6]Settings!U178</f>
        <v>0</v>
      </c>
      <c r="B178" s="243">
        <f>[6]Settings!V178</f>
        <v>0</v>
      </c>
      <c r="C178" s="244">
        <f>[6]Settings!W178</f>
        <v>0</v>
      </c>
      <c r="D178" s="68"/>
      <c r="E178" s="76"/>
      <c r="F178" s="135"/>
      <c r="G178" s="115"/>
    </row>
    <row r="179" spans="1:7" x14ac:dyDescent="0.2">
      <c r="A179" s="20" t="str">
        <f>[6]Settings!U179</f>
        <v>B</v>
      </c>
      <c r="B179" s="19" t="str">
        <f>[6]Settings!V179</f>
        <v>KZN281</v>
      </c>
      <c r="C179" s="229" t="str">
        <f>[6]Settings!W179</f>
        <v xml:space="preserve"> uMfolozi</v>
      </c>
      <c r="D179" s="69">
        <v>64</v>
      </c>
      <c r="E179" s="402">
        <v>1418</v>
      </c>
      <c r="F179" s="135"/>
      <c r="G179" s="115"/>
    </row>
    <row r="180" spans="1:7" x14ac:dyDescent="0.2">
      <c r="A180" s="20" t="str">
        <f>[6]Settings!U180</f>
        <v>B</v>
      </c>
      <c r="B180" s="19" t="str">
        <f>[6]Settings!V180</f>
        <v>KZN282</v>
      </c>
      <c r="C180" s="229" t="str">
        <f>[6]Settings!W180</f>
        <v xml:space="preserve"> uMhlathuze</v>
      </c>
      <c r="D180" s="69">
        <v>253</v>
      </c>
      <c r="E180" s="402">
        <v>4143</v>
      </c>
      <c r="F180" s="135"/>
      <c r="G180" s="115"/>
    </row>
    <row r="181" spans="1:7" x14ac:dyDescent="0.2">
      <c r="A181" s="20" t="str">
        <f>[6]Settings!U181</f>
        <v>B</v>
      </c>
      <c r="B181" s="19" t="str">
        <f>[6]Settings!V181</f>
        <v>KZN284</v>
      </c>
      <c r="C181" s="229" t="str">
        <f>[6]Settings!W181</f>
        <v xml:space="preserve"> uMlalazi</v>
      </c>
      <c r="D181" s="69">
        <v>103</v>
      </c>
      <c r="E181" s="402">
        <v>2985</v>
      </c>
      <c r="F181" s="135"/>
      <c r="G181" s="115"/>
    </row>
    <row r="182" spans="1:7" x14ac:dyDescent="0.2">
      <c r="A182" s="20" t="str">
        <f>[6]Settings!U182</f>
        <v>B</v>
      </c>
      <c r="B182" s="19" t="str">
        <f>[6]Settings!V182</f>
        <v>KZN285</v>
      </c>
      <c r="C182" s="229" t="str">
        <f>[6]Settings!W182</f>
        <v xml:space="preserve"> Mthonjaneni</v>
      </c>
      <c r="D182" s="69">
        <v>52</v>
      </c>
      <c r="E182" s="402">
        <v>2222</v>
      </c>
      <c r="F182" s="135"/>
      <c r="G182" s="115"/>
    </row>
    <row r="183" spans="1:7" x14ac:dyDescent="0.2">
      <c r="A183" s="20" t="str">
        <f>[6]Settings!U183</f>
        <v>B</v>
      </c>
      <c r="B183" s="19" t="str">
        <f>[6]Settings!V183</f>
        <v>KZN286</v>
      </c>
      <c r="C183" s="229" t="str">
        <f>[6]Settings!W183</f>
        <v xml:space="preserve"> Nkandla</v>
      </c>
      <c r="D183" s="69">
        <v>69</v>
      </c>
      <c r="E183" s="402">
        <v>3210</v>
      </c>
      <c r="F183" s="135"/>
      <c r="G183" s="115"/>
    </row>
    <row r="184" spans="1:7" s="66" customFormat="1" x14ac:dyDescent="0.2">
      <c r="A184" s="20" t="str">
        <f>[6]Settings!U184</f>
        <v>C</v>
      </c>
      <c r="B184" s="19" t="str">
        <f>[6]Settings!V184</f>
        <v>DC28</v>
      </c>
      <c r="C184" s="229" t="str">
        <f>[6]Settings!W184</f>
        <v xml:space="preserve"> King Cetshwayo District Municipality</v>
      </c>
      <c r="D184" s="69">
        <v>392</v>
      </c>
      <c r="E184" s="402">
        <v>5032</v>
      </c>
      <c r="F184" s="108"/>
      <c r="G184" s="116"/>
    </row>
    <row r="185" spans="1:7" x14ac:dyDescent="0.2">
      <c r="A185" s="22" t="str">
        <f>[6]Settings!U185</f>
        <v>Total: King Cetshwayo Municipalities</v>
      </c>
      <c r="B185" s="23"/>
      <c r="C185" s="24"/>
      <c r="D185" s="71">
        <f>SUM(D179:D184)</f>
        <v>933</v>
      </c>
      <c r="E185" s="109">
        <f t="shared" ref="E185:G185" si="22">SUM(E179:E184)</f>
        <v>19010</v>
      </c>
      <c r="F185" s="110">
        <f t="shared" si="22"/>
        <v>0</v>
      </c>
      <c r="G185" s="117">
        <f t="shared" si="22"/>
        <v>0</v>
      </c>
    </row>
    <row r="186" spans="1:7" x14ac:dyDescent="0.2">
      <c r="A186" s="254">
        <f>[6]Settings!U186</f>
        <v>0</v>
      </c>
      <c r="B186" s="243">
        <f>[6]Settings!V186</f>
        <v>0</v>
      </c>
      <c r="C186" s="244">
        <f>[6]Settings!W186</f>
        <v>0</v>
      </c>
      <c r="D186" s="68"/>
      <c r="E186" s="76"/>
      <c r="F186" s="135"/>
      <c r="G186" s="115"/>
    </row>
    <row r="187" spans="1:7" x14ac:dyDescent="0.2">
      <c r="A187" s="20" t="str">
        <f>[6]Settings!U187</f>
        <v>B</v>
      </c>
      <c r="B187" s="19" t="str">
        <f>[6]Settings!V187</f>
        <v>KZN291</v>
      </c>
      <c r="C187" s="229" t="str">
        <f>[6]Settings!W187</f>
        <v xml:space="preserve"> Mandeni</v>
      </c>
      <c r="D187" s="69">
        <v>88</v>
      </c>
      <c r="E187" s="402">
        <v>2285</v>
      </c>
      <c r="F187" s="135"/>
      <c r="G187" s="115"/>
    </row>
    <row r="188" spans="1:7" x14ac:dyDescent="0.2">
      <c r="A188" s="20" t="str">
        <f>[6]Settings!U188</f>
        <v>B</v>
      </c>
      <c r="B188" s="19" t="str">
        <f>[6]Settings!V188</f>
        <v>KZN292</v>
      </c>
      <c r="C188" s="229" t="str">
        <f>[6]Settings!W188</f>
        <v xml:space="preserve"> KwaDukuza</v>
      </c>
      <c r="D188" s="69">
        <v>116</v>
      </c>
      <c r="E188" s="402">
        <v>1565</v>
      </c>
      <c r="F188" s="135"/>
      <c r="G188" s="115"/>
    </row>
    <row r="189" spans="1:7" x14ac:dyDescent="0.2">
      <c r="A189" s="20" t="str">
        <f>[6]Settings!U189</f>
        <v>B</v>
      </c>
      <c r="B189" s="19" t="str">
        <f>[6]Settings!V189</f>
        <v>KZN293</v>
      </c>
      <c r="C189" s="229" t="str">
        <f>[6]Settings!W189</f>
        <v xml:space="preserve"> Ndwedwe</v>
      </c>
      <c r="D189" s="69">
        <v>73</v>
      </c>
      <c r="E189" s="402">
        <v>1768</v>
      </c>
      <c r="F189" s="135"/>
      <c r="G189" s="115"/>
    </row>
    <row r="190" spans="1:7" x14ac:dyDescent="0.2">
      <c r="A190" s="20" t="str">
        <f>[6]Settings!U190</f>
        <v>B</v>
      </c>
      <c r="B190" s="19" t="str">
        <f>[6]Settings!V190</f>
        <v>KZN294</v>
      </c>
      <c r="C190" s="229" t="str">
        <f>[6]Settings!W190</f>
        <v xml:space="preserve"> Maphumulo</v>
      </c>
      <c r="D190" s="69">
        <v>56</v>
      </c>
      <c r="E190" s="402">
        <v>1529</v>
      </c>
      <c r="F190" s="135"/>
      <c r="G190" s="115"/>
    </row>
    <row r="191" spans="1:7" s="66" customFormat="1" x14ac:dyDescent="0.2">
      <c r="A191" s="20" t="str">
        <f>[6]Settings!U191</f>
        <v>C</v>
      </c>
      <c r="B191" s="19" t="str">
        <f>[6]Settings!V191</f>
        <v>DC29</v>
      </c>
      <c r="C191" s="229" t="str">
        <f>[6]Settings!W191</f>
        <v xml:space="preserve"> iLembe District Municipality</v>
      </c>
      <c r="D191" s="69">
        <v>412</v>
      </c>
      <c r="E191" s="403">
        <v>1000</v>
      </c>
      <c r="F191" s="108"/>
      <c r="G191" s="116"/>
    </row>
    <row r="192" spans="1:7" x14ac:dyDescent="0.2">
      <c r="A192" s="22" t="str">
        <f>[6]Settings!U192</f>
        <v>Total: iLembe Municipalities</v>
      </c>
      <c r="B192" s="23"/>
      <c r="C192" s="24"/>
      <c r="D192" s="71">
        <f>SUM(D187:D191)</f>
        <v>745</v>
      </c>
      <c r="E192" s="109">
        <f t="shared" ref="E192:G192" si="23">SUM(E187:E191)</f>
        <v>8147</v>
      </c>
      <c r="F192" s="110">
        <f t="shared" si="23"/>
        <v>0</v>
      </c>
      <c r="G192" s="117">
        <f t="shared" si="23"/>
        <v>0</v>
      </c>
    </row>
    <row r="193" spans="1:7" x14ac:dyDescent="0.2">
      <c r="A193" s="254">
        <f>[6]Settings!U193</f>
        <v>0</v>
      </c>
      <c r="B193" s="243">
        <f>[6]Settings!V193</f>
        <v>0</v>
      </c>
      <c r="C193" s="244">
        <f>[6]Settings!W193</f>
        <v>0</v>
      </c>
      <c r="D193" s="68"/>
      <c r="E193" s="76"/>
      <c r="F193" s="135"/>
      <c r="G193" s="115"/>
    </row>
    <row r="194" spans="1:7" x14ac:dyDescent="0.2">
      <c r="A194" s="20" t="str">
        <f>[6]Settings!U194</f>
        <v>B</v>
      </c>
      <c r="B194" s="19" t="str">
        <f>[6]Settings!V194</f>
        <v>KZN433</v>
      </c>
      <c r="C194" s="229" t="str">
        <f>[6]Settings!W194</f>
        <v xml:space="preserve"> Greater Kokstad</v>
      </c>
      <c r="D194" s="69">
        <v>42</v>
      </c>
      <c r="E194" s="402">
        <v>1000</v>
      </c>
      <c r="F194" s="135"/>
      <c r="G194" s="115"/>
    </row>
    <row r="195" spans="1:7" x14ac:dyDescent="0.2">
      <c r="A195" s="20" t="str">
        <f>[6]Settings!U195</f>
        <v>B</v>
      </c>
      <c r="B195" s="19" t="str">
        <f>[6]Settings!V195</f>
        <v>KZN434</v>
      </c>
      <c r="C195" s="229" t="str">
        <f>[6]Settings!W195</f>
        <v xml:space="preserve"> uBuhlebezwe</v>
      </c>
      <c r="D195" s="69">
        <v>62</v>
      </c>
      <c r="E195" s="402">
        <v>1000</v>
      </c>
      <c r="F195" s="135"/>
      <c r="G195" s="115"/>
    </row>
    <row r="196" spans="1:7" x14ac:dyDescent="0.2">
      <c r="A196" s="20" t="str">
        <f>[6]Settings!U196</f>
        <v>B</v>
      </c>
      <c r="B196" s="19" t="str">
        <f>[6]Settings!V196</f>
        <v>KZN435</v>
      </c>
      <c r="C196" s="229" t="str">
        <f>[6]Settings!W196</f>
        <v xml:space="preserve"> uMzimkhulu</v>
      </c>
      <c r="D196" s="69">
        <v>102</v>
      </c>
      <c r="E196" s="402">
        <v>1923</v>
      </c>
      <c r="F196" s="135"/>
      <c r="G196" s="115"/>
    </row>
    <row r="197" spans="1:7" x14ac:dyDescent="0.2">
      <c r="A197" s="20" t="str">
        <f>[6]Settings!U197</f>
        <v>B</v>
      </c>
      <c r="B197" s="19" t="str">
        <f>[6]Settings!V197</f>
        <v>KZN436</v>
      </c>
      <c r="C197" s="229" t="str">
        <f>[6]Settings!W197</f>
        <v xml:space="preserve"> Dr Nkosazana Dlamini Zuma</v>
      </c>
      <c r="D197" s="69">
        <v>69</v>
      </c>
      <c r="E197" s="402">
        <v>1877</v>
      </c>
      <c r="F197" s="135"/>
      <c r="G197" s="115"/>
    </row>
    <row r="198" spans="1:7" s="66" customFormat="1" x14ac:dyDescent="0.2">
      <c r="A198" s="20" t="str">
        <f>[6]Settings!U198</f>
        <v>C</v>
      </c>
      <c r="B198" s="19" t="str">
        <f>[6]Settings!V198</f>
        <v>DC43</v>
      </c>
      <c r="C198" s="229" t="str">
        <f>[6]Settings!W198</f>
        <v xml:space="preserve"> Harry Gwala District Municipality</v>
      </c>
      <c r="D198" s="69">
        <v>432</v>
      </c>
      <c r="E198" s="402">
        <v>1718</v>
      </c>
      <c r="F198" s="135"/>
      <c r="G198" s="115"/>
    </row>
    <row r="199" spans="1:7" x14ac:dyDescent="0.2">
      <c r="A199" s="22" t="str">
        <f>[6]Settings!U199</f>
        <v>Total: Harry Gwala Municipalities</v>
      </c>
      <c r="B199" s="23"/>
      <c r="C199" s="24"/>
      <c r="D199" s="71">
        <f>SUM(D194:D198)</f>
        <v>707</v>
      </c>
      <c r="E199" s="109">
        <f t="shared" ref="E199:G199" si="24">SUM(E194:E198)</f>
        <v>7518</v>
      </c>
      <c r="F199" s="110">
        <f t="shared" si="24"/>
        <v>0</v>
      </c>
      <c r="G199" s="117">
        <f t="shared" si="24"/>
        <v>0</v>
      </c>
    </row>
    <row r="200" spans="1:7" x14ac:dyDescent="0.2">
      <c r="A200" s="254">
        <f>[6]Settings!U200</f>
        <v>0</v>
      </c>
      <c r="B200" s="243">
        <f>[6]Settings!V200</f>
        <v>0</v>
      </c>
      <c r="C200" s="244">
        <f>[6]Settings!W200</f>
        <v>0</v>
      </c>
      <c r="D200" s="68"/>
      <c r="E200" s="76"/>
      <c r="F200" s="135"/>
      <c r="G200" s="115"/>
    </row>
    <row r="201" spans="1:7" s="66" customFormat="1" x14ac:dyDescent="0.2">
      <c r="A201" s="254">
        <f>[6]Settings!U201</f>
        <v>0</v>
      </c>
      <c r="B201" s="243">
        <f>[6]Settings!V201</f>
        <v>0</v>
      </c>
      <c r="C201" s="244">
        <f>[6]Settings!W201</f>
        <v>0</v>
      </c>
      <c r="D201" s="68"/>
      <c r="E201" s="107"/>
      <c r="F201" s="108"/>
      <c r="G201" s="116"/>
    </row>
    <row r="202" spans="1:7" x14ac:dyDescent="0.2">
      <c r="A202" s="22" t="str">
        <f>[6]Settings!U202</f>
        <v>Total: KwaZulu-Natal  Municipalities</v>
      </c>
      <c r="B202" s="23"/>
      <c r="C202" s="24"/>
      <c r="D202" s="71">
        <f>D126+D133+D143+D149+D156+D162+D170+D177+D185+D192+D199</f>
        <v>12259</v>
      </c>
      <c r="E202" s="109">
        <f t="shared" ref="E202:G202" si="25">E126+E133+E143+E149+E156+E162+E170+E177+E185+E192+E199</f>
        <v>191354</v>
      </c>
      <c r="F202" s="110">
        <f t="shared" si="25"/>
        <v>0</v>
      </c>
      <c r="G202" s="117">
        <f t="shared" si="25"/>
        <v>0</v>
      </c>
    </row>
    <row r="203" spans="1:7" x14ac:dyDescent="0.2">
      <c r="A203" s="601">
        <f>[6]Settings!U203</f>
        <v>0</v>
      </c>
      <c r="B203" s="602">
        <f>[6]Settings!V203</f>
        <v>0</v>
      </c>
      <c r="C203" s="603">
        <f>[6]Settings!W203</f>
        <v>0</v>
      </c>
      <c r="D203" s="67"/>
      <c r="E203" s="123"/>
      <c r="F203" s="124"/>
      <c r="G203" s="126"/>
    </row>
    <row r="204" spans="1:7" x14ac:dyDescent="0.2">
      <c r="A204" s="257" t="str">
        <f>[6]Settings!U204</f>
        <v>LIMPOPO</v>
      </c>
      <c r="B204" s="19"/>
      <c r="C204" s="229"/>
      <c r="D204" s="68"/>
      <c r="E204" s="76"/>
      <c r="F204" s="135"/>
      <c r="G204" s="115"/>
    </row>
    <row r="205" spans="1:7" x14ac:dyDescent="0.2">
      <c r="A205" s="254">
        <f>[6]Settings!U205</f>
        <v>0</v>
      </c>
      <c r="B205" s="243">
        <f>[6]Settings!V205</f>
        <v>0</v>
      </c>
      <c r="C205" s="244">
        <f>[6]Settings!W205</f>
        <v>0</v>
      </c>
      <c r="D205" s="68"/>
      <c r="E205" s="76"/>
      <c r="F205" s="135"/>
      <c r="G205" s="115"/>
    </row>
    <row r="206" spans="1:7" x14ac:dyDescent="0.2">
      <c r="A206" s="20" t="str">
        <f>[6]Settings!U206</f>
        <v>B</v>
      </c>
      <c r="B206" s="19" t="str">
        <f>[6]Settings!V206</f>
        <v>LIM331</v>
      </c>
      <c r="C206" s="229" t="str">
        <f>[6]Settings!W206</f>
        <v xml:space="preserve"> Greater Giyani</v>
      </c>
      <c r="D206" s="69">
        <v>154</v>
      </c>
      <c r="E206" s="402">
        <v>4364</v>
      </c>
      <c r="F206" s="135"/>
      <c r="G206" s="115"/>
    </row>
    <row r="207" spans="1:7" x14ac:dyDescent="0.2">
      <c r="A207" s="20" t="str">
        <f>[6]Settings!U207</f>
        <v>B</v>
      </c>
      <c r="B207" s="19" t="str">
        <f>[6]Settings!V207</f>
        <v>LIM332</v>
      </c>
      <c r="C207" s="229" t="str">
        <f>[6]Settings!W207</f>
        <v xml:space="preserve"> Greater Letaba</v>
      </c>
      <c r="D207" s="69">
        <v>135</v>
      </c>
      <c r="E207" s="402">
        <v>2384</v>
      </c>
      <c r="F207" s="135"/>
      <c r="G207" s="115"/>
    </row>
    <row r="208" spans="1:7" x14ac:dyDescent="0.2">
      <c r="A208" s="20" t="str">
        <f>[6]Settings!U208</f>
        <v>B</v>
      </c>
      <c r="B208" s="19" t="str">
        <f>[6]Settings!V208</f>
        <v>LIM333</v>
      </c>
      <c r="C208" s="229" t="str">
        <f>[6]Settings!W208</f>
        <v xml:space="preserve"> Greater Tzaneen</v>
      </c>
      <c r="D208" s="69">
        <v>227</v>
      </c>
      <c r="E208" s="402">
        <v>4918</v>
      </c>
      <c r="F208" s="135"/>
      <c r="G208" s="115"/>
    </row>
    <row r="209" spans="1:7" x14ac:dyDescent="0.2">
      <c r="A209" s="20" t="str">
        <f>[6]Settings!U209</f>
        <v>B</v>
      </c>
      <c r="B209" s="19" t="str">
        <f>[6]Settings!V209</f>
        <v>LIM334</v>
      </c>
      <c r="C209" s="229" t="str">
        <f>[6]Settings!W209</f>
        <v xml:space="preserve"> Ba-Phalaborwa</v>
      </c>
      <c r="D209" s="69">
        <v>73</v>
      </c>
      <c r="E209" s="402">
        <v>1000</v>
      </c>
      <c r="F209" s="135"/>
      <c r="G209" s="115"/>
    </row>
    <row r="210" spans="1:7" x14ac:dyDescent="0.2">
      <c r="A210" s="20" t="str">
        <f>[6]Settings!U210</f>
        <v>B</v>
      </c>
      <c r="B210" s="19" t="str">
        <f>[6]Settings!V210</f>
        <v>LIM335</v>
      </c>
      <c r="C210" s="229" t="str">
        <f>[6]Settings!W210</f>
        <v xml:space="preserve"> Maruleng</v>
      </c>
      <c r="D210" s="69">
        <v>63</v>
      </c>
      <c r="E210" s="402">
        <v>1124</v>
      </c>
      <c r="F210" s="135"/>
      <c r="G210" s="115"/>
    </row>
    <row r="211" spans="1:7" s="66" customFormat="1" x14ac:dyDescent="0.2">
      <c r="A211" s="20" t="str">
        <f>[6]Settings!U211</f>
        <v>C</v>
      </c>
      <c r="B211" s="19" t="str">
        <f>[6]Settings!V211</f>
        <v>DC33</v>
      </c>
      <c r="C211" s="229" t="str">
        <f>[6]Settings!W211</f>
        <v xml:space="preserve"> Mopani District Municipality</v>
      </c>
      <c r="D211" s="69">
        <v>964</v>
      </c>
      <c r="E211" s="402">
        <v>1725</v>
      </c>
      <c r="F211" s="135"/>
      <c r="G211" s="115"/>
    </row>
    <row r="212" spans="1:7" x14ac:dyDescent="0.2">
      <c r="A212" s="22" t="str">
        <f>[6]Settings!U212</f>
        <v>Total: Mopani Municipalities</v>
      </c>
      <c r="B212" s="23"/>
      <c r="C212" s="24"/>
      <c r="D212" s="71">
        <f>SUM(D206:D211)</f>
        <v>1616</v>
      </c>
      <c r="E212" s="109">
        <f t="shared" ref="E212:G212" si="26">SUM(E206:E211)</f>
        <v>15515</v>
      </c>
      <c r="F212" s="110">
        <f t="shared" si="26"/>
        <v>0</v>
      </c>
      <c r="G212" s="117">
        <f t="shared" si="26"/>
        <v>0</v>
      </c>
    </row>
    <row r="213" spans="1:7" x14ac:dyDescent="0.2">
      <c r="A213" s="254">
        <f>[6]Settings!U213</f>
        <v>0</v>
      </c>
      <c r="B213" s="243">
        <f>[6]Settings!V213</f>
        <v>0</v>
      </c>
      <c r="C213" s="244">
        <f>[6]Settings!W213</f>
        <v>0</v>
      </c>
      <c r="D213" s="68"/>
      <c r="E213" s="76"/>
      <c r="F213" s="135"/>
      <c r="G213" s="115"/>
    </row>
    <row r="214" spans="1:7" x14ac:dyDescent="0.2">
      <c r="A214" s="20" t="str">
        <f>[6]Settings!U214</f>
        <v>B</v>
      </c>
      <c r="B214" s="19" t="str">
        <f>[6]Settings!V214</f>
        <v>LIM341</v>
      </c>
      <c r="C214" s="229" t="str">
        <f>[6]Settings!W214</f>
        <v>LIM341</v>
      </c>
      <c r="D214" s="69">
        <v>67</v>
      </c>
      <c r="E214" s="402">
        <v>1013</v>
      </c>
      <c r="F214" s="135"/>
      <c r="G214" s="115"/>
    </row>
    <row r="215" spans="1:7" x14ac:dyDescent="0.2">
      <c r="A215" s="20" t="str">
        <f>[6]Settings!U215</f>
        <v>B</v>
      </c>
      <c r="B215" s="19" t="str">
        <f>[6]Settings!V215</f>
        <v>LIM343</v>
      </c>
      <c r="C215" s="229" t="str">
        <f>[6]Settings!W215</f>
        <v>LIM343</v>
      </c>
      <c r="D215" s="69">
        <v>222</v>
      </c>
      <c r="E215" s="402">
        <v>2543</v>
      </c>
      <c r="F215" s="135"/>
      <c r="G215" s="115"/>
    </row>
    <row r="216" spans="1:7" x14ac:dyDescent="0.2">
      <c r="A216" s="20" t="str">
        <f>[6]Settings!U216</f>
        <v>B</v>
      </c>
      <c r="B216" s="19" t="str">
        <f>[6]Settings!V216</f>
        <v>LIM344</v>
      </c>
      <c r="C216" s="229" t="str">
        <f>[6]Settings!W216</f>
        <v>Makhado</v>
      </c>
      <c r="D216" s="69">
        <v>198</v>
      </c>
      <c r="E216" s="402">
        <v>2048</v>
      </c>
      <c r="F216" s="135"/>
      <c r="G216" s="115"/>
    </row>
    <row r="217" spans="1:7" x14ac:dyDescent="0.2">
      <c r="A217" s="20" t="str">
        <f>[6]Settings!U217</f>
        <v>B</v>
      </c>
      <c r="B217" s="19" t="str">
        <f>[6]Settings!V217</f>
        <v>LIM345</v>
      </c>
      <c r="C217" s="229" t="str">
        <f>[6]Settings!W217</f>
        <v>LIM 345</v>
      </c>
      <c r="D217" s="69">
        <v>176</v>
      </c>
      <c r="E217" s="402">
        <v>1000</v>
      </c>
      <c r="F217" s="135"/>
      <c r="G217" s="115"/>
    </row>
    <row r="218" spans="1:7" s="66" customFormat="1" x14ac:dyDescent="0.2">
      <c r="A218" s="20" t="str">
        <f>[6]Settings!U218</f>
        <v>C</v>
      </c>
      <c r="B218" s="19" t="str">
        <f>[6]Settings!V218</f>
        <v>DC34</v>
      </c>
      <c r="C218" s="229" t="str">
        <f>[6]Settings!W218</f>
        <v>Vhembe District Municipality</v>
      </c>
      <c r="D218" s="69">
        <v>1088</v>
      </c>
      <c r="E218" s="402">
        <v>1316</v>
      </c>
      <c r="F218" s="135"/>
      <c r="G218" s="115"/>
    </row>
    <row r="219" spans="1:7" x14ac:dyDescent="0.2">
      <c r="A219" s="22" t="str">
        <f>[6]Settings!U219</f>
        <v>Total: Vhembe Municipalities</v>
      </c>
      <c r="B219" s="23"/>
      <c r="C219" s="24"/>
      <c r="D219" s="71">
        <f>SUM(D214:D218)</f>
        <v>1751</v>
      </c>
      <c r="E219" s="109">
        <f t="shared" ref="E219:G219" si="27">SUM(E214:E218)</f>
        <v>7920</v>
      </c>
      <c r="F219" s="110">
        <f t="shared" si="27"/>
        <v>0</v>
      </c>
      <c r="G219" s="117">
        <f t="shared" si="27"/>
        <v>0</v>
      </c>
    </row>
    <row r="220" spans="1:7" x14ac:dyDescent="0.2">
      <c r="A220" s="254">
        <f>[6]Settings!U220</f>
        <v>0</v>
      </c>
      <c r="B220" s="243">
        <f>[6]Settings!V220</f>
        <v>0</v>
      </c>
      <c r="C220" s="244">
        <f>[6]Settings!W220</f>
        <v>0</v>
      </c>
      <c r="D220" s="68"/>
      <c r="E220" s="76"/>
      <c r="F220" s="135"/>
      <c r="G220" s="115"/>
    </row>
    <row r="221" spans="1:7" x14ac:dyDescent="0.2">
      <c r="A221" s="20" t="str">
        <f>[6]Settings!U221</f>
        <v>B</v>
      </c>
      <c r="B221" s="19" t="str">
        <f>[6]Settings!V221</f>
        <v>LIM351</v>
      </c>
      <c r="C221" s="229" t="str">
        <f>[6]Settings!W221</f>
        <v xml:space="preserve">Blouberg </v>
      </c>
      <c r="D221" s="69">
        <v>101</v>
      </c>
      <c r="E221" s="402">
        <v>1562</v>
      </c>
      <c r="F221" s="135"/>
      <c r="G221" s="115"/>
    </row>
    <row r="222" spans="1:7" x14ac:dyDescent="0.2">
      <c r="A222" s="20" t="str">
        <f>[6]Settings!U222</f>
        <v>B</v>
      </c>
      <c r="B222" s="19" t="str">
        <f>[6]Settings!V222</f>
        <v>LIM353</v>
      </c>
      <c r="C222" s="229" t="str">
        <f>[6]Settings!W222</f>
        <v>Molemole</v>
      </c>
      <c r="D222" s="69">
        <v>79</v>
      </c>
      <c r="E222" s="402">
        <v>1000</v>
      </c>
      <c r="F222" s="135"/>
      <c r="G222" s="115"/>
    </row>
    <row r="223" spans="1:7" x14ac:dyDescent="0.2">
      <c r="A223" s="20" t="str">
        <f>[6]Settings!U223</f>
        <v>B</v>
      </c>
      <c r="B223" s="19" t="str">
        <f>[6]Settings!V223</f>
        <v>LIM354</v>
      </c>
      <c r="C223" s="229" t="str">
        <f>[6]Settings!W223</f>
        <v xml:space="preserve">Polokwane </v>
      </c>
      <c r="D223" s="69">
        <v>748</v>
      </c>
      <c r="E223" s="402">
        <v>4978</v>
      </c>
      <c r="F223" s="135"/>
      <c r="G223" s="115"/>
    </row>
    <row r="224" spans="1:7" x14ac:dyDescent="0.2">
      <c r="A224" s="20" t="str">
        <f>[6]Settings!U224</f>
        <v>B</v>
      </c>
      <c r="B224" s="19" t="str">
        <f>[6]Settings!V224</f>
        <v>LIM355</v>
      </c>
      <c r="C224" s="229" t="str">
        <f>[6]Settings!W224</f>
        <v>Lepele-Nkumpi</v>
      </c>
      <c r="D224" s="69">
        <v>119</v>
      </c>
      <c r="E224" s="402">
        <v>1160</v>
      </c>
      <c r="F224" s="135"/>
      <c r="G224" s="115"/>
    </row>
    <row r="225" spans="1:7" s="66" customFormat="1" x14ac:dyDescent="0.2">
      <c r="A225" s="20" t="str">
        <f>[6]Settings!U225</f>
        <v>C</v>
      </c>
      <c r="B225" s="19" t="str">
        <f>[6]Settings!V225</f>
        <v>DC35</v>
      </c>
      <c r="C225" s="229" t="str">
        <f>[6]Settings!W225</f>
        <v>Capricorn District Municipality</v>
      </c>
      <c r="D225" s="69">
        <v>517</v>
      </c>
      <c r="E225" s="402">
        <v>5080</v>
      </c>
      <c r="F225" s="135"/>
      <c r="G225" s="115"/>
    </row>
    <row r="226" spans="1:7" x14ac:dyDescent="0.2">
      <c r="A226" s="22" t="str">
        <f>[6]Settings!U226</f>
        <v>Total: Capricorn Municipalities</v>
      </c>
      <c r="B226" s="23"/>
      <c r="C226" s="24"/>
      <c r="D226" s="71">
        <f>SUM(D221:D225)</f>
        <v>1564</v>
      </c>
      <c r="E226" s="109">
        <f t="shared" ref="E226:G226" si="28">SUM(E221:E225)</f>
        <v>13780</v>
      </c>
      <c r="F226" s="110">
        <f t="shared" si="28"/>
        <v>0</v>
      </c>
      <c r="G226" s="117">
        <f t="shared" si="28"/>
        <v>0</v>
      </c>
    </row>
    <row r="227" spans="1:7" x14ac:dyDescent="0.2">
      <c r="A227" s="254">
        <f>[6]Settings!U227</f>
        <v>0</v>
      </c>
      <c r="B227" s="243">
        <f>[6]Settings!V227</f>
        <v>0</v>
      </c>
      <c r="C227" s="244">
        <f>[6]Settings!W227</f>
        <v>0</v>
      </c>
      <c r="D227" s="68"/>
      <c r="E227" s="76"/>
      <c r="F227" s="135"/>
      <c r="G227" s="115"/>
    </row>
    <row r="228" spans="1:7" x14ac:dyDescent="0.2">
      <c r="A228" s="20" t="str">
        <f>[6]Settings!U228</f>
        <v>B</v>
      </c>
      <c r="B228" s="19" t="str">
        <f>[6]Settings!V228</f>
        <v>LIM361</v>
      </c>
      <c r="C228" s="229" t="str">
        <f>[6]Settings!W228</f>
        <v xml:space="preserve"> Thabazimbi</v>
      </c>
      <c r="D228" s="69">
        <v>69</v>
      </c>
      <c r="E228" s="402">
        <v>1008</v>
      </c>
      <c r="F228" s="135"/>
      <c r="G228" s="115"/>
    </row>
    <row r="229" spans="1:7" x14ac:dyDescent="0.2">
      <c r="A229" s="20" t="str">
        <f>[6]Settings!U229</f>
        <v>B</v>
      </c>
      <c r="B229" s="19" t="str">
        <f>[6]Settings!V229</f>
        <v>LIM362</v>
      </c>
      <c r="C229" s="229" t="str">
        <f>[6]Settings!W229</f>
        <v xml:space="preserve"> Lephalale</v>
      </c>
      <c r="D229" s="69">
        <v>90</v>
      </c>
      <c r="E229" s="402">
        <v>1215</v>
      </c>
      <c r="F229" s="135"/>
      <c r="G229" s="115"/>
    </row>
    <row r="230" spans="1:7" x14ac:dyDescent="0.2">
      <c r="A230" s="20" t="str">
        <f>[6]Settings!U230</f>
        <v>B</v>
      </c>
      <c r="B230" s="19" t="str">
        <f>[6]Settings!V230</f>
        <v>LIM366</v>
      </c>
      <c r="C230" s="229" t="str">
        <f>[6]Settings!W230</f>
        <v xml:space="preserve"> Bela-Bela</v>
      </c>
      <c r="D230" s="69">
        <v>56</v>
      </c>
      <c r="E230" s="402">
        <v>1000</v>
      </c>
      <c r="F230" s="135"/>
      <c r="G230" s="115"/>
    </row>
    <row r="231" spans="1:7" x14ac:dyDescent="0.2">
      <c r="A231" s="20" t="str">
        <f>[6]Settings!U231</f>
        <v>B</v>
      </c>
      <c r="B231" s="19" t="str">
        <f>[6]Settings!V231</f>
        <v>LIM367</v>
      </c>
      <c r="C231" s="229" t="str">
        <f>[6]Settings!W231</f>
        <v xml:space="preserve"> Mogalakwena</v>
      </c>
      <c r="D231" s="69">
        <v>309</v>
      </c>
      <c r="E231" s="402">
        <v>1093</v>
      </c>
      <c r="F231" s="135"/>
      <c r="G231" s="115"/>
    </row>
    <row r="232" spans="1:7" x14ac:dyDescent="0.2">
      <c r="A232" s="20" t="str">
        <f>[6]Settings!U232</f>
        <v>B</v>
      </c>
      <c r="B232" s="19" t="str">
        <f>[6]Settings!V232</f>
        <v>LIM368</v>
      </c>
      <c r="C232" s="229" t="str">
        <f>[6]Settings!W232</f>
        <v xml:space="preserve"> LIM 368</v>
      </c>
      <c r="D232" s="69">
        <v>80</v>
      </c>
      <c r="E232" s="402">
        <v>1160</v>
      </c>
      <c r="F232" s="135"/>
      <c r="G232" s="115"/>
    </row>
    <row r="233" spans="1:7" s="66" customFormat="1" x14ac:dyDescent="0.2">
      <c r="A233" s="20" t="str">
        <f>[6]Settings!U233</f>
        <v>C</v>
      </c>
      <c r="B233" s="19" t="str">
        <f>[6]Settings!V233</f>
        <v>DC36</v>
      </c>
      <c r="C233" s="229" t="str">
        <f>[6]Settings!W233</f>
        <v xml:space="preserve"> Waterberg District Municipality</v>
      </c>
      <c r="D233" s="69">
        <v>7</v>
      </c>
      <c r="E233" s="402">
        <v>1000</v>
      </c>
      <c r="F233" s="135"/>
      <c r="G233" s="115"/>
    </row>
    <row r="234" spans="1:7" x14ac:dyDescent="0.2">
      <c r="A234" s="22" t="str">
        <f>[6]Settings!U234</f>
        <v>Total: Waterberg Municipalities</v>
      </c>
      <c r="B234" s="23"/>
      <c r="C234" s="24"/>
      <c r="D234" s="71">
        <f>SUM(D228:D233)</f>
        <v>611</v>
      </c>
      <c r="E234" s="109">
        <f t="shared" ref="E234:G234" si="29">SUM(E228:E233)</f>
        <v>6476</v>
      </c>
      <c r="F234" s="110">
        <f t="shared" si="29"/>
        <v>0</v>
      </c>
      <c r="G234" s="117">
        <f t="shared" si="29"/>
        <v>0</v>
      </c>
    </row>
    <row r="235" spans="1:7" x14ac:dyDescent="0.2">
      <c r="A235" s="254">
        <f>[6]Settings!U235</f>
        <v>0</v>
      </c>
      <c r="B235" s="243">
        <f>[6]Settings!V235</f>
        <v>0</v>
      </c>
      <c r="C235" s="244">
        <f>[6]Settings!W235</f>
        <v>0</v>
      </c>
      <c r="D235" s="68"/>
      <c r="E235" s="76"/>
      <c r="F235" s="135"/>
      <c r="G235" s="115"/>
    </row>
    <row r="236" spans="1:7" x14ac:dyDescent="0.2">
      <c r="A236" s="20" t="str">
        <f>[6]Settings!U236</f>
        <v>B</v>
      </c>
      <c r="B236" s="19" t="str">
        <f>[6]Settings!V236</f>
        <v>LIM471</v>
      </c>
      <c r="C236" s="229" t="str">
        <f>[6]Settings!W236</f>
        <v xml:space="preserve"> Ephraim Mogale</v>
      </c>
      <c r="D236" s="69">
        <v>79</v>
      </c>
      <c r="E236" s="402">
        <v>1447</v>
      </c>
      <c r="F236" s="135"/>
      <c r="G236" s="115"/>
    </row>
    <row r="237" spans="1:7" x14ac:dyDescent="0.2">
      <c r="A237" s="20" t="str">
        <f>[6]Settings!U237</f>
        <v>B</v>
      </c>
      <c r="B237" s="19" t="str">
        <f>[6]Settings!V237</f>
        <v>LIM472</v>
      </c>
      <c r="C237" s="229" t="str">
        <f>[6]Settings!W237</f>
        <v xml:space="preserve"> Elias Motsoaledi</v>
      </c>
      <c r="D237" s="69">
        <v>123</v>
      </c>
      <c r="E237" s="402">
        <v>1444</v>
      </c>
      <c r="F237" s="135"/>
      <c r="G237" s="115"/>
    </row>
    <row r="238" spans="1:7" x14ac:dyDescent="0.2">
      <c r="A238" s="20" t="str">
        <f>[6]Settings!U238</f>
        <v>B</v>
      </c>
      <c r="B238" s="19" t="str">
        <f>[6]Settings!V238</f>
        <v>LIM473</v>
      </c>
      <c r="C238" s="229" t="str">
        <f>[6]Settings!W238</f>
        <v xml:space="preserve"> Makhuduthamaga</v>
      </c>
      <c r="D238" s="69">
        <v>136</v>
      </c>
      <c r="E238" s="402">
        <v>1158</v>
      </c>
      <c r="F238" s="135"/>
      <c r="G238" s="115"/>
    </row>
    <row r="239" spans="1:7" x14ac:dyDescent="0.2">
      <c r="A239" s="20" t="str">
        <f>[6]Settings!U239</f>
        <v>B</v>
      </c>
      <c r="B239" s="19" t="str">
        <f>[6]Settings!V239</f>
        <v>LIM476</v>
      </c>
      <c r="C239" s="229" t="str">
        <f>[6]Settings!W239</f>
        <v xml:space="preserve"> LIM 476</v>
      </c>
      <c r="D239" s="69">
        <v>183</v>
      </c>
      <c r="E239" s="402">
        <v>1279</v>
      </c>
      <c r="F239" s="135"/>
      <c r="G239" s="115"/>
    </row>
    <row r="240" spans="1:7" s="66" customFormat="1" x14ac:dyDescent="0.2">
      <c r="A240" s="20" t="str">
        <f>[6]Settings!U240</f>
        <v>C</v>
      </c>
      <c r="B240" s="19" t="str">
        <f>[6]Settings!V240</f>
        <v>DC47</v>
      </c>
      <c r="C240" s="229" t="str">
        <f>[6]Settings!W240</f>
        <v xml:space="preserve"> Sekhukhune District Municipality</v>
      </c>
      <c r="D240" s="69">
        <v>1000</v>
      </c>
      <c r="E240" s="402">
        <v>1085</v>
      </c>
      <c r="F240" s="135"/>
      <c r="G240" s="115"/>
    </row>
    <row r="241" spans="1:7" x14ac:dyDescent="0.2">
      <c r="A241" s="22" t="str">
        <f>[6]Settings!U241</f>
        <v>Total: Sekhukhune Municipalities</v>
      </c>
      <c r="B241" s="23"/>
      <c r="C241" s="24"/>
      <c r="D241" s="71">
        <f>SUM(D236:D240)</f>
        <v>1521</v>
      </c>
      <c r="E241" s="109">
        <f t="shared" ref="E241:G241" si="30">SUM(E236:E240)</f>
        <v>6413</v>
      </c>
      <c r="F241" s="110">
        <f t="shared" si="30"/>
        <v>0</v>
      </c>
      <c r="G241" s="117">
        <f t="shared" si="30"/>
        <v>0</v>
      </c>
    </row>
    <row r="242" spans="1:7" x14ac:dyDescent="0.2">
      <c r="A242" s="254">
        <f>[6]Settings!U242</f>
        <v>0</v>
      </c>
      <c r="B242" s="243">
        <f>[6]Settings!V242</f>
        <v>0</v>
      </c>
      <c r="C242" s="244">
        <f>[6]Settings!W242</f>
        <v>0</v>
      </c>
      <c r="D242" s="68"/>
      <c r="E242" s="76"/>
      <c r="F242" s="135"/>
      <c r="G242" s="115"/>
    </row>
    <row r="243" spans="1:7" s="66" customFormat="1" x14ac:dyDescent="0.2">
      <c r="A243" s="254">
        <f>[6]Settings!U243</f>
        <v>0</v>
      </c>
      <c r="B243" s="243">
        <f>[6]Settings!V243</f>
        <v>0</v>
      </c>
      <c r="C243" s="244">
        <f>[6]Settings!W243</f>
        <v>0</v>
      </c>
      <c r="D243" s="68"/>
      <c r="E243" s="76"/>
      <c r="F243" s="135"/>
      <c r="G243" s="115"/>
    </row>
    <row r="244" spans="1:7" x14ac:dyDescent="0.2">
      <c r="A244" s="22" t="str">
        <f>[6]Settings!U244</f>
        <v>Total: Limpopo Municipalities</v>
      </c>
      <c r="B244" s="23"/>
      <c r="C244" s="24"/>
      <c r="D244" s="71">
        <f>D212+D219+D226+D234+D241</f>
        <v>7063</v>
      </c>
      <c r="E244" s="109">
        <f t="shared" ref="E244:G244" si="31">E212+E219+E226+E234+E241</f>
        <v>50104</v>
      </c>
      <c r="F244" s="110">
        <f t="shared" si="31"/>
        <v>0</v>
      </c>
      <c r="G244" s="117">
        <f t="shared" si="31"/>
        <v>0</v>
      </c>
    </row>
    <row r="245" spans="1:7" x14ac:dyDescent="0.2">
      <c r="A245" s="254">
        <f>[6]Settings!U245</f>
        <v>0</v>
      </c>
      <c r="B245" s="243">
        <f>[6]Settings!V245</f>
        <v>0</v>
      </c>
      <c r="C245" s="244">
        <f>[6]Settings!W245</f>
        <v>0</v>
      </c>
      <c r="D245" s="67"/>
      <c r="E245" s="76"/>
      <c r="F245" s="135"/>
      <c r="G245" s="115"/>
    </row>
    <row r="246" spans="1:7" x14ac:dyDescent="0.2">
      <c r="A246" s="257" t="str">
        <f>[6]Settings!U246</f>
        <v>MPUMALANGA</v>
      </c>
      <c r="B246" s="19"/>
      <c r="C246" s="229"/>
      <c r="D246" s="68"/>
      <c r="E246" s="76"/>
      <c r="F246" s="135"/>
      <c r="G246" s="115"/>
    </row>
    <row r="247" spans="1:7" x14ac:dyDescent="0.2">
      <c r="A247" s="254">
        <f>[6]Settings!U247</f>
        <v>0</v>
      </c>
      <c r="B247" s="243">
        <f>[6]Settings!V247</f>
        <v>0</v>
      </c>
      <c r="C247" s="244">
        <f>[6]Settings!W247</f>
        <v>0</v>
      </c>
      <c r="D247" s="68"/>
      <c r="E247" s="76"/>
      <c r="F247" s="135"/>
      <c r="G247" s="115"/>
    </row>
    <row r="248" spans="1:7" x14ac:dyDescent="0.2">
      <c r="A248" s="20" t="str">
        <f>[6]Settings!U248</f>
        <v>B</v>
      </c>
      <c r="B248" s="19" t="s">
        <v>1285</v>
      </c>
      <c r="C248" s="229" t="str">
        <f>[6]Settings!W248</f>
        <v>Albert Luthuli</v>
      </c>
      <c r="D248" s="69">
        <v>189</v>
      </c>
      <c r="E248" s="402">
        <v>1477</v>
      </c>
      <c r="F248" s="135"/>
      <c r="G248" s="115"/>
    </row>
    <row r="249" spans="1:7" x14ac:dyDescent="0.2">
      <c r="A249" s="20" t="str">
        <f>[6]Settings!U249</f>
        <v>B</v>
      </c>
      <c r="B249" s="19" t="s">
        <v>1286</v>
      </c>
      <c r="C249" s="229" t="str">
        <f>[6]Settings!W249</f>
        <v>Msukaligwa</v>
      </c>
      <c r="D249" s="69">
        <v>118</v>
      </c>
      <c r="E249" s="402">
        <v>1458</v>
      </c>
      <c r="F249" s="135"/>
      <c r="G249" s="115"/>
    </row>
    <row r="250" spans="1:7" x14ac:dyDescent="0.2">
      <c r="A250" s="20" t="str">
        <f>[6]Settings!U250</f>
        <v>B</v>
      </c>
      <c r="B250" s="19" t="s">
        <v>1287</v>
      </c>
      <c r="C250" s="229" t="str">
        <f>[6]Settings!W250</f>
        <v>Mkhondo</v>
      </c>
      <c r="D250" s="69">
        <v>183</v>
      </c>
      <c r="E250" s="402">
        <v>3350</v>
      </c>
      <c r="F250" s="135"/>
      <c r="G250" s="115"/>
    </row>
    <row r="251" spans="1:7" x14ac:dyDescent="0.2">
      <c r="A251" s="20" t="str">
        <f>[6]Settings!U251</f>
        <v>B</v>
      </c>
      <c r="B251" s="19" t="s">
        <v>1288</v>
      </c>
      <c r="C251" s="229" t="str">
        <f>[6]Settings!W251</f>
        <v>Pixley Ka Seme</v>
      </c>
      <c r="D251" s="69">
        <v>66</v>
      </c>
      <c r="E251" s="402">
        <v>1759</v>
      </c>
      <c r="F251" s="135"/>
      <c r="G251" s="115"/>
    </row>
    <row r="252" spans="1:7" x14ac:dyDescent="0.2">
      <c r="A252" s="20" t="str">
        <f>[6]Settings!U252</f>
        <v>B</v>
      </c>
      <c r="B252" s="19" t="s">
        <v>1289</v>
      </c>
      <c r="C252" s="229" t="str">
        <f>[6]Settings!W252</f>
        <v>Lekwa</v>
      </c>
      <c r="D252" s="69">
        <v>66</v>
      </c>
      <c r="E252" s="402">
        <v>1013</v>
      </c>
      <c r="F252" s="135"/>
      <c r="G252" s="115"/>
    </row>
    <row r="253" spans="1:7" x14ac:dyDescent="0.2">
      <c r="A253" s="20" t="str">
        <f>[6]Settings!U253</f>
        <v>B</v>
      </c>
      <c r="B253" s="19" t="s">
        <v>1290</v>
      </c>
      <c r="C253" s="229" t="str">
        <f>[6]Settings!W253</f>
        <v>Dipaleseng</v>
      </c>
      <c r="D253" s="69">
        <v>50</v>
      </c>
      <c r="E253" s="402">
        <v>1706</v>
      </c>
      <c r="F253" s="135"/>
      <c r="G253" s="115"/>
    </row>
    <row r="254" spans="1:7" x14ac:dyDescent="0.2">
      <c r="A254" s="20" t="str">
        <f>[6]Settings!U254</f>
        <v>B</v>
      </c>
      <c r="B254" s="19" t="s">
        <v>1291</v>
      </c>
      <c r="C254" s="229" t="str">
        <f>[6]Settings!W254</f>
        <v>Govan Mbeki</v>
      </c>
      <c r="D254" s="69">
        <v>147</v>
      </c>
      <c r="E254" s="402">
        <v>4244</v>
      </c>
      <c r="F254" s="135"/>
      <c r="G254" s="115"/>
    </row>
    <row r="255" spans="1:7" s="66" customFormat="1" x14ac:dyDescent="0.2">
      <c r="A255" s="20" t="str">
        <f>[6]Settings!U255</f>
        <v>C</v>
      </c>
      <c r="B255" s="19" t="s">
        <v>106</v>
      </c>
      <c r="C255" s="229" t="str">
        <f>[6]Settings!W255</f>
        <v>Gert Sibande District Municipality</v>
      </c>
      <c r="D255" s="69">
        <v>30</v>
      </c>
      <c r="E255" s="402">
        <v>4459</v>
      </c>
      <c r="F255" s="135"/>
      <c r="G255" s="115"/>
    </row>
    <row r="256" spans="1:7" x14ac:dyDescent="0.2">
      <c r="A256" s="22" t="str">
        <f>[6]Settings!U256</f>
        <v>Total: Gert Sibande Municipalities</v>
      </c>
      <c r="B256" s="23"/>
      <c r="C256" s="24"/>
      <c r="D256" s="71">
        <f>SUM(D248:D255)</f>
        <v>849</v>
      </c>
      <c r="E256" s="109">
        <f t="shared" ref="E256:G256" si="32">SUM(E248:E255)</f>
        <v>19466</v>
      </c>
      <c r="F256" s="110">
        <f t="shared" si="32"/>
        <v>0</v>
      </c>
      <c r="G256" s="117">
        <f t="shared" si="32"/>
        <v>0</v>
      </c>
    </row>
    <row r="257" spans="1:7" x14ac:dyDescent="0.2">
      <c r="A257" s="254">
        <f>[6]Settings!U257</f>
        <v>0</v>
      </c>
      <c r="B257" s="243">
        <f>[6]Settings!V257</f>
        <v>0</v>
      </c>
      <c r="C257" s="244">
        <f>[6]Settings!W257</f>
        <v>0</v>
      </c>
      <c r="D257" s="68"/>
      <c r="E257" s="76"/>
      <c r="F257" s="135"/>
      <c r="G257" s="115"/>
    </row>
    <row r="258" spans="1:7" x14ac:dyDescent="0.2">
      <c r="A258" s="20" t="str">
        <f>[6]Settings!U258</f>
        <v>B</v>
      </c>
      <c r="B258" s="19" t="str">
        <f>[6]Settings!V258</f>
        <v>MP311</v>
      </c>
      <c r="C258" s="229" t="str">
        <f>[6]Settings!W258</f>
        <v>Victor Khanye</v>
      </c>
      <c r="D258" s="69">
        <v>66</v>
      </c>
      <c r="E258" s="402">
        <v>2275</v>
      </c>
      <c r="F258" s="135"/>
      <c r="G258" s="115"/>
    </row>
    <row r="259" spans="1:7" x14ac:dyDescent="0.2">
      <c r="A259" s="20" t="str">
        <f>[6]Settings!U259</f>
        <v>B</v>
      </c>
      <c r="B259" s="19" t="str">
        <f>[6]Settings!V259</f>
        <v>MP312</v>
      </c>
      <c r="C259" s="229" t="str">
        <f>[6]Settings!W259</f>
        <v>Emalahleni</v>
      </c>
      <c r="D259" s="69">
        <v>259</v>
      </c>
      <c r="E259" s="402">
        <v>1717</v>
      </c>
      <c r="F259" s="135"/>
      <c r="G259" s="115"/>
    </row>
    <row r="260" spans="1:7" x14ac:dyDescent="0.2">
      <c r="A260" s="20" t="str">
        <f>[6]Settings!U260</f>
        <v>B</v>
      </c>
      <c r="B260" s="19" t="str">
        <f>[6]Settings!V260</f>
        <v>MP313</v>
      </c>
      <c r="C260" s="229" t="str">
        <f>[6]Settings!W260</f>
        <v>Steve Tshwete</v>
      </c>
      <c r="D260" s="69">
        <v>137</v>
      </c>
      <c r="E260" s="402">
        <v>5270</v>
      </c>
      <c r="F260" s="135"/>
      <c r="G260" s="115"/>
    </row>
    <row r="261" spans="1:7" x14ac:dyDescent="0.2">
      <c r="A261" s="20" t="str">
        <f>[6]Settings!U261</f>
        <v>B</v>
      </c>
      <c r="B261" s="19" t="str">
        <f>[6]Settings!V261</f>
        <v>MP314</v>
      </c>
      <c r="C261" s="229" t="str">
        <f>[6]Settings!W261</f>
        <v>Emakhazeni</v>
      </c>
      <c r="D261" s="69">
        <v>46</v>
      </c>
      <c r="E261" s="402">
        <v>1290</v>
      </c>
      <c r="F261" s="135"/>
      <c r="G261" s="115"/>
    </row>
    <row r="262" spans="1:7" x14ac:dyDescent="0.2">
      <c r="A262" s="20" t="str">
        <f>[6]Settings!U262</f>
        <v>B</v>
      </c>
      <c r="B262" s="19" t="str">
        <f>[6]Settings!V262</f>
        <v>MP315</v>
      </c>
      <c r="C262" s="229" t="str">
        <f>[6]Settings!W262</f>
        <v>Thembisile Hani</v>
      </c>
      <c r="D262" s="69">
        <v>271</v>
      </c>
      <c r="E262" s="402">
        <v>2560</v>
      </c>
      <c r="F262" s="135"/>
      <c r="G262" s="115"/>
    </row>
    <row r="263" spans="1:7" x14ac:dyDescent="0.2">
      <c r="A263" s="20" t="str">
        <f>[6]Settings!U263</f>
        <v>B</v>
      </c>
      <c r="B263" s="19" t="str">
        <f>[6]Settings!V263</f>
        <v>MP316</v>
      </c>
      <c r="C263" s="229" t="str">
        <f>[6]Settings!W263</f>
        <v>Dr JS Moroka</v>
      </c>
      <c r="D263" s="69">
        <v>280</v>
      </c>
      <c r="E263" s="402">
        <v>3246</v>
      </c>
      <c r="F263" s="135"/>
      <c r="G263" s="115"/>
    </row>
    <row r="264" spans="1:7" s="66" customFormat="1" x14ac:dyDescent="0.2">
      <c r="A264" s="20" t="str">
        <f>[6]Settings!U264</f>
        <v>C</v>
      </c>
      <c r="B264" s="19" t="str">
        <f>[6]Settings!V264</f>
        <v>DC31</v>
      </c>
      <c r="C264" s="229" t="str">
        <f>[6]Settings!W264</f>
        <v>Nkangala District Municipality</v>
      </c>
      <c r="D264" s="69">
        <v>28</v>
      </c>
      <c r="E264" s="402">
        <v>4182</v>
      </c>
      <c r="F264" s="135"/>
      <c r="G264" s="115"/>
    </row>
    <row r="265" spans="1:7" x14ac:dyDescent="0.2">
      <c r="A265" s="22" t="str">
        <f>[6]Settings!U265</f>
        <v>Total: Nkangala Municipalities</v>
      </c>
      <c r="B265" s="23"/>
      <c r="C265" s="24"/>
      <c r="D265" s="71">
        <f>SUM(D258:D264)</f>
        <v>1087</v>
      </c>
      <c r="E265" s="109">
        <f t="shared" ref="E265:G265" si="33">SUM(E258:E264)</f>
        <v>20540</v>
      </c>
      <c r="F265" s="110">
        <f t="shared" si="33"/>
        <v>0</v>
      </c>
      <c r="G265" s="117">
        <f t="shared" si="33"/>
        <v>0</v>
      </c>
    </row>
    <row r="266" spans="1:7" x14ac:dyDescent="0.2">
      <c r="A266" s="254">
        <f>[6]Settings!U266</f>
        <v>0</v>
      </c>
      <c r="B266" s="243">
        <f>[6]Settings!V266</f>
        <v>0</v>
      </c>
      <c r="C266" s="244">
        <f>[6]Settings!W266</f>
        <v>0</v>
      </c>
      <c r="D266" s="68"/>
      <c r="E266" s="76"/>
      <c r="F266" s="135"/>
      <c r="G266" s="115"/>
    </row>
    <row r="267" spans="1:7" x14ac:dyDescent="0.2">
      <c r="A267" s="20" t="str">
        <f>[6]Settings!U267</f>
        <v>B</v>
      </c>
      <c r="B267" s="19" t="str">
        <f>[6]Settings!V267</f>
        <v>MP321</v>
      </c>
      <c r="C267" s="229" t="str">
        <f>[6]Settings!W267</f>
        <v>Thaba Chweu</v>
      </c>
      <c r="D267" s="69">
        <v>112</v>
      </c>
      <c r="E267" s="402">
        <v>1909</v>
      </c>
      <c r="F267" s="135"/>
      <c r="G267" s="115"/>
    </row>
    <row r="268" spans="1:7" x14ac:dyDescent="0.2">
      <c r="A268" s="20" t="str">
        <f>[6]Settings!U268</f>
        <v>B</v>
      </c>
      <c r="B268" s="19" t="str">
        <f>[6]Settings!V268</f>
        <v>MP324</v>
      </c>
      <c r="C268" s="229" t="str">
        <f>[6]Settings!W268</f>
        <v>Nkomazi</v>
      </c>
      <c r="D268" s="69">
        <v>517</v>
      </c>
      <c r="E268" s="402">
        <v>7174</v>
      </c>
      <c r="F268" s="135"/>
      <c r="G268" s="115"/>
    </row>
    <row r="269" spans="1:7" x14ac:dyDescent="0.2">
      <c r="A269" s="20" t="str">
        <f>[6]Settings!U269</f>
        <v>B</v>
      </c>
      <c r="B269" s="19" t="str">
        <f>[6]Settings!V269</f>
        <v>MP325</v>
      </c>
      <c r="C269" s="229" t="str">
        <f>[6]Settings!W269</f>
        <v>Bushbuckridge</v>
      </c>
      <c r="D269" s="69">
        <v>841</v>
      </c>
      <c r="E269" s="402">
        <v>9355</v>
      </c>
      <c r="F269" s="135"/>
      <c r="G269" s="115"/>
    </row>
    <row r="270" spans="1:7" x14ac:dyDescent="0.2">
      <c r="A270" s="20" t="str">
        <f>[6]Settings!U270</f>
        <v>B</v>
      </c>
      <c r="B270" s="19" t="str">
        <f>[6]Settings!V270</f>
        <v>MP326</v>
      </c>
      <c r="C270" s="229" t="str">
        <f>[6]Settings!W270</f>
        <v>City of Mbombela</v>
      </c>
      <c r="D270" s="69">
        <v>742</v>
      </c>
      <c r="E270" s="402">
        <v>6714</v>
      </c>
      <c r="F270" s="135"/>
      <c r="G270" s="115"/>
    </row>
    <row r="271" spans="1:7" s="66" customFormat="1" x14ac:dyDescent="0.2">
      <c r="A271" s="20" t="str">
        <f>[6]Settings!U271</f>
        <v>C</v>
      </c>
      <c r="B271" s="19" t="str">
        <f>[6]Settings!V271</f>
        <v>DC32</v>
      </c>
      <c r="C271" s="229" t="str">
        <f>[6]Settings!W271</f>
        <v>Ehlanzeni District Municipality</v>
      </c>
      <c r="D271" s="69">
        <v>29</v>
      </c>
      <c r="E271" s="402">
        <v>4355</v>
      </c>
      <c r="F271" s="135"/>
      <c r="G271" s="115"/>
    </row>
    <row r="272" spans="1:7" x14ac:dyDescent="0.2">
      <c r="A272" s="22" t="str">
        <f>[6]Settings!U272</f>
        <v>Total: Ehlanzeni Municipalities</v>
      </c>
      <c r="B272" s="23"/>
      <c r="C272" s="24"/>
      <c r="D272" s="71">
        <f>SUM(D267:D271)</f>
        <v>2241</v>
      </c>
      <c r="E272" s="109">
        <f t="shared" ref="E272:G272" si="34">SUM(E267:E271)</f>
        <v>29507</v>
      </c>
      <c r="F272" s="110">
        <f t="shared" si="34"/>
        <v>0</v>
      </c>
      <c r="G272" s="117">
        <f t="shared" si="34"/>
        <v>0</v>
      </c>
    </row>
    <row r="273" spans="1:7" x14ac:dyDescent="0.2">
      <c r="A273" s="254">
        <f>[6]Settings!U273</f>
        <v>0</v>
      </c>
      <c r="B273" s="243">
        <f>[6]Settings!V273</f>
        <v>0</v>
      </c>
      <c r="C273" s="244">
        <f>[6]Settings!W273</f>
        <v>0</v>
      </c>
      <c r="D273" s="68"/>
      <c r="E273" s="76"/>
      <c r="F273" s="135"/>
      <c r="G273" s="115"/>
    </row>
    <row r="274" spans="1:7" s="66" customFormat="1" x14ac:dyDescent="0.2">
      <c r="A274" s="254">
        <f>[6]Settings!U274</f>
        <v>0</v>
      </c>
      <c r="B274" s="243">
        <f>[6]Settings!V274</f>
        <v>0</v>
      </c>
      <c r="C274" s="244">
        <f>[6]Settings!W274</f>
        <v>0</v>
      </c>
      <c r="D274" s="68"/>
      <c r="E274" s="76"/>
      <c r="F274" s="135"/>
      <c r="G274" s="115"/>
    </row>
    <row r="275" spans="1:7" s="743" customFormat="1" x14ac:dyDescent="0.2">
      <c r="A275" s="22" t="str">
        <f>[6]Settings!U275</f>
        <v>Total: Mpumalanga Municipalities</v>
      </c>
      <c r="B275" s="23"/>
      <c r="C275" s="24"/>
      <c r="D275" s="71">
        <f>D256+D265+D272</f>
        <v>4177</v>
      </c>
      <c r="E275" s="109">
        <f t="shared" ref="E275:G275" si="35">E256+E265+E272</f>
        <v>69513</v>
      </c>
      <c r="F275" s="110">
        <f t="shared" si="35"/>
        <v>0</v>
      </c>
      <c r="G275" s="117">
        <f t="shared" si="35"/>
        <v>0</v>
      </c>
    </row>
    <row r="276" spans="1:7" x14ac:dyDescent="0.2">
      <c r="A276" s="254">
        <f>[6]Settings!U276</f>
        <v>0</v>
      </c>
      <c r="B276" s="243">
        <f>[6]Settings!V276</f>
        <v>0</v>
      </c>
      <c r="C276" s="244">
        <f>[6]Settings!W276</f>
        <v>0</v>
      </c>
      <c r="D276" s="744"/>
      <c r="E276" s="76"/>
      <c r="F276" s="135"/>
      <c r="G276" s="115"/>
    </row>
    <row r="277" spans="1:7" x14ac:dyDescent="0.2">
      <c r="A277" s="257" t="str">
        <f>[6]Settings!U277</f>
        <v>NORTHERN CAPE</v>
      </c>
      <c r="B277" s="19"/>
      <c r="C277" s="229"/>
      <c r="D277" s="68"/>
      <c r="E277" s="76"/>
      <c r="F277" s="135"/>
      <c r="G277" s="115"/>
    </row>
    <row r="278" spans="1:7" x14ac:dyDescent="0.2">
      <c r="A278" s="254">
        <f>[6]Settings!U278</f>
        <v>0</v>
      </c>
      <c r="B278" s="243">
        <f>[6]Settings!V278</f>
        <v>0</v>
      </c>
      <c r="C278" s="244">
        <f>[6]Settings!W278</f>
        <v>0</v>
      </c>
      <c r="D278" s="68"/>
      <c r="E278" s="76"/>
      <c r="F278" s="135"/>
      <c r="G278" s="115"/>
    </row>
    <row r="279" spans="1:7" x14ac:dyDescent="0.2">
      <c r="A279" s="20" t="str">
        <f>[6]Settings!U279</f>
        <v>B</v>
      </c>
      <c r="B279" s="19" t="s">
        <v>131</v>
      </c>
      <c r="C279" s="229" t="str">
        <f>[6]Settings!W279</f>
        <v xml:space="preserve"> Richtersveld</v>
      </c>
      <c r="D279" s="69">
        <v>22</v>
      </c>
      <c r="E279" s="402">
        <v>1000</v>
      </c>
      <c r="F279" s="135"/>
      <c r="G279" s="115"/>
    </row>
    <row r="280" spans="1:7" x14ac:dyDescent="0.2">
      <c r="A280" s="20" t="str">
        <f>[6]Settings!U280</f>
        <v>B</v>
      </c>
      <c r="B280" s="19" t="s">
        <v>1292</v>
      </c>
      <c r="C280" s="229" t="str">
        <f>[6]Settings!W280</f>
        <v xml:space="preserve"> Nama Khoi</v>
      </c>
      <c r="D280" s="69">
        <v>37</v>
      </c>
      <c r="E280" s="402">
        <v>1000</v>
      </c>
      <c r="F280" s="135"/>
      <c r="G280" s="115"/>
    </row>
    <row r="281" spans="1:7" x14ac:dyDescent="0.2">
      <c r="A281" s="20" t="str">
        <f>[6]Settings!U281</f>
        <v>B</v>
      </c>
      <c r="B281" s="19" t="s">
        <v>1293</v>
      </c>
      <c r="C281" s="229" t="str">
        <f>[6]Settings!W281</f>
        <v xml:space="preserve"> Kamiesberg</v>
      </c>
      <c r="D281" s="159">
        <v>22</v>
      </c>
      <c r="E281" s="402">
        <v>1000</v>
      </c>
      <c r="F281" s="135"/>
      <c r="G281" s="115"/>
    </row>
    <row r="282" spans="1:7" x14ac:dyDescent="0.2">
      <c r="A282" s="20" t="str">
        <f>[6]Settings!U282</f>
        <v>B</v>
      </c>
      <c r="B282" s="19" t="s">
        <v>132</v>
      </c>
      <c r="C282" s="229" t="str">
        <f>[6]Settings!W282</f>
        <v xml:space="preserve"> Hantam</v>
      </c>
      <c r="D282" s="69">
        <v>27</v>
      </c>
      <c r="E282" s="402">
        <v>1000</v>
      </c>
      <c r="F282" s="135"/>
      <c r="G282" s="115"/>
    </row>
    <row r="283" spans="1:7" x14ac:dyDescent="0.2">
      <c r="A283" s="20" t="str">
        <f>[6]Settings!U283</f>
        <v>B</v>
      </c>
      <c r="B283" s="19" t="s">
        <v>133</v>
      </c>
      <c r="C283" s="229" t="str">
        <f>[6]Settings!W283</f>
        <v xml:space="preserve"> Karoo Hoogland</v>
      </c>
      <c r="D283" s="69">
        <v>23</v>
      </c>
      <c r="E283" s="402">
        <v>1000</v>
      </c>
      <c r="F283" s="135"/>
      <c r="G283" s="115"/>
    </row>
    <row r="284" spans="1:7" x14ac:dyDescent="0.2">
      <c r="A284" s="20" t="str">
        <f>[6]Settings!U284</f>
        <v>B</v>
      </c>
      <c r="B284" s="19" t="s">
        <v>1294</v>
      </c>
      <c r="C284" s="229" t="str">
        <f>[6]Settings!W284</f>
        <v xml:space="preserve"> Khâi-Ma</v>
      </c>
      <c r="D284" s="159">
        <v>23</v>
      </c>
      <c r="E284" s="402">
        <v>1000</v>
      </c>
      <c r="F284" s="135"/>
      <c r="G284" s="115"/>
    </row>
    <row r="285" spans="1:7" s="66" customFormat="1" x14ac:dyDescent="0.2">
      <c r="A285" s="20" t="str">
        <f>[6]Settings!U285</f>
        <v>C</v>
      </c>
      <c r="B285" s="19" t="s">
        <v>134</v>
      </c>
      <c r="C285" s="229" t="str">
        <f>[6]Settings!W285</f>
        <v xml:space="preserve"> Namakwa District Municipality</v>
      </c>
      <c r="D285" s="69">
        <v>7</v>
      </c>
      <c r="E285" s="402">
        <v>1000</v>
      </c>
      <c r="F285" s="135"/>
      <c r="G285" s="115"/>
    </row>
    <row r="286" spans="1:7" x14ac:dyDescent="0.2">
      <c r="A286" s="22" t="str">
        <f>[6]Settings!U286</f>
        <v>Total: Namakwa Municipalities</v>
      </c>
      <c r="B286" s="23"/>
      <c r="C286" s="24"/>
      <c r="D286" s="71">
        <f>SUM(D279:D285)</f>
        <v>161</v>
      </c>
      <c r="E286" s="109">
        <f t="shared" ref="E286:G286" si="36">SUM(E279:E285)</f>
        <v>7000</v>
      </c>
      <c r="F286" s="110">
        <f t="shared" si="36"/>
        <v>0</v>
      </c>
      <c r="G286" s="117">
        <f t="shared" si="36"/>
        <v>0</v>
      </c>
    </row>
    <row r="287" spans="1:7" x14ac:dyDescent="0.2">
      <c r="A287" s="254">
        <f>[6]Settings!U287</f>
        <v>0</v>
      </c>
      <c r="B287" s="243">
        <f>[6]Settings!V287</f>
        <v>0</v>
      </c>
      <c r="C287" s="244">
        <f>[6]Settings!W287</f>
        <v>0</v>
      </c>
      <c r="D287" s="68"/>
      <c r="E287" s="76"/>
      <c r="F287" s="135"/>
      <c r="G287" s="115"/>
    </row>
    <row r="288" spans="1:7" x14ac:dyDescent="0.2">
      <c r="A288" s="20" t="str">
        <f>[6]Settings!U288</f>
        <v>B</v>
      </c>
      <c r="B288" s="19" t="s">
        <v>1295</v>
      </c>
      <c r="C288" s="229" t="str">
        <f>[6]Settings!W288</f>
        <v xml:space="preserve"> Ubuntu</v>
      </c>
      <c r="D288" s="69">
        <v>27</v>
      </c>
      <c r="E288" s="402">
        <v>1000</v>
      </c>
      <c r="F288" s="135"/>
      <c r="G288" s="115"/>
    </row>
    <row r="289" spans="1:7" x14ac:dyDescent="0.2">
      <c r="A289" s="20" t="str">
        <f>[6]Settings!U289</f>
        <v>B</v>
      </c>
      <c r="B289" s="19" t="s">
        <v>1296</v>
      </c>
      <c r="C289" s="229" t="str">
        <f>[6]Settings!W289</f>
        <v xml:space="preserve"> Umsobomvu</v>
      </c>
      <c r="D289" s="69">
        <v>30</v>
      </c>
      <c r="E289" s="402">
        <v>1000</v>
      </c>
      <c r="F289" s="135"/>
      <c r="G289" s="115"/>
    </row>
    <row r="290" spans="1:7" x14ac:dyDescent="0.2">
      <c r="A290" s="20" t="str">
        <f>[6]Settings!U290</f>
        <v>B</v>
      </c>
      <c r="B290" s="19" t="s">
        <v>136</v>
      </c>
      <c r="C290" s="229" t="str">
        <f>[6]Settings!W290</f>
        <v xml:space="preserve"> Emthanjeni</v>
      </c>
      <c r="D290" s="69">
        <v>32</v>
      </c>
      <c r="E290" s="402">
        <v>1086</v>
      </c>
      <c r="F290" s="135"/>
      <c r="G290" s="115"/>
    </row>
    <row r="291" spans="1:7" x14ac:dyDescent="0.2">
      <c r="A291" s="20" t="str">
        <f>[6]Settings!U291</f>
        <v>B</v>
      </c>
      <c r="B291" s="19" t="s">
        <v>137</v>
      </c>
      <c r="C291" s="229" t="str">
        <f>[6]Settings!W291</f>
        <v xml:space="preserve"> Kareeberg</v>
      </c>
      <c r="D291" s="69">
        <v>23</v>
      </c>
      <c r="E291" s="402">
        <v>1000</v>
      </c>
      <c r="F291" s="135"/>
      <c r="G291" s="115"/>
    </row>
    <row r="292" spans="1:7" x14ac:dyDescent="0.2">
      <c r="A292" s="20" t="str">
        <f>[6]Settings!U292</f>
        <v>B</v>
      </c>
      <c r="B292" s="19" t="s">
        <v>1297</v>
      </c>
      <c r="C292" s="229" t="str">
        <f>[6]Settings!W292</f>
        <v xml:space="preserve"> Renosterberg</v>
      </c>
      <c r="D292" s="69">
        <v>22</v>
      </c>
      <c r="E292" s="402">
        <v>1000</v>
      </c>
      <c r="F292" s="135"/>
      <c r="G292" s="115"/>
    </row>
    <row r="293" spans="1:7" x14ac:dyDescent="0.2">
      <c r="A293" s="20" t="str">
        <f>[6]Settings!U293</f>
        <v>B</v>
      </c>
      <c r="B293" s="19" t="s">
        <v>1298</v>
      </c>
      <c r="C293" s="229" t="str">
        <f>[6]Settings!W293</f>
        <v xml:space="preserve"> Thembelihle</v>
      </c>
      <c r="D293" s="69">
        <v>26</v>
      </c>
      <c r="E293" s="402">
        <v>1000</v>
      </c>
      <c r="F293" s="135"/>
      <c r="G293" s="115"/>
    </row>
    <row r="294" spans="1:7" x14ac:dyDescent="0.2">
      <c r="A294" s="20" t="str">
        <f>[6]Settings!U294</f>
        <v>B</v>
      </c>
      <c r="B294" s="19" t="s">
        <v>138</v>
      </c>
      <c r="C294" s="229" t="str">
        <f>[6]Settings!W294</f>
        <v xml:space="preserve"> Siyathemba</v>
      </c>
      <c r="D294" s="69">
        <v>27</v>
      </c>
      <c r="E294" s="402">
        <v>1000</v>
      </c>
      <c r="F294" s="135"/>
      <c r="G294" s="115"/>
    </row>
    <row r="295" spans="1:7" x14ac:dyDescent="0.2">
      <c r="A295" s="20" t="str">
        <f>[6]Settings!U295</f>
        <v>B</v>
      </c>
      <c r="B295" s="19" t="s">
        <v>139</v>
      </c>
      <c r="C295" s="229" t="str">
        <f>[6]Settings!W295</f>
        <v xml:space="preserve"> Siyancuma</v>
      </c>
      <c r="D295" s="69">
        <v>41</v>
      </c>
      <c r="E295" s="402">
        <v>1000</v>
      </c>
      <c r="F295" s="135"/>
      <c r="G295" s="115"/>
    </row>
    <row r="296" spans="1:7" s="66" customFormat="1" x14ac:dyDescent="0.2">
      <c r="A296" s="20" t="str">
        <f>[6]Settings!U296</f>
        <v>C</v>
      </c>
      <c r="B296" s="19" t="s">
        <v>140</v>
      </c>
      <c r="C296" s="229" t="str">
        <f>[6]Settings!W296</f>
        <v xml:space="preserve"> Pixley Ka Seme District Municipality</v>
      </c>
      <c r="D296" s="69">
        <v>7</v>
      </c>
      <c r="E296" s="402">
        <v>1000</v>
      </c>
      <c r="F296" s="135"/>
      <c r="G296" s="115"/>
    </row>
    <row r="297" spans="1:7" x14ac:dyDescent="0.2">
      <c r="A297" s="22" t="str">
        <f>[6]Settings!U297</f>
        <v>Total: Pixley Ka Seme Municipalities</v>
      </c>
      <c r="B297" s="23"/>
      <c r="C297" s="24"/>
      <c r="D297" s="71">
        <f>SUM(D288:D296)</f>
        <v>235</v>
      </c>
      <c r="E297" s="109">
        <f t="shared" ref="E297:G297" si="37">SUM(E288:E296)</f>
        <v>9086</v>
      </c>
      <c r="F297" s="110">
        <f t="shared" si="37"/>
        <v>0</v>
      </c>
      <c r="G297" s="117">
        <f t="shared" si="37"/>
        <v>0</v>
      </c>
    </row>
    <row r="298" spans="1:7" x14ac:dyDescent="0.2">
      <c r="A298" s="254">
        <f>[6]Settings!U298</f>
        <v>0</v>
      </c>
      <c r="B298" s="243">
        <f>[6]Settings!V298</f>
        <v>0</v>
      </c>
      <c r="C298" s="244">
        <f>[6]Settings!W298</f>
        <v>0</v>
      </c>
      <c r="D298" s="68"/>
      <c r="E298" s="76"/>
      <c r="F298" s="135"/>
      <c r="G298" s="115"/>
    </row>
    <row r="299" spans="1:7" x14ac:dyDescent="0.2">
      <c r="A299" s="20" t="str">
        <f>[6]Settings!U299</f>
        <v>B</v>
      </c>
      <c r="B299" s="19" t="s">
        <v>141</v>
      </c>
      <c r="C299" s="229" t="str">
        <f>[6]Settings!W299</f>
        <v xml:space="preserve"> !Kai !Garib</v>
      </c>
      <c r="D299" s="69">
        <v>53</v>
      </c>
      <c r="E299" s="402">
        <v>1000</v>
      </c>
      <c r="F299" s="135"/>
      <c r="G299" s="115"/>
    </row>
    <row r="300" spans="1:7" x14ac:dyDescent="0.2">
      <c r="A300" s="20" t="str">
        <f>[6]Settings!U300</f>
        <v>B</v>
      </c>
      <c r="B300" s="19" t="s">
        <v>1299</v>
      </c>
      <c r="C300" s="229" t="str">
        <f>[6]Settings!W300</f>
        <v xml:space="preserve"> !Kheis</v>
      </c>
      <c r="D300" s="69">
        <v>29</v>
      </c>
      <c r="E300" s="402">
        <v>1000</v>
      </c>
      <c r="F300" s="135"/>
      <c r="G300" s="115"/>
    </row>
    <row r="301" spans="1:7" x14ac:dyDescent="0.2">
      <c r="A301" s="20" t="str">
        <f>[6]Settings!U301</f>
        <v>B</v>
      </c>
      <c r="B301" s="19" t="s">
        <v>1300</v>
      </c>
      <c r="C301" s="229" t="str">
        <f>[6]Settings!W301</f>
        <v xml:space="preserve"> Tsantsabane</v>
      </c>
      <c r="D301" s="69">
        <v>39</v>
      </c>
      <c r="E301" s="402">
        <v>1000</v>
      </c>
      <c r="F301" s="135"/>
      <c r="G301" s="115"/>
    </row>
    <row r="302" spans="1:7" x14ac:dyDescent="0.2">
      <c r="A302" s="20" t="str">
        <f>[6]Settings!U302</f>
        <v>B</v>
      </c>
      <c r="B302" s="19" t="s">
        <v>142</v>
      </c>
      <c r="C302" s="229" t="str">
        <f>[6]Settings!W302</f>
        <v xml:space="preserve"> Kgatelopele</v>
      </c>
      <c r="D302" s="69">
        <v>23</v>
      </c>
      <c r="E302" s="402">
        <v>1000</v>
      </c>
      <c r="F302" s="135"/>
      <c r="G302" s="115"/>
    </row>
    <row r="303" spans="1:7" x14ac:dyDescent="0.2">
      <c r="A303" s="20" t="str">
        <f>[6]Settings!U303</f>
        <v>B</v>
      </c>
      <c r="B303" s="19" t="s">
        <v>522</v>
      </c>
      <c r="C303" s="229" t="str">
        <f>[6]Settings!W303</f>
        <v xml:space="preserve"> Dawid Kruiper</v>
      </c>
      <c r="D303" s="69">
        <v>59</v>
      </c>
      <c r="E303" s="402">
        <v>1161</v>
      </c>
      <c r="F303" s="135"/>
      <c r="G303" s="115"/>
    </row>
    <row r="304" spans="1:7" s="66" customFormat="1" x14ac:dyDescent="0.2">
      <c r="A304" s="20" t="str">
        <f>[6]Settings!U304</f>
        <v>C</v>
      </c>
      <c r="B304" s="19" t="s">
        <v>143</v>
      </c>
      <c r="C304" s="229" t="str">
        <f>[6]Settings!W304</f>
        <v xml:space="preserve"> Siyanda District Municipality</v>
      </c>
      <c r="D304" s="69">
        <v>7</v>
      </c>
      <c r="E304" s="402">
        <v>1000</v>
      </c>
      <c r="F304" s="135"/>
      <c r="G304" s="115"/>
    </row>
    <row r="305" spans="1:7" x14ac:dyDescent="0.2">
      <c r="A305" s="22" t="str">
        <f>[6]Settings!U305</f>
        <v>Total: Siyanda Municipalities</v>
      </c>
      <c r="B305" s="23"/>
      <c r="C305" s="24"/>
      <c r="D305" s="71">
        <f>SUM(D299:D304)</f>
        <v>210</v>
      </c>
      <c r="E305" s="109">
        <f t="shared" ref="E305:G305" si="38">SUM(E299:E304)</f>
        <v>6161</v>
      </c>
      <c r="F305" s="110">
        <f t="shared" si="38"/>
        <v>0</v>
      </c>
      <c r="G305" s="117">
        <f t="shared" si="38"/>
        <v>0</v>
      </c>
    </row>
    <row r="306" spans="1:7" x14ac:dyDescent="0.2">
      <c r="A306" s="254">
        <f>[6]Settings!U306</f>
        <v>0</v>
      </c>
      <c r="B306" s="243">
        <f>[6]Settings!V306</f>
        <v>0</v>
      </c>
      <c r="C306" s="244">
        <f>[6]Settings!W306</f>
        <v>0</v>
      </c>
      <c r="D306" s="68"/>
      <c r="E306" s="76"/>
      <c r="F306" s="135"/>
      <c r="G306" s="115"/>
    </row>
    <row r="307" spans="1:7" x14ac:dyDescent="0.2">
      <c r="A307" s="20" t="str">
        <f>[6]Settings!U307</f>
        <v>B</v>
      </c>
      <c r="B307" s="19" t="s">
        <v>145</v>
      </c>
      <c r="C307" s="229" t="str">
        <f>[6]Settings!W307</f>
        <v xml:space="preserve"> Sol Plaatjie</v>
      </c>
      <c r="D307" s="69">
        <v>134</v>
      </c>
      <c r="E307" s="402">
        <v>4762</v>
      </c>
      <c r="F307" s="135"/>
      <c r="G307" s="115"/>
    </row>
    <row r="308" spans="1:7" x14ac:dyDescent="0.2">
      <c r="A308" s="20" t="str">
        <f>[6]Settings!U308</f>
        <v>B</v>
      </c>
      <c r="B308" s="19" t="s">
        <v>146</v>
      </c>
      <c r="C308" s="229" t="str">
        <f>[6]Settings!W308</f>
        <v xml:space="preserve"> Dikgatlong</v>
      </c>
      <c r="D308" s="69">
        <v>47</v>
      </c>
      <c r="E308" s="402">
        <v>1000</v>
      </c>
      <c r="F308" s="135"/>
      <c r="G308" s="115"/>
    </row>
    <row r="309" spans="1:7" x14ac:dyDescent="0.2">
      <c r="A309" s="20" t="str">
        <f>[6]Settings!U309</f>
        <v>B</v>
      </c>
      <c r="B309" s="19" t="s">
        <v>147</v>
      </c>
      <c r="C309" s="229" t="str">
        <f>[6]Settings!W309</f>
        <v xml:space="preserve"> Magareng</v>
      </c>
      <c r="D309" s="69">
        <v>30</v>
      </c>
      <c r="E309" s="402">
        <v>1000</v>
      </c>
      <c r="F309" s="135"/>
      <c r="G309" s="115"/>
    </row>
    <row r="310" spans="1:7" x14ac:dyDescent="0.2">
      <c r="A310" s="20" t="str">
        <f>[6]Settings!U310</f>
        <v>B</v>
      </c>
      <c r="B310" s="19" t="s">
        <v>1301</v>
      </c>
      <c r="C310" s="229" t="str">
        <f>[6]Settings!W310</f>
        <v xml:space="preserve"> Phokwane</v>
      </c>
      <c r="D310" s="69">
        <v>61</v>
      </c>
      <c r="E310" s="402">
        <v>1000</v>
      </c>
      <c r="F310" s="135"/>
      <c r="G310" s="115"/>
    </row>
    <row r="311" spans="1:7" s="66" customFormat="1" x14ac:dyDescent="0.2">
      <c r="A311" s="20" t="str">
        <f>[6]Settings!U311</f>
        <v>C</v>
      </c>
      <c r="B311" s="19" t="s">
        <v>148</v>
      </c>
      <c r="C311" s="229" t="str">
        <f>[6]Settings!W311</f>
        <v xml:space="preserve"> Frances Baard District Municipality</v>
      </c>
      <c r="D311" s="69">
        <v>8</v>
      </c>
      <c r="E311" s="402">
        <v>1168</v>
      </c>
      <c r="F311" s="135"/>
      <c r="G311" s="115"/>
    </row>
    <row r="312" spans="1:7" x14ac:dyDescent="0.2">
      <c r="A312" s="22" t="str">
        <f>[6]Settings!U312</f>
        <v>Total: Frances Baard Municipalities</v>
      </c>
      <c r="B312" s="23"/>
      <c r="C312" s="24"/>
      <c r="D312" s="71">
        <f>SUM(D307:D311)</f>
        <v>280</v>
      </c>
      <c r="E312" s="109">
        <f t="shared" ref="E312:G312" si="39">SUM(E307:E311)</f>
        <v>8930</v>
      </c>
      <c r="F312" s="110">
        <f t="shared" si="39"/>
        <v>0</v>
      </c>
      <c r="G312" s="117">
        <f t="shared" si="39"/>
        <v>0</v>
      </c>
    </row>
    <row r="313" spans="1:7" x14ac:dyDescent="0.2">
      <c r="A313" s="254">
        <f>[6]Settings!U313</f>
        <v>0</v>
      </c>
      <c r="B313" s="243">
        <f>[6]Settings!V313</f>
        <v>0</v>
      </c>
      <c r="C313" s="244">
        <f>[6]Settings!W313</f>
        <v>0</v>
      </c>
      <c r="D313" s="68"/>
      <c r="E313" s="76"/>
      <c r="F313" s="135"/>
      <c r="G313" s="115"/>
    </row>
    <row r="314" spans="1:7" x14ac:dyDescent="0.2">
      <c r="A314" s="20" t="str">
        <f>[6]Settings!U314</f>
        <v>B</v>
      </c>
      <c r="B314" s="19" t="str">
        <f>[6]Settings!V314</f>
        <v>NC451</v>
      </c>
      <c r="C314" s="229" t="str">
        <f>[6]Settings!W314</f>
        <v xml:space="preserve"> Joe Morolong</v>
      </c>
      <c r="D314" s="69">
        <v>132</v>
      </c>
      <c r="E314" s="402">
        <v>1000</v>
      </c>
      <c r="F314" s="135"/>
      <c r="G314" s="115"/>
    </row>
    <row r="315" spans="1:7" x14ac:dyDescent="0.2">
      <c r="A315" s="20" t="str">
        <f>[6]Settings!U315</f>
        <v>B</v>
      </c>
      <c r="B315" s="19" t="str">
        <f>[6]Settings!V315</f>
        <v>NC452</v>
      </c>
      <c r="C315" s="229" t="str">
        <f>[6]Settings!W315</f>
        <v xml:space="preserve"> Ga-Segonyana</v>
      </c>
      <c r="D315" s="69">
        <v>118</v>
      </c>
      <c r="E315" s="402">
        <v>1000</v>
      </c>
      <c r="F315" s="135"/>
      <c r="G315" s="115"/>
    </row>
    <row r="316" spans="1:7" x14ac:dyDescent="0.2">
      <c r="A316" s="20" t="str">
        <f>[6]Settings!U316</f>
        <v>B</v>
      </c>
      <c r="B316" s="19" t="str">
        <f>[6]Settings!V316</f>
        <v>NC453</v>
      </c>
      <c r="C316" s="229" t="str">
        <f>[6]Settings!W316</f>
        <v xml:space="preserve"> Gamagara</v>
      </c>
      <c r="D316" s="69">
        <v>33</v>
      </c>
      <c r="E316" s="402">
        <v>1158</v>
      </c>
      <c r="F316" s="135"/>
      <c r="G316" s="115"/>
    </row>
    <row r="317" spans="1:7" s="66" customFormat="1" x14ac:dyDescent="0.2">
      <c r="A317" s="20" t="str">
        <f>[6]Settings!U317</f>
        <v>C</v>
      </c>
      <c r="B317" s="19" t="str">
        <f>[6]Settings!V317</f>
        <v>DC45</v>
      </c>
      <c r="C317" s="251" t="str">
        <f>[6]Settings!W317</f>
        <v xml:space="preserve"> John Taolo Gaetsewe District Municipality</v>
      </c>
      <c r="D317" s="69">
        <v>7</v>
      </c>
      <c r="E317" s="402">
        <v>1000</v>
      </c>
      <c r="F317" s="135"/>
      <c r="G317" s="115"/>
    </row>
    <row r="318" spans="1:7" x14ac:dyDescent="0.2">
      <c r="A318" s="22" t="str">
        <f>[6]Settings!U318</f>
        <v>Total: John Taolo Gaetsewe Municipalities</v>
      </c>
      <c r="B318" s="23"/>
      <c r="C318" s="24"/>
      <c r="D318" s="71">
        <f>SUM(D314:D317)</f>
        <v>290</v>
      </c>
      <c r="E318" s="109">
        <f t="shared" ref="E318:G318" si="40">SUM(E314:E317)</f>
        <v>4158</v>
      </c>
      <c r="F318" s="110">
        <f t="shared" si="40"/>
        <v>0</v>
      </c>
      <c r="G318" s="117">
        <f t="shared" si="40"/>
        <v>0</v>
      </c>
    </row>
    <row r="319" spans="1:7" x14ac:dyDescent="0.2">
      <c r="A319" s="254">
        <f>[6]Settings!U319</f>
        <v>0</v>
      </c>
      <c r="B319" s="243">
        <f>[6]Settings!V319</f>
        <v>0</v>
      </c>
      <c r="C319" s="244">
        <f>[6]Settings!W319</f>
        <v>0</v>
      </c>
      <c r="D319" s="68"/>
      <c r="E319" s="76"/>
      <c r="F319" s="135"/>
      <c r="G319" s="115"/>
    </row>
    <row r="320" spans="1:7" s="66" customFormat="1" x14ac:dyDescent="0.2">
      <c r="A320" s="254">
        <f>[6]Settings!U320</f>
        <v>0</v>
      </c>
      <c r="B320" s="243">
        <f>[6]Settings!V320</f>
        <v>0</v>
      </c>
      <c r="C320" s="244">
        <f>[6]Settings!W320</f>
        <v>0</v>
      </c>
      <c r="D320" s="68"/>
      <c r="E320" s="107"/>
      <c r="F320" s="108"/>
      <c r="G320" s="116"/>
    </row>
    <row r="321" spans="1:7" x14ac:dyDescent="0.2">
      <c r="A321" s="22" t="str">
        <f>[6]Settings!U321</f>
        <v>Total: Northern Cape Municipalities</v>
      </c>
      <c r="B321" s="23"/>
      <c r="C321" s="24"/>
      <c r="D321" s="71">
        <f>D286+D297+D305+D312+D318</f>
        <v>1176</v>
      </c>
      <c r="E321" s="109">
        <f t="shared" ref="E321:G321" si="41">E286+E297+E305+E312+E318</f>
        <v>35335</v>
      </c>
      <c r="F321" s="110">
        <f t="shared" si="41"/>
        <v>0</v>
      </c>
      <c r="G321" s="117">
        <f t="shared" si="41"/>
        <v>0</v>
      </c>
    </row>
    <row r="322" spans="1:7" x14ac:dyDescent="0.2">
      <c r="A322" s="254">
        <f>[6]Settings!U322</f>
        <v>0</v>
      </c>
      <c r="B322" s="243">
        <f>[6]Settings!V322</f>
        <v>0</v>
      </c>
      <c r="C322" s="244">
        <f>[6]Settings!W322</f>
        <v>0</v>
      </c>
      <c r="D322" s="68"/>
      <c r="E322" s="76"/>
      <c r="F322" s="135"/>
      <c r="G322" s="115"/>
    </row>
    <row r="323" spans="1:7" x14ac:dyDescent="0.2">
      <c r="A323" s="257" t="str">
        <f>[6]Settings!U323</f>
        <v>NORTH WEST</v>
      </c>
      <c r="B323" s="19"/>
      <c r="C323" s="229"/>
      <c r="D323" s="68"/>
      <c r="E323" s="76"/>
      <c r="F323" s="135"/>
      <c r="G323" s="115"/>
    </row>
    <row r="324" spans="1:7" x14ac:dyDescent="0.2">
      <c r="A324" s="254">
        <f>[6]Settings!U324</f>
        <v>0</v>
      </c>
      <c r="B324" s="243">
        <f>[6]Settings!V324</f>
        <v>0</v>
      </c>
      <c r="C324" s="244">
        <f>[6]Settings!W324</f>
        <v>0</v>
      </c>
      <c r="D324" s="68"/>
      <c r="E324" s="76"/>
      <c r="F324" s="135"/>
      <c r="G324" s="115"/>
    </row>
    <row r="325" spans="1:7" x14ac:dyDescent="0.2">
      <c r="A325" s="20" t="str">
        <f>[6]Settings!U325</f>
        <v>B</v>
      </c>
      <c r="B325" s="19" t="str">
        <f>[6]Settings!V325</f>
        <v>NW371</v>
      </c>
      <c r="C325" s="229" t="str">
        <f>[6]Settings!W325</f>
        <v xml:space="preserve"> Moretele</v>
      </c>
      <c r="D325" s="69">
        <v>233</v>
      </c>
      <c r="E325" s="402">
        <v>1544</v>
      </c>
      <c r="F325" s="135"/>
      <c r="G325" s="115"/>
    </row>
    <row r="326" spans="1:7" x14ac:dyDescent="0.2">
      <c r="A326" s="20" t="str">
        <f>[6]Settings!U326</f>
        <v>B</v>
      </c>
      <c r="B326" s="19" t="str">
        <f>[6]Settings!V326</f>
        <v>NW372</v>
      </c>
      <c r="C326" s="229" t="str">
        <f>[6]Settings!W326</f>
        <v xml:space="preserve"> Madibeng</v>
      </c>
      <c r="D326" s="69">
        <v>556</v>
      </c>
      <c r="E326" s="402">
        <v>2591</v>
      </c>
      <c r="F326" s="135"/>
      <c r="G326" s="115"/>
    </row>
    <row r="327" spans="1:7" x14ac:dyDescent="0.2">
      <c r="A327" s="20" t="str">
        <f>[6]Settings!U327</f>
        <v>B</v>
      </c>
      <c r="B327" s="19" t="str">
        <f>[6]Settings!V327</f>
        <v>NW373</v>
      </c>
      <c r="C327" s="229" t="str">
        <f>[6]Settings!W327</f>
        <v xml:space="preserve"> Rustenburg</v>
      </c>
      <c r="D327" s="69">
        <v>461</v>
      </c>
      <c r="E327" s="402">
        <v>4249</v>
      </c>
      <c r="F327" s="135"/>
      <c r="G327" s="115"/>
    </row>
    <row r="328" spans="1:7" x14ac:dyDescent="0.2">
      <c r="A328" s="20" t="str">
        <f>[6]Settings!U328</f>
        <v>B</v>
      </c>
      <c r="B328" s="19" t="str">
        <f>[6]Settings!V328</f>
        <v>NW374</v>
      </c>
      <c r="C328" s="229" t="str">
        <f>[6]Settings!W328</f>
        <v xml:space="preserve"> Kgetlengrivier</v>
      </c>
      <c r="D328" s="69">
        <v>58</v>
      </c>
      <c r="E328" s="402">
        <v>1362</v>
      </c>
      <c r="F328" s="135"/>
      <c r="G328" s="115"/>
    </row>
    <row r="329" spans="1:7" x14ac:dyDescent="0.2">
      <c r="A329" s="20" t="str">
        <f>[6]Settings!U329</f>
        <v>B</v>
      </c>
      <c r="B329" s="19" t="str">
        <f>[6]Settings!V329</f>
        <v>NW375</v>
      </c>
      <c r="C329" s="229" t="str">
        <f>[6]Settings!W329</f>
        <v xml:space="preserve"> Moses Kotane</v>
      </c>
      <c r="D329" s="69">
        <v>296</v>
      </c>
      <c r="E329" s="402">
        <v>1000</v>
      </c>
      <c r="F329" s="135"/>
      <c r="G329" s="115"/>
    </row>
    <row r="330" spans="1:7" s="66" customFormat="1" x14ac:dyDescent="0.2">
      <c r="A330" s="20" t="str">
        <f>[6]Settings!U330</f>
        <v>C</v>
      </c>
      <c r="B330" s="19" t="str">
        <f>[6]Settings!V330</f>
        <v>DC37</v>
      </c>
      <c r="C330" s="229" t="str">
        <f>[6]Settings!W330</f>
        <v xml:space="preserve"> Bojanala Platinum District Municipality</v>
      </c>
      <c r="D330" s="69">
        <v>12</v>
      </c>
      <c r="E330" s="402">
        <v>1747</v>
      </c>
      <c r="F330" s="135"/>
      <c r="G330" s="115"/>
    </row>
    <row r="331" spans="1:7" x14ac:dyDescent="0.2">
      <c r="A331" s="22" t="str">
        <f>[6]Settings!U331</f>
        <v>Total: Bojanala Platinum Municipalities</v>
      </c>
      <c r="B331" s="23"/>
      <c r="C331" s="24"/>
      <c r="D331" s="71">
        <f>SUM(D325:D330)</f>
        <v>1616</v>
      </c>
      <c r="E331" s="109">
        <f t="shared" ref="E331:G331" si="42">SUM(E325:E330)</f>
        <v>12493</v>
      </c>
      <c r="F331" s="110">
        <f t="shared" si="42"/>
        <v>0</v>
      </c>
      <c r="G331" s="117">
        <f t="shared" si="42"/>
        <v>0</v>
      </c>
    </row>
    <row r="332" spans="1:7" x14ac:dyDescent="0.2">
      <c r="A332" s="254">
        <f>[6]Settings!U332</f>
        <v>0</v>
      </c>
      <c r="B332" s="243">
        <f>[6]Settings!V332</f>
        <v>0</v>
      </c>
      <c r="C332" s="244">
        <f>[6]Settings!W332</f>
        <v>0</v>
      </c>
      <c r="D332" s="68"/>
      <c r="E332" s="76"/>
      <c r="F332" s="135"/>
      <c r="G332" s="115"/>
    </row>
    <row r="333" spans="1:7" x14ac:dyDescent="0.2">
      <c r="A333" s="20" t="str">
        <f>[6]Settings!U333</f>
        <v>B</v>
      </c>
      <c r="B333" s="19" t="str">
        <f>[6]Settings!V333</f>
        <v>NW381</v>
      </c>
      <c r="C333" s="229" t="str">
        <f>[6]Settings!W333</f>
        <v xml:space="preserve"> Ratlou</v>
      </c>
      <c r="D333" s="69">
        <v>73</v>
      </c>
      <c r="E333" s="402">
        <v>1997</v>
      </c>
      <c r="F333" s="135"/>
      <c r="G333" s="115"/>
    </row>
    <row r="334" spans="1:7" x14ac:dyDescent="0.2">
      <c r="A334" s="20" t="str">
        <f>[6]Settings!U334</f>
        <v>B</v>
      </c>
      <c r="B334" s="19" t="str">
        <f>[6]Settings!V334</f>
        <v>NW382</v>
      </c>
      <c r="C334" s="229" t="str">
        <f>[6]Settings!W334</f>
        <v xml:space="preserve"> Tswaing</v>
      </c>
      <c r="D334" s="69">
        <v>68</v>
      </c>
      <c r="E334" s="402">
        <v>1182</v>
      </c>
      <c r="F334" s="135"/>
      <c r="G334" s="115"/>
    </row>
    <row r="335" spans="1:7" x14ac:dyDescent="0.2">
      <c r="A335" s="20" t="str">
        <f>[6]Settings!U335</f>
        <v>B</v>
      </c>
      <c r="B335" s="19" t="str">
        <f>[6]Settings!V335</f>
        <v>NW383</v>
      </c>
      <c r="C335" s="229" t="str">
        <f>[6]Settings!W335</f>
        <v xml:space="preserve"> Mafikeng</v>
      </c>
      <c r="D335" s="69">
        <v>169</v>
      </c>
      <c r="E335" s="402">
        <v>6444</v>
      </c>
      <c r="F335" s="135"/>
      <c r="G335" s="115"/>
    </row>
    <row r="336" spans="1:7" x14ac:dyDescent="0.2">
      <c r="A336" s="20" t="str">
        <f>[6]Settings!U336</f>
        <v>B</v>
      </c>
      <c r="B336" s="19" t="str">
        <f>[6]Settings!V336</f>
        <v>NW384</v>
      </c>
      <c r="C336" s="229" t="str">
        <f>[6]Settings!W336</f>
        <v xml:space="preserve"> Ditsobotla</v>
      </c>
      <c r="D336" s="69">
        <v>83</v>
      </c>
      <c r="E336" s="402">
        <v>1208</v>
      </c>
      <c r="F336" s="135"/>
      <c r="G336" s="115"/>
    </row>
    <row r="337" spans="1:7" x14ac:dyDescent="0.2">
      <c r="A337" s="20" t="str">
        <f>[6]Settings!U337</f>
        <v>B</v>
      </c>
      <c r="B337" s="19" t="str">
        <f>[6]Settings!V337</f>
        <v>NW385</v>
      </c>
      <c r="C337" s="229" t="str">
        <f>[6]Settings!W337</f>
        <v xml:space="preserve"> Ramotshere Moiloa</v>
      </c>
      <c r="D337" s="69">
        <v>83</v>
      </c>
      <c r="E337" s="402">
        <v>1091</v>
      </c>
      <c r="F337" s="135"/>
      <c r="G337" s="115"/>
    </row>
    <row r="338" spans="1:7" s="66" customFormat="1" x14ac:dyDescent="0.2">
      <c r="A338" s="20" t="str">
        <f>[6]Settings!U338</f>
        <v>C</v>
      </c>
      <c r="B338" s="19" t="str">
        <f>[6]Settings!V338</f>
        <v>DC38</v>
      </c>
      <c r="C338" s="229" t="str">
        <f>[6]Settings!W338</f>
        <v xml:space="preserve"> Ngaka Modiri Molema District Municipality</v>
      </c>
      <c r="D338" s="69">
        <v>638</v>
      </c>
      <c r="E338" s="402">
        <v>1299</v>
      </c>
      <c r="F338" s="135"/>
      <c r="G338" s="115"/>
    </row>
    <row r="339" spans="1:7" x14ac:dyDescent="0.2">
      <c r="A339" s="22" t="str">
        <f>[6]Settings!U339</f>
        <v>Total: Ngaka Modiri Molema Municipalities</v>
      </c>
      <c r="B339" s="23"/>
      <c r="C339" s="24"/>
      <c r="D339" s="71">
        <f>SUM(D333:D338)</f>
        <v>1114</v>
      </c>
      <c r="E339" s="109">
        <f t="shared" ref="E339:G339" si="43">SUM(E333:E338)</f>
        <v>13221</v>
      </c>
      <c r="F339" s="110">
        <f t="shared" si="43"/>
        <v>0</v>
      </c>
      <c r="G339" s="117">
        <f t="shared" si="43"/>
        <v>0</v>
      </c>
    </row>
    <row r="340" spans="1:7" x14ac:dyDescent="0.2">
      <c r="A340" s="254">
        <f>[6]Settings!U340</f>
        <v>0</v>
      </c>
      <c r="B340" s="243">
        <f>[6]Settings!V340</f>
        <v>0</v>
      </c>
      <c r="C340" s="244">
        <f>[6]Settings!W340</f>
        <v>0</v>
      </c>
      <c r="D340" s="68"/>
      <c r="E340" s="76"/>
      <c r="F340" s="135"/>
      <c r="G340" s="115"/>
    </row>
    <row r="341" spans="1:7" x14ac:dyDescent="0.2">
      <c r="A341" s="20" t="str">
        <f>[6]Settings!U341</f>
        <v>B</v>
      </c>
      <c r="B341" s="19" t="str">
        <f>[6]Settings!V341</f>
        <v>NW392</v>
      </c>
      <c r="C341" s="229" t="str">
        <f>[6]Settings!W341</f>
        <v xml:space="preserve"> Naledi</v>
      </c>
      <c r="D341" s="69">
        <v>50</v>
      </c>
      <c r="E341" s="402">
        <v>2224</v>
      </c>
      <c r="F341" s="135"/>
      <c r="G341" s="115"/>
    </row>
    <row r="342" spans="1:7" x14ac:dyDescent="0.2">
      <c r="A342" s="20" t="str">
        <f>[6]Settings!U342</f>
        <v>B</v>
      </c>
      <c r="B342" s="19" t="str">
        <f>[6]Settings!V342</f>
        <v>NW393</v>
      </c>
      <c r="C342" s="229" t="str">
        <f>[6]Settings!W342</f>
        <v xml:space="preserve"> Mamusa</v>
      </c>
      <c r="D342" s="69">
        <v>40</v>
      </c>
      <c r="E342" s="402">
        <v>1245</v>
      </c>
      <c r="F342" s="135"/>
      <c r="G342" s="115"/>
    </row>
    <row r="343" spans="1:7" x14ac:dyDescent="0.2">
      <c r="A343" s="20" t="str">
        <f>[6]Settings!U343</f>
        <v>B</v>
      </c>
      <c r="B343" s="19" t="str">
        <f>[6]Settings!V343</f>
        <v>NW394</v>
      </c>
      <c r="C343" s="229" t="str">
        <f>[6]Settings!W343</f>
        <v xml:space="preserve"> Greater Taung</v>
      </c>
      <c r="D343" s="69">
        <v>107</v>
      </c>
      <c r="E343" s="402">
        <v>1309</v>
      </c>
      <c r="F343" s="135"/>
      <c r="G343" s="115"/>
    </row>
    <row r="344" spans="1:7" x14ac:dyDescent="0.2">
      <c r="A344" s="20" t="str">
        <f>[6]Settings!U344</f>
        <v>B</v>
      </c>
      <c r="B344" s="19" t="str">
        <f>[6]Settings!V344</f>
        <v>NW396</v>
      </c>
      <c r="C344" s="229" t="str">
        <f>[6]Settings!W344</f>
        <v xml:space="preserve"> Lekwa-Teemane</v>
      </c>
      <c r="D344" s="69">
        <v>38</v>
      </c>
      <c r="E344" s="402">
        <v>1188</v>
      </c>
      <c r="F344" s="135"/>
      <c r="G344" s="115"/>
    </row>
    <row r="345" spans="1:7" x14ac:dyDescent="0.2">
      <c r="A345" s="20" t="str">
        <f>[6]Settings!U345</f>
        <v>B</v>
      </c>
      <c r="B345" s="19" t="str">
        <f>[6]Settings!V345</f>
        <v>NW397</v>
      </c>
      <c r="C345" s="229" t="str">
        <f>[6]Settings!W345</f>
        <v>Kagisano-Molopo</v>
      </c>
      <c r="D345" s="69">
        <v>84</v>
      </c>
      <c r="E345" s="402">
        <v>3225</v>
      </c>
      <c r="F345" s="135"/>
      <c r="G345" s="115"/>
    </row>
    <row r="346" spans="1:7" s="66" customFormat="1" x14ac:dyDescent="0.2">
      <c r="A346" s="20" t="str">
        <f>[6]Settings!U346</f>
        <v>C</v>
      </c>
      <c r="B346" s="19" t="str">
        <f>[6]Settings!V346</f>
        <v>DC39</v>
      </c>
      <c r="C346" s="229" t="str">
        <f>[6]Settings!W346</f>
        <v>Dr Ruth Segomotsi Mompati District Municipality</v>
      </c>
      <c r="D346" s="69">
        <v>324</v>
      </c>
      <c r="E346" s="402">
        <v>4842</v>
      </c>
      <c r="F346" s="135"/>
      <c r="G346" s="115"/>
    </row>
    <row r="347" spans="1:7" x14ac:dyDescent="0.2">
      <c r="A347" s="22" t="str">
        <f>[6]Settings!U347</f>
        <v>Total: Dr Ruth Segomotsi Mompati Municipalities</v>
      </c>
      <c r="B347" s="23"/>
      <c r="C347" s="24"/>
      <c r="D347" s="71">
        <f>SUM(D341:D346)</f>
        <v>643</v>
      </c>
      <c r="E347" s="109">
        <f t="shared" ref="E347:G347" si="44">SUM(E341:E346)</f>
        <v>14033</v>
      </c>
      <c r="F347" s="110">
        <f t="shared" si="44"/>
        <v>0</v>
      </c>
      <c r="G347" s="117">
        <f t="shared" si="44"/>
        <v>0</v>
      </c>
    </row>
    <row r="348" spans="1:7" x14ac:dyDescent="0.2">
      <c r="A348" s="254">
        <f>[6]Settings!U348</f>
        <v>0</v>
      </c>
      <c r="B348" s="243">
        <f>[6]Settings!V348</f>
        <v>0</v>
      </c>
      <c r="C348" s="244">
        <f>[6]Settings!W348</f>
        <v>0</v>
      </c>
      <c r="D348" s="68"/>
      <c r="E348" s="76"/>
      <c r="F348" s="135"/>
      <c r="G348" s="115"/>
    </row>
    <row r="349" spans="1:7" x14ac:dyDescent="0.2">
      <c r="A349" s="20" t="str">
        <f>[6]Settings!U349</f>
        <v>B</v>
      </c>
      <c r="B349" s="19" t="s">
        <v>1302</v>
      </c>
      <c r="C349" s="229" t="str">
        <f>[6]Settings!W349</f>
        <v xml:space="preserve"> City of Matlosana</v>
      </c>
      <c r="D349" s="69">
        <v>195</v>
      </c>
      <c r="E349" s="402">
        <v>2246</v>
      </c>
      <c r="F349" s="135"/>
      <c r="G349" s="115"/>
    </row>
    <row r="350" spans="1:7" x14ac:dyDescent="0.2">
      <c r="A350" s="20" t="str">
        <f>[6]Settings!U350</f>
        <v>B</v>
      </c>
      <c r="B350" s="19" t="s">
        <v>170</v>
      </c>
      <c r="C350" s="229" t="str">
        <f>[6]Settings!W350</f>
        <v xml:space="preserve"> Maquassi Hills</v>
      </c>
      <c r="D350" s="69">
        <v>65</v>
      </c>
      <c r="E350" s="402">
        <v>1000</v>
      </c>
      <c r="F350" s="135"/>
      <c r="G350" s="115"/>
    </row>
    <row r="351" spans="1:7" x14ac:dyDescent="0.2">
      <c r="A351" s="20" t="str">
        <f>[6]Settings!U351</f>
        <v>b</v>
      </c>
      <c r="B351" s="19" t="s">
        <v>521</v>
      </c>
      <c r="C351" s="229" t="str">
        <f>[6]Settings!W351</f>
        <v xml:space="preserve"> Ventersdorp/Tlokwe</v>
      </c>
      <c r="D351" s="69">
        <v>163</v>
      </c>
      <c r="E351" s="402">
        <v>3868</v>
      </c>
      <c r="F351" s="135"/>
      <c r="G351" s="115"/>
    </row>
    <row r="352" spans="1:7" s="66" customFormat="1" x14ac:dyDescent="0.2">
      <c r="A352" s="20" t="str">
        <f>[6]Settings!U352</f>
        <v>C</v>
      </c>
      <c r="B352" s="19" t="s">
        <v>1303</v>
      </c>
      <c r="C352" s="229" t="str">
        <f>[6]Settings!W352</f>
        <v xml:space="preserve"> Dr Kenneth Kaunda District Municipality</v>
      </c>
      <c r="D352" s="69">
        <v>9</v>
      </c>
      <c r="E352" s="402">
        <v>1292</v>
      </c>
      <c r="F352" s="108"/>
      <c r="G352" s="116"/>
    </row>
    <row r="353" spans="1:7" x14ac:dyDescent="0.2">
      <c r="A353" s="22" t="str">
        <f>[6]Settings!U353</f>
        <v>Total: Dr Kenneth Kaunda Municipalities</v>
      </c>
      <c r="B353" s="23"/>
      <c r="C353" s="24"/>
      <c r="D353" s="71">
        <f>SUM(D349:D352)</f>
        <v>432</v>
      </c>
      <c r="E353" s="109">
        <f t="shared" ref="E353:G353" si="45">SUM(E349:E352)</f>
        <v>8406</v>
      </c>
      <c r="F353" s="110">
        <f t="shared" si="45"/>
        <v>0</v>
      </c>
      <c r="G353" s="117">
        <f t="shared" si="45"/>
        <v>0</v>
      </c>
    </row>
    <row r="354" spans="1:7" x14ac:dyDescent="0.2">
      <c r="A354" s="254">
        <f>[6]Settings!U354</f>
        <v>0</v>
      </c>
      <c r="B354" s="243">
        <f>[6]Settings!V354</f>
        <v>0</v>
      </c>
      <c r="C354" s="244">
        <f>[6]Settings!W354</f>
        <v>0</v>
      </c>
      <c r="D354" s="68"/>
      <c r="E354" s="76"/>
      <c r="F354" s="135"/>
      <c r="G354" s="115"/>
    </row>
    <row r="355" spans="1:7" s="66" customFormat="1" x14ac:dyDescent="0.2">
      <c r="A355" s="254">
        <f>[6]Settings!U355</f>
        <v>0</v>
      </c>
      <c r="B355" s="243">
        <f>[6]Settings!V355</f>
        <v>0</v>
      </c>
      <c r="C355" s="244">
        <f>[6]Settings!W355</f>
        <v>0</v>
      </c>
      <c r="D355" s="68"/>
      <c r="E355" s="107"/>
      <c r="F355" s="108"/>
      <c r="G355" s="116"/>
    </row>
    <row r="356" spans="1:7" x14ac:dyDescent="0.2">
      <c r="A356" s="22" t="str">
        <f>[6]Settings!U356</f>
        <v>Total: North West Municipalities</v>
      </c>
      <c r="B356" s="23"/>
      <c r="C356" s="24"/>
      <c r="D356" s="71">
        <f>D331+D339+D347+D353</f>
        <v>3805</v>
      </c>
      <c r="E356" s="109">
        <f t="shared" ref="E356:G356" si="46">E331+E339+E347+E353</f>
        <v>48153</v>
      </c>
      <c r="F356" s="110">
        <f t="shared" si="46"/>
        <v>0</v>
      </c>
      <c r="G356" s="117">
        <f t="shared" si="46"/>
        <v>0</v>
      </c>
    </row>
    <row r="357" spans="1:7" x14ac:dyDescent="0.2">
      <c r="A357" s="254">
        <f>[6]Settings!U357</f>
        <v>0</v>
      </c>
      <c r="B357" s="243">
        <f>[6]Settings!V357</f>
        <v>0</v>
      </c>
      <c r="C357" s="244">
        <f>[6]Settings!W357</f>
        <v>0</v>
      </c>
      <c r="D357" s="114"/>
      <c r="E357" s="76"/>
      <c r="F357" s="135"/>
      <c r="G357" s="115"/>
    </row>
    <row r="358" spans="1:7" x14ac:dyDescent="0.2">
      <c r="A358" s="257" t="str">
        <f>[6]Settings!U358</f>
        <v>WESTERN CAPE</v>
      </c>
      <c r="B358" s="19"/>
      <c r="C358" s="229"/>
      <c r="D358" s="72"/>
      <c r="E358" s="76"/>
      <c r="F358" s="135"/>
      <c r="G358" s="115"/>
    </row>
    <row r="359" spans="1:7" x14ac:dyDescent="0.2">
      <c r="A359" s="254">
        <f>[6]Settings!U359</f>
        <v>0</v>
      </c>
      <c r="B359" s="243">
        <f>[6]Settings!V359</f>
        <v>0</v>
      </c>
      <c r="C359" s="244">
        <f>[6]Settings!W359</f>
        <v>0</v>
      </c>
      <c r="D359" s="68"/>
      <c r="E359" s="76"/>
      <c r="F359" s="135"/>
      <c r="G359" s="115"/>
    </row>
    <row r="360" spans="1:7" x14ac:dyDescent="0.2">
      <c r="A360" s="255" t="str">
        <f>[6]Settings!U360</f>
        <v>A</v>
      </c>
      <c r="B360" s="21" t="str">
        <f>[6]Settings!V360</f>
        <v>CPT</v>
      </c>
      <c r="C360" s="65" t="str">
        <f>[6]Settings!W360</f>
        <v>City of Cape Town</v>
      </c>
      <c r="D360" s="158">
        <v>3123</v>
      </c>
      <c r="E360" s="403">
        <v>14183</v>
      </c>
      <c r="F360" s="108"/>
      <c r="G360" s="116"/>
    </row>
    <row r="361" spans="1:7" x14ac:dyDescent="0.2">
      <c r="A361" s="254">
        <f>[6]Settings!U361</f>
        <v>0</v>
      </c>
      <c r="B361" s="243">
        <f>[6]Settings!V361</f>
        <v>0</v>
      </c>
      <c r="C361" s="244">
        <f>[6]Settings!W361</f>
        <v>0</v>
      </c>
      <c r="D361" s="68"/>
      <c r="E361" s="76"/>
      <c r="F361" s="135"/>
      <c r="G361" s="115"/>
    </row>
    <row r="362" spans="1:7" x14ac:dyDescent="0.2">
      <c r="A362" s="20" t="str">
        <f>[6]Settings!U362</f>
        <v>B</v>
      </c>
      <c r="B362" s="19" t="s">
        <v>174</v>
      </c>
      <c r="C362" s="229" t="str">
        <f>[6]Settings!W362</f>
        <v xml:space="preserve"> Matzikama</v>
      </c>
      <c r="D362" s="69">
        <v>53</v>
      </c>
      <c r="E362" s="402">
        <v>1406</v>
      </c>
      <c r="F362" s="135"/>
      <c r="G362" s="115"/>
    </row>
    <row r="363" spans="1:7" x14ac:dyDescent="0.2">
      <c r="A363" s="20" t="str">
        <f>[6]Settings!U363</f>
        <v>B</v>
      </c>
      <c r="B363" s="19" t="s">
        <v>175</v>
      </c>
      <c r="C363" s="229" t="str">
        <f>[6]Settings!W363</f>
        <v xml:space="preserve"> Cederberg</v>
      </c>
      <c r="D363" s="69">
        <v>44</v>
      </c>
      <c r="E363" s="402">
        <v>1807</v>
      </c>
      <c r="F363" s="135"/>
      <c r="G363" s="115"/>
    </row>
    <row r="364" spans="1:7" x14ac:dyDescent="0.2">
      <c r="A364" s="20" t="str">
        <f>[6]Settings!U364</f>
        <v>B</v>
      </c>
      <c r="B364" s="19" t="s">
        <v>1304</v>
      </c>
      <c r="C364" s="229" t="str">
        <f>[6]Settings!W364</f>
        <v xml:space="preserve"> Bergrivier</v>
      </c>
      <c r="D364" s="69">
        <v>41</v>
      </c>
      <c r="E364" s="402">
        <v>1601</v>
      </c>
      <c r="F364" s="135"/>
      <c r="G364" s="115"/>
    </row>
    <row r="365" spans="1:7" x14ac:dyDescent="0.2">
      <c r="A365" s="20" t="str">
        <f>[6]Settings!U365</f>
        <v>B</v>
      </c>
      <c r="B365" s="19" t="s">
        <v>1305</v>
      </c>
      <c r="C365" s="229" t="str">
        <f>[6]Settings!W365</f>
        <v xml:space="preserve"> Saldanha Bay</v>
      </c>
      <c r="D365" s="69">
        <v>50</v>
      </c>
      <c r="E365" s="402">
        <v>1500</v>
      </c>
      <c r="F365" s="135"/>
      <c r="G365" s="115"/>
    </row>
    <row r="366" spans="1:7" x14ac:dyDescent="0.2">
      <c r="A366" s="20" t="str">
        <f>[6]Settings!U366</f>
        <v>B</v>
      </c>
      <c r="B366" s="19" t="s">
        <v>1306</v>
      </c>
      <c r="C366" s="229" t="str">
        <f>[6]Settings!W366</f>
        <v xml:space="preserve"> Swartland</v>
      </c>
      <c r="D366" s="69">
        <v>53</v>
      </c>
      <c r="E366" s="402">
        <v>1404</v>
      </c>
      <c r="F366" s="135"/>
      <c r="G366" s="115"/>
    </row>
    <row r="367" spans="1:7" s="66" customFormat="1" x14ac:dyDescent="0.2">
      <c r="A367" s="20" t="str">
        <f>[6]Settings!U367</f>
        <v>C</v>
      </c>
      <c r="B367" s="19" t="s">
        <v>176</v>
      </c>
      <c r="C367" s="229" t="str">
        <f>[6]Settings!W367</f>
        <v xml:space="preserve"> West Coast District Municipality</v>
      </c>
      <c r="D367" s="69">
        <v>7</v>
      </c>
      <c r="E367" s="402">
        <v>1100</v>
      </c>
      <c r="F367" s="135"/>
      <c r="G367" s="115"/>
    </row>
    <row r="368" spans="1:7" x14ac:dyDescent="0.2">
      <c r="A368" s="22" t="str">
        <f>[6]Settings!U368</f>
        <v>Total: West Coast Municipalities</v>
      </c>
      <c r="B368" s="23"/>
      <c r="C368" s="24"/>
      <c r="D368" s="71">
        <f>SUM(D362:D367)</f>
        <v>248</v>
      </c>
      <c r="E368" s="109">
        <f t="shared" ref="E368:G368" si="47">SUM(E362:E367)</f>
        <v>8818</v>
      </c>
      <c r="F368" s="110">
        <f t="shared" si="47"/>
        <v>0</v>
      </c>
      <c r="G368" s="117">
        <f t="shared" si="47"/>
        <v>0</v>
      </c>
    </row>
    <row r="369" spans="1:7" x14ac:dyDescent="0.2">
      <c r="A369" s="254">
        <f>[6]Settings!U369</f>
        <v>0</v>
      </c>
      <c r="B369" s="243">
        <f>[6]Settings!V369</f>
        <v>0</v>
      </c>
      <c r="C369" s="244">
        <f>[6]Settings!W369</f>
        <v>0</v>
      </c>
      <c r="D369" s="68"/>
      <c r="E369" s="76"/>
      <c r="F369" s="135"/>
      <c r="G369" s="115"/>
    </row>
    <row r="370" spans="1:7" x14ac:dyDescent="0.2">
      <c r="A370" s="20" t="str">
        <f>[6]Settings!U370</f>
        <v>B</v>
      </c>
      <c r="B370" s="19" t="s">
        <v>178</v>
      </c>
      <c r="C370" s="229" t="str">
        <f>[6]Settings!W370</f>
        <v xml:space="preserve"> Witzenberg</v>
      </c>
      <c r="D370" s="69">
        <v>56</v>
      </c>
      <c r="E370" s="402">
        <v>1485</v>
      </c>
      <c r="F370" s="135"/>
      <c r="G370" s="115"/>
    </row>
    <row r="371" spans="1:7" x14ac:dyDescent="0.2">
      <c r="A371" s="20" t="str">
        <f>[6]Settings!U371</f>
        <v>B</v>
      </c>
      <c r="B371" s="19" t="s">
        <v>179</v>
      </c>
      <c r="C371" s="229" t="str">
        <f>[6]Settings!W371</f>
        <v xml:space="preserve"> Drakenstein</v>
      </c>
      <c r="D371" s="69">
        <v>88</v>
      </c>
      <c r="E371" s="402">
        <v>2456</v>
      </c>
      <c r="F371" s="135"/>
      <c r="G371" s="115"/>
    </row>
    <row r="372" spans="1:7" x14ac:dyDescent="0.2">
      <c r="A372" s="20" t="str">
        <f>[6]Settings!U372</f>
        <v>B</v>
      </c>
      <c r="B372" s="19" t="s">
        <v>180</v>
      </c>
      <c r="C372" s="229" t="str">
        <f>[6]Settings!W372</f>
        <v xml:space="preserve"> Stellenbosch</v>
      </c>
      <c r="D372" s="69">
        <v>106</v>
      </c>
      <c r="E372" s="402">
        <v>4820</v>
      </c>
      <c r="F372" s="135"/>
      <c r="G372" s="115"/>
    </row>
    <row r="373" spans="1:7" x14ac:dyDescent="0.2">
      <c r="A373" s="20" t="str">
        <f>[6]Settings!U373</f>
        <v>B</v>
      </c>
      <c r="B373" s="19" t="s">
        <v>1307</v>
      </c>
      <c r="C373" s="229" t="str">
        <f>[6]Settings!W373</f>
        <v xml:space="preserve"> Breede Valley</v>
      </c>
      <c r="D373" s="69">
        <v>85</v>
      </c>
      <c r="E373" s="402">
        <v>2093</v>
      </c>
      <c r="F373" s="135"/>
      <c r="G373" s="115"/>
    </row>
    <row r="374" spans="1:7" x14ac:dyDescent="0.2">
      <c r="A374" s="20" t="str">
        <f>[6]Settings!U374</f>
        <v>B</v>
      </c>
      <c r="B374" s="19" t="s">
        <v>1308</v>
      </c>
      <c r="C374" s="229" t="str">
        <f>[6]Settings!W374</f>
        <v xml:space="preserve"> Langeberg</v>
      </c>
      <c r="D374" s="69">
        <v>58</v>
      </c>
      <c r="E374" s="402">
        <v>1866</v>
      </c>
      <c r="F374" s="135"/>
      <c r="G374" s="115"/>
    </row>
    <row r="375" spans="1:7" s="66" customFormat="1" x14ac:dyDescent="0.2">
      <c r="A375" s="20" t="str">
        <f>[6]Settings!U375</f>
        <v>C</v>
      </c>
      <c r="B375" s="19" t="s">
        <v>181</v>
      </c>
      <c r="C375" s="229" t="str">
        <f>[6]Settings!W375</f>
        <v xml:space="preserve"> Cape Winelands District Municipality</v>
      </c>
      <c r="D375" s="69">
        <v>7</v>
      </c>
      <c r="E375" s="402">
        <v>1000</v>
      </c>
      <c r="F375" s="135"/>
      <c r="G375" s="115"/>
    </row>
    <row r="376" spans="1:7" x14ac:dyDescent="0.2">
      <c r="A376" s="22" t="str">
        <f>[6]Settings!U376</f>
        <v>Total: Cape Winelands Municipalities</v>
      </c>
      <c r="B376" s="23"/>
      <c r="C376" s="24"/>
      <c r="D376" s="71">
        <f>SUM(D370:D375)</f>
        <v>400</v>
      </c>
      <c r="E376" s="109">
        <f t="shared" ref="E376:G376" si="48">SUM(E370:E375)</f>
        <v>13720</v>
      </c>
      <c r="F376" s="110">
        <f t="shared" si="48"/>
        <v>0</v>
      </c>
      <c r="G376" s="117">
        <f t="shared" si="48"/>
        <v>0</v>
      </c>
    </row>
    <row r="377" spans="1:7" x14ac:dyDescent="0.2">
      <c r="A377" s="254">
        <f>[6]Settings!U377</f>
        <v>0</v>
      </c>
      <c r="B377" s="243">
        <f>[6]Settings!V377</f>
        <v>0</v>
      </c>
      <c r="C377" s="244">
        <f>[6]Settings!W377</f>
        <v>0</v>
      </c>
      <c r="D377" s="68"/>
      <c r="E377" s="76"/>
      <c r="F377" s="135"/>
      <c r="G377" s="115"/>
    </row>
    <row r="378" spans="1:7" x14ac:dyDescent="0.2">
      <c r="A378" s="20" t="str">
        <f>[6]Settings!U378</f>
        <v>B</v>
      </c>
      <c r="B378" s="19" t="s">
        <v>183</v>
      </c>
      <c r="C378" s="229" t="str">
        <f>[6]Settings!W378</f>
        <v xml:space="preserve"> Theewaterskloof</v>
      </c>
      <c r="D378" s="69">
        <v>65</v>
      </c>
      <c r="E378" s="402">
        <v>1621</v>
      </c>
      <c r="F378" s="135"/>
      <c r="G378" s="115"/>
    </row>
    <row r="379" spans="1:7" x14ac:dyDescent="0.2">
      <c r="A379" s="20" t="str">
        <f>[6]Settings!U379</f>
        <v>B</v>
      </c>
      <c r="B379" s="19" t="s">
        <v>1309</v>
      </c>
      <c r="C379" s="229" t="str">
        <f>[6]Settings!W379</f>
        <v xml:space="preserve"> Overstrand</v>
      </c>
      <c r="D379" s="69">
        <v>60</v>
      </c>
      <c r="E379" s="402">
        <v>2300</v>
      </c>
      <c r="F379" s="135"/>
      <c r="G379" s="115"/>
    </row>
    <row r="380" spans="1:7" x14ac:dyDescent="0.2">
      <c r="A380" s="20" t="str">
        <f>[6]Settings!U380</f>
        <v>B</v>
      </c>
      <c r="B380" s="19" t="s">
        <v>1310</v>
      </c>
      <c r="C380" s="229" t="str">
        <f>[6]Settings!W380</f>
        <v xml:space="preserve"> Cape Agulhas</v>
      </c>
      <c r="D380" s="69">
        <v>30</v>
      </c>
      <c r="E380" s="402">
        <v>1131</v>
      </c>
      <c r="F380" s="135"/>
      <c r="G380" s="115"/>
    </row>
    <row r="381" spans="1:7" x14ac:dyDescent="0.2">
      <c r="A381" s="20" t="str">
        <f>[6]Settings!U381</f>
        <v>B</v>
      </c>
      <c r="B381" s="19" t="s">
        <v>1311</v>
      </c>
      <c r="C381" s="229" t="str">
        <f>[6]Settings!W381</f>
        <v xml:space="preserve"> Swellendam</v>
      </c>
      <c r="D381" s="69">
        <v>33</v>
      </c>
      <c r="E381" s="402">
        <v>1291</v>
      </c>
      <c r="F381" s="135"/>
      <c r="G381" s="115"/>
    </row>
    <row r="382" spans="1:7" s="66" customFormat="1" x14ac:dyDescent="0.2">
      <c r="A382" s="20" t="str">
        <f>[6]Settings!U382</f>
        <v>C</v>
      </c>
      <c r="B382" s="19" t="s">
        <v>184</v>
      </c>
      <c r="C382" s="229" t="str">
        <f>[6]Settings!W382</f>
        <v xml:space="preserve"> Overberg District Municipality</v>
      </c>
      <c r="D382" s="69">
        <v>8</v>
      </c>
      <c r="E382" s="402">
        <v>1142</v>
      </c>
      <c r="F382" s="135"/>
      <c r="G382" s="115"/>
    </row>
    <row r="383" spans="1:7" x14ac:dyDescent="0.2">
      <c r="A383" s="22" t="str">
        <f>[6]Settings!U383</f>
        <v>Total: Overberg Municipalities</v>
      </c>
      <c r="B383" s="23"/>
      <c r="C383" s="24"/>
      <c r="D383" s="71">
        <f>SUM(D378:D382)</f>
        <v>196</v>
      </c>
      <c r="E383" s="109">
        <f t="shared" ref="E383:G383" si="49">SUM(E378:E382)</f>
        <v>7485</v>
      </c>
      <c r="F383" s="110">
        <f t="shared" si="49"/>
        <v>0</v>
      </c>
      <c r="G383" s="117">
        <f t="shared" si="49"/>
        <v>0</v>
      </c>
    </row>
    <row r="384" spans="1:7" x14ac:dyDescent="0.2">
      <c r="A384" s="254">
        <f>[6]Settings!U384</f>
        <v>0</v>
      </c>
      <c r="B384" s="243">
        <f>[6]Settings!V384</f>
        <v>0</v>
      </c>
      <c r="C384" s="244">
        <f>[6]Settings!W384</f>
        <v>0</v>
      </c>
      <c r="D384" s="68"/>
      <c r="E384" s="76"/>
      <c r="F384" s="135"/>
      <c r="G384" s="115"/>
    </row>
    <row r="385" spans="1:7" x14ac:dyDescent="0.2">
      <c r="A385" s="20" t="str">
        <f>[6]Settings!U385</f>
        <v>B</v>
      </c>
      <c r="B385" s="19" t="s">
        <v>186</v>
      </c>
      <c r="C385" s="229" t="str">
        <f>[6]Settings!W385</f>
        <v xml:space="preserve"> Kannaland</v>
      </c>
      <c r="D385" s="69">
        <v>28</v>
      </c>
      <c r="E385" s="402">
        <v>1000</v>
      </c>
      <c r="F385" s="135"/>
      <c r="G385" s="115"/>
    </row>
    <row r="386" spans="1:7" x14ac:dyDescent="0.2">
      <c r="A386" s="20" t="str">
        <f>[6]Settings!U386</f>
        <v>B</v>
      </c>
      <c r="B386" s="19" t="s">
        <v>1312</v>
      </c>
      <c r="C386" s="229" t="str">
        <f>[6]Settings!W386</f>
        <v xml:space="preserve"> Hessequa</v>
      </c>
      <c r="D386" s="69">
        <v>35</v>
      </c>
      <c r="E386" s="402">
        <v>1033</v>
      </c>
      <c r="F386" s="135"/>
      <c r="G386" s="115"/>
    </row>
    <row r="387" spans="1:7" x14ac:dyDescent="0.2">
      <c r="A387" s="20" t="str">
        <f>[6]Settings!U387</f>
        <v>B</v>
      </c>
      <c r="B387" s="19" t="s">
        <v>1313</v>
      </c>
      <c r="C387" s="229" t="str">
        <f>[6]Settings!W387</f>
        <v xml:space="preserve"> Mossel Bay</v>
      </c>
      <c r="D387" s="69">
        <v>64</v>
      </c>
      <c r="E387" s="402">
        <v>2291</v>
      </c>
      <c r="F387" s="135"/>
      <c r="G387" s="115"/>
    </row>
    <row r="388" spans="1:7" x14ac:dyDescent="0.2">
      <c r="A388" s="20" t="str">
        <f>[6]Settings!U388</f>
        <v>B</v>
      </c>
      <c r="B388" s="19" t="s">
        <v>1314</v>
      </c>
      <c r="C388" s="229" t="str">
        <f>[6]Settings!W388</f>
        <v xml:space="preserve"> George</v>
      </c>
      <c r="D388" s="69">
        <v>109</v>
      </c>
      <c r="E388" s="402">
        <v>4001</v>
      </c>
      <c r="F388" s="135"/>
      <c r="G388" s="115"/>
    </row>
    <row r="389" spans="1:7" x14ac:dyDescent="0.2">
      <c r="A389" s="20" t="str">
        <f>[6]Settings!U389</f>
        <v>B</v>
      </c>
      <c r="B389" s="19" t="s">
        <v>187</v>
      </c>
      <c r="C389" s="229" t="str">
        <f>[6]Settings!W389</f>
        <v xml:space="preserve"> Oudtshoorn</v>
      </c>
      <c r="D389" s="69">
        <v>65</v>
      </c>
      <c r="E389" s="402">
        <v>2911</v>
      </c>
      <c r="F389" s="135"/>
      <c r="G389" s="115"/>
    </row>
    <row r="390" spans="1:7" x14ac:dyDescent="0.2">
      <c r="A390" s="20" t="str">
        <f>[6]Settings!U390</f>
        <v>B</v>
      </c>
      <c r="B390" s="19" t="s">
        <v>1315</v>
      </c>
      <c r="C390" s="229" t="str">
        <f>[6]Settings!W390</f>
        <v xml:space="preserve"> Bitou</v>
      </c>
      <c r="D390" s="69">
        <v>56</v>
      </c>
      <c r="E390" s="402">
        <v>2232</v>
      </c>
      <c r="F390" s="135"/>
      <c r="G390" s="115"/>
    </row>
    <row r="391" spans="1:7" x14ac:dyDescent="0.2">
      <c r="A391" s="20" t="str">
        <f>[6]Settings!U391</f>
        <v>B</v>
      </c>
      <c r="B391" s="19" t="s">
        <v>1316</v>
      </c>
      <c r="C391" s="229" t="str">
        <f>[6]Settings!W391</f>
        <v xml:space="preserve"> Knysna</v>
      </c>
      <c r="D391" s="69">
        <v>60</v>
      </c>
      <c r="E391" s="402">
        <v>1415</v>
      </c>
      <c r="F391" s="135"/>
      <c r="G391" s="115"/>
    </row>
    <row r="392" spans="1:7" s="66" customFormat="1" x14ac:dyDescent="0.2">
      <c r="A392" s="20" t="str">
        <f>[6]Settings!U392</f>
        <v>C</v>
      </c>
      <c r="B392" s="19" t="s">
        <v>188</v>
      </c>
      <c r="C392" s="229" t="str">
        <f>[6]Settings!W392</f>
        <v xml:space="preserve"> Eden District Municipality</v>
      </c>
      <c r="D392" s="69">
        <v>9</v>
      </c>
      <c r="E392" s="402">
        <v>1280</v>
      </c>
      <c r="F392" s="135"/>
      <c r="G392" s="115"/>
    </row>
    <row r="393" spans="1:7" x14ac:dyDescent="0.2">
      <c r="A393" s="22" t="str">
        <f>[6]Settings!U393</f>
        <v>Total: Eden Municipalities</v>
      </c>
      <c r="B393" s="23"/>
      <c r="C393" s="24"/>
      <c r="D393" s="71">
        <f>SUM(D385:D392)</f>
        <v>426</v>
      </c>
      <c r="E393" s="109">
        <f t="shared" ref="E393:G393" si="50">SUM(E385:E392)</f>
        <v>16163</v>
      </c>
      <c r="F393" s="110">
        <f t="shared" si="50"/>
        <v>0</v>
      </c>
      <c r="G393" s="117">
        <f t="shared" si="50"/>
        <v>0</v>
      </c>
    </row>
    <row r="394" spans="1:7" x14ac:dyDescent="0.2">
      <c r="A394" s="254">
        <f>[6]Settings!U394</f>
        <v>0</v>
      </c>
      <c r="B394" s="243">
        <f>[6]Settings!V394</f>
        <v>0</v>
      </c>
      <c r="C394" s="244">
        <f>[6]Settings!W394</f>
        <v>0</v>
      </c>
      <c r="D394" s="68"/>
      <c r="E394" s="76"/>
      <c r="F394" s="135"/>
      <c r="G394" s="115"/>
    </row>
    <row r="395" spans="1:7" x14ac:dyDescent="0.2">
      <c r="A395" s="20" t="str">
        <f>[6]Settings!U395</f>
        <v>B</v>
      </c>
      <c r="B395" s="19" t="s">
        <v>1317</v>
      </c>
      <c r="C395" s="229" t="str">
        <f>[6]Settings!W395</f>
        <v xml:space="preserve"> Laingsburg</v>
      </c>
      <c r="D395" s="69">
        <v>20</v>
      </c>
      <c r="E395" s="402">
        <v>1031</v>
      </c>
      <c r="F395" s="135"/>
      <c r="G395" s="115"/>
    </row>
    <row r="396" spans="1:7" x14ac:dyDescent="0.2">
      <c r="A396" s="20" t="str">
        <f>[6]Settings!U396</f>
        <v>B</v>
      </c>
      <c r="B396" s="19" t="s">
        <v>1318</v>
      </c>
      <c r="C396" s="229" t="str">
        <f>[6]Settings!W396</f>
        <v xml:space="preserve"> Prince Albert</v>
      </c>
      <c r="D396" s="69">
        <v>22</v>
      </c>
      <c r="E396" s="402">
        <v>1000</v>
      </c>
      <c r="F396" s="135"/>
      <c r="G396" s="115"/>
    </row>
    <row r="397" spans="1:7" x14ac:dyDescent="0.2">
      <c r="A397" s="20" t="str">
        <f>[6]Settings!U397</f>
        <v>B</v>
      </c>
      <c r="B397" s="19" t="s">
        <v>190</v>
      </c>
      <c r="C397" s="229" t="str">
        <f>[6]Settings!W397</f>
        <v xml:space="preserve"> Beaufort West</v>
      </c>
      <c r="D397" s="69">
        <v>40</v>
      </c>
      <c r="E397" s="402">
        <v>1659</v>
      </c>
      <c r="F397" s="135"/>
      <c r="G397" s="115"/>
    </row>
    <row r="398" spans="1:7" s="66" customFormat="1" x14ac:dyDescent="0.2">
      <c r="A398" s="20" t="str">
        <f>[6]Settings!U398</f>
        <v>C</v>
      </c>
      <c r="B398" s="19" t="s">
        <v>191</v>
      </c>
      <c r="C398" s="229" t="str">
        <f>[6]Settings!W398</f>
        <v xml:space="preserve"> Central Karoo District Municipality</v>
      </c>
      <c r="D398" s="69">
        <v>7</v>
      </c>
      <c r="E398" s="402">
        <v>1095</v>
      </c>
      <c r="F398" s="135"/>
      <c r="G398" s="115"/>
    </row>
    <row r="399" spans="1:7" x14ac:dyDescent="0.2">
      <c r="A399" s="22" t="str">
        <f>[6]Settings!U399</f>
        <v>Total: Central Karoo  Municipalities</v>
      </c>
      <c r="B399" s="23"/>
      <c r="C399" s="24"/>
      <c r="D399" s="71">
        <f>SUM(D395:D398)</f>
        <v>89</v>
      </c>
      <c r="E399" s="109">
        <f t="shared" ref="E399:G399" si="51">SUM(E395:E398)</f>
        <v>4785</v>
      </c>
      <c r="F399" s="110">
        <f t="shared" si="51"/>
        <v>0</v>
      </c>
      <c r="G399" s="117">
        <f t="shared" si="51"/>
        <v>0</v>
      </c>
    </row>
    <row r="400" spans="1:7" x14ac:dyDescent="0.2">
      <c r="A400" s="254">
        <f>[6]Settings!U400</f>
        <v>0</v>
      </c>
      <c r="B400" s="243">
        <f>[6]Settings!V400</f>
        <v>0</v>
      </c>
      <c r="C400" s="244">
        <f>[6]Settings!W400</f>
        <v>0</v>
      </c>
      <c r="D400" s="68"/>
      <c r="E400" s="76"/>
      <c r="F400" s="135"/>
      <c r="G400" s="115"/>
    </row>
    <row r="401" spans="1:7" s="66" customFormat="1" x14ac:dyDescent="0.2">
      <c r="A401" s="254">
        <f>[6]Settings!U401</f>
        <v>0</v>
      </c>
      <c r="B401" s="243">
        <f>[6]Settings!V401</f>
        <v>0</v>
      </c>
      <c r="C401" s="244">
        <f>[6]Settings!W401</f>
        <v>0</v>
      </c>
      <c r="D401" s="68"/>
      <c r="E401" s="76"/>
      <c r="F401" s="135"/>
      <c r="G401" s="115"/>
    </row>
    <row r="402" spans="1:7" x14ac:dyDescent="0.2">
      <c r="A402" s="22" t="str">
        <f>[6]Settings!U402</f>
        <v>Total: Western Cape Municipalities</v>
      </c>
      <c r="B402" s="23"/>
      <c r="C402" s="24"/>
      <c r="D402" s="71">
        <f>D360+D368+D376+D393+D399+D383</f>
        <v>4482</v>
      </c>
      <c r="E402" s="109">
        <f t="shared" ref="E402:G402" si="52">E360+E368+E376+E393+E399+E383</f>
        <v>65154</v>
      </c>
      <c r="F402" s="110">
        <f t="shared" si="52"/>
        <v>0</v>
      </c>
      <c r="G402" s="117">
        <f t="shared" si="52"/>
        <v>0</v>
      </c>
    </row>
    <row r="403" spans="1:7" x14ac:dyDescent="0.2">
      <c r="A403" s="254">
        <f>[6]Settings!U403</f>
        <v>0</v>
      </c>
      <c r="B403" s="243">
        <f>[6]Settings!V403</f>
        <v>0</v>
      </c>
      <c r="C403" s="244">
        <f>[6]Settings!W403</f>
        <v>0</v>
      </c>
      <c r="D403" s="72"/>
      <c r="E403" s="76"/>
      <c r="F403" s="135"/>
      <c r="G403" s="115"/>
    </row>
    <row r="404" spans="1:7" x14ac:dyDescent="0.2">
      <c r="A404" s="18" t="str">
        <f>[6]Settings!U404</f>
        <v xml:space="preserve">Unallocated </v>
      </c>
      <c r="B404" s="19"/>
      <c r="C404" s="229"/>
      <c r="D404" s="72"/>
      <c r="E404" s="76"/>
      <c r="F404" s="224"/>
      <c r="G404" s="242"/>
    </row>
    <row r="405" spans="1:7" s="66" customFormat="1" x14ac:dyDescent="0.2">
      <c r="A405" s="254">
        <f>[6]Settings!U405</f>
        <v>0</v>
      </c>
      <c r="B405" s="243">
        <f>[6]Settings!V405</f>
        <v>0</v>
      </c>
      <c r="C405" s="244">
        <f>[6]Settings!W405</f>
        <v>0</v>
      </c>
      <c r="D405" s="160"/>
      <c r="E405" s="76"/>
      <c r="F405" s="135"/>
      <c r="G405" s="115"/>
    </row>
    <row r="406" spans="1:7" x14ac:dyDescent="0.2">
      <c r="A406" s="22" t="str">
        <f>[6]Settings!U406</f>
        <v>National Total</v>
      </c>
      <c r="B406" s="23"/>
      <c r="C406" s="24"/>
      <c r="D406" s="71">
        <f>D64+D101+D122+D202+D244+D275+D321+D356+D402</f>
        <v>59255</v>
      </c>
      <c r="E406" s="109">
        <f t="shared" ref="E406" si="53">E64+E101+E122+E202+E244+E275+E321+E356+E402</f>
        <v>691447</v>
      </c>
      <c r="F406" s="110">
        <f>F64+F101+F122+F202+F244+F275+F321+F356+F402+F404</f>
        <v>0</v>
      </c>
      <c r="G406" s="117">
        <f>G64+G101+G122+G202+G244+G275+G321+G356+G402+G404</f>
        <v>0</v>
      </c>
    </row>
    <row r="407" spans="1:7" x14ac:dyDescent="0.2">
      <c r="A407" s="143"/>
      <c r="B407" s="53"/>
      <c r="C407" s="53"/>
      <c r="D407" s="73"/>
      <c r="E407" s="54"/>
    </row>
    <row r="408" spans="1:7" x14ac:dyDescent="0.2">
      <c r="A408" s="20"/>
      <c r="B408" s="10"/>
      <c r="C408" s="11"/>
      <c r="D408" s="74"/>
      <c r="E408" s="53"/>
    </row>
    <row r="409" spans="1:7" ht="15.75" x14ac:dyDescent="0.25">
      <c r="A409" s="144"/>
      <c r="B409" s="36"/>
      <c r="C409" s="37"/>
      <c r="D409" s="122"/>
      <c r="E409" s="122"/>
      <c r="F409" s="122"/>
      <c r="G409" s="122"/>
    </row>
    <row r="410" spans="1:7" x14ac:dyDescent="0.2">
      <c r="A410" s="20"/>
      <c r="B410" s="10"/>
      <c r="C410" s="11"/>
      <c r="D410" s="122"/>
      <c r="E410" s="122"/>
      <c r="F410" s="122"/>
      <c r="G410" s="122"/>
    </row>
    <row r="411" spans="1:7" x14ac:dyDescent="0.2">
      <c r="A411" s="20"/>
      <c r="B411" s="10"/>
      <c r="C411" s="38"/>
      <c r="D411" s="122"/>
      <c r="E411" s="122"/>
      <c r="F411" s="122"/>
      <c r="G411" s="122"/>
    </row>
    <row r="412" spans="1:7" x14ac:dyDescent="0.2">
      <c r="D412" s="122"/>
      <c r="E412" s="122"/>
      <c r="F412" s="122"/>
      <c r="G412" s="122"/>
    </row>
    <row r="413" spans="1:7" x14ac:dyDescent="0.2">
      <c r="E413" s="39"/>
    </row>
    <row r="414" spans="1:7" x14ac:dyDescent="0.2">
      <c r="E414" s="39"/>
    </row>
    <row r="423" spans="1:7" s="39" customFormat="1" x14ac:dyDescent="0.2">
      <c r="A423" s="42"/>
      <c r="B423" s="16"/>
      <c r="C423" s="16"/>
      <c r="D423" s="75"/>
      <c r="E423" s="16"/>
      <c r="F423" s="16"/>
      <c r="G423" s="16"/>
    </row>
    <row r="424" spans="1:7" s="40" customFormat="1" ht="15.75" x14ac:dyDescent="0.25">
      <c r="A424" s="42"/>
      <c r="B424" s="16"/>
      <c r="C424" s="16"/>
      <c r="D424" s="75"/>
      <c r="E424" s="16"/>
      <c r="F424" s="39"/>
      <c r="G424" s="39"/>
    </row>
    <row r="425" spans="1:7" s="39" customFormat="1" ht="15.75" x14ac:dyDescent="0.25">
      <c r="A425" s="42"/>
      <c r="B425" s="16"/>
      <c r="C425" s="16"/>
      <c r="D425" s="75"/>
      <c r="E425" s="16"/>
      <c r="F425" s="40"/>
      <c r="G425" s="40"/>
    </row>
    <row r="426" spans="1:7" s="39" customFormat="1" x14ac:dyDescent="0.2">
      <c r="A426" s="42"/>
      <c r="B426" s="16"/>
      <c r="C426" s="16"/>
      <c r="D426" s="75"/>
      <c r="E426" s="16"/>
    </row>
    <row r="427" spans="1:7" x14ac:dyDescent="0.2">
      <c r="F427" s="39"/>
      <c r="G427" s="39"/>
    </row>
  </sheetData>
  <mergeCells count="9">
    <mergeCell ref="A1:G1"/>
    <mergeCell ref="A2:G2"/>
    <mergeCell ref="D5:D7"/>
    <mergeCell ref="E5:G5"/>
    <mergeCell ref="A6:B7"/>
    <mergeCell ref="C6:C7"/>
    <mergeCell ref="E6:E7"/>
    <mergeCell ref="F6:F7"/>
    <mergeCell ref="G6:G7"/>
  </mergeCells>
  <dataValidations count="1">
    <dataValidation type="whole" allowBlank="1" showInputMessage="1" showErrorMessage="1" errorTitle="Error" error="Your numbers contain decimals please round of to whole numbers" promptTitle="NB" prompt="Only whole numbers" sqref="E11:F11 E42:E45 E48:E53 E68 E76:E81 E84:E90 E93:E97 E105:E107 E109:E112 E126 E135:E142 E151:E155 E164:F164 E165:E169 E187:E191 E206:E211 E248:E255 E258:E264 E279:E285 E288:E296 E307:E311 E314:E317 E325:E330 E333:E338 E341:E346 E362:E367 E370:E375 E378:E382 E385:E392 E395:E398 E360 D14:D21 E349:E352 E23:E30 E33:E39 E70:E73 E115:E118 E128:E132 E145:E148 E171:E176 E179:E184 E194:E198 E214:E218 E221:E225 E228:E233 E236:E240 E267:E271 E299:E304 E12:E21 E56:E60">
      <formula1>0</formula1>
      <formula2>3000000</formula2>
    </dataValidation>
  </dataValidations>
  <printOptions horizontalCentered="1"/>
  <pageMargins left="0.39370078740157483" right="0.39370078740157483" top="0.39370078740157483" bottom="0" header="0.51181102362204722" footer="0.51181102362204722"/>
  <pageSetup paperSize="9" scale="60" orientation="portrait" r:id="rId1"/>
  <headerFooter alignWithMargins="0"/>
  <rowBreaks count="5" manualBreakCount="5">
    <brk id="64" max="6" man="1"/>
    <brk id="122" max="6" man="1"/>
    <brk id="202" max="6" man="1"/>
    <brk id="275" max="6" man="1"/>
    <brk id="356" max="6"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7"/>
  <sheetViews>
    <sheetView showGridLines="0" view="pageBreakPreview" zoomScaleNormal="100" zoomScaleSheetLayoutView="100" workbookViewId="0">
      <selection activeCell="D3" sqref="D3"/>
    </sheetView>
  </sheetViews>
  <sheetFormatPr defaultRowHeight="12.75" x14ac:dyDescent="0.2"/>
  <cols>
    <col min="1" max="1" width="9.140625" customWidth="1"/>
    <col min="2" max="3" width="10.7109375" customWidth="1"/>
    <col min="4" max="6" width="10.7109375" style="45" customWidth="1"/>
    <col min="7" max="13" width="10.7109375" customWidth="1"/>
    <col min="14" max="15" width="10.85546875" customWidth="1"/>
    <col min="257" max="259" width="10.85546875" customWidth="1"/>
    <col min="260" max="260" width="10.28515625" customWidth="1"/>
    <col min="261" max="271" width="10.85546875" customWidth="1"/>
    <col min="513" max="515" width="10.85546875" customWidth="1"/>
    <col min="516" max="516" width="10.28515625" customWidth="1"/>
    <col min="517" max="527" width="10.85546875" customWidth="1"/>
    <col min="769" max="771" width="10.85546875" customWidth="1"/>
    <col min="772" max="772" width="10.28515625" customWidth="1"/>
    <col min="773" max="783" width="10.85546875" customWidth="1"/>
    <col min="1025" max="1027" width="10.85546875" customWidth="1"/>
    <col min="1028" max="1028" width="10.28515625" customWidth="1"/>
    <col min="1029" max="1039" width="10.85546875" customWidth="1"/>
    <col min="1281" max="1283" width="10.85546875" customWidth="1"/>
    <col min="1284" max="1284" width="10.28515625" customWidth="1"/>
    <col min="1285" max="1295" width="10.85546875" customWidth="1"/>
    <col min="1537" max="1539" width="10.85546875" customWidth="1"/>
    <col min="1540" max="1540" width="10.28515625" customWidth="1"/>
    <col min="1541" max="1551" width="10.85546875" customWidth="1"/>
    <col min="1793" max="1795" width="10.85546875" customWidth="1"/>
    <col min="1796" max="1796" width="10.28515625" customWidth="1"/>
    <col min="1797" max="1807" width="10.85546875" customWidth="1"/>
    <col min="2049" max="2051" width="10.85546875" customWidth="1"/>
    <col min="2052" max="2052" width="10.28515625" customWidth="1"/>
    <col min="2053" max="2063" width="10.85546875" customWidth="1"/>
    <col min="2305" max="2307" width="10.85546875" customWidth="1"/>
    <col min="2308" max="2308" width="10.28515625" customWidth="1"/>
    <col min="2309" max="2319" width="10.85546875" customWidth="1"/>
    <col min="2561" max="2563" width="10.85546875" customWidth="1"/>
    <col min="2564" max="2564" width="10.28515625" customWidth="1"/>
    <col min="2565" max="2575" width="10.85546875" customWidth="1"/>
    <col min="2817" max="2819" width="10.85546875" customWidth="1"/>
    <col min="2820" max="2820" width="10.28515625" customWidth="1"/>
    <col min="2821" max="2831" width="10.85546875" customWidth="1"/>
    <col min="3073" max="3075" width="10.85546875" customWidth="1"/>
    <col min="3076" max="3076" width="10.28515625" customWidth="1"/>
    <col min="3077" max="3087" width="10.85546875" customWidth="1"/>
    <col min="3329" max="3331" width="10.85546875" customWidth="1"/>
    <col min="3332" max="3332" width="10.28515625" customWidth="1"/>
    <col min="3333" max="3343" width="10.85546875" customWidth="1"/>
    <col min="3585" max="3587" width="10.85546875" customWidth="1"/>
    <col min="3588" max="3588" width="10.28515625" customWidth="1"/>
    <col min="3589" max="3599" width="10.85546875" customWidth="1"/>
    <col min="3841" max="3843" width="10.85546875" customWidth="1"/>
    <col min="3844" max="3844" width="10.28515625" customWidth="1"/>
    <col min="3845" max="3855" width="10.85546875" customWidth="1"/>
    <col min="4097" max="4099" width="10.85546875" customWidth="1"/>
    <col min="4100" max="4100" width="10.28515625" customWidth="1"/>
    <col min="4101" max="4111" width="10.85546875" customWidth="1"/>
    <col min="4353" max="4355" width="10.85546875" customWidth="1"/>
    <col min="4356" max="4356" width="10.28515625" customWidth="1"/>
    <col min="4357" max="4367" width="10.85546875" customWidth="1"/>
    <col min="4609" max="4611" width="10.85546875" customWidth="1"/>
    <col min="4612" max="4612" width="10.28515625" customWidth="1"/>
    <col min="4613" max="4623" width="10.85546875" customWidth="1"/>
    <col min="4865" max="4867" width="10.85546875" customWidth="1"/>
    <col min="4868" max="4868" width="10.28515625" customWidth="1"/>
    <col min="4869" max="4879" width="10.85546875" customWidth="1"/>
    <col min="5121" max="5123" width="10.85546875" customWidth="1"/>
    <col min="5124" max="5124" width="10.28515625" customWidth="1"/>
    <col min="5125" max="5135" width="10.85546875" customWidth="1"/>
    <col min="5377" max="5379" width="10.85546875" customWidth="1"/>
    <col min="5380" max="5380" width="10.28515625" customWidth="1"/>
    <col min="5381" max="5391" width="10.85546875" customWidth="1"/>
    <col min="5633" max="5635" width="10.85546875" customWidth="1"/>
    <col min="5636" max="5636" width="10.28515625" customWidth="1"/>
    <col min="5637" max="5647" width="10.85546875" customWidth="1"/>
    <col min="5889" max="5891" width="10.85546875" customWidth="1"/>
    <col min="5892" max="5892" width="10.28515625" customWidth="1"/>
    <col min="5893" max="5903" width="10.85546875" customWidth="1"/>
    <col min="6145" max="6147" width="10.85546875" customWidth="1"/>
    <col min="6148" max="6148" width="10.28515625" customWidth="1"/>
    <col min="6149" max="6159" width="10.85546875" customWidth="1"/>
    <col min="6401" max="6403" width="10.85546875" customWidth="1"/>
    <col min="6404" max="6404" width="10.28515625" customWidth="1"/>
    <col min="6405" max="6415" width="10.85546875" customWidth="1"/>
    <col min="6657" max="6659" width="10.85546875" customWidth="1"/>
    <col min="6660" max="6660" width="10.28515625" customWidth="1"/>
    <col min="6661" max="6671" width="10.85546875" customWidth="1"/>
    <col min="6913" max="6915" width="10.85546875" customWidth="1"/>
    <col min="6916" max="6916" width="10.28515625" customWidth="1"/>
    <col min="6917" max="6927" width="10.85546875" customWidth="1"/>
    <col min="7169" max="7171" width="10.85546875" customWidth="1"/>
    <col min="7172" max="7172" width="10.28515625" customWidth="1"/>
    <col min="7173" max="7183" width="10.85546875" customWidth="1"/>
    <col min="7425" max="7427" width="10.85546875" customWidth="1"/>
    <col min="7428" max="7428" width="10.28515625" customWidth="1"/>
    <col min="7429" max="7439" width="10.85546875" customWidth="1"/>
    <col min="7681" max="7683" width="10.85546875" customWidth="1"/>
    <col min="7684" max="7684" width="10.28515625" customWidth="1"/>
    <col min="7685" max="7695" width="10.85546875" customWidth="1"/>
    <col min="7937" max="7939" width="10.85546875" customWidth="1"/>
    <col min="7940" max="7940" width="10.28515625" customWidth="1"/>
    <col min="7941" max="7951" width="10.85546875" customWidth="1"/>
    <col min="8193" max="8195" width="10.85546875" customWidth="1"/>
    <col min="8196" max="8196" width="10.28515625" customWidth="1"/>
    <col min="8197" max="8207" width="10.85546875" customWidth="1"/>
    <col min="8449" max="8451" width="10.85546875" customWidth="1"/>
    <col min="8452" max="8452" width="10.28515625" customWidth="1"/>
    <col min="8453" max="8463" width="10.85546875" customWidth="1"/>
    <col min="8705" max="8707" width="10.85546875" customWidth="1"/>
    <col min="8708" max="8708" width="10.28515625" customWidth="1"/>
    <col min="8709" max="8719" width="10.85546875" customWidth="1"/>
    <col min="8961" max="8963" width="10.85546875" customWidth="1"/>
    <col min="8964" max="8964" width="10.28515625" customWidth="1"/>
    <col min="8965" max="8975" width="10.85546875" customWidth="1"/>
    <col min="9217" max="9219" width="10.85546875" customWidth="1"/>
    <col min="9220" max="9220" width="10.28515625" customWidth="1"/>
    <col min="9221" max="9231" width="10.85546875" customWidth="1"/>
    <col min="9473" max="9475" width="10.85546875" customWidth="1"/>
    <col min="9476" max="9476" width="10.28515625" customWidth="1"/>
    <col min="9477" max="9487" width="10.85546875" customWidth="1"/>
    <col min="9729" max="9731" width="10.85546875" customWidth="1"/>
    <col min="9732" max="9732" width="10.28515625" customWidth="1"/>
    <col min="9733" max="9743" width="10.85546875" customWidth="1"/>
    <col min="9985" max="9987" width="10.85546875" customWidth="1"/>
    <col min="9988" max="9988" width="10.28515625" customWidth="1"/>
    <col min="9989" max="9999" width="10.85546875" customWidth="1"/>
    <col min="10241" max="10243" width="10.85546875" customWidth="1"/>
    <col min="10244" max="10244" width="10.28515625" customWidth="1"/>
    <col min="10245" max="10255" width="10.85546875" customWidth="1"/>
    <col min="10497" max="10499" width="10.85546875" customWidth="1"/>
    <col min="10500" max="10500" width="10.28515625" customWidth="1"/>
    <col min="10501" max="10511" width="10.85546875" customWidth="1"/>
    <col min="10753" max="10755" width="10.85546875" customWidth="1"/>
    <col min="10756" max="10756" width="10.28515625" customWidth="1"/>
    <col min="10757" max="10767" width="10.85546875" customWidth="1"/>
    <col min="11009" max="11011" width="10.85546875" customWidth="1"/>
    <col min="11012" max="11012" width="10.28515625" customWidth="1"/>
    <col min="11013" max="11023" width="10.85546875" customWidth="1"/>
    <col min="11265" max="11267" width="10.85546875" customWidth="1"/>
    <col min="11268" max="11268" width="10.28515625" customWidth="1"/>
    <col min="11269" max="11279" width="10.85546875" customWidth="1"/>
    <col min="11521" max="11523" width="10.85546875" customWidth="1"/>
    <col min="11524" max="11524" width="10.28515625" customWidth="1"/>
    <col min="11525" max="11535" width="10.85546875" customWidth="1"/>
    <col min="11777" max="11779" width="10.85546875" customWidth="1"/>
    <col min="11780" max="11780" width="10.28515625" customWidth="1"/>
    <col min="11781" max="11791" width="10.85546875" customWidth="1"/>
    <col min="12033" max="12035" width="10.85546875" customWidth="1"/>
    <col min="12036" max="12036" width="10.28515625" customWidth="1"/>
    <col min="12037" max="12047" width="10.85546875" customWidth="1"/>
    <col min="12289" max="12291" width="10.85546875" customWidth="1"/>
    <col min="12292" max="12292" width="10.28515625" customWidth="1"/>
    <col min="12293" max="12303" width="10.85546875" customWidth="1"/>
    <col min="12545" max="12547" width="10.85546875" customWidth="1"/>
    <col min="12548" max="12548" width="10.28515625" customWidth="1"/>
    <col min="12549" max="12559" width="10.85546875" customWidth="1"/>
    <col min="12801" max="12803" width="10.85546875" customWidth="1"/>
    <col min="12804" max="12804" width="10.28515625" customWidth="1"/>
    <col min="12805" max="12815" width="10.85546875" customWidth="1"/>
    <col min="13057" max="13059" width="10.85546875" customWidth="1"/>
    <col min="13060" max="13060" width="10.28515625" customWidth="1"/>
    <col min="13061" max="13071" width="10.85546875" customWidth="1"/>
    <col min="13313" max="13315" width="10.85546875" customWidth="1"/>
    <col min="13316" max="13316" width="10.28515625" customWidth="1"/>
    <col min="13317" max="13327" width="10.85546875" customWidth="1"/>
    <col min="13569" max="13571" width="10.85546875" customWidth="1"/>
    <col min="13572" max="13572" width="10.28515625" customWidth="1"/>
    <col min="13573" max="13583" width="10.85546875" customWidth="1"/>
    <col min="13825" max="13827" width="10.85546875" customWidth="1"/>
    <col min="13828" max="13828" width="10.28515625" customWidth="1"/>
    <col min="13829" max="13839" width="10.85546875" customWidth="1"/>
    <col min="14081" max="14083" width="10.85546875" customWidth="1"/>
    <col min="14084" max="14084" width="10.28515625" customWidth="1"/>
    <col min="14085" max="14095" width="10.85546875" customWidth="1"/>
    <col min="14337" max="14339" width="10.85546875" customWidth="1"/>
    <col min="14340" max="14340" width="10.28515625" customWidth="1"/>
    <col min="14341" max="14351" width="10.85546875" customWidth="1"/>
    <col min="14593" max="14595" width="10.85546875" customWidth="1"/>
    <col min="14596" max="14596" width="10.28515625" customWidth="1"/>
    <col min="14597" max="14607" width="10.85546875" customWidth="1"/>
    <col min="14849" max="14851" width="10.85546875" customWidth="1"/>
    <col min="14852" max="14852" width="10.28515625" customWidth="1"/>
    <col min="14853" max="14863" width="10.85546875" customWidth="1"/>
    <col min="15105" max="15107" width="10.85546875" customWidth="1"/>
    <col min="15108" max="15108" width="10.28515625" customWidth="1"/>
    <col min="15109" max="15119" width="10.85546875" customWidth="1"/>
    <col min="15361" max="15363" width="10.85546875" customWidth="1"/>
    <col min="15364" max="15364" width="10.28515625" customWidth="1"/>
    <col min="15365" max="15375" width="10.85546875" customWidth="1"/>
    <col min="15617" max="15619" width="10.85546875" customWidth="1"/>
    <col min="15620" max="15620" width="10.28515625" customWidth="1"/>
    <col min="15621" max="15631" width="10.85546875" customWidth="1"/>
    <col min="15873" max="15875" width="10.85546875" customWidth="1"/>
    <col min="15876" max="15876" width="10.28515625" customWidth="1"/>
    <col min="15877" max="15887" width="10.85546875" customWidth="1"/>
    <col min="16129" max="16131" width="10.85546875" customWidth="1"/>
    <col min="16132" max="16132" width="10.28515625" customWidth="1"/>
    <col min="16133" max="16143" width="10.85546875" customWidth="1"/>
  </cols>
  <sheetData>
    <row r="1" spans="1:13" ht="15.75" x14ac:dyDescent="0.2">
      <c r="A1" s="142"/>
      <c r="B1" s="162" t="s">
        <v>512</v>
      </c>
      <c r="C1" s="173"/>
      <c r="D1" s="173"/>
      <c r="E1" s="174"/>
      <c r="F1" s="174"/>
      <c r="G1" s="174"/>
      <c r="H1" s="173"/>
      <c r="I1" s="173"/>
      <c r="J1" s="173"/>
      <c r="K1" s="173"/>
      <c r="L1" s="173"/>
      <c r="M1" s="437"/>
    </row>
    <row r="2" spans="1:13" ht="15.75" x14ac:dyDescent="0.25">
      <c r="A2" s="142"/>
      <c r="B2" s="175"/>
      <c r="C2" s="173"/>
      <c r="D2" s="173"/>
      <c r="E2" s="174"/>
      <c r="F2" s="174"/>
      <c r="G2" s="174"/>
      <c r="H2" s="173"/>
      <c r="I2" s="173"/>
      <c r="J2" s="173"/>
      <c r="K2" s="173"/>
      <c r="L2" s="173"/>
    </row>
    <row r="3" spans="1:13" ht="15.75" x14ac:dyDescent="0.2">
      <c r="A3" s="142"/>
      <c r="B3" s="163" t="s">
        <v>547</v>
      </c>
      <c r="C3" s="173"/>
      <c r="D3" s="173"/>
      <c r="E3" s="174"/>
      <c r="F3" s="174"/>
      <c r="G3" s="174"/>
      <c r="H3" s="173"/>
      <c r="I3" s="173"/>
      <c r="J3" s="173"/>
      <c r="K3" s="173"/>
      <c r="L3" s="173"/>
      <c r="M3" s="437"/>
    </row>
    <row r="4" spans="1:13" x14ac:dyDescent="0.2">
      <c r="A4" s="142"/>
      <c r="B4" s="176"/>
      <c r="C4" s="177"/>
      <c r="D4" s="176"/>
      <c r="E4" s="61"/>
      <c r="F4" s="61"/>
      <c r="G4" s="61"/>
      <c r="H4" s="176"/>
      <c r="I4" s="176"/>
      <c r="J4" s="176"/>
      <c r="K4" s="176"/>
      <c r="L4" s="176"/>
    </row>
    <row r="5" spans="1:13" ht="30" customHeight="1" x14ac:dyDescent="0.25">
      <c r="A5" s="142"/>
      <c r="B5" s="841" t="s">
        <v>465</v>
      </c>
      <c r="C5" s="841"/>
      <c r="D5" s="841"/>
      <c r="E5" s="841"/>
      <c r="F5" s="841"/>
      <c r="G5" s="841"/>
      <c r="H5" s="841"/>
      <c r="I5" s="841"/>
      <c r="J5" s="841"/>
      <c r="K5" s="841"/>
      <c r="L5" s="841"/>
      <c r="M5" s="841"/>
    </row>
    <row r="6" spans="1:13" ht="15.75" x14ac:dyDescent="0.2">
      <c r="A6" s="142"/>
      <c r="B6" s="162"/>
      <c r="C6" s="162"/>
      <c r="D6" s="162"/>
      <c r="E6" s="162"/>
      <c r="F6" s="162"/>
      <c r="G6" s="162"/>
      <c r="H6" s="162"/>
      <c r="I6" s="162"/>
      <c r="J6" s="162"/>
      <c r="K6" s="162"/>
      <c r="L6" s="162"/>
      <c r="M6" s="162"/>
    </row>
    <row r="7" spans="1:13" ht="15.75" x14ac:dyDescent="0.25">
      <c r="A7" s="142"/>
      <c r="B7" s="175" t="s">
        <v>279</v>
      </c>
      <c r="C7" s="175"/>
      <c r="D7" s="175"/>
      <c r="E7" s="175"/>
      <c r="F7" s="175"/>
      <c r="G7" s="175"/>
      <c r="H7" s="175"/>
      <c r="I7" s="175"/>
      <c r="J7" s="175"/>
      <c r="K7" s="175"/>
      <c r="L7" s="175"/>
      <c r="M7" s="175"/>
    </row>
  </sheetData>
  <mergeCells count="1">
    <mergeCell ref="B5:M5"/>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AM491"/>
  <sheetViews>
    <sheetView showGridLines="0" view="pageBreakPreview" topLeftCell="A281" zoomScale="85" zoomScaleNormal="100" zoomScaleSheetLayoutView="85" workbookViewId="0">
      <selection activeCell="D3" sqref="D3"/>
    </sheetView>
  </sheetViews>
  <sheetFormatPr defaultRowHeight="12.75" x14ac:dyDescent="0.2"/>
  <cols>
    <col min="1" max="1" width="10.7109375" style="59" customWidth="1"/>
    <col min="2" max="2" width="40.7109375" style="59" customWidth="1"/>
    <col min="3" max="3" width="3.7109375" style="59" customWidth="1"/>
    <col min="4" max="4" width="8.7109375" style="59" customWidth="1"/>
    <col min="5" max="6" width="40.7109375" style="59" customWidth="1"/>
    <col min="7" max="8" width="12.7109375" style="59" customWidth="1"/>
    <col min="9" max="9" width="12.7109375" style="61" customWidth="1"/>
    <col min="10" max="11" width="12.7109375" style="59" customWidth="1"/>
    <col min="12" max="12" width="12.7109375" style="61" customWidth="1"/>
    <col min="13" max="250" width="9.140625" style="59"/>
    <col min="251" max="251" width="4.7109375" style="59" customWidth="1"/>
    <col min="252" max="252" width="11.7109375" style="59" customWidth="1"/>
    <col min="253" max="253" width="48" style="59" customWidth="1"/>
    <col min="254" max="254" width="3.7109375" style="59" customWidth="1"/>
    <col min="255" max="255" width="9" style="59" customWidth="1"/>
    <col min="256" max="256" width="45.140625" style="59" customWidth="1"/>
    <col min="257" max="257" width="38.85546875" style="59" customWidth="1"/>
    <col min="258" max="258" width="12" style="59" customWidth="1"/>
    <col min="259" max="259" width="11.28515625" style="59" customWidth="1"/>
    <col min="260" max="260" width="12" style="59" customWidth="1"/>
    <col min="261" max="506" width="9.140625" style="59"/>
    <col min="507" max="507" width="4.7109375" style="59" customWidth="1"/>
    <col min="508" max="508" width="11.7109375" style="59" customWidth="1"/>
    <col min="509" max="509" width="48" style="59" customWidth="1"/>
    <col min="510" max="510" width="3.7109375" style="59" customWidth="1"/>
    <col min="511" max="511" width="9" style="59" customWidth="1"/>
    <col min="512" max="512" width="45.140625" style="59" customWidth="1"/>
    <col min="513" max="513" width="38.85546875" style="59" customWidth="1"/>
    <col min="514" max="514" width="12" style="59" customWidth="1"/>
    <col min="515" max="515" width="11.28515625" style="59" customWidth="1"/>
    <col min="516" max="516" width="12" style="59" customWidth="1"/>
    <col min="517" max="762" width="9.140625" style="59"/>
    <col min="763" max="763" width="4.7109375" style="59" customWidth="1"/>
    <col min="764" max="764" width="11.7109375" style="59" customWidth="1"/>
    <col min="765" max="765" width="48" style="59" customWidth="1"/>
    <col min="766" max="766" width="3.7109375" style="59" customWidth="1"/>
    <col min="767" max="767" width="9" style="59" customWidth="1"/>
    <col min="768" max="768" width="45.140625" style="59" customWidth="1"/>
    <col min="769" max="769" width="38.85546875" style="59" customWidth="1"/>
    <col min="770" max="770" width="12" style="59" customWidth="1"/>
    <col min="771" max="771" width="11.28515625" style="59" customWidth="1"/>
    <col min="772" max="772" width="12" style="59" customWidth="1"/>
    <col min="773" max="1018" width="9.140625" style="59"/>
    <col min="1019" max="1019" width="4.7109375" style="59" customWidth="1"/>
    <col min="1020" max="1020" width="11.7109375" style="59" customWidth="1"/>
    <col min="1021" max="1021" width="48" style="59" customWidth="1"/>
    <col min="1022" max="1022" width="3.7109375" style="59" customWidth="1"/>
    <col min="1023" max="1023" width="9" style="59" customWidth="1"/>
    <col min="1024" max="1024" width="45.140625" style="59" customWidth="1"/>
    <col min="1025" max="1025" width="38.85546875" style="59" customWidth="1"/>
    <col min="1026" max="1026" width="12" style="59" customWidth="1"/>
    <col min="1027" max="1027" width="11.28515625" style="59" customWidth="1"/>
    <col min="1028" max="1028" width="12" style="59" customWidth="1"/>
    <col min="1029" max="1274" width="9.140625" style="59"/>
    <col min="1275" max="1275" width="4.7109375" style="59" customWidth="1"/>
    <col min="1276" max="1276" width="11.7109375" style="59" customWidth="1"/>
    <col min="1277" max="1277" width="48" style="59" customWidth="1"/>
    <col min="1278" max="1278" width="3.7109375" style="59" customWidth="1"/>
    <col min="1279" max="1279" width="9" style="59" customWidth="1"/>
    <col min="1280" max="1280" width="45.140625" style="59" customWidth="1"/>
    <col min="1281" max="1281" width="38.85546875" style="59" customWidth="1"/>
    <col min="1282" max="1282" width="12" style="59" customWidth="1"/>
    <col min="1283" max="1283" width="11.28515625" style="59" customWidth="1"/>
    <col min="1284" max="1284" width="12" style="59" customWidth="1"/>
    <col min="1285" max="1530" width="9.140625" style="59"/>
    <col min="1531" max="1531" width="4.7109375" style="59" customWidth="1"/>
    <col min="1532" max="1532" width="11.7109375" style="59" customWidth="1"/>
    <col min="1533" max="1533" width="48" style="59" customWidth="1"/>
    <col min="1534" max="1534" width="3.7109375" style="59" customWidth="1"/>
    <col min="1535" max="1535" width="9" style="59" customWidth="1"/>
    <col min="1536" max="1536" width="45.140625" style="59" customWidth="1"/>
    <col min="1537" max="1537" width="38.85546875" style="59" customWidth="1"/>
    <col min="1538" max="1538" width="12" style="59" customWidth="1"/>
    <col min="1539" max="1539" width="11.28515625" style="59" customWidth="1"/>
    <col min="1540" max="1540" width="12" style="59" customWidth="1"/>
    <col min="1541" max="1786" width="9.140625" style="59"/>
    <col min="1787" max="1787" width="4.7109375" style="59" customWidth="1"/>
    <col min="1788" max="1788" width="11.7109375" style="59" customWidth="1"/>
    <col min="1789" max="1789" width="48" style="59" customWidth="1"/>
    <col min="1790" max="1790" width="3.7109375" style="59" customWidth="1"/>
    <col min="1791" max="1791" width="9" style="59" customWidth="1"/>
    <col min="1792" max="1792" width="45.140625" style="59" customWidth="1"/>
    <col min="1793" max="1793" width="38.85546875" style="59" customWidth="1"/>
    <col min="1794" max="1794" width="12" style="59" customWidth="1"/>
    <col min="1795" max="1795" width="11.28515625" style="59" customWidth="1"/>
    <col min="1796" max="1796" width="12" style="59" customWidth="1"/>
    <col min="1797" max="2042" width="9.140625" style="59"/>
    <col min="2043" max="2043" width="4.7109375" style="59" customWidth="1"/>
    <col min="2044" max="2044" width="11.7109375" style="59" customWidth="1"/>
    <col min="2045" max="2045" width="48" style="59" customWidth="1"/>
    <col min="2046" max="2046" width="3.7109375" style="59" customWidth="1"/>
    <col min="2047" max="2047" width="9" style="59" customWidth="1"/>
    <col min="2048" max="2048" width="45.140625" style="59" customWidth="1"/>
    <col min="2049" max="2049" width="38.85546875" style="59" customWidth="1"/>
    <col min="2050" max="2050" width="12" style="59" customWidth="1"/>
    <col min="2051" max="2051" width="11.28515625" style="59" customWidth="1"/>
    <col min="2052" max="2052" width="12" style="59" customWidth="1"/>
    <col min="2053" max="2298" width="9.140625" style="59"/>
    <col min="2299" max="2299" width="4.7109375" style="59" customWidth="1"/>
    <col min="2300" max="2300" width="11.7109375" style="59" customWidth="1"/>
    <col min="2301" max="2301" width="48" style="59" customWidth="1"/>
    <col min="2302" max="2302" width="3.7109375" style="59" customWidth="1"/>
    <col min="2303" max="2303" width="9" style="59" customWidth="1"/>
    <col min="2304" max="2304" width="45.140625" style="59" customWidth="1"/>
    <col min="2305" max="2305" width="38.85546875" style="59" customWidth="1"/>
    <col min="2306" max="2306" width="12" style="59" customWidth="1"/>
    <col min="2307" max="2307" width="11.28515625" style="59" customWidth="1"/>
    <col min="2308" max="2308" width="12" style="59" customWidth="1"/>
    <col min="2309" max="2554" width="9.140625" style="59"/>
    <col min="2555" max="2555" width="4.7109375" style="59" customWidth="1"/>
    <col min="2556" max="2556" width="11.7109375" style="59" customWidth="1"/>
    <col min="2557" max="2557" width="48" style="59" customWidth="1"/>
    <col min="2558" max="2558" width="3.7109375" style="59" customWidth="1"/>
    <col min="2559" max="2559" width="9" style="59" customWidth="1"/>
    <col min="2560" max="2560" width="45.140625" style="59" customWidth="1"/>
    <col min="2561" max="2561" width="38.85546875" style="59" customWidth="1"/>
    <col min="2562" max="2562" width="12" style="59" customWidth="1"/>
    <col min="2563" max="2563" width="11.28515625" style="59" customWidth="1"/>
    <col min="2564" max="2564" width="12" style="59" customWidth="1"/>
    <col min="2565" max="2810" width="9.140625" style="59"/>
    <col min="2811" max="2811" width="4.7109375" style="59" customWidth="1"/>
    <col min="2812" max="2812" width="11.7109375" style="59" customWidth="1"/>
    <col min="2813" max="2813" width="48" style="59" customWidth="1"/>
    <col min="2814" max="2814" width="3.7109375" style="59" customWidth="1"/>
    <col min="2815" max="2815" width="9" style="59" customWidth="1"/>
    <col min="2816" max="2816" width="45.140625" style="59" customWidth="1"/>
    <col min="2817" max="2817" width="38.85546875" style="59" customWidth="1"/>
    <col min="2818" max="2818" width="12" style="59" customWidth="1"/>
    <col min="2819" max="2819" width="11.28515625" style="59" customWidth="1"/>
    <col min="2820" max="2820" width="12" style="59" customWidth="1"/>
    <col min="2821" max="3066" width="9.140625" style="59"/>
    <col min="3067" max="3067" width="4.7109375" style="59" customWidth="1"/>
    <col min="3068" max="3068" width="11.7109375" style="59" customWidth="1"/>
    <col min="3069" max="3069" width="48" style="59" customWidth="1"/>
    <col min="3070" max="3070" width="3.7109375" style="59" customWidth="1"/>
    <col min="3071" max="3071" width="9" style="59" customWidth="1"/>
    <col min="3072" max="3072" width="45.140625" style="59" customWidth="1"/>
    <col min="3073" max="3073" width="38.85546875" style="59" customWidth="1"/>
    <col min="3074" max="3074" width="12" style="59" customWidth="1"/>
    <col min="3075" max="3075" width="11.28515625" style="59" customWidth="1"/>
    <col min="3076" max="3076" width="12" style="59" customWidth="1"/>
    <col min="3077" max="3322" width="9.140625" style="59"/>
    <col min="3323" max="3323" width="4.7109375" style="59" customWidth="1"/>
    <col min="3324" max="3324" width="11.7109375" style="59" customWidth="1"/>
    <col min="3325" max="3325" width="48" style="59" customWidth="1"/>
    <col min="3326" max="3326" width="3.7109375" style="59" customWidth="1"/>
    <col min="3327" max="3327" width="9" style="59" customWidth="1"/>
    <col min="3328" max="3328" width="45.140625" style="59" customWidth="1"/>
    <col min="3329" max="3329" width="38.85546875" style="59" customWidth="1"/>
    <col min="3330" max="3330" width="12" style="59" customWidth="1"/>
    <col min="3331" max="3331" width="11.28515625" style="59" customWidth="1"/>
    <col min="3332" max="3332" width="12" style="59" customWidth="1"/>
    <col min="3333" max="3578" width="9.140625" style="59"/>
    <col min="3579" max="3579" width="4.7109375" style="59" customWidth="1"/>
    <col min="3580" max="3580" width="11.7109375" style="59" customWidth="1"/>
    <col min="3581" max="3581" width="48" style="59" customWidth="1"/>
    <col min="3582" max="3582" width="3.7109375" style="59" customWidth="1"/>
    <col min="3583" max="3583" width="9" style="59" customWidth="1"/>
    <col min="3584" max="3584" width="45.140625" style="59" customWidth="1"/>
    <col min="3585" max="3585" width="38.85546875" style="59" customWidth="1"/>
    <col min="3586" max="3586" width="12" style="59" customWidth="1"/>
    <col min="3587" max="3587" width="11.28515625" style="59" customWidth="1"/>
    <col min="3588" max="3588" width="12" style="59" customWidth="1"/>
    <col min="3589" max="3834" width="9.140625" style="59"/>
    <col min="3835" max="3835" width="4.7109375" style="59" customWidth="1"/>
    <col min="3836" max="3836" width="11.7109375" style="59" customWidth="1"/>
    <col min="3837" max="3837" width="48" style="59" customWidth="1"/>
    <col min="3838" max="3838" width="3.7109375" style="59" customWidth="1"/>
    <col min="3839" max="3839" width="9" style="59" customWidth="1"/>
    <col min="3840" max="3840" width="45.140625" style="59" customWidth="1"/>
    <col min="3841" max="3841" width="38.85546875" style="59" customWidth="1"/>
    <col min="3842" max="3842" width="12" style="59" customWidth="1"/>
    <col min="3843" max="3843" width="11.28515625" style="59" customWidth="1"/>
    <col min="3844" max="3844" width="12" style="59" customWidth="1"/>
    <col min="3845" max="4090" width="9.140625" style="59"/>
    <col min="4091" max="4091" width="4.7109375" style="59" customWidth="1"/>
    <col min="4092" max="4092" width="11.7109375" style="59" customWidth="1"/>
    <col min="4093" max="4093" width="48" style="59" customWidth="1"/>
    <col min="4094" max="4094" width="3.7109375" style="59" customWidth="1"/>
    <col min="4095" max="4095" width="9" style="59" customWidth="1"/>
    <col min="4096" max="4096" width="45.140625" style="59" customWidth="1"/>
    <col min="4097" max="4097" width="38.85546875" style="59" customWidth="1"/>
    <col min="4098" max="4098" width="12" style="59" customWidth="1"/>
    <col min="4099" max="4099" width="11.28515625" style="59" customWidth="1"/>
    <col min="4100" max="4100" width="12" style="59" customWidth="1"/>
    <col min="4101" max="4346" width="9.140625" style="59"/>
    <col min="4347" max="4347" width="4.7109375" style="59" customWidth="1"/>
    <col min="4348" max="4348" width="11.7109375" style="59" customWidth="1"/>
    <col min="4349" max="4349" width="48" style="59" customWidth="1"/>
    <col min="4350" max="4350" width="3.7109375" style="59" customWidth="1"/>
    <col min="4351" max="4351" width="9" style="59" customWidth="1"/>
    <col min="4352" max="4352" width="45.140625" style="59" customWidth="1"/>
    <col min="4353" max="4353" width="38.85546875" style="59" customWidth="1"/>
    <col min="4354" max="4354" width="12" style="59" customWidth="1"/>
    <col min="4355" max="4355" width="11.28515625" style="59" customWidth="1"/>
    <col min="4356" max="4356" width="12" style="59" customWidth="1"/>
    <col min="4357" max="4602" width="9.140625" style="59"/>
    <col min="4603" max="4603" width="4.7109375" style="59" customWidth="1"/>
    <col min="4604" max="4604" width="11.7109375" style="59" customWidth="1"/>
    <col min="4605" max="4605" width="48" style="59" customWidth="1"/>
    <col min="4606" max="4606" width="3.7109375" style="59" customWidth="1"/>
    <col min="4607" max="4607" width="9" style="59" customWidth="1"/>
    <col min="4608" max="4608" width="45.140625" style="59" customWidth="1"/>
    <col min="4609" max="4609" width="38.85546875" style="59" customWidth="1"/>
    <col min="4610" max="4610" width="12" style="59" customWidth="1"/>
    <col min="4611" max="4611" width="11.28515625" style="59" customWidth="1"/>
    <col min="4612" max="4612" width="12" style="59" customWidth="1"/>
    <col min="4613" max="4858" width="9.140625" style="59"/>
    <col min="4859" max="4859" width="4.7109375" style="59" customWidth="1"/>
    <col min="4860" max="4860" width="11.7109375" style="59" customWidth="1"/>
    <col min="4861" max="4861" width="48" style="59" customWidth="1"/>
    <col min="4862" max="4862" width="3.7109375" style="59" customWidth="1"/>
    <col min="4863" max="4863" width="9" style="59" customWidth="1"/>
    <col min="4864" max="4864" width="45.140625" style="59" customWidth="1"/>
    <col min="4865" max="4865" width="38.85546875" style="59" customWidth="1"/>
    <col min="4866" max="4866" width="12" style="59" customWidth="1"/>
    <col min="4867" max="4867" width="11.28515625" style="59" customWidth="1"/>
    <col min="4868" max="4868" width="12" style="59" customWidth="1"/>
    <col min="4869" max="5114" width="9.140625" style="59"/>
    <col min="5115" max="5115" width="4.7109375" style="59" customWidth="1"/>
    <col min="5116" max="5116" width="11.7109375" style="59" customWidth="1"/>
    <col min="5117" max="5117" width="48" style="59" customWidth="1"/>
    <col min="5118" max="5118" width="3.7109375" style="59" customWidth="1"/>
    <col min="5119" max="5119" width="9" style="59" customWidth="1"/>
    <col min="5120" max="5120" width="45.140625" style="59" customWidth="1"/>
    <col min="5121" max="5121" width="38.85546875" style="59" customWidth="1"/>
    <col min="5122" max="5122" width="12" style="59" customWidth="1"/>
    <col min="5123" max="5123" width="11.28515625" style="59" customWidth="1"/>
    <col min="5124" max="5124" width="12" style="59" customWidth="1"/>
    <col min="5125" max="5370" width="9.140625" style="59"/>
    <col min="5371" max="5371" width="4.7109375" style="59" customWidth="1"/>
    <col min="5372" max="5372" width="11.7109375" style="59" customWidth="1"/>
    <col min="5373" max="5373" width="48" style="59" customWidth="1"/>
    <col min="5374" max="5374" width="3.7109375" style="59" customWidth="1"/>
    <col min="5375" max="5375" width="9" style="59" customWidth="1"/>
    <col min="5376" max="5376" width="45.140625" style="59" customWidth="1"/>
    <col min="5377" max="5377" width="38.85546875" style="59" customWidth="1"/>
    <col min="5378" max="5378" width="12" style="59" customWidth="1"/>
    <col min="5379" max="5379" width="11.28515625" style="59" customWidth="1"/>
    <col min="5380" max="5380" width="12" style="59" customWidth="1"/>
    <col min="5381" max="5626" width="9.140625" style="59"/>
    <col min="5627" max="5627" width="4.7109375" style="59" customWidth="1"/>
    <col min="5628" max="5628" width="11.7109375" style="59" customWidth="1"/>
    <col min="5629" max="5629" width="48" style="59" customWidth="1"/>
    <col min="5630" max="5630" width="3.7109375" style="59" customWidth="1"/>
    <col min="5631" max="5631" width="9" style="59" customWidth="1"/>
    <col min="5632" max="5632" width="45.140625" style="59" customWidth="1"/>
    <col min="5633" max="5633" width="38.85546875" style="59" customWidth="1"/>
    <col min="5634" max="5634" width="12" style="59" customWidth="1"/>
    <col min="5635" max="5635" width="11.28515625" style="59" customWidth="1"/>
    <col min="5636" max="5636" width="12" style="59" customWidth="1"/>
    <col min="5637" max="5882" width="9.140625" style="59"/>
    <col min="5883" max="5883" width="4.7109375" style="59" customWidth="1"/>
    <col min="5884" max="5884" width="11.7109375" style="59" customWidth="1"/>
    <col min="5885" max="5885" width="48" style="59" customWidth="1"/>
    <col min="5886" max="5886" width="3.7109375" style="59" customWidth="1"/>
    <col min="5887" max="5887" width="9" style="59" customWidth="1"/>
    <col min="5888" max="5888" width="45.140625" style="59" customWidth="1"/>
    <col min="5889" max="5889" width="38.85546875" style="59" customWidth="1"/>
    <col min="5890" max="5890" width="12" style="59" customWidth="1"/>
    <col min="5891" max="5891" width="11.28515625" style="59" customWidth="1"/>
    <col min="5892" max="5892" width="12" style="59" customWidth="1"/>
    <col min="5893" max="6138" width="9.140625" style="59"/>
    <col min="6139" max="6139" width="4.7109375" style="59" customWidth="1"/>
    <col min="6140" max="6140" width="11.7109375" style="59" customWidth="1"/>
    <col min="6141" max="6141" width="48" style="59" customWidth="1"/>
    <col min="6142" max="6142" width="3.7109375" style="59" customWidth="1"/>
    <col min="6143" max="6143" width="9" style="59" customWidth="1"/>
    <col min="6144" max="6144" width="45.140625" style="59" customWidth="1"/>
    <col min="6145" max="6145" width="38.85546875" style="59" customWidth="1"/>
    <col min="6146" max="6146" width="12" style="59" customWidth="1"/>
    <col min="6147" max="6147" width="11.28515625" style="59" customWidth="1"/>
    <col min="6148" max="6148" width="12" style="59" customWidth="1"/>
    <col min="6149" max="6394" width="9.140625" style="59"/>
    <col min="6395" max="6395" width="4.7109375" style="59" customWidth="1"/>
    <col min="6396" max="6396" width="11.7109375" style="59" customWidth="1"/>
    <col min="6397" max="6397" width="48" style="59" customWidth="1"/>
    <col min="6398" max="6398" width="3.7109375" style="59" customWidth="1"/>
    <col min="6399" max="6399" width="9" style="59" customWidth="1"/>
    <col min="6400" max="6400" width="45.140625" style="59" customWidth="1"/>
    <col min="6401" max="6401" width="38.85546875" style="59" customWidth="1"/>
    <col min="6402" max="6402" width="12" style="59" customWidth="1"/>
    <col min="6403" max="6403" width="11.28515625" style="59" customWidth="1"/>
    <col min="6404" max="6404" width="12" style="59" customWidth="1"/>
    <col min="6405" max="6650" width="9.140625" style="59"/>
    <col min="6651" max="6651" width="4.7109375" style="59" customWidth="1"/>
    <col min="6652" max="6652" width="11.7109375" style="59" customWidth="1"/>
    <col min="6653" max="6653" width="48" style="59" customWidth="1"/>
    <col min="6654" max="6654" width="3.7109375" style="59" customWidth="1"/>
    <col min="6655" max="6655" width="9" style="59" customWidth="1"/>
    <col min="6656" max="6656" width="45.140625" style="59" customWidth="1"/>
    <col min="6657" max="6657" width="38.85546875" style="59" customWidth="1"/>
    <col min="6658" max="6658" width="12" style="59" customWidth="1"/>
    <col min="6659" max="6659" width="11.28515625" style="59" customWidth="1"/>
    <col min="6660" max="6660" width="12" style="59" customWidth="1"/>
    <col min="6661" max="6906" width="9.140625" style="59"/>
    <col min="6907" max="6907" width="4.7109375" style="59" customWidth="1"/>
    <col min="6908" max="6908" width="11.7109375" style="59" customWidth="1"/>
    <col min="6909" max="6909" width="48" style="59" customWidth="1"/>
    <col min="6910" max="6910" width="3.7109375" style="59" customWidth="1"/>
    <col min="6911" max="6911" width="9" style="59" customWidth="1"/>
    <col min="6912" max="6912" width="45.140625" style="59" customWidth="1"/>
    <col min="6913" max="6913" width="38.85546875" style="59" customWidth="1"/>
    <col min="6914" max="6914" width="12" style="59" customWidth="1"/>
    <col min="6915" max="6915" width="11.28515625" style="59" customWidth="1"/>
    <col min="6916" max="6916" width="12" style="59" customWidth="1"/>
    <col min="6917" max="7162" width="9.140625" style="59"/>
    <col min="7163" max="7163" width="4.7109375" style="59" customWidth="1"/>
    <col min="7164" max="7164" width="11.7109375" style="59" customWidth="1"/>
    <col min="7165" max="7165" width="48" style="59" customWidth="1"/>
    <col min="7166" max="7166" width="3.7109375" style="59" customWidth="1"/>
    <col min="7167" max="7167" width="9" style="59" customWidth="1"/>
    <col min="7168" max="7168" width="45.140625" style="59" customWidth="1"/>
    <col min="7169" max="7169" width="38.85546875" style="59" customWidth="1"/>
    <col min="7170" max="7170" width="12" style="59" customWidth="1"/>
    <col min="7171" max="7171" width="11.28515625" style="59" customWidth="1"/>
    <col min="7172" max="7172" width="12" style="59" customWidth="1"/>
    <col min="7173" max="7418" width="9.140625" style="59"/>
    <col min="7419" max="7419" width="4.7109375" style="59" customWidth="1"/>
    <col min="7420" max="7420" width="11.7109375" style="59" customWidth="1"/>
    <col min="7421" max="7421" width="48" style="59" customWidth="1"/>
    <col min="7422" max="7422" width="3.7109375" style="59" customWidth="1"/>
    <col min="7423" max="7423" width="9" style="59" customWidth="1"/>
    <col min="7424" max="7424" width="45.140625" style="59" customWidth="1"/>
    <col min="7425" max="7425" width="38.85546875" style="59" customWidth="1"/>
    <col min="7426" max="7426" width="12" style="59" customWidth="1"/>
    <col min="7427" max="7427" width="11.28515625" style="59" customWidth="1"/>
    <col min="7428" max="7428" width="12" style="59" customWidth="1"/>
    <col min="7429" max="7674" width="9.140625" style="59"/>
    <col min="7675" max="7675" width="4.7109375" style="59" customWidth="1"/>
    <col min="7676" max="7676" width="11.7109375" style="59" customWidth="1"/>
    <col min="7677" max="7677" width="48" style="59" customWidth="1"/>
    <col min="7678" max="7678" width="3.7109375" style="59" customWidth="1"/>
    <col min="7679" max="7679" width="9" style="59" customWidth="1"/>
    <col min="7680" max="7680" width="45.140625" style="59" customWidth="1"/>
    <col min="7681" max="7681" width="38.85546875" style="59" customWidth="1"/>
    <col min="7682" max="7682" width="12" style="59" customWidth="1"/>
    <col min="7683" max="7683" width="11.28515625" style="59" customWidth="1"/>
    <col min="7684" max="7684" width="12" style="59" customWidth="1"/>
    <col min="7685" max="7930" width="9.140625" style="59"/>
    <col min="7931" max="7931" width="4.7109375" style="59" customWidth="1"/>
    <col min="7932" max="7932" width="11.7109375" style="59" customWidth="1"/>
    <col min="7933" max="7933" width="48" style="59" customWidth="1"/>
    <col min="7934" max="7934" width="3.7109375" style="59" customWidth="1"/>
    <col min="7935" max="7935" width="9" style="59" customWidth="1"/>
    <col min="7936" max="7936" width="45.140625" style="59" customWidth="1"/>
    <col min="7937" max="7937" width="38.85546875" style="59" customWidth="1"/>
    <col min="7938" max="7938" width="12" style="59" customWidth="1"/>
    <col min="7939" max="7939" width="11.28515625" style="59" customWidth="1"/>
    <col min="7940" max="7940" width="12" style="59" customWidth="1"/>
    <col min="7941" max="8186" width="9.140625" style="59"/>
    <col min="8187" max="8187" width="4.7109375" style="59" customWidth="1"/>
    <col min="8188" max="8188" width="11.7109375" style="59" customWidth="1"/>
    <col min="8189" max="8189" width="48" style="59" customWidth="1"/>
    <col min="8190" max="8190" width="3.7109375" style="59" customWidth="1"/>
    <col min="8191" max="8191" width="9" style="59" customWidth="1"/>
    <col min="8192" max="8192" width="45.140625" style="59" customWidth="1"/>
    <col min="8193" max="8193" width="38.85546875" style="59" customWidth="1"/>
    <col min="8194" max="8194" width="12" style="59" customWidth="1"/>
    <col min="8195" max="8195" width="11.28515625" style="59" customWidth="1"/>
    <col min="8196" max="8196" width="12" style="59" customWidth="1"/>
    <col min="8197" max="8442" width="9.140625" style="59"/>
    <col min="8443" max="8443" width="4.7109375" style="59" customWidth="1"/>
    <col min="8444" max="8444" width="11.7109375" style="59" customWidth="1"/>
    <col min="8445" max="8445" width="48" style="59" customWidth="1"/>
    <col min="8446" max="8446" width="3.7109375" style="59" customWidth="1"/>
    <col min="8447" max="8447" width="9" style="59" customWidth="1"/>
    <col min="8448" max="8448" width="45.140625" style="59" customWidth="1"/>
    <col min="8449" max="8449" width="38.85546875" style="59" customWidth="1"/>
    <col min="8450" max="8450" width="12" style="59" customWidth="1"/>
    <col min="8451" max="8451" width="11.28515625" style="59" customWidth="1"/>
    <col min="8452" max="8452" width="12" style="59" customWidth="1"/>
    <col min="8453" max="8698" width="9.140625" style="59"/>
    <col min="8699" max="8699" width="4.7109375" style="59" customWidth="1"/>
    <col min="8700" max="8700" width="11.7109375" style="59" customWidth="1"/>
    <col min="8701" max="8701" width="48" style="59" customWidth="1"/>
    <col min="8702" max="8702" width="3.7109375" style="59" customWidth="1"/>
    <col min="8703" max="8703" width="9" style="59" customWidth="1"/>
    <col min="8704" max="8704" width="45.140625" style="59" customWidth="1"/>
    <col min="8705" max="8705" width="38.85546875" style="59" customWidth="1"/>
    <col min="8706" max="8706" width="12" style="59" customWidth="1"/>
    <col min="8707" max="8707" width="11.28515625" style="59" customWidth="1"/>
    <col min="8708" max="8708" width="12" style="59" customWidth="1"/>
    <col min="8709" max="8954" width="9.140625" style="59"/>
    <col min="8955" max="8955" width="4.7109375" style="59" customWidth="1"/>
    <col min="8956" max="8956" width="11.7109375" style="59" customWidth="1"/>
    <col min="8957" max="8957" width="48" style="59" customWidth="1"/>
    <col min="8958" max="8958" width="3.7109375" style="59" customWidth="1"/>
    <col min="8959" max="8959" width="9" style="59" customWidth="1"/>
    <col min="8960" max="8960" width="45.140625" style="59" customWidth="1"/>
    <col min="8961" max="8961" width="38.85546875" style="59" customWidth="1"/>
    <col min="8962" max="8962" width="12" style="59" customWidth="1"/>
    <col min="8963" max="8963" width="11.28515625" style="59" customWidth="1"/>
    <col min="8964" max="8964" width="12" style="59" customWidth="1"/>
    <col min="8965" max="9210" width="9.140625" style="59"/>
    <col min="9211" max="9211" width="4.7109375" style="59" customWidth="1"/>
    <col min="9212" max="9212" width="11.7109375" style="59" customWidth="1"/>
    <col min="9213" max="9213" width="48" style="59" customWidth="1"/>
    <col min="9214" max="9214" width="3.7109375" style="59" customWidth="1"/>
    <col min="9215" max="9215" width="9" style="59" customWidth="1"/>
    <col min="9216" max="9216" width="45.140625" style="59" customWidth="1"/>
    <col min="9217" max="9217" width="38.85546875" style="59" customWidth="1"/>
    <col min="9218" max="9218" width="12" style="59" customWidth="1"/>
    <col min="9219" max="9219" width="11.28515625" style="59" customWidth="1"/>
    <col min="9220" max="9220" width="12" style="59" customWidth="1"/>
    <col min="9221" max="9466" width="9.140625" style="59"/>
    <col min="9467" max="9467" width="4.7109375" style="59" customWidth="1"/>
    <col min="9468" max="9468" width="11.7109375" style="59" customWidth="1"/>
    <col min="9469" max="9469" width="48" style="59" customWidth="1"/>
    <col min="9470" max="9470" width="3.7109375" style="59" customWidth="1"/>
    <col min="9471" max="9471" width="9" style="59" customWidth="1"/>
    <col min="9472" max="9472" width="45.140625" style="59" customWidth="1"/>
    <col min="9473" max="9473" width="38.85546875" style="59" customWidth="1"/>
    <col min="9474" max="9474" width="12" style="59" customWidth="1"/>
    <col min="9475" max="9475" width="11.28515625" style="59" customWidth="1"/>
    <col min="9476" max="9476" width="12" style="59" customWidth="1"/>
    <col min="9477" max="9722" width="9.140625" style="59"/>
    <col min="9723" max="9723" width="4.7109375" style="59" customWidth="1"/>
    <col min="9724" max="9724" width="11.7109375" style="59" customWidth="1"/>
    <col min="9725" max="9725" width="48" style="59" customWidth="1"/>
    <col min="9726" max="9726" width="3.7109375" style="59" customWidth="1"/>
    <col min="9727" max="9727" width="9" style="59" customWidth="1"/>
    <col min="9728" max="9728" width="45.140625" style="59" customWidth="1"/>
    <col min="9729" max="9729" width="38.85546875" style="59" customWidth="1"/>
    <col min="9730" max="9730" width="12" style="59" customWidth="1"/>
    <col min="9731" max="9731" width="11.28515625" style="59" customWidth="1"/>
    <col min="9732" max="9732" width="12" style="59" customWidth="1"/>
    <col min="9733" max="9978" width="9.140625" style="59"/>
    <col min="9979" max="9979" width="4.7109375" style="59" customWidth="1"/>
    <col min="9980" max="9980" width="11.7109375" style="59" customWidth="1"/>
    <col min="9981" max="9981" width="48" style="59" customWidth="1"/>
    <col min="9982" max="9982" width="3.7109375" style="59" customWidth="1"/>
    <col min="9983" max="9983" width="9" style="59" customWidth="1"/>
    <col min="9984" max="9984" width="45.140625" style="59" customWidth="1"/>
    <col min="9985" max="9985" width="38.85546875" style="59" customWidth="1"/>
    <col min="9986" max="9986" width="12" style="59" customWidth="1"/>
    <col min="9987" max="9987" width="11.28515625" style="59" customWidth="1"/>
    <col min="9988" max="9988" width="12" style="59" customWidth="1"/>
    <col min="9989" max="10234" width="9.140625" style="59"/>
    <col min="10235" max="10235" width="4.7109375" style="59" customWidth="1"/>
    <col min="10236" max="10236" width="11.7109375" style="59" customWidth="1"/>
    <col min="10237" max="10237" width="48" style="59" customWidth="1"/>
    <col min="10238" max="10238" width="3.7109375" style="59" customWidth="1"/>
    <col min="10239" max="10239" width="9" style="59" customWidth="1"/>
    <col min="10240" max="10240" width="45.140625" style="59" customWidth="1"/>
    <col min="10241" max="10241" width="38.85546875" style="59" customWidth="1"/>
    <col min="10242" max="10242" width="12" style="59" customWidth="1"/>
    <col min="10243" max="10243" width="11.28515625" style="59" customWidth="1"/>
    <col min="10244" max="10244" width="12" style="59" customWidth="1"/>
    <col min="10245" max="10490" width="9.140625" style="59"/>
    <col min="10491" max="10491" width="4.7109375" style="59" customWidth="1"/>
    <col min="10492" max="10492" width="11.7109375" style="59" customWidth="1"/>
    <col min="10493" max="10493" width="48" style="59" customWidth="1"/>
    <col min="10494" max="10494" width="3.7109375" style="59" customWidth="1"/>
    <col min="10495" max="10495" width="9" style="59" customWidth="1"/>
    <col min="10496" max="10496" width="45.140625" style="59" customWidth="1"/>
    <col min="10497" max="10497" width="38.85546875" style="59" customWidth="1"/>
    <col min="10498" max="10498" width="12" style="59" customWidth="1"/>
    <col min="10499" max="10499" width="11.28515625" style="59" customWidth="1"/>
    <col min="10500" max="10500" width="12" style="59" customWidth="1"/>
    <col min="10501" max="10746" width="9.140625" style="59"/>
    <col min="10747" max="10747" width="4.7109375" style="59" customWidth="1"/>
    <col min="10748" max="10748" width="11.7109375" style="59" customWidth="1"/>
    <col min="10749" max="10749" width="48" style="59" customWidth="1"/>
    <col min="10750" max="10750" width="3.7109375" style="59" customWidth="1"/>
    <col min="10751" max="10751" width="9" style="59" customWidth="1"/>
    <col min="10752" max="10752" width="45.140625" style="59" customWidth="1"/>
    <col min="10753" max="10753" width="38.85546875" style="59" customWidth="1"/>
    <col min="10754" max="10754" width="12" style="59" customWidth="1"/>
    <col min="10755" max="10755" width="11.28515625" style="59" customWidth="1"/>
    <col min="10756" max="10756" width="12" style="59" customWidth="1"/>
    <col min="10757" max="11002" width="9.140625" style="59"/>
    <col min="11003" max="11003" width="4.7109375" style="59" customWidth="1"/>
    <col min="11004" max="11004" width="11.7109375" style="59" customWidth="1"/>
    <col min="11005" max="11005" width="48" style="59" customWidth="1"/>
    <col min="11006" max="11006" width="3.7109375" style="59" customWidth="1"/>
    <col min="11007" max="11007" width="9" style="59" customWidth="1"/>
    <col min="11008" max="11008" width="45.140625" style="59" customWidth="1"/>
    <col min="11009" max="11009" width="38.85546875" style="59" customWidth="1"/>
    <col min="11010" max="11010" width="12" style="59" customWidth="1"/>
    <col min="11011" max="11011" width="11.28515625" style="59" customWidth="1"/>
    <col min="11012" max="11012" width="12" style="59" customWidth="1"/>
    <col min="11013" max="11258" width="9.140625" style="59"/>
    <col min="11259" max="11259" width="4.7109375" style="59" customWidth="1"/>
    <col min="11260" max="11260" width="11.7109375" style="59" customWidth="1"/>
    <col min="11261" max="11261" width="48" style="59" customWidth="1"/>
    <col min="11262" max="11262" width="3.7109375" style="59" customWidth="1"/>
    <col min="11263" max="11263" width="9" style="59" customWidth="1"/>
    <col min="11264" max="11264" width="45.140625" style="59" customWidth="1"/>
    <col min="11265" max="11265" width="38.85546875" style="59" customWidth="1"/>
    <col min="11266" max="11266" width="12" style="59" customWidth="1"/>
    <col min="11267" max="11267" width="11.28515625" style="59" customWidth="1"/>
    <col min="11268" max="11268" width="12" style="59" customWidth="1"/>
    <col min="11269" max="11514" width="9.140625" style="59"/>
    <col min="11515" max="11515" width="4.7109375" style="59" customWidth="1"/>
    <col min="11516" max="11516" width="11.7109375" style="59" customWidth="1"/>
    <col min="11517" max="11517" width="48" style="59" customWidth="1"/>
    <col min="11518" max="11518" width="3.7109375" style="59" customWidth="1"/>
    <col min="11519" max="11519" width="9" style="59" customWidth="1"/>
    <col min="11520" max="11520" width="45.140625" style="59" customWidth="1"/>
    <col min="11521" max="11521" width="38.85546875" style="59" customWidth="1"/>
    <col min="11522" max="11522" width="12" style="59" customWidth="1"/>
    <col min="11523" max="11523" width="11.28515625" style="59" customWidth="1"/>
    <col min="11524" max="11524" width="12" style="59" customWidth="1"/>
    <col min="11525" max="11770" width="9.140625" style="59"/>
    <col min="11771" max="11771" width="4.7109375" style="59" customWidth="1"/>
    <col min="11772" max="11772" width="11.7109375" style="59" customWidth="1"/>
    <col min="11773" max="11773" width="48" style="59" customWidth="1"/>
    <col min="11774" max="11774" width="3.7109375" style="59" customWidth="1"/>
    <col min="11775" max="11775" width="9" style="59" customWidth="1"/>
    <col min="11776" max="11776" width="45.140625" style="59" customWidth="1"/>
    <col min="11777" max="11777" width="38.85546875" style="59" customWidth="1"/>
    <col min="11778" max="11778" width="12" style="59" customWidth="1"/>
    <col min="11779" max="11779" width="11.28515625" style="59" customWidth="1"/>
    <col min="11780" max="11780" width="12" style="59" customWidth="1"/>
    <col min="11781" max="12026" width="9.140625" style="59"/>
    <col min="12027" max="12027" width="4.7109375" style="59" customWidth="1"/>
    <col min="12028" max="12028" width="11.7109375" style="59" customWidth="1"/>
    <col min="12029" max="12029" width="48" style="59" customWidth="1"/>
    <col min="12030" max="12030" width="3.7109375" style="59" customWidth="1"/>
    <col min="12031" max="12031" width="9" style="59" customWidth="1"/>
    <col min="12032" max="12032" width="45.140625" style="59" customWidth="1"/>
    <col min="12033" max="12033" width="38.85546875" style="59" customWidth="1"/>
    <col min="12034" max="12034" width="12" style="59" customWidth="1"/>
    <col min="12035" max="12035" width="11.28515625" style="59" customWidth="1"/>
    <col min="12036" max="12036" width="12" style="59" customWidth="1"/>
    <col min="12037" max="12282" width="9.140625" style="59"/>
    <col min="12283" max="12283" width="4.7109375" style="59" customWidth="1"/>
    <col min="12284" max="12284" width="11.7109375" style="59" customWidth="1"/>
    <col min="12285" max="12285" width="48" style="59" customWidth="1"/>
    <col min="12286" max="12286" width="3.7109375" style="59" customWidth="1"/>
    <col min="12287" max="12287" width="9" style="59" customWidth="1"/>
    <col min="12288" max="12288" width="45.140625" style="59" customWidth="1"/>
    <col min="12289" max="12289" width="38.85546875" style="59" customWidth="1"/>
    <col min="12290" max="12290" width="12" style="59" customWidth="1"/>
    <col min="12291" max="12291" width="11.28515625" style="59" customWidth="1"/>
    <col min="12292" max="12292" width="12" style="59" customWidth="1"/>
    <col min="12293" max="12538" width="9.140625" style="59"/>
    <col min="12539" max="12539" width="4.7109375" style="59" customWidth="1"/>
    <col min="12540" max="12540" width="11.7109375" style="59" customWidth="1"/>
    <col min="12541" max="12541" width="48" style="59" customWidth="1"/>
    <col min="12542" max="12542" width="3.7109375" style="59" customWidth="1"/>
    <col min="12543" max="12543" width="9" style="59" customWidth="1"/>
    <col min="12544" max="12544" width="45.140625" style="59" customWidth="1"/>
    <col min="12545" max="12545" width="38.85546875" style="59" customWidth="1"/>
    <col min="12546" max="12546" width="12" style="59" customWidth="1"/>
    <col min="12547" max="12547" width="11.28515625" style="59" customWidth="1"/>
    <col min="12548" max="12548" width="12" style="59" customWidth="1"/>
    <col min="12549" max="12794" width="9.140625" style="59"/>
    <col min="12795" max="12795" width="4.7109375" style="59" customWidth="1"/>
    <col min="12796" max="12796" width="11.7109375" style="59" customWidth="1"/>
    <col min="12797" max="12797" width="48" style="59" customWidth="1"/>
    <col min="12798" max="12798" width="3.7109375" style="59" customWidth="1"/>
    <col min="12799" max="12799" width="9" style="59" customWidth="1"/>
    <col min="12800" max="12800" width="45.140625" style="59" customWidth="1"/>
    <col min="12801" max="12801" width="38.85546875" style="59" customWidth="1"/>
    <col min="12802" max="12802" width="12" style="59" customWidth="1"/>
    <col min="12803" max="12803" width="11.28515625" style="59" customWidth="1"/>
    <col min="12804" max="12804" width="12" style="59" customWidth="1"/>
    <col min="12805" max="13050" width="9.140625" style="59"/>
    <col min="13051" max="13051" width="4.7109375" style="59" customWidth="1"/>
    <col min="13052" max="13052" width="11.7109375" style="59" customWidth="1"/>
    <col min="13053" max="13053" width="48" style="59" customWidth="1"/>
    <col min="13054" max="13054" width="3.7109375" style="59" customWidth="1"/>
    <col min="13055" max="13055" width="9" style="59" customWidth="1"/>
    <col min="13056" max="13056" width="45.140625" style="59" customWidth="1"/>
    <col min="13057" max="13057" width="38.85546875" style="59" customWidth="1"/>
    <col min="13058" max="13058" width="12" style="59" customWidth="1"/>
    <col min="13059" max="13059" width="11.28515625" style="59" customWidth="1"/>
    <col min="13060" max="13060" width="12" style="59" customWidth="1"/>
    <col min="13061" max="13306" width="9.140625" style="59"/>
    <col min="13307" max="13307" width="4.7109375" style="59" customWidth="1"/>
    <col min="13308" max="13308" width="11.7109375" style="59" customWidth="1"/>
    <col min="13309" max="13309" width="48" style="59" customWidth="1"/>
    <col min="13310" max="13310" width="3.7109375" style="59" customWidth="1"/>
    <col min="13311" max="13311" width="9" style="59" customWidth="1"/>
    <col min="13312" max="13312" width="45.140625" style="59" customWidth="1"/>
    <col min="13313" max="13313" width="38.85546875" style="59" customWidth="1"/>
    <col min="13314" max="13314" width="12" style="59" customWidth="1"/>
    <col min="13315" max="13315" width="11.28515625" style="59" customWidth="1"/>
    <col min="13316" max="13316" width="12" style="59" customWidth="1"/>
    <col min="13317" max="13562" width="9.140625" style="59"/>
    <col min="13563" max="13563" width="4.7109375" style="59" customWidth="1"/>
    <col min="13564" max="13564" width="11.7109375" style="59" customWidth="1"/>
    <col min="13565" max="13565" width="48" style="59" customWidth="1"/>
    <col min="13566" max="13566" width="3.7109375" style="59" customWidth="1"/>
    <col min="13567" max="13567" width="9" style="59" customWidth="1"/>
    <col min="13568" max="13568" width="45.140625" style="59" customWidth="1"/>
    <col min="13569" max="13569" width="38.85546875" style="59" customWidth="1"/>
    <col min="13570" max="13570" width="12" style="59" customWidth="1"/>
    <col min="13571" max="13571" width="11.28515625" style="59" customWidth="1"/>
    <col min="13572" max="13572" width="12" style="59" customWidth="1"/>
    <col min="13573" max="13818" width="9.140625" style="59"/>
    <col min="13819" max="13819" width="4.7109375" style="59" customWidth="1"/>
    <col min="13820" max="13820" width="11.7109375" style="59" customWidth="1"/>
    <col min="13821" max="13821" width="48" style="59" customWidth="1"/>
    <col min="13822" max="13822" width="3.7109375" style="59" customWidth="1"/>
    <col min="13823" max="13823" width="9" style="59" customWidth="1"/>
    <col min="13824" max="13824" width="45.140625" style="59" customWidth="1"/>
    <col min="13825" max="13825" width="38.85546875" style="59" customWidth="1"/>
    <col min="13826" max="13826" width="12" style="59" customWidth="1"/>
    <col min="13827" max="13827" width="11.28515625" style="59" customWidth="1"/>
    <col min="13828" max="13828" width="12" style="59" customWidth="1"/>
    <col min="13829" max="14074" width="9.140625" style="59"/>
    <col min="14075" max="14075" width="4.7109375" style="59" customWidth="1"/>
    <col min="14076" max="14076" width="11.7109375" style="59" customWidth="1"/>
    <col min="14077" max="14077" width="48" style="59" customWidth="1"/>
    <col min="14078" max="14078" width="3.7109375" style="59" customWidth="1"/>
    <col min="14079" max="14079" width="9" style="59" customWidth="1"/>
    <col min="14080" max="14080" width="45.140625" style="59" customWidth="1"/>
    <col min="14081" max="14081" width="38.85546875" style="59" customWidth="1"/>
    <col min="14082" max="14082" width="12" style="59" customWidth="1"/>
    <col min="14083" max="14083" width="11.28515625" style="59" customWidth="1"/>
    <col min="14084" max="14084" width="12" style="59" customWidth="1"/>
    <col min="14085" max="14330" width="9.140625" style="59"/>
    <col min="14331" max="14331" width="4.7109375" style="59" customWidth="1"/>
    <col min="14332" max="14332" width="11.7109375" style="59" customWidth="1"/>
    <col min="14333" max="14333" width="48" style="59" customWidth="1"/>
    <col min="14334" max="14334" width="3.7109375" style="59" customWidth="1"/>
    <col min="14335" max="14335" width="9" style="59" customWidth="1"/>
    <col min="14336" max="14336" width="45.140625" style="59" customWidth="1"/>
    <col min="14337" max="14337" width="38.85546875" style="59" customWidth="1"/>
    <col min="14338" max="14338" width="12" style="59" customWidth="1"/>
    <col min="14339" max="14339" width="11.28515625" style="59" customWidth="1"/>
    <col min="14340" max="14340" width="12" style="59" customWidth="1"/>
    <col min="14341" max="14586" width="9.140625" style="59"/>
    <col min="14587" max="14587" width="4.7109375" style="59" customWidth="1"/>
    <col min="14588" max="14588" width="11.7109375" style="59" customWidth="1"/>
    <col min="14589" max="14589" width="48" style="59" customWidth="1"/>
    <col min="14590" max="14590" width="3.7109375" style="59" customWidth="1"/>
    <col min="14591" max="14591" width="9" style="59" customWidth="1"/>
    <col min="14592" max="14592" width="45.140625" style="59" customWidth="1"/>
    <col min="14593" max="14593" width="38.85546875" style="59" customWidth="1"/>
    <col min="14594" max="14594" width="12" style="59" customWidth="1"/>
    <col min="14595" max="14595" width="11.28515625" style="59" customWidth="1"/>
    <col min="14596" max="14596" width="12" style="59" customWidth="1"/>
    <col min="14597" max="14842" width="9.140625" style="59"/>
    <col min="14843" max="14843" width="4.7109375" style="59" customWidth="1"/>
    <col min="14844" max="14844" width="11.7109375" style="59" customWidth="1"/>
    <col min="14845" max="14845" width="48" style="59" customWidth="1"/>
    <col min="14846" max="14846" width="3.7109375" style="59" customWidth="1"/>
    <col min="14847" max="14847" width="9" style="59" customWidth="1"/>
    <col min="14848" max="14848" width="45.140625" style="59" customWidth="1"/>
    <col min="14849" max="14849" width="38.85546875" style="59" customWidth="1"/>
    <col min="14850" max="14850" width="12" style="59" customWidth="1"/>
    <col min="14851" max="14851" width="11.28515625" style="59" customWidth="1"/>
    <col min="14852" max="14852" width="12" style="59" customWidth="1"/>
    <col min="14853" max="15098" width="9.140625" style="59"/>
    <col min="15099" max="15099" width="4.7109375" style="59" customWidth="1"/>
    <col min="15100" max="15100" width="11.7109375" style="59" customWidth="1"/>
    <col min="15101" max="15101" width="48" style="59" customWidth="1"/>
    <col min="15102" max="15102" width="3.7109375" style="59" customWidth="1"/>
    <col min="15103" max="15103" width="9" style="59" customWidth="1"/>
    <col min="15104" max="15104" width="45.140625" style="59" customWidth="1"/>
    <col min="15105" max="15105" width="38.85546875" style="59" customWidth="1"/>
    <col min="15106" max="15106" width="12" style="59" customWidth="1"/>
    <col min="15107" max="15107" width="11.28515625" style="59" customWidth="1"/>
    <col min="15108" max="15108" width="12" style="59" customWidth="1"/>
    <col min="15109" max="15354" width="9.140625" style="59"/>
    <col min="15355" max="15355" width="4.7109375" style="59" customWidth="1"/>
    <col min="15356" max="15356" width="11.7109375" style="59" customWidth="1"/>
    <col min="15357" max="15357" width="48" style="59" customWidth="1"/>
    <col min="15358" max="15358" width="3.7109375" style="59" customWidth="1"/>
    <col min="15359" max="15359" width="9" style="59" customWidth="1"/>
    <col min="15360" max="15360" width="45.140625" style="59" customWidth="1"/>
    <col min="15361" max="15361" width="38.85546875" style="59" customWidth="1"/>
    <col min="15362" max="15362" width="12" style="59" customWidth="1"/>
    <col min="15363" max="15363" width="11.28515625" style="59" customWidth="1"/>
    <col min="15364" max="15364" width="12" style="59" customWidth="1"/>
    <col min="15365" max="15610" width="9.140625" style="59"/>
    <col min="15611" max="15611" width="4.7109375" style="59" customWidth="1"/>
    <col min="15612" max="15612" width="11.7109375" style="59" customWidth="1"/>
    <col min="15613" max="15613" width="48" style="59" customWidth="1"/>
    <col min="15614" max="15614" width="3.7109375" style="59" customWidth="1"/>
    <col min="15615" max="15615" width="9" style="59" customWidth="1"/>
    <col min="15616" max="15616" width="45.140625" style="59" customWidth="1"/>
    <col min="15617" max="15617" width="38.85546875" style="59" customWidth="1"/>
    <col min="15618" max="15618" width="12" style="59" customWidth="1"/>
    <col min="15619" max="15619" width="11.28515625" style="59" customWidth="1"/>
    <col min="15620" max="15620" width="12" style="59" customWidth="1"/>
    <col min="15621" max="15866" width="9.140625" style="59"/>
    <col min="15867" max="15867" width="4.7109375" style="59" customWidth="1"/>
    <col min="15868" max="15868" width="11.7109375" style="59" customWidth="1"/>
    <col min="15869" max="15869" width="48" style="59" customWidth="1"/>
    <col min="15870" max="15870" width="3.7109375" style="59" customWidth="1"/>
    <col min="15871" max="15871" width="9" style="59" customWidth="1"/>
    <col min="15872" max="15872" width="45.140625" style="59" customWidth="1"/>
    <col min="15873" max="15873" width="38.85546875" style="59" customWidth="1"/>
    <col min="15874" max="15874" width="12" style="59" customWidth="1"/>
    <col min="15875" max="15875" width="11.28515625" style="59" customWidth="1"/>
    <col min="15876" max="15876" width="12" style="59" customWidth="1"/>
    <col min="15877" max="16122" width="9.140625" style="59"/>
    <col min="16123" max="16123" width="4.7109375" style="59" customWidth="1"/>
    <col min="16124" max="16124" width="11.7109375" style="59" customWidth="1"/>
    <col min="16125" max="16125" width="48" style="59" customWidth="1"/>
    <col min="16126" max="16126" width="3.7109375" style="59" customWidth="1"/>
    <col min="16127" max="16127" width="9" style="59" customWidth="1"/>
    <col min="16128" max="16128" width="45.140625" style="59" customWidth="1"/>
    <col min="16129" max="16129" width="38.85546875" style="59" customWidth="1"/>
    <col min="16130" max="16130" width="12" style="59" customWidth="1"/>
    <col min="16131" max="16131" width="11.28515625" style="59" customWidth="1"/>
    <col min="16132" max="16132" width="12" style="59" customWidth="1"/>
    <col min="16133" max="16384" width="9.140625" style="59"/>
  </cols>
  <sheetData>
    <row r="1" spans="1:39" ht="15.75" customHeight="1" x14ac:dyDescent="0.2">
      <c r="A1" s="171" t="str">
        <f>'AP-W5 Cover Page'!B1</f>
        <v>APPENDIX W5</v>
      </c>
      <c r="B1" s="83"/>
      <c r="C1" s="82"/>
      <c r="D1" s="83"/>
      <c r="E1" s="83"/>
      <c r="F1" s="83"/>
      <c r="G1" s="83"/>
      <c r="H1" s="83"/>
      <c r="I1" s="174"/>
      <c r="J1" s="83"/>
      <c r="K1" s="83"/>
      <c r="L1" s="174"/>
    </row>
    <row r="2" spans="1:39" s="62" customFormat="1" ht="30" customHeight="1" x14ac:dyDescent="0.25">
      <c r="A2" s="171" t="str">
        <f>'AP-W5 Cover Page'!B3</f>
        <v>APPENDIX TO SCHEDULE 5, PART B AND SCHEDULE 6, PART B: REGIONAL BULK INFRASTRUCTURE GRANT</v>
      </c>
      <c r="B2" s="82"/>
      <c r="C2" s="82"/>
      <c r="D2" s="82"/>
      <c r="E2" s="82"/>
      <c r="F2" s="178"/>
      <c r="G2" s="82"/>
      <c r="H2" s="82"/>
      <c r="I2" s="171"/>
      <c r="J2" s="82"/>
      <c r="K2" s="82"/>
      <c r="L2" s="171"/>
    </row>
    <row r="3" spans="1:39" s="62" customFormat="1" ht="15.75" customHeight="1" x14ac:dyDescent="0.25">
      <c r="A3" s="171" t="str">
        <f>'AP-W5 Cover Page'!B5</f>
        <v>BREAKDOWN OF REGIONAL BULK INFRASTRUCTURE GRANT ALLOCATIONS PER LOCAL MUNICIPALITY PER PROJECT</v>
      </c>
      <c r="B3" s="171"/>
      <c r="C3" s="171"/>
      <c r="D3" s="171"/>
      <c r="E3" s="171"/>
      <c r="F3" s="171"/>
      <c r="G3" s="171"/>
      <c r="H3" s="171"/>
      <c r="I3" s="171"/>
      <c r="J3" s="171"/>
      <c r="K3" s="171"/>
      <c r="L3" s="171"/>
    </row>
    <row r="4" spans="1:39" s="62" customFormat="1" ht="15.75" customHeight="1" x14ac:dyDescent="0.25">
      <c r="A4" s="63"/>
      <c r="B4" s="63"/>
      <c r="C4" s="64"/>
      <c r="D4" s="64"/>
      <c r="E4" s="64"/>
      <c r="F4" s="64"/>
      <c r="G4" s="64"/>
      <c r="H4" s="64"/>
      <c r="I4" s="63"/>
      <c r="J4" s="64"/>
      <c r="K4" s="64"/>
      <c r="L4" s="63"/>
    </row>
    <row r="5" spans="1:39" ht="20.25" customHeight="1" x14ac:dyDescent="0.2">
      <c r="A5" s="873" t="s">
        <v>722</v>
      </c>
      <c r="B5" s="874"/>
      <c r="C5" s="874"/>
      <c r="D5" s="874"/>
      <c r="E5" s="874"/>
      <c r="F5" s="875"/>
      <c r="G5" s="879" t="s">
        <v>720</v>
      </c>
      <c r="H5" s="880"/>
      <c r="I5" s="881"/>
      <c r="J5" s="879" t="s">
        <v>721</v>
      </c>
      <c r="K5" s="882"/>
      <c r="L5" s="883"/>
    </row>
    <row r="6" spans="1:39" ht="18.75" customHeight="1" x14ac:dyDescent="0.2">
      <c r="A6" s="876"/>
      <c r="B6" s="877"/>
      <c r="C6" s="877"/>
      <c r="D6" s="877"/>
      <c r="E6" s="877"/>
      <c r="F6" s="878"/>
      <c r="G6" s="884" t="s">
        <v>277</v>
      </c>
      <c r="H6" s="885"/>
      <c r="I6" s="885"/>
      <c r="J6" s="885"/>
      <c r="K6" s="885"/>
      <c r="L6" s="886"/>
      <c r="M6" s="240"/>
    </row>
    <row r="7" spans="1:39" ht="12.75" customHeight="1" x14ac:dyDescent="0.2">
      <c r="A7" s="887" t="s">
        <v>306</v>
      </c>
      <c r="B7" s="889" t="s">
        <v>307</v>
      </c>
      <c r="C7" s="889" t="s">
        <v>0</v>
      </c>
      <c r="D7" s="891" t="s">
        <v>308</v>
      </c>
      <c r="E7" s="891" t="s">
        <v>309</v>
      </c>
      <c r="F7" s="891" t="s">
        <v>310</v>
      </c>
      <c r="G7" s="868" t="str">
        <f>[6]Settings!$U$2 &amp; CHAR(10) &amp; "(R'000)"</f>
        <v>2017/18
(R'000)</v>
      </c>
      <c r="H7" s="831" t="str">
        <f>LEFT([6]Settings!$U$2,4)+1 &amp; "/" &amp; RIGHT([6]Settings!$U$2,2)+1 &amp; CHAR(10) &amp; "(R'000)"</f>
        <v>2018/19
(R'000)</v>
      </c>
      <c r="I7" s="833" t="str">
        <f>LEFT([6]Settings!$U$2,4)+2 &amp; "/" &amp; RIGHT([6]Settings!$U$2,2)+2 &amp; CHAR(10) &amp; "(R'000)"</f>
        <v>2019/20
(R'000)</v>
      </c>
      <c r="J7" s="829" t="str">
        <f>[6]Settings!$U$2 &amp; CHAR(10) &amp; "(R'000)"</f>
        <v>2017/18
(R'000)</v>
      </c>
      <c r="K7" s="831" t="str">
        <f>LEFT([6]Settings!$U$2,4)+1 &amp; "/" &amp; RIGHT([6]Settings!$U$2,2)+1 &amp; CHAR(10) &amp; "(R'000)"</f>
        <v>2018/19
(R'000)</v>
      </c>
      <c r="L7" s="833" t="str">
        <f>LEFT([6]Settings!$U$2,4)+2 &amp; "/" &amp; RIGHT([6]Settings!$U$2,2)+2 &amp; CHAR(10) &amp; "(R'000)"</f>
        <v>2019/20
(R'000)</v>
      </c>
    </row>
    <row r="8" spans="1:39" x14ac:dyDescent="0.2">
      <c r="A8" s="888"/>
      <c r="B8" s="890"/>
      <c r="C8" s="890"/>
      <c r="D8" s="892"/>
      <c r="E8" s="892"/>
      <c r="F8" s="892"/>
      <c r="G8" s="869"/>
      <c r="H8" s="832"/>
      <c r="I8" s="834"/>
      <c r="J8" s="830"/>
      <c r="K8" s="832"/>
      <c r="L8" s="834"/>
    </row>
    <row r="9" spans="1:39" ht="15" customHeight="1" x14ac:dyDescent="0.2">
      <c r="A9" s="91"/>
      <c r="B9" s="91"/>
      <c r="C9" s="91"/>
      <c r="D9" s="91"/>
      <c r="E9" s="91"/>
      <c r="F9" s="91"/>
      <c r="G9" s="239"/>
      <c r="H9" s="239"/>
      <c r="I9" s="239"/>
      <c r="J9" s="239"/>
      <c r="K9" s="239"/>
      <c r="L9" s="239"/>
    </row>
    <row r="10" spans="1:39" s="104" customFormat="1" ht="15" customHeight="1" x14ac:dyDescent="0.2">
      <c r="A10" s="614"/>
      <c r="B10" s="618" t="s">
        <v>1</v>
      </c>
      <c r="C10" s="870"/>
      <c r="D10" s="871"/>
      <c r="E10" s="872"/>
      <c r="F10" s="614"/>
      <c r="G10" s="511"/>
      <c r="H10" s="512"/>
      <c r="I10" s="513"/>
      <c r="J10" s="511"/>
      <c r="K10" s="512"/>
      <c r="L10" s="513"/>
      <c r="M10" s="449"/>
      <c r="N10" s="450"/>
      <c r="O10" s="450"/>
      <c r="P10" s="450"/>
      <c r="Q10" s="450"/>
      <c r="R10" s="450"/>
      <c r="S10" s="450"/>
      <c r="T10" s="450"/>
      <c r="U10" s="450"/>
      <c r="V10" s="450"/>
      <c r="W10" s="450"/>
      <c r="X10" s="450"/>
      <c r="Y10" s="450"/>
      <c r="Z10" s="450"/>
      <c r="AA10" s="451"/>
      <c r="AB10" s="451"/>
      <c r="AC10" s="451"/>
      <c r="AD10" s="451"/>
      <c r="AE10" s="451"/>
      <c r="AF10" s="451"/>
      <c r="AG10" s="451"/>
      <c r="AH10" s="451"/>
      <c r="AI10" s="451"/>
      <c r="AJ10" s="451"/>
      <c r="AK10" s="451"/>
      <c r="AL10" s="451"/>
      <c r="AM10" s="451"/>
    </row>
    <row r="11" spans="1:39" ht="15" customHeight="1" x14ac:dyDescent="0.25">
      <c r="A11" s="85"/>
      <c r="B11" s="180"/>
      <c r="C11" s="444"/>
      <c r="D11" s="223"/>
      <c r="E11" s="233"/>
      <c r="F11" s="191"/>
      <c r="G11" s="445"/>
      <c r="H11" s="446"/>
      <c r="I11" s="447"/>
      <c r="J11" s="445"/>
      <c r="K11" s="446"/>
      <c r="L11" s="447"/>
      <c r="M11" s="442"/>
      <c r="N11" s="443"/>
      <c r="O11" s="443"/>
      <c r="P11" s="443"/>
      <c r="Q11" s="443"/>
      <c r="R11" s="443"/>
      <c r="S11" s="443"/>
      <c r="T11" s="443"/>
      <c r="U11" s="443"/>
      <c r="V11" s="443"/>
      <c r="W11" s="443"/>
      <c r="X11" s="443"/>
      <c r="Y11" s="443"/>
      <c r="Z11" s="443"/>
      <c r="AA11" s="238"/>
      <c r="AB11" s="238"/>
      <c r="AC11" s="238"/>
      <c r="AD11" s="238"/>
      <c r="AE11" s="238"/>
      <c r="AF11" s="238"/>
      <c r="AG11" s="238"/>
      <c r="AH11" s="238"/>
      <c r="AI11" s="238"/>
      <c r="AJ11" s="238"/>
      <c r="AK11" s="238"/>
      <c r="AL11" s="238"/>
      <c r="AM11" s="238"/>
    </row>
    <row r="12" spans="1:39" ht="15" customHeight="1" x14ac:dyDescent="0.25">
      <c r="A12" s="233"/>
      <c r="B12" s="219" t="s">
        <v>746</v>
      </c>
      <c r="C12" s="444" t="s">
        <v>2</v>
      </c>
      <c r="D12" s="223" t="s">
        <v>259</v>
      </c>
      <c r="E12" s="233" t="s">
        <v>747</v>
      </c>
      <c r="F12" s="191" t="s">
        <v>747</v>
      </c>
      <c r="G12" s="445"/>
      <c r="H12" s="446"/>
      <c r="I12" s="447"/>
      <c r="J12" s="445">
        <v>92005</v>
      </c>
      <c r="K12" s="446">
        <v>160000</v>
      </c>
      <c r="L12" s="447">
        <v>185000</v>
      </c>
      <c r="M12" s="442"/>
      <c r="N12" s="443"/>
      <c r="O12" s="443"/>
      <c r="P12" s="443"/>
      <c r="Q12" s="443"/>
      <c r="R12" s="443"/>
      <c r="S12" s="443"/>
      <c r="T12" s="443"/>
      <c r="U12" s="443"/>
      <c r="V12" s="443"/>
      <c r="W12" s="443"/>
      <c r="X12" s="443"/>
      <c r="Y12" s="443"/>
      <c r="Z12" s="443"/>
      <c r="AA12" s="238"/>
      <c r="AB12" s="238"/>
      <c r="AC12" s="238"/>
      <c r="AD12" s="238"/>
      <c r="AE12" s="238"/>
      <c r="AF12" s="238"/>
      <c r="AG12" s="238"/>
      <c r="AH12" s="238"/>
      <c r="AI12" s="238"/>
      <c r="AJ12" s="238"/>
      <c r="AK12" s="238"/>
      <c r="AL12" s="238"/>
      <c r="AM12" s="238"/>
    </row>
    <row r="13" spans="1:39" s="104" customFormat="1" ht="15" customHeight="1" x14ac:dyDescent="0.2">
      <c r="A13" s="614"/>
      <c r="B13" s="618"/>
      <c r="C13" s="870" t="s">
        <v>748</v>
      </c>
      <c r="D13" s="893"/>
      <c r="E13" s="893"/>
      <c r="F13" s="618"/>
      <c r="G13" s="577">
        <f>G12</f>
        <v>0</v>
      </c>
      <c r="H13" s="512">
        <f t="shared" ref="H13:L13" si="0">H12</f>
        <v>0</v>
      </c>
      <c r="I13" s="578">
        <f t="shared" si="0"/>
        <v>0</v>
      </c>
      <c r="J13" s="511">
        <f t="shared" si="0"/>
        <v>92005</v>
      </c>
      <c r="K13" s="512">
        <f t="shared" si="0"/>
        <v>160000</v>
      </c>
      <c r="L13" s="513">
        <f t="shared" si="0"/>
        <v>185000</v>
      </c>
      <c r="M13" s="449"/>
      <c r="N13" s="450"/>
      <c r="O13" s="450"/>
      <c r="P13" s="450"/>
      <c r="Q13" s="450"/>
      <c r="R13" s="450"/>
      <c r="S13" s="450"/>
      <c r="T13" s="450"/>
      <c r="U13" s="450"/>
      <c r="V13" s="450"/>
      <c r="W13" s="450"/>
      <c r="X13" s="450"/>
      <c r="Y13" s="450"/>
      <c r="Z13" s="450"/>
      <c r="AA13" s="451"/>
      <c r="AB13" s="451"/>
      <c r="AC13" s="451"/>
      <c r="AD13" s="451"/>
      <c r="AE13" s="451"/>
      <c r="AF13" s="451"/>
      <c r="AG13" s="451"/>
      <c r="AH13" s="451"/>
      <c r="AI13" s="451"/>
      <c r="AJ13" s="451"/>
      <c r="AK13" s="451"/>
      <c r="AL13" s="451"/>
      <c r="AM13" s="451"/>
    </row>
    <row r="14" spans="1:39" s="104" customFormat="1" ht="15" customHeight="1" x14ac:dyDescent="0.2">
      <c r="A14" s="614"/>
      <c r="B14" s="448"/>
      <c r="C14" s="870"/>
      <c r="D14" s="871"/>
      <c r="E14" s="872"/>
      <c r="F14" s="614"/>
      <c r="G14" s="511"/>
      <c r="H14" s="512"/>
      <c r="I14" s="513"/>
      <c r="J14" s="511"/>
      <c r="K14" s="512"/>
      <c r="L14" s="513"/>
      <c r="M14" s="449"/>
      <c r="N14" s="450"/>
      <c r="O14" s="450"/>
      <c r="P14" s="450"/>
      <c r="Q14" s="450"/>
      <c r="R14" s="450"/>
      <c r="S14" s="450"/>
      <c r="T14" s="450"/>
      <c r="U14" s="450"/>
      <c r="V14" s="450"/>
      <c r="W14" s="450"/>
      <c r="X14" s="450"/>
      <c r="Y14" s="450"/>
      <c r="Z14" s="450"/>
      <c r="AA14" s="451"/>
      <c r="AB14" s="451"/>
      <c r="AC14" s="451"/>
      <c r="AD14" s="451"/>
      <c r="AE14" s="451"/>
      <c r="AF14" s="451"/>
      <c r="AG14" s="451"/>
      <c r="AH14" s="451"/>
      <c r="AI14" s="451"/>
      <c r="AJ14" s="451"/>
      <c r="AK14" s="451"/>
      <c r="AL14" s="451"/>
      <c r="AM14" s="451"/>
    </row>
    <row r="15" spans="1:39" ht="15" customHeight="1" x14ac:dyDescent="0.25">
      <c r="A15" s="456" t="s">
        <v>749</v>
      </c>
      <c r="B15" s="457" t="s">
        <v>750</v>
      </c>
      <c r="C15" s="458" t="s">
        <v>3</v>
      </c>
      <c r="D15" s="459" t="s">
        <v>4</v>
      </c>
      <c r="E15" s="460" t="s">
        <v>751</v>
      </c>
      <c r="F15" s="458" t="s">
        <v>751</v>
      </c>
      <c r="G15" s="461"/>
      <c r="H15" s="462"/>
      <c r="I15" s="463"/>
      <c r="J15" s="461">
        <v>5000</v>
      </c>
      <c r="K15" s="462">
        <v>17000</v>
      </c>
      <c r="L15" s="463">
        <v>2000</v>
      </c>
      <c r="M15" s="442"/>
      <c r="N15" s="443"/>
      <c r="O15" s="443"/>
      <c r="P15" s="443"/>
      <c r="Q15" s="443"/>
      <c r="R15" s="443"/>
      <c r="S15" s="443"/>
      <c r="T15" s="443"/>
      <c r="U15" s="443"/>
      <c r="V15" s="443"/>
      <c r="W15" s="443"/>
      <c r="X15" s="443"/>
      <c r="Y15" s="443"/>
      <c r="Z15" s="443"/>
      <c r="AA15" s="238"/>
      <c r="AB15" s="238"/>
      <c r="AC15" s="238"/>
      <c r="AD15" s="238"/>
      <c r="AE15" s="238"/>
      <c r="AF15" s="238"/>
      <c r="AG15" s="238"/>
      <c r="AH15" s="238"/>
      <c r="AI15" s="238"/>
      <c r="AJ15" s="238"/>
      <c r="AK15" s="238"/>
      <c r="AL15" s="238"/>
      <c r="AM15" s="238"/>
    </row>
    <row r="16" spans="1:39" ht="15" customHeight="1" x14ac:dyDescent="0.25">
      <c r="A16" s="464" t="s">
        <v>752</v>
      </c>
      <c r="B16" s="219" t="s">
        <v>753</v>
      </c>
      <c r="C16" s="191" t="s">
        <v>3</v>
      </c>
      <c r="D16" s="190" t="s">
        <v>8</v>
      </c>
      <c r="E16" s="223" t="s">
        <v>754</v>
      </c>
      <c r="F16" s="191" t="s">
        <v>754</v>
      </c>
      <c r="G16" s="465"/>
      <c r="H16" s="192"/>
      <c r="I16" s="466"/>
      <c r="J16" s="465">
        <v>5000</v>
      </c>
      <c r="K16" s="192">
        <v>4000</v>
      </c>
      <c r="L16" s="466">
        <v>1000</v>
      </c>
      <c r="M16" s="442"/>
      <c r="N16" s="443"/>
      <c r="O16" s="443"/>
      <c r="P16" s="443"/>
      <c r="Q16" s="443"/>
      <c r="R16" s="443"/>
      <c r="S16" s="443"/>
      <c r="T16" s="443"/>
      <c r="U16" s="443"/>
      <c r="V16" s="443"/>
      <c r="W16" s="443"/>
      <c r="X16" s="443"/>
      <c r="Y16" s="443"/>
      <c r="Z16" s="443"/>
      <c r="AA16" s="238"/>
      <c r="AB16" s="238"/>
      <c r="AC16" s="238"/>
      <c r="AD16" s="238"/>
      <c r="AE16" s="238"/>
      <c r="AF16" s="238"/>
      <c r="AG16" s="238"/>
      <c r="AH16" s="238"/>
      <c r="AI16" s="238"/>
      <c r="AJ16" s="238"/>
      <c r="AK16" s="238"/>
      <c r="AL16" s="238"/>
      <c r="AM16" s="238"/>
    </row>
    <row r="17" spans="1:39" ht="15" customHeight="1" x14ac:dyDescent="0.25">
      <c r="A17" s="191" t="s">
        <v>755</v>
      </c>
      <c r="B17" s="219" t="s">
        <v>756</v>
      </c>
      <c r="C17" s="191" t="s">
        <v>3</v>
      </c>
      <c r="D17" s="190" t="s">
        <v>5</v>
      </c>
      <c r="E17" s="223" t="s">
        <v>757</v>
      </c>
      <c r="F17" s="191" t="s">
        <v>757</v>
      </c>
      <c r="G17" s="465"/>
      <c r="H17" s="192"/>
      <c r="I17" s="466"/>
      <c r="J17" s="465">
        <v>25000</v>
      </c>
      <c r="K17" s="192">
        <v>25000</v>
      </c>
      <c r="L17" s="466">
        <v>15000</v>
      </c>
      <c r="M17" s="442"/>
      <c r="N17" s="443"/>
      <c r="O17" s="443"/>
      <c r="P17" s="443"/>
      <c r="Q17" s="443"/>
      <c r="R17" s="443"/>
      <c r="S17" s="443"/>
      <c r="T17" s="443"/>
      <c r="U17" s="443"/>
      <c r="V17" s="443"/>
      <c r="W17" s="443"/>
      <c r="X17" s="443"/>
      <c r="Y17" s="443"/>
      <c r="Z17" s="443"/>
      <c r="AA17" s="238"/>
      <c r="AB17" s="238"/>
      <c r="AC17" s="238"/>
      <c r="AD17" s="238"/>
      <c r="AE17" s="238"/>
      <c r="AF17" s="238"/>
      <c r="AG17" s="238"/>
      <c r="AH17" s="238"/>
      <c r="AI17" s="238"/>
      <c r="AJ17" s="238"/>
      <c r="AK17" s="238"/>
      <c r="AL17" s="238"/>
      <c r="AM17" s="238"/>
    </row>
    <row r="18" spans="1:39" ht="15" customHeight="1" x14ac:dyDescent="0.25">
      <c r="A18" s="464" t="s">
        <v>758</v>
      </c>
      <c r="B18" s="219" t="s">
        <v>759</v>
      </c>
      <c r="C18" s="191" t="s">
        <v>3</v>
      </c>
      <c r="D18" s="190" t="s">
        <v>5</v>
      </c>
      <c r="E18" s="223" t="s">
        <v>757</v>
      </c>
      <c r="F18" s="191" t="s">
        <v>757</v>
      </c>
      <c r="G18" s="465"/>
      <c r="H18" s="192"/>
      <c r="I18" s="466"/>
      <c r="J18" s="465">
        <v>9000</v>
      </c>
      <c r="K18" s="192">
        <v>6000</v>
      </c>
      <c r="L18" s="466">
        <v>15000</v>
      </c>
      <c r="M18" s="442"/>
      <c r="N18" s="443"/>
      <c r="O18" s="443"/>
      <c r="P18" s="443"/>
      <c r="Q18" s="443"/>
      <c r="R18" s="443"/>
      <c r="S18" s="443"/>
      <c r="T18" s="443"/>
      <c r="U18" s="443"/>
      <c r="V18" s="443"/>
      <c r="W18" s="443"/>
      <c r="X18" s="443"/>
      <c r="Y18" s="443"/>
      <c r="Z18" s="443"/>
      <c r="AA18" s="238"/>
      <c r="AB18" s="238"/>
      <c r="AC18" s="238"/>
      <c r="AD18" s="238"/>
      <c r="AE18" s="238"/>
      <c r="AF18" s="238"/>
      <c r="AG18" s="238"/>
      <c r="AH18" s="238"/>
      <c r="AI18" s="238"/>
      <c r="AJ18" s="238"/>
      <c r="AK18" s="238"/>
      <c r="AL18" s="238"/>
      <c r="AM18" s="238"/>
    </row>
    <row r="19" spans="1:39" ht="15" customHeight="1" x14ac:dyDescent="0.25">
      <c r="A19" s="464" t="s">
        <v>760</v>
      </c>
      <c r="B19" s="219" t="s">
        <v>761</v>
      </c>
      <c r="C19" s="191" t="s">
        <v>3</v>
      </c>
      <c r="D19" s="190" t="s">
        <v>5</v>
      </c>
      <c r="E19" s="223" t="s">
        <v>757</v>
      </c>
      <c r="F19" s="191" t="s">
        <v>757</v>
      </c>
      <c r="G19" s="465"/>
      <c r="H19" s="192"/>
      <c r="I19" s="466"/>
      <c r="J19" s="465">
        <v>12000</v>
      </c>
      <c r="K19" s="192"/>
      <c r="L19" s="466"/>
      <c r="M19" s="442"/>
      <c r="N19" s="443"/>
      <c r="O19" s="443"/>
      <c r="P19" s="443"/>
      <c r="Q19" s="443"/>
      <c r="R19" s="443"/>
      <c r="S19" s="443"/>
      <c r="T19" s="443"/>
      <c r="U19" s="443"/>
      <c r="V19" s="443"/>
      <c r="W19" s="443"/>
      <c r="X19" s="443"/>
      <c r="Y19" s="443"/>
      <c r="Z19" s="443"/>
      <c r="AA19" s="238"/>
      <c r="AB19" s="238"/>
      <c r="AC19" s="238"/>
      <c r="AD19" s="238"/>
      <c r="AE19" s="238"/>
      <c r="AF19" s="238"/>
      <c r="AG19" s="238"/>
      <c r="AH19" s="238"/>
      <c r="AI19" s="238"/>
      <c r="AJ19" s="238"/>
      <c r="AK19" s="238"/>
      <c r="AL19" s="238"/>
      <c r="AM19" s="238"/>
    </row>
    <row r="20" spans="1:39" ht="15" customHeight="1" x14ac:dyDescent="0.25">
      <c r="A20" s="467" t="s">
        <v>758</v>
      </c>
      <c r="B20" s="223" t="s">
        <v>762</v>
      </c>
      <c r="C20" s="191" t="s">
        <v>3</v>
      </c>
      <c r="D20" s="190" t="s">
        <v>5</v>
      </c>
      <c r="E20" s="219" t="s">
        <v>757</v>
      </c>
      <c r="F20" s="132" t="s">
        <v>757</v>
      </c>
      <c r="G20" s="465"/>
      <c r="H20" s="192"/>
      <c r="I20" s="466"/>
      <c r="J20" s="465">
        <v>5000</v>
      </c>
      <c r="K20" s="192">
        <v>20000</v>
      </c>
      <c r="L20" s="466">
        <v>8000</v>
      </c>
      <c r="M20" s="442"/>
      <c r="N20" s="443"/>
      <c r="O20" s="443"/>
      <c r="P20" s="443"/>
      <c r="Q20" s="443"/>
      <c r="R20" s="443"/>
      <c r="S20" s="443"/>
      <c r="T20" s="443"/>
      <c r="U20" s="443"/>
      <c r="V20" s="443"/>
      <c r="W20" s="443"/>
      <c r="X20" s="443"/>
      <c r="Y20" s="443"/>
      <c r="Z20" s="443"/>
      <c r="AA20" s="238"/>
      <c r="AB20" s="238"/>
      <c r="AC20" s="238"/>
      <c r="AD20" s="238"/>
      <c r="AE20" s="238"/>
      <c r="AF20" s="238"/>
      <c r="AG20" s="238"/>
      <c r="AH20" s="238"/>
      <c r="AI20" s="238"/>
      <c r="AJ20" s="238"/>
      <c r="AK20" s="238"/>
      <c r="AL20" s="238"/>
      <c r="AM20" s="238"/>
    </row>
    <row r="21" spans="1:39" ht="30" customHeight="1" x14ac:dyDescent="0.25">
      <c r="A21" s="219" t="s">
        <v>763</v>
      </c>
      <c r="B21" s="468" t="s">
        <v>764</v>
      </c>
      <c r="C21" s="191" t="s">
        <v>3</v>
      </c>
      <c r="D21" s="190" t="s">
        <v>4</v>
      </c>
      <c r="E21" s="223" t="s">
        <v>751</v>
      </c>
      <c r="F21" s="191" t="s">
        <v>751</v>
      </c>
      <c r="G21" s="465"/>
      <c r="H21" s="192"/>
      <c r="I21" s="466"/>
      <c r="J21" s="465">
        <v>25000</v>
      </c>
      <c r="K21" s="192">
        <v>10000</v>
      </c>
      <c r="L21" s="466">
        <v>3500</v>
      </c>
      <c r="M21" s="442"/>
      <c r="N21" s="443"/>
      <c r="O21" s="443"/>
      <c r="P21" s="443"/>
      <c r="Q21" s="443"/>
      <c r="R21" s="443"/>
      <c r="S21" s="443"/>
      <c r="T21" s="443"/>
      <c r="U21" s="443"/>
      <c r="V21" s="443"/>
      <c r="W21" s="443"/>
      <c r="X21" s="443"/>
      <c r="Y21" s="443"/>
      <c r="Z21" s="443"/>
      <c r="AA21" s="238"/>
      <c r="AB21" s="238"/>
      <c r="AC21" s="238"/>
      <c r="AD21" s="238"/>
      <c r="AE21" s="238"/>
      <c r="AF21" s="238"/>
      <c r="AG21" s="238"/>
      <c r="AH21" s="238"/>
      <c r="AI21" s="238"/>
      <c r="AJ21" s="238"/>
      <c r="AK21" s="238"/>
      <c r="AL21" s="238"/>
      <c r="AM21" s="238"/>
    </row>
    <row r="22" spans="1:39" ht="30" customHeight="1" x14ac:dyDescent="0.25">
      <c r="A22" s="219" t="s">
        <v>765</v>
      </c>
      <c r="B22" s="468" t="s">
        <v>766</v>
      </c>
      <c r="C22" s="191" t="s">
        <v>3</v>
      </c>
      <c r="D22" s="190" t="s">
        <v>6</v>
      </c>
      <c r="E22" s="219" t="s">
        <v>767</v>
      </c>
      <c r="F22" s="191" t="s">
        <v>767</v>
      </c>
      <c r="G22" s="465"/>
      <c r="H22" s="192"/>
      <c r="I22" s="466"/>
      <c r="J22" s="465">
        <v>25000</v>
      </c>
      <c r="K22" s="192"/>
      <c r="L22" s="466"/>
      <c r="M22" s="442"/>
      <c r="N22" s="443"/>
      <c r="O22" s="443"/>
      <c r="P22" s="443"/>
      <c r="Q22" s="443"/>
      <c r="R22" s="443"/>
      <c r="S22" s="443"/>
      <c r="T22" s="443"/>
      <c r="U22" s="443"/>
      <c r="V22" s="443"/>
      <c r="W22" s="443"/>
      <c r="X22" s="443"/>
      <c r="Y22" s="443"/>
      <c r="Z22" s="443"/>
      <c r="AA22" s="238"/>
      <c r="AB22" s="238"/>
      <c r="AC22" s="238"/>
      <c r="AD22" s="238"/>
      <c r="AE22" s="238"/>
      <c r="AF22" s="238"/>
      <c r="AG22" s="238"/>
      <c r="AH22" s="238"/>
      <c r="AI22" s="238"/>
      <c r="AJ22" s="238"/>
      <c r="AK22" s="238"/>
      <c r="AL22" s="238"/>
      <c r="AM22" s="238"/>
    </row>
    <row r="23" spans="1:39" ht="15" customHeight="1" x14ac:dyDescent="0.25">
      <c r="A23" s="467" t="s">
        <v>768</v>
      </c>
      <c r="B23" s="223" t="s">
        <v>769</v>
      </c>
      <c r="C23" s="464" t="s">
        <v>3</v>
      </c>
      <c r="D23" s="469" t="s">
        <v>7</v>
      </c>
      <c r="E23" s="223" t="s">
        <v>770</v>
      </c>
      <c r="F23" s="191" t="s">
        <v>770</v>
      </c>
      <c r="G23" s="465"/>
      <c r="H23" s="192"/>
      <c r="I23" s="466"/>
      <c r="J23" s="465">
        <v>1000</v>
      </c>
      <c r="K23" s="192"/>
      <c r="L23" s="466"/>
      <c r="M23" s="442"/>
      <c r="N23" s="443"/>
      <c r="O23" s="443"/>
      <c r="P23" s="443"/>
      <c r="Q23" s="443"/>
      <c r="R23" s="443"/>
      <c r="S23" s="443"/>
      <c r="T23" s="443"/>
      <c r="U23" s="443"/>
      <c r="V23" s="443"/>
      <c r="W23" s="443"/>
      <c r="X23" s="443"/>
      <c r="Y23" s="443"/>
      <c r="Z23" s="443"/>
      <c r="AA23" s="238"/>
      <c r="AB23" s="238"/>
      <c r="AC23" s="238"/>
      <c r="AD23" s="238"/>
      <c r="AE23" s="238"/>
      <c r="AF23" s="238"/>
      <c r="AG23" s="238"/>
      <c r="AH23" s="238"/>
      <c r="AI23" s="238"/>
      <c r="AJ23" s="238"/>
      <c r="AK23" s="238"/>
      <c r="AL23" s="238"/>
      <c r="AM23" s="238"/>
    </row>
    <row r="24" spans="1:39" ht="15" customHeight="1" x14ac:dyDescent="0.25">
      <c r="A24" s="467" t="s">
        <v>771</v>
      </c>
      <c r="B24" s="223" t="s">
        <v>772</v>
      </c>
      <c r="C24" s="191" t="s">
        <v>3</v>
      </c>
      <c r="D24" s="469" t="s">
        <v>7</v>
      </c>
      <c r="E24" s="223" t="s">
        <v>770</v>
      </c>
      <c r="F24" s="191" t="s">
        <v>770</v>
      </c>
      <c r="G24" s="465"/>
      <c r="H24" s="192"/>
      <c r="I24" s="466"/>
      <c r="J24" s="465">
        <v>5000</v>
      </c>
      <c r="K24" s="192">
        <v>11000</v>
      </c>
      <c r="L24" s="466">
        <v>2000</v>
      </c>
      <c r="M24" s="442"/>
      <c r="N24" s="443"/>
      <c r="O24" s="443"/>
      <c r="P24" s="443"/>
      <c r="Q24" s="443"/>
      <c r="R24" s="443"/>
      <c r="S24" s="443"/>
      <c r="T24" s="443"/>
      <c r="U24" s="443"/>
      <c r="V24" s="443"/>
      <c r="W24" s="443"/>
      <c r="X24" s="443"/>
      <c r="Y24" s="443"/>
      <c r="Z24" s="443"/>
      <c r="AA24" s="238"/>
      <c r="AB24" s="238"/>
      <c r="AC24" s="238"/>
      <c r="AD24" s="238"/>
      <c r="AE24" s="238"/>
      <c r="AF24" s="238"/>
      <c r="AG24" s="238"/>
      <c r="AH24" s="238"/>
      <c r="AI24" s="238"/>
      <c r="AJ24" s="238"/>
      <c r="AK24" s="238"/>
      <c r="AL24" s="238"/>
      <c r="AM24" s="238"/>
    </row>
    <row r="25" spans="1:39" ht="15" customHeight="1" x14ac:dyDescent="0.25">
      <c r="A25" s="470" t="s">
        <v>773</v>
      </c>
      <c r="B25" s="223" t="s">
        <v>774</v>
      </c>
      <c r="C25" s="464" t="s">
        <v>3</v>
      </c>
      <c r="D25" s="469" t="s">
        <v>4</v>
      </c>
      <c r="E25" s="223" t="s">
        <v>751</v>
      </c>
      <c r="F25" s="191" t="s">
        <v>751</v>
      </c>
      <c r="G25" s="471"/>
      <c r="H25" s="472"/>
      <c r="I25" s="473"/>
      <c r="J25" s="471">
        <v>2000</v>
      </c>
      <c r="K25" s="472"/>
      <c r="L25" s="473"/>
      <c r="M25" s="442"/>
      <c r="N25" s="443"/>
      <c r="O25" s="443"/>
      <c r="P25" s="443"/>
      <c r="Q25" s="443"/>
      <c r="R25" s="443"/>
      <c r="S25" s="443"/>
      <c r="T25" s="443"/>
      <c r="U25" s="443"/>
      <c r="V25" s="443"/>
      <c r="W25" s="443"/>
      <c r="X25" s="443"/>
      <c r="Y25" s="443"/>
      <c r="Z25" s="443"/>
      <c r="AA25" s="238"/>
      <c r="AB25" s="238"/>
      <c r="AC25" s="238"/>
      <c r="AD25" s="238"/>
      <c r="AE25" s="238"/>
      <c r="AF25" s="238"/>
      <c r="AG25" s="238"/>
      <c r="AH25" s="238"/>
      <c r="AI25" s="238"/>
      <c r="AJ25" s="238"/>
      <c r="AK25" s="238"/>
      <c r="AL25" s="238"/>
      <c r="AM25" s="238"/>
    </row>
    <row r="26" spans="1:39" s="104" customFormat="1" ht="15" customHeight="1" x14ac:dyDescent="0.2">
      <c r="A26" s="614"/>
      <c r="B26" s="618"/>
      <c r="C26" s="870" t="s">
        <v>508</v>
      </c>
      <c r="D26" s="893"/>
      <c r="E26" s="893"/>
      <c r="F26" s="618"/>
      <c r="G26" s="577">
        <f>SUM(G15:G25)</f>
        <v>0</v>
      </c>
      <c r="H26" s="512">
        <f t="shared" ref="H26:L26" si="1">SUM(H15:H25)</f>
        <v>0</v>
      </c>
      <c r="I26" s="578">
        <f t="shared" si="1"/>
        <v>0</v>
      </c>
      <c r="J26" s="511">
        <f t="shared" si="1"/>
        <v>119000</v>
      </c>
      <c r="K26" s="512">
        <f t="shared" si="1"/>
        <v>93000</v>
      </c>
      <c r="L26" s="513">
        <f t="shared" si="1"/>
        <v>46500</v>
      </c>
      <c r="M26" s="449"/>
      <c r="N26" s="450"/>
      <c r="O26" s="450"/>
      <c r="P26" s="450"/>
      <c r="Q26" s="450"/>
      <c r="R26" s="450"/>
      <c r="S26" s="450"/>
      <c r="T26" s="450"/>
      <c r="U26" s="450"/>
      <c r="V26" s="450"/>
      <c r="W26" s="450"/>
      <c r="X26" s="450"/>
      <c r="Y26" s="450"/>
      <c r="Z26" s="450"/>
      <c r="AA26" s="451"/>
      <c r="AB26" s="451"/>
      <c r="AC26" s="451"/>
      <c r="AD26" s="451"/>
      <c r="AE26" s="451"/>
      <c r="AF26" s="451"/>
      <c r="AG26" s="451"/>
      <c r="AH26" s="451"/>
      <c r="AI26" s="451"/>
      <c r="AJ26" s="451"/>
      <c r="AK26" s="451"/>
      <c r="AL26" s="451"/>
      <c r="AM26" s="451"/>
    </row>
    <row r="27" spans="1:39" s="104" customFormat="1" ht="15" customHeight="1" x14ac:dyDescent="0.2">
      <c r="A27" s="452"/>
      <c r="B27" s="474"/>
      <c r="C27" s="452"/>
      <c r="D27" s="475"/>
      <c r="E27" s="453"/>
      <c r="F27" s="476"/>
      <c r="G27" s="477"/>
      <c r="H27" s="478"/>
      <c r="I27" s="479"/>
      <c r="J27" s="477"/>
      <c r="K27" s="478"/>
      <c r="L27" s="479"/>
      <c r="M27" s="449"/>
      <c r="N27" s="450"/>
      <c r="O27" s="450"/>
      <c r="P27" s="450"/>
      <c r="Q27" s="450"/>
      <c r="R27" s="450"/>
      <c r="S27" s="450"/>
      <c r="T27" s="450"/>
      <c r="U27" s="450"/>
      <c r="V27" s="450"/>
      <c r="W27" s="450"/>
      <c r="X27" s="450"/>
      <c r="Y27" s="450"/>
      <c r="Z27" s="450"/>
      <c r="AA27" s="451"/>
      <c r="AB27" s="451"/>
      <c r="AC27" s="451"/>
      <c r="AD27" s="451"/>
      <c r="AE27" s="451"/>
      <c r="AF27" s="451"/>
      <c r="AG27" s="451"/>
      <c r="AH27" s="451"/>
      <c r="AI27" s="451"/>
      <c r="AJ27" s="451"/>
      <c r="AK27" s="451"/>
      <c r="AL27" s="451"/>
      <c r="AM27" s="451"/>
    </row>
    <row r="28" spans="1:39" ht="15" customHeight="1" x14ac:dyDescent="0.25">
      <c r="A28" s="191" t="s">
        <v>775</v>
      </c>
      <c r="B28" s="219" t="s">
        <v>776</v>
      </c>
      <c r="C28" s="191" t="s">
        <v>9</v>
      </c>
      <c r="D28" s="190" t="s">
        <v>15</v>
      </c>
      <c r="E28" s="223" t="s">
        <v>777</v>
      </c>
      <c r="F28" s="191" t="s">
        <v>778</v>
      </c>
      <c r="G28" s="465"/>
      <c r="H28" s="192"/>
      <c r="I28" s="466"/>
      <c r="J28" s="465">
        <v>53363</v>
      </c>
      <c r="K28" s="192">
        <v>26000</v>
      </c>
      <c r="L28" s="466">
        <v>3193</v>
      </c>
      <c r="M28" s="442"/>
      <c r="N28" s="443"/>
      <c r="O28" s="443"/>
      <c r="P28" s="443"/>
      <c r="Q28" s="443"/>
      <c r="R28" s="443"/>
      <c r="S28" s="443"/>
      <c r="T28" s="443"/>
      <c r="U28" s="443"/>
      <c r="V28" s="443"/>
      <c r="W28" s="443"/>
      <c r="X28" s="443"/>
      <c r="Y28" s="443"/>
      <c r="Z28" s="443"/>
      <c r="AA28" s="238"/>
      <c r="AB28" s="238"/>
      <c r="AC28" s="238"/>
      <c r="AD28" s="238"/>
      <c r="AE28" s="238"/>
      <c r="AF28" s="238"/>
      <c r="AG28" s="238"/>
      <c r="AH28" s="238"/>
      <c r="AI28" s="238"/>
      <c r="AJ28" s="238"/>
      <c r="AK28" s="238"/>
      <c r="AL28" s="238"/>
      <c r="AM28" s="238"/>
    </row>
    <row r="29" spans="1:39" ht="15" customHeight="1" x14ac:dyDescent="0.25">
      <c r="A29" s="480"/>
      <c r="B29" s="219" t="s">
        <v>779</v>
      </c>
      <c r="C29" s="191" t="s">
        <v>9</v>
      </c>
      <c r="D29" s="190" t="s">
        <v>15</v>
      </c>
      <c r="E29" s="223" t="s">
        <v>777</v>
      </c>
      <c r="F29" s="191" t="s">
        <v>778</v>
      </c>
      <c r="G29" s="465"/>
      <c r="H29" s="192"/>
      <c r="I29" s="466"/>
      <c r="J29" s="465">
        <v>5000</v>
      </c>
      <c r="K29" s="192">
        <v>20000</v>
      </c>
      <c r="L29" s="466">
        <v>15000</v>
      </c>
      <c r="M29" s="442"/>
      <c r="N29" s="443"/>
      <c r="O29" s="443"/>
      <c r="P29" s="443"/>
      <c r="Q29" s="443"/>
      <c r="R29" s="443"/>
      <c r="S29" s="443"/>
      <c r="T29" s="443"/>
      <c r="U29" s="443"/>
      <c r="V29" s="443"/>
      <c r="W29" s="443"/>
      <c r="X29" s="443"/>
      <c r="Y29" s="443"/>
      <c r="Z29" s="443"/>
      <c r="AA29" s="238"/>
      <c r="AB29" s="238"/>
      <c r="AC29" s="238"/>
      <c r="AD29" s="238"/>
      <c r="AE29" s="238"/>
      <c r="AF29" s="238"/>
      <c r="AG29" s="238"/>
      <c r="AH29" s="238"/>
      <c r="AI29" s="238"/>
      <c r="AJ29" s="238"/>
      <c r="AK29" s="238"/>
      <c r="AL29" s="238"/>
      <c r="AM29" s="238"/>
    </row>
    <row r="30" spans="1:39" ht="15" customHeight="1" x14ac:dyDescent="0.25">
      <c r="A30" s="191" t="s">
        <v>780</v>
      </c>
      <c r="B30" s="219" t="s">
        <v>781</v>
      </c>
      <c r="C30" s="191" t="s">
        <v>9</v>
      </c>
      <c r="D30" s="190" t="s">
        <v>15</v>
      </c>
      <c r="E30" s="223" t="s">
        <v>777</v>
      </c>
      <c r="F30" s="191" t="s">
        <v>782</v>
      </c>
      <c r="G30" s="465"/>
      <c r="H30" s="192"/>
      <c r="I30" s="466"/>
      <c r="J30" s="465"/>
      <c r="K30" s="192"/>
      <c r="L30" s="466"/>
      <c r="M30" s="442"/>
      <c r="N30" s="443"/>
      <c r="O30" s="443"/>
      <c r="P30" s="443"/>
      <c r="Q30" s="443"/>
      <c r="R30" s="443"/>
      <c r="S30" s="443"/>
      <c r="T30" s="443"/>
      <c r="U30" s="443"/>
      <c r="V30" s="443"/>
      <c r="W30" s="443"/>
      <c r="X30" s="443"/>
      <c r="Y30" s="443"/>
      <c r="Z30" s="443"/>
      <c r="AA30" s="238"/>
      <c r="AB30" s="238"/>
      <c r="AC30" s="238"/>
      <c r="AD30" s="238"/>
      <c r="AE30" s="238"/>
      <c r="AF30" s="238"/>
      <c r="AG30" s="238"/>
      <c r="AH30" s="238"/>
      <c r="AI30" s="238"/>
      <c r="AJ30" s="238"/>
      <c r="AK30" s="238"/>
      <c r="AL30" s="238"/>
      <c r="AM30" s="238"/>
    </row>
    <row r="31" spans="1:39" ht="15" customHeight="1" x14ac:dyDescent="0.25">
      <c r="A31" s="191"/>
      <c r="B31" s="219" t="s">
        <v>783</v>
      </c>
      <c r="C31" s="481" t="s">
        <v>9</v>
      </c>
      <c r="D31" s="482" t="s">
        <v>15</v>
      </c>
      <c r="E31" s="223" t="s">
        <v>777</v>
      </c>
      <c r="F31" s="191" t="s">
        <v>782</v>
      </c>
      <c r="G31" s="483"/>
      <c r="H31" s="484"/>
      <c r="I31" s="485"/>
      <c r="J31" s="483">
        <v>4000</v>
      </c>
      <c r="K31" s="484">
        <v>5000</v>
      </c>
      <c r="L31" s="485">
        <v>20000</v>
      </c>
      <c r="M31" s="442"/>
      <c r="N31" s="443"/>
      <c r="O31" s="443"/>
      <c r="P31" s="443"/>
      <c r="Q31" s="443"/>
      <c r="R31" s="443"/>
      <c r="S31" s="443"/>
      <c r="T31" s="443"/>
      <c r="U31" s="443"/>
      <c r="V31" s="443"/>
      <c r="W31" s="443"/>
      <c r="X31" s="443"/>
      <c r="Y31" s="443"/>
      <c r="Z31" s="443"/>
      <c r="AA31" s="238"/>
      <c r="AB31" s="238"/>
      <c r="AC31" s="238"/>
      <c r="AD31" s="238"/>
      <c r="AE31" s="238"/>
      <c r="AF31" s="238"/>
      <c r="AG31" s="238"/>
      <c r="AH31" s="238"/>
      <c r="AI31" s="238"/>
      <c r="AJ31" s="238"/>
      <c r="AK31" s="238"/>
      <c r="AL31" s="238"/>
      <c r="AM31" s="238"/>
    </row>
    <row r="32" spans="1:39" s="104" customFormat="1" ht="15" customHeight="1" x14ac:dyDescent="0.2">
      <c r="A32" s="614"/>
      <c r="B32" s="618"/>
      <c r="C32" s="870" t="s">
        <v>498</v>
      </c>
      <c r="D32" s="893"/>
      <c r="E32" s="893"/>
      <c r="F32" s="618"/>
      <c r="G32" s="577">
        <f>SUM(G28:G30)</f>
        <v>0</v>
      </c>
      <c r="H32" s="512">
        <f>SUM(H28:H30)</f>
        <v>0</v>
      </c>
      <c r="I32" s="578">
        <f>SUM(I28:I30)</f>
        <v>0</v>
      </c>
      <c r="J32" s="511">
        <f>SUM(J28:J31)</f>
        <v>62363</v>
      </c>
      <c r="K32" s="512">
        <f t="shared" ref="K32:L32" si="2">SUM(K28:K31)</f>
        <v>51000</v>
      </c>
      <c r="L32" s="513">
        <f t="shared" si="2"/>
        <v>38193</v>
      </c>
      <c r="M32" s="449"/>
      <c r="N32" s="450"/>
      <c r="O32" s="450"/>
      <c r="P32" s="450"/>
      <c r="Q32" s="450"/>
      <c r="R32" s="450"/>
      <c r="S32" s="450"/>
      <c r="T32" s="450"/>
      <c r="U32" s="450"/>
      <c r="V32" s="450"/>
      <c r="W32" s="450"/>
      <c r="X32" s="450"/>
      <c r="Y32" s="450"/>
      <c r="Z32" s="450"/>
      <c r="AA32" s="451"/>
      <c r="AB32" s="451"/>
      <c r="AC32" s="451"/>
      <c r="AD32" s="451"/>
      <c r="AE32" s="451"/>
      <c r="AF32" s="451"/>
      <c r="AG32" s="451"/>
      <c r="AH32" s="451"/>
      <c r="AI32" s="451"/>
      <c r="AJ32" s="451"/>
      <c r="AK32" s="451"/>
      <c r="AL32" s="451"/>
      <c r="AM32" s="451"/>
    </row>
    <row r="33" spans="1:39" s="104" customFormat="1" ht="15" customHeight="1" x14ac:dyDescent="0.2">
      <c r="A33" s="452"/>
      <c r="B33" s="474"/>
      <c r="C33" s="476"/>
      <c r="D33" s="475"/>
      <c r="E33" s="453"/>
      <c r="F33" s="452"/>
      <c r="G33" s="477"/>
      <c r="H33" s="478"/>
      <c r="I33" s="479"/>
      <c r="J33" s="477"/>
      <c r="K33" s="478"/>
      <c r="L33" s="479"/>
      <c r="M33" s="449"/>
      <c r="N33" s="450"/>
      <c r="O33" s="450"/>
      <c r="P33" s="450"/>
      <c r="Q33" s="450"/>
      <c r="R33" s="450"/>
      <c r="S33" s="450"/>
      <c r="T33" s="450"/>
      <c r="U33" s="450"/>
      <c r="V33" s="450"/>
      <c r="W33" s="450"/>
      <c r="X33" s="450"/>
      <c r="Y33" s="450"/>
      <c r="Z33" s="450"/>
      <c r="AA33" s="451"/>
      <c r="AB33" s="451"/>
      <c r="AC33" s="451"/>
      <c r="AD33" s="451"/>
      <c r="AE33" s="451"/>
      <c r="AF33" s="451"/>
      <c r="AG33" s="451"/>
      <c r="AH33" s="451"/>
      <c r="AI33" s="451"/>
      <c r="AJ33" s="451"/>
      <c r="AK33" s="451"/>
      <c r="AL33" s="451"/>
      <c r="AM33" s="451"/>
    </row>
    <row r="34" spans="1:39" ht="15" customHeight="1" x14ac:dyDescent="0.25">
      <c r="A34" s="464" t="s">
        <v>784</v>
      </c>
      <c r="B34" s="219" t="s">
        <v>785</v>
      </c>
      <c r="C34" s="464" t="s">
        <v>9</v>
      </c>
      <c r="D34" s="486" t="s">
        <v>21</v>
      </c>
      <c r="E34" s="219" t="s">
        <v>786</v>
      </c>
      <c r="F34" s="480" t="s">
        <v>787</v>
      </c>
      <c r="G34" s="445">
        <v>45000</v>
      </c>
      <c r="H34" s="446">
        <v>40000</v>
      </c>
      <c r="I34" s="447">
        <v>8000</v>
      </c>
      <c r="J34" s="445"/>
      <c r="K34" s="446"/>
      <c r="L34" s="447"/>
      <c r="M34" s="442"/>
      <c r="N34" s="443"/>
      <c r="O34" s="443"/>
      <c r="P34" s="443"/>
      <c r="Q34" s="443"/>
      <c r="R34" s="443"/>
      <c r="S34" s="443"/>
      <c r="T34" s="443"/>
      <c r="U34" s="443"/>
      <c r="V34" s="443"/>
      <c r="W34" s="443"/>
      <c r="X34" s="443"/>
      <c r="Y34" s="443"/>
      <c r="Z34" s="443"/>
      <c r="AA34" s="238"/>
      <c r="AB34" s="238"/>
      <c r="AC34" s="238"/>
      <c r="AD34" s="238"/>
      <c r="AE34" s="238"/>
      <c r="AF34" s="238"/>
      <c r="AG34" s="238"/>
      <c r="AH34" s="238"/>
      <c r="AI34" s="238"/>
      <c r="AJ34" s="238"/>
      <c r="AK34" s="238"/>
      <c r="AL34" s="238"/>
      <c r="AM34" s="238"/>
    </row>
    <row r="35" spans="1:39" ht="15" customHeight="1" x14ac:dyDescent="0.25">
      <c r="A35" s="464" t="s">
        <v>788</v>
      </c>
      <c r="B35" s="219" t="s">
        <v>789</v>
      </c>
      <c r="C35" s="464" t="s">
        <v>9</v>
      </c>
      <c r="D35" s="486" t="s">
        <v>21</v>
      </c>
      <c r="E35" s="219" t="s">
        <v>786</v>
      </c>
      <c r="F35" s="480" t="s">
        <v>787</v>
      </c>
      <c r="G35" s="465">
        <v>35000</v>
      </c>
      <c r="H35" s="192">
        <v>7000</v>
      </c>
      <c r="I35" s="466">
        <v>5000</v>
      </c>
      <c r="J35" s="465"/>
      <c r="K35" s="192"/>
      <c r="L35" s="466"/>
      <c r="M35" s="442"/>
      <c r="N35" s="443"/>
      <c r="O35" s="443"/>
      <c r="P35" s="443"/>
      <c r="Q35" s="443"/>
      <c r="R35" s="443"/>
      <c r="S35" s="443"/>
      <c r="T35" s="443"/>
      <c r="U35" s="443"/>
      <c r="V35" s="443"/>
      <c r="W35" s="443"/>
      <c r="X35" s="443"/>
      <c r="Y35" s="443"/>
      <c r="Z35" s="443"/>
      <c r="AA35" s="238"/>
      <c r="AB35" s="238"/>
      <c r="AC35" s="238"/>
      <c r="AD35" s="238"/>
      <c r="AE35" s="238"/>
      <c r="AF35" s="238"/>
      <c r="AG35" s="238"/>
      <c r="AH35" s="238"/>
      <c r="AI35" s="238"/>
      <c r="AJ35" s="238"/>
      <c r="AK35" s="238"/>
      <c r="AL35" s="238"/>
      <c r="AM35" s="238"/>
    </row>
    <row r="36" spans="1:39" ht="15" customHeight="1" x14ac:dyDescent="0.25">
      <c r="A36" s="464" t="s">
        <v>790</v>
      </c>
      <c r="B36" s="219" t="s">
        <v>791</v>
      </c>
      <c r="C36" s="464" t="s">
        <v>9</v>
      </c>
      <c r="D36" s="486" t="s">
        <v>21</v>
      </c>
      <c r="E36" s="219" t="s">
        <v>786</v>
      </c>
      <c r="F36" s="480" t="s">
        <v>792</v>
      </c>
      <c r="G36" s="465">
        <v>95000</v>
      </c>
      <c r="H36" s="192">
        <v>75000</v>
      </c>
      <c r="I36" s="466">
        <v>7000</v>
      </c>
      <c r="J36" s="483"/>
      <c r="K36" s="484"/>
      <c r="L36" s="485"/>
      <c r="M36" s="442"/>
      <c r="N36" s="443"/>
      <c r="O36" s="61"/>
      <c r="P36" s="61"/>
      <c r="Q36" s="61"/>
      <c r="R36" s="61"/>
      <c r="S36" s="61"/>
    </row>
    <row r="37" spans="1:39" ht="15" customHeight="1" x14ac:dyDescent="0.25">
      <c r="A37" s="464" t="s">
        <v>793</v>
      </c>
      <c r="B37" s="219" t="s">
        <v>794</v>
      </c>
      <c r="C37" s="464" t="s">
        <v>9</v>
      </c>
      <c r="D37" s="486" t="s">
        <v>21</v>
      </c>
      <c r="E37" s="219" t="s">
        <v>786</v>
      </c>
      <c r="F37" s="480" t="s">
        <v>787</v>
      </c>
      <c r="G37" s="465">
        <v>26000</v>
      </c>
      <c r="H37" s="192">
        <v>7000</v>
      </c>
      <c r="I37" s="466">
        <v>5000</v>
      </c>
      <c r="J37" s="465"/>
      <c r="K37" s="192"/>
      <c r="L37" s="466"/>
      <c r="M37" s="442"/>
      <c r="N37" s="443"/>
      <c r="O37" s="443"/>
      <c r="P37" s="443"/>
      <c r="Q37" s="443"/>
      <c r="R37" s="443"/>
      <c r="S37" s="443"/>
      <c r="T37" s="443"/>
      <c r="U37" s="443"/>
      <c r="V37" s="443"/>
      <c r="W37" s="443"/>
      <c r="X37" s="443"/>
      <c r="Y37" s="443"/>
      <c r="Z37" s="443"/>
      <c r="AA37" s="238"/>
      <c r="AB37" s="238"/>
      <c r="AC37" s="238"/>
      <c r="AD37" s="238"/>
      <c r="AE37" s="238"/>
      <c r="AF37" s="238"/>
      <c r="AG37" s="238"/>
      <c r="AH37" s="238"/>
      <c r="AI37" s="238"/>
      <c r="AJ37" s="238"/>
      <c r="AK37" s="238"/>
      <c r="AL37" s="238"/>
      <c r="AM37" s="238"/>
    </row>
    <row r="38" spans="1:39" ht="15" customHeight="1" x14ac:dyDescent="0.25">
      <c r="A38" s="191"/>
      <c r="B38" s="219" t="s">
        <v>795</v>
      </c>
      <c r="C38" s="191" t="s">
        <v>9</v>
      </c>
      <c r="D38" s="487" t="s">
        <v>21</v>
      </c>
      <c r="E38" s="219" t="s">
        <v>786</v>
      </c>
      <c r="F38" s="191" t="s">
        <v>796</v>
      </c>
      <c r="G38" s="465">
        <v>6000</v>
      </c>
      <c r="H38" s="192">
        <v>3000</v>
      </c>
      <c r="I38" s="466"/>
      <c r="J38" s="465"/>
      <c r="K38" s="192"/>
      <c r="L38" s="466"/>
      <c r="M38" s="442"/>
      <c r="N38" s="443"/>
      <c r="O38" s="443"/>
      <c r="P38" s="443"/>
      <c r="Q38" s="443"/>
      <c r="R38" s="443"/>
      <c r="S38" s="443"/>
      <c r="T38" s="443"/>
      <c r="U38" s="443"/>
      <c r="V38" s="443"/>
      <c r="W38" s="443"/>
      <c r="X38" s="443"/>
      <c r="Y38" s="443"/>
      <c r="Z38" s="443"/>
      <c r="AA38" s="238"/>
      <c r="AB38" s="238"/>
      <c r="AC38" s="238"/>
      <c r="AD38" s="238"/>
      <c r="AE38" s="238"/>
      <c r="AF38" s="238"/>
      <c r="AG38" s="238"/>
      <c r="AH38" s="238"/>
      <c r="AI38" s="238"/>
      <c r="AJ38" s="238"/>
      <c r="AK38" s="238"/>
      <c r="AL38" s="238"/>
      <c r="AM38" s="238"/>
    </row>
    <row r="39" spans="1:39" ht="15" customHeight="1" x14ac:dyDescent="0.25">
      <c r="A39" s="191" t="s">
        <v>797</v>
      </c>
      <c r="B39" s="488" t="s">
        <v>798</v>
      </c>
      <c r="C39" s="481" t="s">
        <v>9</v>
      </c>
      <c r="D39" s="489" t="s">
        <v>21</v>
      </c>
      <c r="E39" s="488" t="s">
        <v>786</v>
      </c>
      <c r="F39" s="191" t="s">
        <v>796</v>
      </c>
      <c r="G39" s="465">
        <v>1500</v>
      </c>
      <c r="H39" s="192"/>
      <c r="I39" s="466"/>
      <c r="J39" s="465"/>
      <c r="K39" s="192"/>
      <c r="L39" s="466"/>
      <c r="M39" s="442"/>
      <c r="N39" s="443"/>
      <c r="O39" s="443"/>
      <c r="P39" s="443"/>
      <c r="Q39" s="443"/>
      <c r="R39" s="443"/>
      <c r="S39" s="443"/>
      <c r="T39" s="443"/>
      <c r="U39" s="443"/>
      <c r="V39" s="443"/>
      <c r="W39" s="443"/>
      <c r="X39" s="443"/>
      <c r="Y39" s="443"/>
      <c r="Z39" s="443"/>
      <c r="AA39" s="238"/>
      <c r="AB39" s="238"/>
      <c r="AC39" s="238"/>
      <c r="AD39" s="238"/>
      <c r="AE39" s="238"/>
      <c r="AF39" s="238"/>
      <c r="AG39" s="238"/>
      <c r="AH39" s="238"/>
      <c r="AI39" s="238"/>
      <c r="AJ39" s="238"/>
      <c r="AK39" s="238"/>
      <c r="AL39" s="238"/>
      <c r="AM39" s="238"/>
    </row>
    <row r="40" spans="1:39" s="104" customFormat="1" ht="15" customHeight="1" x14ac:dyDescent="0.2">
      <c r="A40" s="614"/>
      <c r="B40" s="618"/>
      <c r="C40" s="870" t="s">
        <v>22</v>
      </c>
      <c r="D40" s="893"/>
      <c r="E40" s="893"/>
      <c r="F40" s="618"/>
      <c r="G40" s="577">
        <f>SUM(G34:G39)</f>
        <v>208500</v>
      </c>
      <c r="H40" s="512">
        <f>SUM(H34:H39)</f>
        <v>132000</v>
      </c>
      <c r="I40" s="578">
        <f>SUM(I34:I39)</f>
        <v>25000</v>
      </c>
      <c r="J40" s="511">
        <f t="shared" ref="J40:K40" si="3">SUM(J34:J39)</f>
        <v>0</v>
      </c>
      <c r="K40" s="512">
        <f t="shared" si="3"/>
        <v>0</v>
      </c>
      <c r="L40" s="513">
        <f>SUM(L34:L39)</f>
        <v>0</v>
      </c>
      <c r="M40" s="449"/>
      <c r="N40" s="450"/>
      <c r="O40" s="450"/>
      <c r="P40" s="450"/>
      <c r="Q40" s="450"/>
      <c r="R40" s="450"/>
      <c r="S40" s="450"/>
      <c r="T40" s="450"/>
      <c r="U40" s="450"/>
      <c r="V40" s="450"/>
      <c r="W40" s="450"/>
      <c r="X40" s="450"/>
      <c r="Y40" s="450"/>
      <c r="Z40" s="450"/>
      <c r="AA40" s="451"/>
      <c r="AB40" s="451"/>
      <c r="AC40" s="451"/>
      <c r="AD40" s="451"/>
      <c r="AE40" s="451"/>
      <c r="AF40" s="451"/>
      <c r="AG40" s="451"/>
      <c r="AH40" s="451"/>
      <c r="AI40" s="451"/>
      <c r="AJ40" s="451"/>
      <c r="AK40" s="451"/>
      <c r="AL40" s="451"/>
      <c r="AM40" s="451"/>
    </row>
    <row r="41" spans="1:39" ht="15" customHeight="1" x14ac:dyDescent="0.25">
      <c r="A41" s="458"/>
      <c r="B41" s="457"/>
      <c r="C41" s="458"/>
      <c r="D41" s="492"/>
      <c r="E41" s="457"/>
      <c r="F41" s="458"/>
      <c r="G41" s="493"/>
      <c r="H41" s="446"/>
      <c r="I41" s="447"/>
      <c r="J41" s="493"/>
      <c r="K41" s="446"/>
      <c r="L41" s="447"/>
      <c r="M41" s="442"/>
      <c r="N41" s="443"/>
      <c r="O41" s="443"/>
      <c r="P41" s="443"/>
      <c r="Q41" s="443"/>
      <c r="R41" s="443"/>
      <c r="S41" s="443"/>
      <c r="T41" s="443"/>
      <c r="U41" s="443"/>
      <c r="V41" s="443"/>
      <c r="W41" s="443"/>
      <c r="X41" s="443"/>
      <c r="Y41" s="443"/>
      <c r="Z41" s="443"/>
      <c r="AA41" s="238"/>
      <c r="AB41" s="238"/>
      <c r="AC41" s="238"/>
      <c r="AD41" s="238"/>
      <c r="AE41" s="238"/>
      <c r="AF41" s="238"/>
      <c r="AG41" s="238"/>
      <c r="AH41" s="238"/>
      <c r="AI41" s="238"/>
      <c r="AJ41" s="238"/>
      <c r="AK41" s="238"/>
      <c r="AL41" s="238"/>
      <c r="AM41" s="238"/>
    </row>
    <row r="42" spans="1:39" ht="15" customHeight="1" x14ac:dyDescent="0.25">
      <c r="A42" s="191"/>
      <c r="B42" s="219" t="s">
        <v>799</v>
      </c>
      <c r="C42" s="191" t="s">
        <v>9</v>
      </c>
      <c r="D42" s="487" t="s">
        <v>25</v>
      </c>
      <c r="E42" s="219" t="s">
        <v>800</v>
      </c>
      <c r="F42" s="191" t="s">
        <v>801</v>
      </c>
      <c r="G42" s="445">
        <v>3000</v>
      </c>
      <c r="H42" s="446">
        <v>10000</v>
      </c>
      <c r="I42" s="447">
        <v>20000</v>
      </c>
      <c r="J42" s="445"/>
      <c r="K42" s="446"/>
      <c r="L42" s="447"/>
      <c r="M42" s="442"/>
      <c r="N42" s="443"/>
      <c r="O42" s="443"/>
      <c r="P42" s="443"/>
      <c r="Q42" s="443"/>
      <c r="R42" s="443"/>
      <c r="S42" s="443"/>
      <c r="T42" s="443"/>
      <c r="U42" s="443"/>
      <c r="V42" s="443"/>
      <c r="W42" s="443"/>
      <c r="X42" s="443"/>
      <c r="Y42" s="443"/>
      <c r="Z42" s="443"/>
      <c r="AA42" s="238"/>
      <c r="AB42" s="238"/>
      <c r="AC42" s="238"/>
      <c r="AD42" s="238"/>
      <c r="AE42" s="238"/>
      <c r="AF42" s="238"/>
      <c r="AG42" s="238"/>
      <c r="AH42" s="238"/>
      <c r="AI42" s="238"/>
      <c r="AJ42" s="238"/>
      <c r="AK42" s="238"/>
      <c r="AL42" s="238"/>
      <c r="AM42" s="238"/>
    </row>
    <row r="43" spans="1:39" ht="15" customHeight="1" x14ac:dyDescent="0.25">
      <c r="A43" s="481" t="s">
        <v>802</v>
      </c>
      <c r="B43" s="488" t="s">
        <v>803</v>
      </c>
      <c r="C43" s="481" t="s">
        <v>9</v>
      </c>
      <c r="D43" s="489" t="s">
        <v>25</v>
      </c>
      <c r="E43" s="488" t="s">
        <v>800</v>
      </c>
      <c r="F43" s="191" t="s">
        <v>801</v>
      </c>
      <c r="G43" s="445">
        <v>3000</v>
      </c>
      <c r="H43" s="446">
        <v>13000</v>
      </c>
      <c r="I43" s="447">
        <v>20000</v>
      </c>
      <c r="J43" s="445"/>
      <c r="K43" s="446"/>
      <c r="L43" s="447"/>
      <c r="M43" s="442"/>
      <c r="N43" s="443"/>
      <c r="O43" s="443"/>
      <c r="P43" s="443"/>
      <c r="Q43" s="443"/>
      <c r="R43" s="443"/>
      <c r="S43" s="443"/>
      <c r="T43" s="443"/>
      <c r="U43" s="443"/>
      <c r="V43" s="443"/>
      <c r="W43" s="443"/>
      <c r="X43" s="443"/>
      <c r="Y43" s="443"/>
      <c r="Z43" s="443"/>
      <c r="AA43" s="238"/>
      <c r="AB43" s="238"/>
      <c r="AC43" s="238"/>
      <c r="AD43" s="238"/>
      <c r="AE43" s="238"/>
      <c r="AF43" s="238"/>
      <c r="AG43" s="238"/>
      <c r="AH43" s="238"/>
      <c r="AI43" s="238"/>
      <c r="AJ43" s="238"/>
      <c r="AK43" s="238"/>
      <c r="AL43" s="238"/>
      <c r="AM43" s="238"/>
    </row>
    <row r="44" spans="1:39" s="104" customFormat="1" ht="15" customHeight="1" x14ac:dyDescent="0.2">
      <c r="A44" s="614"/>
      <c r="B44" s="618"/>
      <c r="C44" s="870" t="s">
        <v>275</v>
      </c>
      <c r="D44" s="893"/>
      <c r="E44" s="893"/>
      <c r="F44" s="618"/>
      <c r="G44" s="577">
        <f>SUM(G42:G43)</f>
        <v>6000</v>
      </c>
      <c r="H44" s="512">
        <f t="shared" ref="H44:I44" si="4">SUM(H42:H43)</f>
        <v>23000</v>
      </c>
      <c r="I44" s="578">
        <f t="shared" si="4"/>
        <v>40000</v>
      </c>
      <c r="J44" s="511"/>
      <c r="K44" s="512"/>
      <c r="L44" s="513"/>
      <c r="M44" s="449"/>
      <c r="N44" s="450"/>
      <c r="O44" s="450"/>
      <c r="P44" s="450"/>
      <c r="Q44" s="450"/>
      <c r="R44" s="450"/>
      <c r="S44" s="450"/>
      <c r="T44" s="450"/>
      <c r="U44" s="450"/>
      <c r="V44" s="450"/>
      <c r="W44" s="450"/>
      <c r="X44" s="450"/>
      <c r="Y44" s="450"/>
      <c r="Z44" s="450"/>
      <c r="AA44" s="451"/>
      <c r="AB44" s="451"/>
      <c r="AC44" s="451"/>
      <c r="AD44" s="451"/>
      <c r="AE44" s="451"/>
      <c r="AF44" s="451"/>
      <c r="AG44" s="451"/>
      <c r="AH44" s="451"/>
      <c r="AI44" s="451"/>
      <c r="AJ44" s="451"/>
      <c r="AK44" s="451"/>
      <c r="AL44" s="451"/>
      <c r="AM44" s="451"/>
    </row>
    <row r="45" spans="1:39" ht="15" customHeight="1" x14ac:dyDescent="0.25">
      <c r="A45" s="458"/>
      <c r="B45" s="457"/>
      <c r="C45" s="458"/>
      <c r="D45" s="459"/>
      <c r="E45" s="491"/>
      <c r="F45" s="458"/>
      <c r="G45" s="494"/>
      <c r="H45" s="495"/>
      <c r="I45" s="496"/>
      <c r="J45" s="494"/>
      <c r="K45" s="495"/>
      <c r="L45" s="496"/>
      <c r="M45" s="442"/>
      <c r="N45" s="443"/>
      <c r="O45" s="443"/>
      <c r="P45" s="443"/>
      <c r="Q45" s="443"/>
      <c r="R45" s="443"/>
      <c r="S45" s="443"/>
      <c r="T45" s="443"/>
      <c r="U45" s="443"/>
      <c r="V45" s="443"/>
      <c r="W45" s="443"/>
      <c r="X45" s="443"/>
      <c r="Y45" s="443"/>
      <c r="Z45" s="443"/>
      <c r="AA45" s="238"/>
      <c r="AB45" s="238"/>
      <c r="AC45" s="238"/>
      <c r="AD45" s="238"/>
      <c r="AE45" s="238"/>
      <c r="AF45" s="238"/>
      <c r="AG45" s="238"/>
      <c r="AH45" s="238"/>
      <c r="AI45" s="238"/>
      <c r="AJ45" s="238"/>
      <c r="AK45" s="238"/>
      <c r="AL45" s="238"/>
      <c r="AM45" s="238"/>
    </row>
    <row r="46" spans="1:39" ht="30" customHeight="1" x14ac:dyDescent="0.25">
      <c r="A46" s="464" t="s">
        <v>804</v>
      </c>
      <c r="B46" s="233" t="s">
        <v>805</v>
      </c>
      <c r="C46" s="464" t="s">
        <v>9</v>
      </c>
      <c r="D46" s="469" t="s">
        <v>31</v>
      </c>
      <c r="E46" s="132" t="s">
        <v>806</v>
      </c>
      <c r="F46" s="191" t="s">
        <v>807</v>
      </c>
      <c r="G46" s="445">
        <v>2500</v>
      </c>
      <c r="H46" s="446">
        <v>7000</v>
      </c>
      <c r="I46" s="447">
        <v>13000</v>
      </c>
      <c r="J46" s="445"/>
      <c r="K46" s="446"/>
      <c r="L46" s="447"/>
      <c r="M46" s="442"/>
      <c r="N46" s="443"/>
      <c r="O46" s="443"/>
      <c r="P46" s="443"/>
      <c r="Q46" s="443"/>
      <c r="R46" s="443"/>
      <c r="S46" s="443"/>
      <c r="T46" s="443"/>
      <c r="U46" s="443"/>
      <c r="V46" s="443"/>
      <c r="W46" s="443"/>
      <c r="X46" s="443"/>
      <c r="Y46" s="443"/>
      <c r="Z46" s="443"/>
      <c r="AA46" s="238"/>
      <c r="AB46" s="238"/>
      <c r="AC46" s="238"/>
      <c r="AD46" s="238"/>
      <c r="AE46" s="238"/>
      <c r="AF46" s="238"/>
      <c r="AG46" s="238"/>
      <c r="AH46" s="238"/>
      <c r="AI46" s="238"/>
      <c r="AJ46" s="238"/>
      <c r="AK46" s="238"/>
      <c r="AL46" s="238"/>
      <c r="AM46" s="238"/>
    </row>
    <row r="47" spans="1:39" ht="30" customHeight="1" x14ac:dyDescent="0.25">
      <c r="A47" s="464" t="s">
        <v>808</v>
      </c>
      <c r="B47" s="576" t="s">
        <v>809</v>
      </c>
      <c r="C47" s="464" t="s">
        <v>9</v>
      </c>
      <c r="D47" s="497" t="s">
        <v>31</v>
      </c>
      <c r="E47" s="132" t="s">
        <v>806</v>
      </c>
      <c r="F47" s="481" t="s">
        <v>807</v>
      </c>
      <c r="G47" s="498">
        <v>325000</v>
      </c>
      <c r="H47" s="499">
        <v>334533</v>
      </c>
      <c r="I47" s="500">
        <v>300000</v>
      </c>
      <c r="J47" s="498"/>
      <c r="K47" s="499"/>
      <c r="L47" s="500"/>
      <c r="M47" s="442"/>
      <c r="N47" s="443"/>
      <c r="O47" s="443"/>
      <c r="P47" s="443"/>
      <c r="Q47" s="443"/>
      <c r="R47" s="443"/>
      <c r="S47" s="443"/>
      <c r="T47" s="443"/>
      <c r="U47" s="443"/>
      <c r="V47" s="443"/>
      <c r="W47" s="443"/>
      <c r="X47" s="443"/>
      <c r="Y47" s="443"/>
      <c r="Z47" s="443"/>
      <c r="AA47" s="238"/>
      <c r="AB47" s="238"/>
      <c r="AC47" s="238"/>
      <c r="AD47" s="238"/>
      <c r="AE47" s="238"/>
      <c r="AF47" s="238"/>
      <c r="AG47" s="238"/>
      <c r="AH47" s="238"/>
      <c r="AI47" s="238"/>
      <c r="AJ47" s="238"/>
      <c r="AK47" s="238"/>
      <c r="AL47" s="238"/>
      <c r="AM47" s="238"/>
    </row>
    <row r="48" spans="1:39" s="104" customFormat="1" ht="15" customHeight="1" x14ac:dyDescent="0.2">
      <c r="A48" s="614"/>
      <c r="B48" s="618"/>
      <c r="C48" s="870" t="s">
        <v>542</v>
      </c>
      <c r="D48" s="871"/>
      <c r="E48" s="872"/>
      <c r="F48" s="614"/>
      <c r="G48" s="511">
        <f>SUM(G46:G47)</f>
        <v>327500</v>
      </c>
      <c r="H48" s="512">
        <f t="shared" ref="H48:I48" si="5">SUM(H46:H47)</f>
        <v>341533</v>
      </c>
      <c r="I48" s="513">
        <f t="shared" si="5"/>
        <v>313000</v>
      </c>
      <c r="J48" s="511"/>
      <c r="K48" s="512"/>
      <c r="L48" s="513"/>
      <c r="M48" s="449"/>
      <c r="N48" s="450"/>
      <c r="O48" s="450"/>
      <c r="P48" s="450"/>
      <c r="Q48" s="450"/>
      <c r="R48" s="450"/>
      <c r="S48" s="450"/>
      <c r="T48" s="450"/>
      <c r="U48" s="450"/>
      <c r="V48" s="450"/>
      <c r="W48" s="450"/>
      <c r="X48" s="450"/>
      <c r="Y48" s="450"/>
      <c r="Z48" s="450"/>
      <c r="AA48" s="451"/>
      <c r="AB48" s="451"/>
      <c r="AC48" s="451"/>
      <c r="AD48" s="451"/>
      <c r="AE48" s="451"/>
      <c r="AF48" s="451"/>
      <c r="AG48" s="451"/>
      <c r="AH48" s="451"/>
      <c r="AI48" s="451"/>
      <c r="AJ48" s="451"/>
      <c r="AK48" s="451"/>
      <c r="AL48" s="451"/>
      <c r="AM48" s="451"/>
    </row>
    <row r="49" spans="1:39" ht="15" customHeight="1" x14ac:dyDescent="0.25">
      <c r="A49" s="458"/>
      <c r="B49" s="457"/>
      <c r="C49" s="458"/>
      <c r="D49" s="459"/>
      <c r="E49" s="132"/>
      <c r="F49" s="191"/>
      <c r="G49" s="465"/>
      <c r="H49" s="192"/>
      <c r="I49" s="466"/>
      <c r="J49" s="465"/>
      <c r="K49" s="192"/>
      <c r="L49" s="466"/>
      <c r="M49" s="442"/>
      <c r="N49" s="443"/>
      <c r="O49" s="443"/>
      <c r="P49" s="443"/>
      <c r="Q49" s="443"/>
      <c r="R49" s="443"/>
      <c r="S49" s="443"/>
      <c r="T49" s="443"/>
      <c r="U49" s="443"/>
      <c r="V49" s="443"/>
      <c r="W49" s="443"/>
      <c r="X49" s="443"/>
      <c r="Y49" s="443"/>
      <c r="Z49" s="443"/>
      <c r="AA49" s="238"/>
      <c r="AB49" s="238"/>
      <c r="AC49" s="238"/>
      <c r="AD49" s="238"/>
      <c r="AE49" s="238"/>
      <c r="AF49" s="238"/>
      <c r="AG49" s="238"/>
      <c r="AH49" s="238"/>
      <c r="AI49" s="238"/>
      <c r="AJ49" s="238"/>
      <c r="AK49" s="238"/>
      <c r="AL49" s="238"/>
      <c r="AM49" s="238"/>
    </row>
    <row r="50" spans="1:39" ht="15" customHeight="1" x14ac:dyDescent="0.25">
      <c r="A50" s="191" t="s">
        <v>810</v>
      </c>
      <c r="B50" s="233" t="s">
        <v>811</v>
      </c>
      <c r="C50" s="464" t="s">
        <v>9</v>
      </c>
      <c r="D50" s="469" t="s">
        <v>32</v>
      </c>
      <c r="E50" s="132" t="s">
        <v>812</v>
      </c>
      <c r="F50" s="191" t="s">
        <v>813</v>
      </c>
      <c r="G50" s="465"/>
      <c r="H50" s="192"/>
      <c r="I50" s="466"/>
      <c r="J50" s="465">
        <v>20000</v>
      </c>
      <c r="K50" s="192">
        <v>2000</v>
      </c>
      <c r="L50" s="466"/>
      <c r="M50" s="442"/>
      <c r="N50" s="443"/>
      <c r="O50" s="443"/>
      <c r="P50" s="443"/>
      <c r="Q50" s="443"/>
      <c r="R50" s="443"/>
      <c r="S50" s="443"/>
      <c r="T50" s="443"/>
      <c r="U50" s="443"/>
      <c r="V50" s="443"/>
      <c r="W50" s="443"/>
      <c r="X50" s="443"/>
      <c r="Y50" s="443"/>
      <c r="Z50" s="443"/>
      <c r="AA50" s="238"/>
      <c r="AB50" s="238"/>
      <c r="AC50" s="238"/>
      <c r="AD50" s="238"/>
      <c r="AE50" s="238"/>
      <c r="AF50" s="238"/>
      <c r="AG50" s="238"/>
      <c r="AH50" s="238"/>
      <c r="AI50" s="238"/>
      <c r="AJ50" s="238"/>
      <c r="AK50" s="238"/>
      <c r="AL50" s="238"/>
      <c r="AM50" s="238"/>
    </row>
    <row r="51" spans="1:39" ht="15" customHeight="1" x14ac:dyDescent="0.25">
      <c r="A51" s="191" t="s">
        <v>814</v>
      </c>
      <c r="B51" s="233" t="s">
        <v>815</v>
      </c>
      <c r="C51" s="464" t="s">
        <v>9</v>
      </c>
      <c r="D51" s="469" t="s">
        <v>32</v>
      </c>
      <c r="E51" s="132" t="s">
        <v>812</v>
      </c>
      <c r="F51" s="191" t="s">
        <v>813</v>
      </c>
      <c r="G51" s="445"/>
      <c r="H51" s="446"/>
      <c r="I51" s="447"/>
      <c r="J51" s="445">
        <v>2000</v>
      </c>
      <c r="K51" s="446">
        <v>2000</v>
      </c>
      <c r="L51" s="447">
        <v>8000</v>
      </c>
      <c r="M51" s="442"/>
      <c r="N51" s="443"/>
      <c r="O51" s="443"/>
      <c r="P51" s="443"/>
      <c r="Q51" s="443"/>
      <c r="R51" s="443"/>
      <c r="S51" s="443"/>
      <c r="T51" s="443"/>
      <c r="U51" s="443"/>
      <c r="V51" s="443"/>
      <c r="W51" s="443"/>
      <c r="X51" s="443"/>
      <c r="Y51" s="443"/>
      <c r="Z51" s="443"/>
      <c r="AA51" s="238"/>
      <c r="AB51" s="238"/>
      <c r="AC51" s="238"/>
      <c r="AD51" s="238"/>
      <c r="AE51" s="238"/>
      <c r="AF51" s="238"/>
      <c r="AG51" s="238"/>
      <c r="AH51" s="238"/>
      <c r="AI51" s="238"/>
      <c r="AJ51" s="238"/>
      <c r="AK51" s="238"/>
      <c r="AL51" s="238"/>
      <c r="AM51" s="238"/>
    </row>
    <row r="52" spans="1:39" ht="15" customHeight="1" x14ac:dyDescent="0.25">
      <c r="A52" s="191" t="s">
        <v>816</v>
      </c>
      <c r="B52" s="233" t="s">
        <v>817</v>
      </c>
      <c r="C52" s="464" t="s">
        <v>9</v>
      </c>
      <c r="D52" s="469" t="s">
        <v>32</v>
      </c>
      <c r="E52" s="132" t="s">
        <v>812</v>
      </c>
      <c r="F52" s="191" t="s">
        <v>818</v>
      </c>
      <c r="G52" s="465"/>
      <c r="H52" s="192"/>
      <c r="I52" s="466"/>
      <c r="J52" s="465">
        <v>2000</v>
      </c>
      <c r="K52" s="192">
        <v>2000</v>
      </c>
      <c r="L52" s="466">
        <v>10000</v>
      </c>
      <c r="M52" s="442"/>
      <c r="N52" s="443"/>
      <c r="O52" s="443"/>
      <c r="P52" s="443"/>
      <c r="Q52" s="443"/>
      <c r="R52" s="443"/>
      <c r="S52" s="443"/>
      <c r="T52" s="443"/>
      <c r="U52" s="443"/>
      <c r="V52" s="443"/>
      <c r="W52" s="443"/>
      <c r="X52" s="443"/>
      <c r="Y52" s="443"/>
      <c r="Z52" s="443"/>
      <c r="AA52" s="238"/>
      <c r="AB52" s="238"/>
      <c r="AC52" s="238"/>
      <c r="AD52" s="238"/>
      <c r="AE52" s="238"/>
      <c r="AF52" s="238"/>
      <c r="AG52" s="238"/>
      <c r="AH52" s="238"/>
      <c r="AI52" s="238"/>
      <c r="AJ52" s="238"/>
      <c r="AK52" s="238"/>
      <c r="AL52" s="238"/>
      <c r="AM52" s="238"/>
    </row>
    <row r="53" spans="1:39" ht="15" customHeight="1" x14ac:dyDescent="0.25">
      <c r="A53" s="191" t="s">
        <v>814</v>
      </c>
      <c r="B53" s="233" t="s">
        <v>819</v>
      </c>
      <c r="C53" s="464" t="s">
        <v>9</v>
      </c>
      <c r="D53" s="469" t="s">
        <v>32</v>
      </c>
      <c r="E53" s="132" t="s">
        <v>812</v>
      </c>
      <c r="F53" s="191" t="s">
        <v>820</v>
      </c>
      <c r="G53" s="465"/>
      <c r="H53" s="192"/>
      <c r="I53" s="466"/>
      <c r="J53" s="465">
        <v>15000</v>
      </c>
      <c r="K53" s="192">
        <v>75441</v>
      </c>
      <c r="L53" s="466">
        <v>35000</v>
      </c>
      <c r="M53" s="442"/>
      <c r="N53" s="443"/>
      <c r="O53" s="443"/>
      <c r="P53" s="443"/>
      <c r="Q53" s="443"/>
      <c r="R53" s="443"/>
      <c r="S53" s="443"/>
      <c r="T53" s="443"/>
      <c r="U53" s="443"/>
      <c r="V53" s="443"/>
      <c r="W53" s="443"/>
      <c r="X53" s="443"/>
      <c r="Y53" s="443"/>
      <c r="Z53" s="443"/>
      <c r="AA53" s="238"/>
      <c r="AB53" s="238"/>
      <c r="AC53" s="238"/>
      <c r="AD53" s="238"/>
      <c r="AE53" s="238"/>
      <c r="AF53" s="238"/>
      <c r="AG53" s="238"/>
      <c r="AH53" s="238"/>
      <c r="AI53" s="238"/>
      <c r="AJ53" s="238"/>
      <c r="AK53" s="238"/>
      <c r="AL53" s="238"/>
      <c r="AM53" s="238"/>
    </row>
    <row r="54" spans="1:39" ht="15" customHeight="1" x14ac:dyDescent="0.25">
      <c r="A54" s="191" t="s">
        <v>814</v>
      </c>
      <c r="B54" s="233" t="s">
        <v>821</v>
      </c>
      <c r="C54" s="464" t="s">
        <v>9</v>
      </c>
      <c r="D54" s="469" t="s">
        <v>32</v>
      </c>
      <c r="E54" s="132" t="s">
        <v>812</v>
      </c>
      <c r="F54" s="501" t="s">
        <v>820</v>
      </c>
      <c r="G54" s="465"/>
      <c r="H54" s="192"/>
      <c r="I54" s="466"/>
      <c r="J54" s="465">
        <v>1000</v>
      </c>
      <c r="K54" s="192">
        <v>2000</v>
      </c>
      <c r="L54" s="466">
        <v>15000</v>
      </c>
      <c r="M54" s="442"/>
      <c r="N54" s="443"/>
      <c r="O54" s="443"/>
      <c r="P54" s="443"/>
      <c r="Q54" s="443"/>
      <c r="R54" s="443"/>
      <c r="S54" s="443"/>
      <c r="T54" s="443"/>
      <c r="U54" s="443"/>
      <c r="V54" s="443"/>
      <c r="W54" s="443"/>
      <c r="X54" s="443"/>
      <c r="Y54" s="443"/>
      <c r="Z54" s="443"/>
      <c r="AA54" s="238"/>
      <c r="AB54" s="238"/>
      <c r="AC54" s="238"/>
      <c r="AD54" s="238"/>
      <c r="AE54" s="238"/>
      <c r="AF54" s="238"/>
      <c r="AG54" s="238"/>
      <c r="AH54" s="238"/>
      <c r="AI54" s="238"/>
      <c r="AJ54" s="238"/>
      <c r="AK54" s="238"/>
      <c r="AL54" s="238"/>
      <c r="AM54" s="238"/>
    </row>
    <row r="55" spans="1:39" s="104" customFormat="1" ht="15" customHeight="1" x14ac:dyDescent="0.2">
      <c r="A55" s="614"/>
      <c r="B55" s="618"/>
      <c r="C55" s="870" t="s">
        <v>33</v>
      </c>
      <c r="D55" s="893"/>
      <c r="E55" s="893"/>
      <c r="F55" s="618"/>
      <c r="G55" s="577"/>
      <c r="H55" s="512"/>
      <c r="I55" s="578"/>
      <c r="J55" s="511">
        <f>SUM(J50:J54)</f>
        <v>40000</v>
      </c>
      <c r="K55" s="512">
        <f>SUM(K50:K54)</f>
        <v>83441</v>
      </c>
      <c r="L55" s="513">
        <f>SUM(L50:L54)</f>
        <v>68000</v>
      </c>
      <c r="M55" s="449"/>
      <c r="N55" s="450"/>
      <c r="O55" s="450"/>
      <c r="P55" s="450"/>
      <c r="Q55" s="450"/>
      <c r="R55" s="450"/>
      <c r="S55" s="450"/>
      <c r="T55" s="450"/>
      <c r="U55" s="450"/>
      <c r="V55" s="450"/>
      <c r="W55" s="450"/>
      <c r="X55" s="450"/>
      <c r="Y55" s="450"/>
      <c r="Z55" s="450"/>
      <c r="AA55" s="451"/>
      <c r="AB55" s="451"/>
      <c r="AC55" s="451"/>
      <c r="AD55" s="451"/>
      <c r="AE55" s="451"/>
      <c r="AF55" s="451"/>
      <c r="AG55" s="451"/>
      <c r="AH55" s="451"/>
      <c r="AI55" s="451"/>
      <c r="AJ55" s="451"/>
      <c r="AK55" s="451"/>
      <c r="AL55" s="451"/>
      <c r="AM55" s="451"/>
    </row>
    <row r="56" spans="1:39" ht="15" customHeight="1" x14ac:dyDescent="0.25">
      <c r="A56" s="502"/>
      <c r="B56" s="503"/>
      <c r="C56" s="503"/>
      <c r="D56" s="503"/>
      <c r="E56" s="503"/>
      <c r="F56" s="503"/>
      <c r="G56" s="504"/>
      <c r="H56" s="504"/>
      <c r="I56" s="504"/>
      <c r="J56" s="505"/>
      <c r="K56" s="505"/>
      <c r="L56" s="506"/>
      <c r="M56" s="442"/>
      <c r="N56" s="443"/>
      <c r="O56" s="443"/>
      <c r="P56" s="443"/>
      <c r="Q56" s="443"/>
      <c r="R56" s="443"/>
      <c r="S56" s="443"/>
      <c r="T56" s="443"/>
      <c r="U56" s="443"/>
      <c r="V56" s="443"/>
      <c r="W56" s="443"/>
      <c r="X56" s="443"/>
      <c r="Y56" s="443"/>
      <c r="Z56" s="443"/>
      <c r="AA56" s="238"/>
      <c r="AB56" s="238"/>
      <c r="AC56" s="238"/>
      <c r="AD56" s="238"/>
      <c r="AE56" s="238"/>
      <c r="AF56" s="238"/>
      <c r="AG56" s="238"/>
      <c r="AH56" s="238"/>
      <c r="AI56" s="238"/>
      <c r="AJ56" s="238"/>
      <c r="AK56" s="238"/>
      <c r="AL56" s="238"/>
      <c r="AM56" s="238"/>
    </row>
    <row r="57" spans="1:39" s="104" customFormat="1" ht="15" customHeight="1" x14ac:dyDescent="0.2">
      <c r="A57" s="614"/>
      <c r="B57" s="618"/>
      <c r="C57" s="870" t="s">
        <v>34</v>
      </c>
      <c r="D57" s="893"/>
      <c r="E57" s="893"/>
      <c r="F57" s="618"/>
      <c r="G57" s="577">
        <f t="shared" ref="G57:L57" si="6">G13+G26+G32+G40+G44+G48+G55</f>
        <v>542000</v>
      </c>
      <c r="H57" s="512">
        <f t="shared" si="6"/>
        <v>496533</v>
      </c>
      <c r="I57" s="578">
        <f t="shared" si="6"/>
        <v>378000</v>
      </c>
      <c r="J57" s="511">
        <f t="shared" si="6"/>
        <v>313368</v>
      </c>
      <c r="K57" s="512">
        <f t="shared" si="6"/>
        <v>387441</v>
      </c>
      <c r="L57" s="513">
        <f t="shared" si="6"/>
        <v>337693</v>
      </c>
      <c r="M57" s="449"/>
      <c r="N57" s="450"/>
      <c r="O57" s="450"/>
      <c r="P57" s="450"/>
      <c r="Q57" s="450"/>
      <c r="R57" s="450"/>
      <c r="S57" s="450"/>
      <c r="T57" s="450"/>
      <c r="U57" s="450"/>
      <c r="V57" s="450"/>
      <c r="W57" s="450"/>
      <c r="X57" s="450"/>
      <c r="Y57" s="450"/>
      <c r="Z57" s="450"/>
      <c r="AA57" s="451"/>
      <c r="AB57" s="451"/>
      <c r="AC57" s="451"/>
      <c r="AD57" s="451"/>
      <c r="AE57" s="451"/>
      <c r="AF57" s="451"/>
      <c r="AG57" s="451"/>
      <c r="AH57" s="451"/>
      <c r="AI57" s="451"/>
      <c r="AJ57" s="451"/>
      <c r="AK57" s="451"/>
      <c r="AL57" s="451"/>
      <c r="AM57" s="451"/>
    </row>
    <row r="58" spans="1:39" customFormat="1" ht="15" hidden="1" customHeight="1" x14ac:dyDescent="0.2">
      <c r="A58" s="507"/>
      <c r="B58" s="508"/>
      <c r="C58" s="507"/>
      <c r="D58" s="507"/>
      <c r="E58" s="507"/>
      <c r="F58" s="507"/>
      <c r="G58" s="507"/>
      <c r="H58" s="507"/>
      <c r="I58" s="507"/>
      <c r="J58" s="507"/>
      <c r="K58" s="507"/>
      <c r="L58" s="507"/>
      <c r="M58" s="58"/>
    </row>
    <row r="59" spans="1:39" customFormat="1" ht="15" customHeight="1" x14ac:dyDescent="0.2">
      <c r="A59" s="507"/>
      <c r="B59" s="509"/>
      <c r="C59" s="507"/>
      <c r="D59" s="507"/>
      <c r="E59" s="507"/>
      <c r="F59" s="507"/>
      <c r="G59" s="507"/>
      <c r="H59" s="507"/>
      <c r="I59" s="507"/>
      <c r="J59" s="507"/>
      <c r="K59" s="507"/>
      <c r="L59" s="507"/>
      <c r="M59" s="58"/>
    </row>
    <row r="60" spans="1:39" s="104" customFormat="1" ht="15" customHeight="1" x14ac:dyDescent="0.2">
      <c r="A60" s="614"/>
      <c r="B60" s="618" t="s">
        <v>35</v>
      </c>
      <c r="C60" s="870"/>
      <c r="D60" s="871"/>
      <c r="E60" s="872"/>
      <c r="F60" s="614"/>
      <c r="G60" s="511"/>
      <c r="H60" s="512"/>
      <c r="I60" s="513"/>
      <c r="J60" s="511"/>
      <c r="K60" s="512"/>
      <c r="L60" s="513"/>
      <c r="M60" s="449"/>
      <c r="N60" s="450"/>
      <c r="O60" s="450"/>
      <c r="P60" s="450"/>
      <c r="Q60" s="450"/>
      <c r="R60" s="450"/>
      <c r="S60" s="450"/>
      <c r="T60" s="450"/>
      <c r="U60" s="450"/>
      <c r="V60" s="450"/>
      <c r="W60" s="450"/>
      <c r="X60" s="450"/>
      <c r="Y60" s="450"/>
      <c r="Z60" s="450"/>
      <c r="AA60" s="451"/>
      <c r="AB60" s="451"/>
      <c r="AC60" s="451"/>
      <c r="AD60" s="451"/>
      <c r="AE60" s="451"/>
      <c r="AF60" s="451"/>
      <c r="AG60" s="451"/>
      <c r="AH60" s="451"/>
      <c r="AI60" s="451"/>
      <c r="AJ60" s="451"/>
      <c r="AK60" s="451"/>
      <c r="AL60" s="451"/>
      <c r="AM60" s="451"/>
    </row>
    <row r="61" spans="1:39" ht="15" customHeight="1" x14ac:dyDescent="0.25">
      <c r="A61" s="179"/>
      <c r="B61" s="88"/>
      <c r="C61" s="90"/>
      <c r="D61" s="226"/>
      <c r="E61" s="179"/>
      <c r="F61" s="89"/>
      <c r="G61" s="118"/>
      <c r="H61" s="113"/>
      <c r="I61" s="510"/>
      <c r="J61" s="118"/>
      <c r="K61" s="113"/>
      <c r="L61" s="510"/>
      <c r="M61" s="442"/>
      <c r="N61" s="443"/>
      <c r="O61" s="443"/>
      <c r="P61" s="443"/>
      <c r="Q61" s="443"/>
      <c r="R61" s="443"/>
      <c r="S61" s="443"/>
      <c r="T61" s="443"/>
      <c r="U61" s="443"/>
      <c r="V61" s="443"/>
      <c r="W61" s="443"/>
      <c r="X61" s="443"/>
      <c r="Y61" s="443"/>
      <c r="Z61" s="443"/>
      <c r="AA61" s="238"/>
      <c r="AB61" s="238"/>
      <c r="AC61" s="238"/>
      <c r="AD61" s="238"/>
      <c r="AE61" s="238"/>
      <c r="AF61" s="238"/>
      <c r="AG61" s="238"/>
      <c r="AH61" s="238"/>
      <c r="AI61" s="238"/>
      <c r="AJ61" s="238"/>
      <c r="AK61" s="238"/>
      <c r="AL61" s="238"/>
      <c r="AM61" s="238"/>
    </row>
    <row r="62" spans="1:39" ht="15" customHeight="1" x14ac:dyDescent="0.25">
      <c r="A62" s="219"/>
      <c r="B62" s="223" t="s">
        <v>822</v>
      </c>
      <c r="C62" s="132" t="s">
        <v>2</v>
      </c>
      <c r="D62" s="487" t="s">
        <v>269</v>
      </c>
      <c r="E62" s="219" t="s">
        <v>823</v>
      </c>
      <c r="F62" s="191" t="s">
        <v>823</v>
      </c>
      <c r="G62" s="445"/>
      <c r="H62" s="446"/>
      <c r="I62" s="447"/>
      <c r="J62" s="445">
        <v>90000</v>
      </c>
      <c r="K62" s="446">
        <v>109000</v>
      </c>
      <c r="L62" s="447">
        <v>274832</v>
      </c>
      <c r="M62" s="442"/>
      <c r="N62" s="443"/>
      <c r="O62" s="443"/>
      <c r="P62" s="443"/>
      <c r="Q62" s="443"/>
      <c r="R62" s="443"/>
      <c r="S62" s="443"/>
      <c r="T62" s="443"/>
      <c r="U62" s="443"/>
      <c r="V62" s="443"/>
      <c r="W62" s="443"/>
      <c r="X62" s="443"/>
      <c r="Y62" s="443"/>
      <c r="Z62" s="443"/>
      <c r="AA62" s="238"/>
      <c r="AB62" s="238"/>
      <c r="AC62" s="238"/>
      <c r="AD62" s="238"/>
      <c r="AE62" s="238"/>
      <c r="AF62" s="238"/>
      <c r="AG62" s="238"/>
      <c r="AH62" s="238"/>
      <c r="AI62" s="238"/>
      <c r="AJ62" s="238"/>
      <c r="AK62" s="238"/>
      <c r="AL62" s="238"/>
      <c r="AM62" s="238"/>
    </row>
    <row r="63" spans="1:39" ht="15" customHeight="1" x14ac:dyDescent="0.25">
      <c r="A63" s="219"/>
      <c r="B63" s="223" t="s">
        <v>824</v>
      </c>
      <c r="C63" s="132" t="s">
        <v>2</v>
      </c>
      <c r="D63" s="487" t="s">
        <v>269</v>
      </c>
      <c r="E63" s="219" t="s">
        <v>823</v>
      </c>
      <c r="F63" s="191" t="s">
        <v>823</v>
      </c>
      <c r="G63" s="483"/>
      <c r="H63" s="484"/>
      <c r="I63" s="485"/>
      <c r="J63" s="483">
        <v>3141</v>
      </c>
      <c r="K63" s="484"/>
      <c r="L63" s="485"/>
      <c r="M63" s="442"/>
      <c r="N63" s="443"/>
      <c r="O63" s="443"/>
      <c r="P63" s="443"/>
      <c r="Q63" s="443"/>
      <c r="R63" s="443"/>
      <c r="S63" s="443"/>
      <c r="T63" s="443"/>
      <c r="U63" s="443"/>
      <c r="V63" s="443"/>
      <c r="W63" s="443"/>
      <c r="X63" s="443"/>
      <c r="Y63" s="443"/>
      <c r="Z63" s="443"/>
      <c r="AA63" s="238"/>
      <c r="AB63" s="238"/>
      <c r="AC63" s="238"/>
      <c r="AD63" s="238"/>
      <c r="AE63" s="238"/>
      <c r="AF63" s="238"/>
      <c r="AG63" s="238"/>
      <c r="AH63" s="238"/>
      <c r="AI63" s="238"/>
      <c r="AJ63" s="238"/>
      <c r="AK63" s="238"/>
      <c r="AL63" s="238"/>
      <c r="AM63" s="238"/>
    </row>
    <row r="64" spans="1:39" s="104" customFormat="1" ht="15" customHeight="1" x14ac:dyDescent="0.2">
      <c r="A64" s="614"/>
      <c r="B64" s="618"/>
      <c r="C64" s="870" t="s">
        <v>825</v>
      </c>
      <c r="D64" s="893"/>
      <c r="E64" s="893"/>
      <c r="F64" s="618"/>
      <c r="G64" s="577"/>
      <c r="H64" s="512"/>
      <c r="I64" s="578"/>
      <c r="J64" s="511">
        <f>SUM(J62:J63)</f>
        <v>93141</v>
      </c>
      <c r="K64" s="512">
        <f t="shared" ref="K64:L64" si="7">SUM(K62:K63)</f>
        <v>109000</v>
      </c>
      <c r="L64" s="513">
        <f t="shared" si="7"/>
        <v>274832</v>
      </c>
      <c r="M64" s="449"/>
      <c r="N64" s="450"/>
      <c r="O64" s="450"/>
      <c r="P64" s="450"/>
      <c r="Q64" s="450"/>
      <c r="R64" s="450"/>
      <c r="S64" s="450"/>
      <c r="T64" s="450"/>
      <c r="U64" s="450"/>
      <c r="V64" s="450"/>
      <c r="W64" s="450"/>
      <c r="X64" s="450"/>
      <c r="Y64" s="450"/>
      <c r="Z64" s="450"/>
      <c r="AA64" s="451"/>
      <c r="AB64" s="451"/>
      <c r="AC64" s="451"/>
      <c r="AD64" s="451"/>
      <c r="AE64" s="451"/>
      <c r="AF64" s="451"/>
      <c r="AG64" s="451"/>
      <c r="AH64" s="451"/>
      <c r="AI64" s="451"/>
      <c r="AJ64" s="451"/>
      <c r="AK64" s="451"/>
      <c r="AL64" s="451"/>
      <c r="AM64" s="451"/>
    </row>
    <row r="65" spans="1:39" ht="15" customHeight="1" x14ac:dyDescent="0.25">
      <c r="A65" s="219" t="s">
        <v>826</v>
      </c>
      <c r="B65" s="223" t="s">
        <v>827</v>
      </c>
      <c r="C65" s="514" t="s">
        <v>3</v>
      </c>
      <c r="D65" s="486" t="s">
        <v>37</v>
      </c>
      <c r="E65" s="219" t="s">
        <v>828</v>
      </c>
      <c r="F65" s="458" t="s">
        <v>828</v>
      </c>
      <c r="G65" s="461"/>
      <c r="H65" s="462"/>
      <c r="I65" s="463"/>
      <c r="J65" s="461">
        <v>3000</v>
      </c>
      <c r="K65" s="462"/>
      <c r="L65" s="463"/>
      <c r="M65" s="442"/>
      <c r="N65" s="443"/>
      <c r="O65" s="443"/>
      <c r="P65" s="443"/>
      <c r="Q65" s="443"/>
      <c r="R65" s="443"/>
      <c r="S65" s="443"/>
      <c r="T65" s="443"/>
      <c r="U65" s="443"/>
      <c r="V65" s="443"/>
      <c r="W65" s="443"/>
      <c r="X65" s="443"/>
      <c r="Y65" s="443"/>
      <c r="Z65" s="443"/>
      <c r="AA65" s="238"/>
      <c r="AB65" s="238"/>
      <c r="AC65" s="238"/>
      <c r="AD65" s="238"/>
      <c r="AE65" s="238"/>
      <c r="AF65" s="238"/>
      <c r="AG65" s="238"/>
      <c r="AH65" s="238"/>
      <c r="AI65" s="238"/>
      <c r="AJ65" s="238"/>
      <c r="AK65" s="238"/>
      <c r="AL65" s="238"/>
      <c r="AM65" s="238"/>
    </row>
    <row r="66" spans="1:39" ht="15" customHeight="1" x14ac:dyDescent="0.25">
      <c r="A66" s="219" t="s">
        <v>829</v>
      </c>
      <c r="B66" s="223" t="s">
        <v>830</v>
      </c>
      <c r="C66" s="132" t="s">
        <v>3</v>
      </c>
      <c r="D66" s="487" t="s">
        <v>38</v>
      </c>
      <c r="E66" s="219" t="s">
        <v>831</v>
      </c>
      <c r="F66" s="191" t="s">
        <v>831</v>
      </c>
      <c r="G66" s="465">
        <v>20000</v>
      </c>
      <c r="H66" s="192">
        <v>30000</v>
      </c>
      <c r="I66" s="466">
        <v>20000</v>
      </c>
      <c r="J66" s="465"/>
      <c r="K66" s="192"/>
      <c r="L66" s="466"/>
      <c r="M66" s="442"/>
      <c r="N66" s="443"/>
      <c r="O66" s="443"/>
      <c r="P66" s="443"/>
      <c r="Q66" s="443"/>
      <c r="R66" s="443"/>
      <c r="S66" s="443"/>
      <c r="T66" s="443"/>
      <c r="U66" s="443"/>
      <c r="V66" s="443"/>
      <c r="W66" s="443"/>
      <c r="X66" s="443"/>
      <c r="Y66" s="443"/>
      <c r="Z66" s="443"/>
      <c r="AA66" s="238"/>
      <c r="AB66" s="238"/>
      <c r="AC66" s="238"/>
      <c r="AD66" s="238"/>
      <c r="AE66" s="238"/>
      <c r="AF66" s="238"/>
      <c r="AG66" s="238"/>
      <c r="AH66" s="238"/>
      <c r="AI66" s="238"/>
      <c r="AJ66" s="238"/>
      <c r="AK66" s="238"/>
      <c r="AL66" s="238"/>
      <c r="AM66" s="238"/>
    </row>
    <row r="67" spans="1:39" ht="15" customHeight="1" x14ac:dyDescent="0.25">
      <c r="A67" s="219"/>
      <c r="B67" s="223" t="s">
        <v>832</v>
      </c>
      <c r="C67" s="132" t="s">
        <v>3</v>
      </c>
      <c r="D67" s="487" t="s">
        <v>38</v>
      </c>
      <c r="E67" s="488" t="s">
        <v>831</v>
      </c>
      <c r="F67" s="191" t="s">
        <v>831</v>
      </c>
      <c r="G67" s="483"/>
      <c r="H67" s="484"/>
      <c r="I67" s="485"/>
      <c r="J67" s="483">
        <v>1685</v>
      </c>
      <c r="K67" s="484"/>
      <c r="L67" s="485"/>
      <c r="M67" s="442"/>
      <c r="N67" s="443"/>
      <c r="O67" s="443"/>
      <c r="P67" s="443"/>
      <c r="Q67" s="443"/>
      <c r="R67" s="443"/>
      <c r="S67" s="443"/>
      <c r="T67" s="443"/>
      <c r="U67" s="443"/>
      <c r="V67" s="443"/>
      <c r="W67" s="443"/>
      <c r="X67" s="443"/>
      <c r="Y67" s="443"/>
      <c r="Z67" s="443"/>
      <c r="AA67" s="238"/>
      <c r="AB67" s="238"/>
      <c r="AC67" s="238"/>
      <c r="AD67" s="238"/>
      <c r="AE67" s="238"/>
      <c r="AF67" s="238"/>
      <c r="AG67" s="238"/>
      <c r="AH67" s="238"/>
      <c r="AI67" s="238"/>
      <c r="AJ67" s="238"/>
      <c r="AK67" s="238"/>
      <c r="AL67" s="238"/>
      <c r="AM67" s="238"/>
    </row>
    <row r="68" spans="1:39" s="104" customFormat="1" ht="15" customHeight="1" x14ac:dyDescent="0.2">
      <c r="A68" s="614"/>
      <c r="B68" s="618"/>
      <c r="C68" s="870" t="s">
        <v>40</v>
      </c>
      <c r="D68" s="893"/>
      <c r="E68" s="893"/>
      <c r="F68" s="618"/>
      <c r="G68" s="577">
        <f t="shared" ref="G68:L68" si="8">SUM(G65:G67)</f>
        <v>20000</v>
      </c>
      <c r="H68" s="512">
        <f t="shared" si="8"/>
        <v>30000</v>
      </c>
      <c r="I68" s="578">
        <f t="shared" si="8"/>
        <v>20000</v>
      </c>
      <c r="J68" s="511">
        <f t="shared" si="8"/>
        <v>4685</v>
      </c>
      <c r="K68" s="512">
        <f t="shared" si="8"/>
        <v>0</v>
      </c>
      <c r="L68" s="513">
        <f t="shared" si="8"/>
        <v>0</v>
      </c>
      <c r="M68" s="449"/>
      <c r="N68" s="450"/>
      <c r="O68" s="450"/>
      <c r="P68" s="450"/>
      <c r="Q68" s="450"/>
      <c r="R68" s="450"/>
      <c r="S68" s="450"/>
      <c r="T68" s="450"/>
      <c r="U68" s="450"/>
      <c r="V68" s="450"/>
      <c r="W68" s="450"/>
      <c r="X68" s="450"/>
      <c r="Y68" s="450"/>
      <c r="Z68" s="450"/>
      <c r="AA68" s="451"/>
      <c r="AB68" s="451"/>
      <c r="AC68" s="451"/>
      <c r="AD68" s="451"/>
      <c r="AE68" s="451"/>
      <c r="AF68" s="451"/>
      <c r="AG68" s="451"/>
      <c r="AH68" s="451"/>
      <c r="AI68" s="451"/>
      <c r="AJ68" s="451"/>
      <c r="AK68" s="451"/>
      <c r="AL68" s="451"/>
      <c r="AM68" s="451"/>
    </row>
    <row r="69" spans="1:39" s="61" customFormat="1" ht="15" customHeight="1" x14ac:dyDescent="0.25">
      <c r="A69" s="457"/>
      <c r="B69" s="458"/>
      <c r="C69" s="515"/>
      <c r="D69" s="459"/>
      <c r="E69" s="132"/>
      <c r="F69" s="458"/>
      <c r="G69" s="461"/>
      <c r="H69" s="462"/>
      <c r="I69" s="463"/>
      <c r="J69" s="461"/>
      <c r="K69" s="462"/>
      <c r="L69" s="463"/>
      <c r="M69" s="442"/>
      <c r="N69" s="443"/>
      <c r="O69" s="443"/>
      <c r="P69" s="443"/>
      <c r="Q69" s="443"/>
      <c r="R69" s="443"/>
      <c r="S69" s="443"/>
      <c r="T69" s="443"/>
      <c r="U69" s="443"/>
      <c r="V69" s="443"/>
      <c r="W69" s="443"/>
      <c r="X69" s="443"/>
      <c r="Y69" s="443"/>
      <c r="Z69" s="443"/>
      <c r="AA69" s="92"/>
      <c r="AB69" s="92"/>
      <c r="AC69" s="92"/>
      <c r="AD69" s="92"/>
      <c r="AE69" s="92"/>
      <c r="AF69" s="92"/>
      <c r="AG69" s="92"/>
      <c r="AH69" s="92"/>
      <c r="AI69" s="92"/>
      <c r="AJ69" s="92"/>
      <c r="AK69" s="92"/>
      <c r="AL69" s="92"/>
      <c r="AM69" s="92"/>
    </row>
    <row r="70" spans="1:39" ht="15" customHeight="1" x14ac:dyDescent="0.25">
      <c r="A70" s="219" t="s">
        <v>833</v>
      </c>
      <c r="B70" s="132" t="s">
        <v>834</v>
      </c>
      <c r="C70" s="191" t="s">
        <v>3</v>
      </c>
      <c r="D70" s="190" t="s">
        <v>41</v>
      </c>
      <c r="E70" s="219" t="s">
        <v>835</v>
      </c>
      <c r="F70" s="191" t="s">
        <v>835</v>
      </c>
      <c r="G70" s="465">
        <v>15000</v>
      </c>
      <c r="H70" s="192">
        <v>30000</v>
      </c>
      <c r="I70" s="466">
        <v>50000</v>
      </c>
      <c r="J70" s="465"/>
      <c r="K70" s="192"/>
      <c r="L70" s="466"/>
      <c r="M70" s="442"/>
      <c r="N70" s="443"/>
      <c r="O70" s="443"/>
      <c r="P70" s="443"/>
      <c r="Q70" s="443"/>
      <c r="R70" s="443"/>
      <c r="S70" s="443"/>
      <c r="T70" s="443"/>
      <c r="U70" s="443"/>
      <c r="V70" s="443"/>
      <c r="W70" s="443"/>
      <c r="X70" s="443"/>
      <c r="Y70" s="443"/>
      <c r="Z70" s="443"/>
      <c r="AA70" s="238"/>
      <c r="AB70" s="238"/>
      <c r="AC70" s="238"/>
      <c r="AD70" s="238"/>
      <c r="AE70" s="238"/>
      <c r="AF70" s="238"/>
      <c r="AG70" s="238"/>
      <c r="AH70" s="238"/>
      <c r="AI70" s="238"/>
      <c r="AJ70" s="238"/>
      <c r="AK70" s="238"/>
      <c r="AL70" s="238"/>
      <c r="AM70" s="238"/>
    </row>
    <row r="71" spans="1:39" ht="15" customHeight="1" x14ac:dyDescent="0.25">
      <c r="A71" s="467" t="s">
        <v>836</v>
      </c>
      <c r="B71" s="132" t="s">
        <v>837</v>
      </c>
      <c r="C71" s="191" t="s">
        <v>3</v>
      </c>
      <c r="D71" s="190" t="s">
        <v>41</v>
      </c>
      <c r="E71" s="219" t="s">
        <v>835</v>
      </c>
      <c r="F71" s="191" t="s">
        <v>835</v>
      </c>
      <c r="G71" s="465"/>
      <c r="H71" s="192"/>
      <c r="I71" s="466"/>
      <c r="J71" s="465">
        <v>1500</v>
      </c>
      <c r="K71" s="192">
        <v>13493</v>
      </c>
      <c r="L71" s="466">
        <v>20000</v>
      </c>
      <c r="M71" s="442"/>
      <c r="N71" s="443"/>
      <c r="O71" s="443"/>
      <c r="P71" s="443"/>
      <c r="Q71" s="443"/>
      <c r="R71" s="443"/>
      <c r="S71" s="443"/>
      <c r="T71" s="443"/>
      <c r="U71" s="443"/>
      <c r="V71" s="443"/>
      <c r="W71" s="443"/>
      <c r="X71" s="443"/>
      <c r="Y71" s="443"/>
      <c r="Z71" s="443"/>
      <c r="AA71" s="238"/>
      <c r="AB71" s="238"/>
      <c r="AC71" s="238"/>
      <c r="AD71" s="238"/>
      <c r="AE71" s="238"/>
      <c r="AF71" s="238"/>
      <c r="AG71" s="238"/>
      <c r="AH71" s="238"/>
      <c r="AI71" s="238"/>
      <c r="AJ71" s="238"/>
      <c r="AK71" s="238"/>
      <c r="AL71" s="238"/>
      <c r="AM71" s="238"/>
    </row>
    <row r="72" spans="1:39" ht="15" customHeight="1" x14ac:dyDescent="0.25">
      <c r="A72" s="467" t="s">
        <v>838</v>
      </c>
      <c r="B72" s="191" t="s">
        <v>839</v>
      </c>
      <c r="C72" s="464" t="s">
        <v>3</v>
      </c>
      <c r="D72" s="469" t="s">
        <v>42</v>
      </c>
      <c r="E72" s="219" t="s">
        <v>840</v>
      </c>
      <c r="F72" s="191" t="s">
        <v>840</v>
      </c>
      <c r="G72" s="465"/>
      <c r="H72" s="192"/>
      <c r="I72" s="466"/>
      <c r="J72" s="465">
        <v>45000</v>
      </c>
      <c r="K72" s="192">
        <v>40000</v>
      </c>
      <c r="L72" s="466">
        <v>50000</v>
      </c>
      <c r="M72" s="442"/>
      <c r="N72" s="443"/>
      <c r="O72" s="443"/>
      <c r="P72" s="443"/>
      <c r="Q72" s="443"/>
      <c r="R72" s="443"/>
      <c r="S72" s="443"/>
      <c r="T72" s="443"/>
      <c r="U72" s="443"/>
      <c r="V72" s="443"/>
      <c r="W72" s="443"/>
      <c r="X72" s="443"/>
      <c r="Y72" s="443"/>
      <c r="Z72" s="443"/>
      <c r="AA72" s="238"/>
      <c r="AB72" s="238"/>
      <c r="AC72" s="238"/>
      <c r="AD72" s="238"/>
      <c r="AE72" s="238"/>
      <c r="AF72" s="238"/>
      <c r="AG72" s="238"/>
      <c r="AH72" s="238"/>
      <c r="AI72" s="238"/>
      <c r="AJ72" s="238"/>
      <c r="AK72" s="238"/>
      <c r="AL72" s="238"/>
      <c r="AM72" s="238"/>
    </row>
    <row r="73" spans="1:39" ht="15" customHeight="1" x14ac:dyDescent="0.25">
      <c r="A73" s="467" t="s">
        <v>760</v>
      </c>
      <c r="B73" s="132" t="s">
        <v>841</v>
      </c>
      <c r="C73" s="191" t="s">
        <v>3</v>
      </c>
      <c r="D73" s="190" t="s">
        <v>42</v>
      </c>
      <c r="E73" s="219" t="s">
        <v>840</v>
      </c>
      <c r="F73" s="191" t="s">
        <v>840</v>
      </c>
      <c r="G73" s="465"/>
      <c r="H73" s="192"/>
      <c r="I73" s="466"/>
      <c r="J73" s="465">
        <v>8500</v>
      </c>
      <c r="K73" s="192"/>
      <c r="L73" s="466"/>
      <c r="M73" s="442"/>
      <c r="N73" s="443"/>
      <c r="O73" s="443"/>
      <c r="P73" s="443"/>
      <c r="Q73" s="443"/>
      <c r="R73" s="443"/>
      <c r="S73" s="443"/>
      <c r="T73" s="443"/>
      <c r="U73" s="443"/>
      <c r="V73" s="443"/>
      <c r="W73" s="443"/>
      <c r="X73" s="443"/>
      <c r="Y73" s="443"/>
      <c r="Z73" s="443"/>
      <c r="AA73" s="238"/>
      <c r="AB73" s="238"/>
      <c r="AC73" s="238"/>
      <c r="AD73" s="238"/>
      <c r="AE73" s="238"/>
      <c r="AF73" s="238"/>
      <c r="AG73" s="238"/>
      <c r="AH73" s="238"/>
      <c r="AI73" s="238"/>
      <c r="AJ73" s="238"/>
      <c r="AK73" s="238"/>
      <c r="AL73" s="238"/>
      <c r="AM73" s="238"/>
    </row>
    <row r="74" spans="1:39" ht="15" customHeight="1" x14ac:dyDescent="0.25">
      <c r="A74" s="467" t="s">
        <v>760</v>
      </c>
      <c r="B74" s="132" t="s">
        <v>842</v>
      </c>
      <c r="C74" s="191" t="s">
        <v>3</v>
      </c>
      <c r="D74" s="190" t="s">
        <v>42</v>
      </c>
      <c r="E74" s="219" t="s">
        <v>840</v>
      </c>
      <c r="F74" s="191" t="s">
        <v>840</v>
      </c>
      <c r="G74" s="465"/>
      <c r="H74" s="192"/>
      <c r="I74" s="466"/>
      <c r="J74" s="465">
        <v>1740</v>
      </c>
      <c r="K74" s="192"/>
      <c r="L74" s="466"/>
      <c r="M74" s="442"/>
      <c r="N74" s="443"/>
      <c r="O74" s="443"/>
      <c r="P74" s="443"/>
      <c r="Q74" s="443"/>
      <c r="R74" s="443"/>
      <c r="S74" s="443"/>
      <c r="T74" s="443"/>
      <c r="U74" s="443"/>
      <c r="V74" s="443"/>
      <c r="W74" s="443"/>
      <c r="X74" s="443"/>
      <c r="Y74" s="443"/>
      <c r="Z74" s="443"/>
      <c r="AA74" s="238"/>
      <c r="AB74" s="238"/>
      <c r="AC74" s="238"/>
      <c r="AD74" s="238"/>
      <c r="AE74" s="238"/>
      <c r="AF74" s="238"/>
      <c r="AG74" s="238"/>
      <c r="AH74" s="238"/>
      <c r="AI74" s="238"/>
      <c r="AJ74" s="238"/>
      <c r="AK74" s="238"/>
      <c r="AL74" s="238"/>
      <c r="AM74" s="238"/>
    </row>
    <row r="75" spans="1:39" ht="15" customHeight="1" x14ac:dyDescent="0.25">
      <c r="A75" s="467" t="s">
        <v>760</v>
      </c>
      <c r="B75" s="132" t="s">
        <v>843</v>
      </c>
      <c r="C75" s="191" t="s">
        <v>3</v>
      </c>
      <c r="D75" s="190" t="s">
        <v>42</v>
      </c>
      <c r="E75" s="219" t="s">
        <v>840</v>
      </c>
      <c r="F75" s="191" t="s">
        <v>840</v>
      </c>
      <c r="G75" s="483"/>
      <c r="H75" s="484"/>
      <c r="I75" s="485"/>
      <c r="J75" s="483"/>
      <c r="K75" s="484">
        <v>225</v>
      </c>
      <c r="L75" s="485"/>
      <c r="M75" s="442"/>
      <c r="N75" s="443"/>
      <c r="O75" s="443"/>
      <c r="P75" s="443"/>
      <c r="Q75" s="443"/>
      <c r="R75" s="443"/>
      <c r="S75" s="443"/>
      <c r="T75" s="443"/>
      <c r="U75" s="443"/>
      <c r="V75" s="443"/>
      <c r="W75" s="443"/>
      <c r="X75" s="443"/>
      <c r="Y75" s="443"/>
      <c r="Z75" s="443"/>
      <c r="AA75" s="238"/>
      <c r="AB75" s="238"/>
      <c r="AC75" s="238"/>
      <c r="AD75" s="238"/>
      <c r="AE75" s="238"/>
      <c r="AF75" s="238"/>
      <c r="AG75" s="238"/>
      <c r="AH75" s="238"/>
      <c r="AI75" s="238"/>
      <c r="AJ75" s="238"/>
      <c r="AK75" s="238"/>
      <c r="AL75" s="238"/>
      <c r="AM75" s="238"/>
    </row>
    <row r="76" spans="1:39" ht="15" customHeight="1" x14ac:dyDescent="0.25">
      <c r="A76" s="467" t="s">
        <v>760</v>
      </c>
      <c r="B76" s="132" t="s">
        <v>844</v>
      </c>
      <c r="C76" s="191" t="s">
        <v>3</v>
      </c>
      <c r="D76" s="190" t="s">
        <v>42</v>
      </c>
      <c r="E76" s="132" t="s">
        <v>840</v>
      </c>
      <c r="F76" s="191" t="s">
        <v>840</v>
      </c>
      <c r="G76" s="445"/>
      <c r="H76" s="446"/>
      <c r="I76" s="447"/>
      <c r="J76" s="445"/>
      <c r="K76" s="446">
        <v>3282</v>
      </c>
      <c r="L76" s="447"/>
      <c r="M76" s="442"/>
      <c r="N76" s="443"/>
      <c r="O76" s="443"/>
      <c r="P76" s="443"/>
      <c r="Q76" s="443"/>
      <c r="R76" s="443"/>
      <c r="S76" s="443"/>
      <c r="T76" s="443"/>
      <c r="U76" s="443"/>
      <c r="V76" s="443"/>
      <c r="W76" s="443"/>
      <c r="X76" s="443"/>
      <c r="Y76" s="443"/>
      <c r="Z76" s="443"/>
      <c r="AA76" s="238"/>
      <c r="AB76" s="238"/>
      <c r="AC76" s="238"/>
      <c r="AD76" s="238"/>
      <c r="AE76" s="238"/>
      <c r="AF76" s="238"/>
      <c r="AG76" s="238"/>
      <c r="AH76" s="238"/>
      <c r="AI76" s="238"/>
      <c r="AJ76" s="238"/>
      <c r="AK76" s="238"/>
      <c r="AL76" s="238"/>
      <c r="AM76" s="238"/>
    </row>
    <row r="77" spans="1:39" ht="15" customHeight="1" x14ac:dyDescent="0.25">
      <c r="A77" s="467"/>
      <c r="B77" s="132" t="s">
        <v>845</v>
      </c>
      <c r="C77" s="464" t="s">
        <v>3</v>
      </c>
      <c r="D77" s="469" t="s">
        <v>43</v>
      </c>
      <c r="E77" s="132" t="s">
        <v>846</v>
      </c>
      <c r="F77" s="191" t="s">
        <v>846</v>
      </c>
      <c r="G77" s="465"/>
      <c r="H77" s="192"/>
      <c r="I77" s="466"/>
      <c r="J77" s="465">
        <v>25000</v>
      </c>
      <c r="K77" s="192">
        <v>20000</v>
      </c>
      <c r="L77" s="466"/>
      <c r="M77" s="442"/>
      <c r="N77" s="443"/>
      <c r="O77" s="443"/>
      <c r="P77" s="443"/>
      <c r="Q77" s="443"/>
      <c r="R77" s="443"/>
      <c r="S77" s="443"/>
      <c r="T77" s="443"/>
      <c r="U77" s="443"/>
      <c r="V77" s="443"/>
      <c r="W77" s="443"/>
      <c r="X77" s="443"/>
      <c r="Y77" s="443"/>
      <c r="Z77" s="443"/>
      <c r="AA77" s="238"/>
      <c r="AB77" s="238"/>
      <c r="AC77" s="238"/>
      <c r="AD77" s="238"/>
      <c r="AE77" s="238"/>
      <c r="AF77" s="238"/>
      <c r="AG77" s="238"/>
      <c r="AH77" s="238"/>
      <c r="AI77" s="238"/>
      <c r="AJ77" s="238"/>
      <c r="AK77" s="238"/>
      <c r="AL77" s="238"/>
      <c r="AM77" s="238"/>
    </row>
    <row r="78" spans="1:39" ht="15" customHeight="1" x14ac:dyDescent="0.25">
      <c r="A78" s="467" t="s">
        <v>847</v>
      </c>
      <c r="B78" s="132" t="s">
        <v>848</v>
      </c>
      <c r="C78" s="464" t="s">
        <v>3</v>
      </c>
      <c r="D78" s="469" t="s">
        <v>44</v>
      </c>
      <c r="E78" s="132" t="s">
        <v>849</v>
      </c>
      <c r="F78" s="191" t="s">
        <v>849</v>
      </c>
      <c r="G78" s="465"/>
      <c r="H78" s="192"/>
      <c r="I78" s="466"/>
      <c r="J78" s="465">
        <v>3000</v>
      </c>
      <c r="K78" s="192">
        <v>5138</v>
      </c>
      <c r="L78" s="466">
        <v>50000</v>
      </c>
      <c r="M78" s="442"/>
      <c r="N78" s="443"/>
      <c r="O78" s="443"/>
      <c r="P78" s="443"/>
      <c r="Q78" s="443"/>
      <c r="R78" s="443"/>
      <c r="S78" s="443"/>
      <c r="T78" s="443"/>
      <c r="U78" s="443"/>
      <c r="V78" s="443"/>
      <c r="W78" s="443"/>
      <c r="X78" s="443"/>
      <c r="Y78" s="443"/>
      <c r="Z78" s="443"/>
      <c r="AA78" s="238"/>
      <c r="AB78" s="238"/>
      <c r="AC78" s="238"/>
      <c r="AD78" s="238"/>
      <c r="AE78" s="238"/>
      <c r="AF78" s="238"/>
      <c r="AG78" s="238"/>
      <c r="AH78" s="238"/>
      <c r="AI78" s="238"/>
      <c r="AJ78" s="238"/>
      <c r="AK78" s="238"/>
      <c r="AL78" s="238"/>
      <c r="AM78" s="238"/>
    </row>
    <row r="79" spans="1:39" ht="15" customHeight="1" x14ac:dyDescent="0.25">
      <c r="A79" s="467"/>
      <c r="B79" s="132" t="s">
        <v>850</v>
      </c>
      <c r="C79" s="516" t="s">
        <v>3</v>
      </c>
      <c r="D79" s="497" t="s">
        <v>45</v>
      </c>
      <c r="E79" s="132" t="s">
        <v>851</v>
      </c>
      <c r="F79" s="481" t="s">
        <v>851</v>
      </c>
      <c r="G79" s="517"/>
      <c r="H79" s="518"/>
      <c r="I79" s="519"/>
      <c r="J79" s="517">
        <v>1000</v>
      </c>
      <c r="K79" s="518"/>
      <c r="L79" s="519"/>
      <c r="M79" s="442"/>
      <c r="N79" s="443"/>
      <c r="O79" s="443"/>
      <c r="P79" s="443"/>
      <c r="Q79" s="443"/>
      <c r="R79" s="443"/>
      <c r="S79" s="443"/>
      <c r="T79" s="443"/>
      <c r="U79" s="443"/>
      <c r="V79" s="443"/>
      <c r="W79" s="443"/>
      <c r="X79" s="443"/>
      <c r="Y79" s="443"/>
      <c r="Z79" s="443"/>
      <c r="AA79" s="238"/>
      <c r="AB79" s="238"/>
      <c r="AC79" s="238"/>
      <c r="AD79" s="238"/>
      <c r="AE79" s="238"/>
      <c r="AF79" s="238"/>
      <c r="AG79" s="238"/>
      <c r="AH79" s="238"/>
      <c r="AI79" s="238"/>
      <c r="AJ79" s="238"/>
      <c r="AK79" s="238"/>
      <c r="AL79" s="238"/>
      <c r="AM79" s="238"/>
    </row>
    <row r="80" spans="1:39" s="104" customFormat="1" ht="15" customHeight="1" x14ac:dyDescent="0.2">
      <c r="A80" s="614"/>
      <c r="B80" s="618"/>
      <c r="C80" s="870" t="s">
        <v>47</v>
      </c>
      <c r="D80" s="893"/>
      <c r="E80" s="893"/>
      <c r="F80" s="618"/>
      <c r="G80" s="577">
        <f>SUM(G70:G79)</f>
        <v>15000</v>
      </c>
      <c r="H80" s="512">
        <f t="shared" ref="H80:I80" si="9">SUM(H70:H79)</f>
        <v>30000</v>
      </c>
      <c r="I80" s="578">
        <f t="shared" si="9"/>
        <v>50000</v>
      </c>
      <c r="J80" s="511">
        <f>SUM(J70:J79)</f>
        <v>85740</v>
      </c>
      <c r="K80" s="512">
        <f t="shared" ref="K80:L80" si="10">SUM(K70:K79)</f>
        <v>82138</v>
      </c>
      <c r="L80" s="513">
        <f t="shared" si="10"/>
        <v>120000</v>
      </c>
      <c r="M80" s="449"/>
      <c r="N80" s="450"/>
      <c r="O80" s="450"/>
      <c r="P80" s="450"/>
      <c r="Q80" s="450"/>
      <c r="R80" s="450"/>
      <c r="S80" s="450"/>
      <c r="T80" s="450"/>
      <c r="U80" s="450"/>
      <c r="V80" s="450"/>
      <c r="W80" s="450"/>
      <c r="X80" s="450"/>
      <c r="Y80" s="450"/>
      <c r="Z80" s="450"/>
      <c r="AA80" s="451"/>
      <c r="AB80" s="451"/>
      <c r="AC80" s="451"/>
      <c r="AD80" s="451"/>
      <c r="AE80" s="451"/>
      <c r="AF80" s="451"/>
      <c r="AG80" s="451"/>
      <c r="AH80" s="451"/>
      <c r="AI80" s="451"/>
      <c r="AJ80" s="451"/>
      <c r="AK80" s="451"/>
      <c r="AL80" s="451"/>
      <c r="AM80" s="451"/>
    </row>
    <row r="81" spans="1:39" ht="15" customHeight="1" x14ac:dyDescent="0.25">
      <c r="A81" s="457"/>
      <c r="B81" s="457"/>
      <c r="C81" s="491"/>
      <c r="D81" s="459"/>
      <c r="E81" s="457"/>
      <c r="F81" s="458"/>
      <c r="G81" s="461"/>
      <c r="H81" s="462"/>
      <c r="I81" s="463"/>
      <c r="J81" s="461"/>
      <c r="K81" s="462"/>
      <c r="L81" s="463"/>
      <c r="M81" s="442"/>
      <c r="N81" s="443"/>
      <c r="O81" s="443"/>
      <c r="P81" s="443"/>
      <c r="Q81" s="443"/>
      <c r="R81" s="443"/>
      <c r="S81" s="443"/>
      <c r="T81" s="443"/>
      <c r="U81" s="443"/>
      <c r="V81" s="443"/>
      <c r="W81" s="443"/>
      <c r="X81" s="443"/>
      <c r="Y81" s="443"/>
      <c r="Z81" s="443"/>
      <c r="AA81" s="238"/>
      <c r="AB81" s="238"/>
      <c r="AC81" s="238"/>
      <c r="AD81" s="238"/>
      <c r="AE81" s="238"/>
      <c r="AF81" s="238"/>
      <c r="AG81" s="238"/>
      <c r="AH81" s="238"/>
      <c r="AI81" s="238"/>
      <c r="AJ81" s="238"/>
      <c r="AK81" s="238"/>
      <c r="AL81" s="238"/>
      <c r="AM81" s="238"/>
    </row>
    <row r="82" spans="1:39" ht="15" customHeight="1" x14ac:dyDescent="0.25">
      <c r="A82" s="219" t="s">
        <v>852</v>
      </c>
      <c r="B82" s="223" t="s">
        <v>853</v>
      </c>
      <c r="C82" s="132" t="s">
        <v>3</v>
      </c>
      <c r="D82" s="190" t="s">
        <v>48</v>
      </c>
      <c r="E82" s="219" t="s">
        <v>854</v>
      </c>
      <c r="F82" s="191" t="s">
        <v>854</v>
      </c>
      <c r="G82" s="465">
        <v>20000</v>
      </c>
      <c r="H82" s="192">
        <v>20000</v>
      </c>
      <c r="I82" s="466">
        <v>10000</v>
      </c>
      <c r="J82" s="465"/>
      <c r="K82" s="192"/>
      <c r="L82" s="466"/>
      <c r="M82" s="442"/>
      <c r="N82" s="443"/>
      <c r="O82" s="443"/>
      <c r="P82" s="443"/>
      <c r="Q82" s="443"/>
      <c r="R82" s="443"/>
      <c r="S82" s="443"/>
      <c r="T82" s="443"/>
      <c r="U82" s="443"/>
      <c r="V82" s="443"/>
      <c r="W82" s="443"/>
      <c r="X82" s="443"/>
      <c r="Y82" s="443"/>
      <c r="Z82" s="443"/>
      <c r="AA82" s="238"/>
      <c r="AB82" s="238"/>
      <c r="AC82" s="238"/>
      <c r="AD82" s="238"/>
      <c r="AE82" s="238"/>
      <c r="AF82" s="238"/>
      <c r="AG82" s="238"/>
      <c r="AH82" s="238"/>
      <c r="AI82" s="238"/>
      <c r="AJ82" s="238"/>
      <c r="AK82" s="238"/>
      <c r="AL82" s="238"/>
      <c r="AM82" s="238"/>
    </row>
    <row r="83" spans="1:39" ht="30" customHeight="1" x14ac:dyDescent="0.25">
      <c r="A83" s="219" t="s">
        <v>760</v>
      </c>
      <c r="B83" s="468" t="s">
        <v>855</v>
      </c>
      <c r="C83" s="132" t="s">
        <v>3</v>
      </c>
      <c r="D83" s="190" t="s">
        <v>48</v>
      </c>
      <c r="E83" s="219" t="s">
        <v>854</v>
      </c>
      <c r="F83" s="191" t="s">
        <v>854</v>
      </c>
      <c r="G83" s="465"/>
      <c r="H83" s="192"/>
      <c r="I83" s="466"/>
      <c r="J83" s="465">
        <v>70000</v>
      </c>
      <c r="K83" s="192"/>
      <c r="L83" s="466"/>
      <c r="M83" s="442"/>
      <c r="N83" s="443"/>
      <c r="O83" s="443"/>
      <c r="P83" s="443"/>
      <c r="Q83" s="443"/>
      <c r="R83" s="443"/>
      <c r="S83" s="443"/>
      <c r="T83" s="443"/>
      <c r="U83" s="443"/>
      <c r="V83" s="443"/>
      <c r="W83" s="443"/>
      <c r="X83" s="443"/>
      <c r="Y83" s="443"/>
      <c r="Z83" s="443"/>
      <c r="AA83" s="238"/>
      <c r="AB83" s="238"/>
      <c r="AC83" s="238"/>
      <c r="AD83" s="238"/>
      <c r="AE83" s="238"/>
      <c r="AF83" s="238"/>
      <c r="AG83" s="238"/>
      <c r="AH83" s="238"/>
      <c r="AI83" s="238"/>
      <c r="AJ83" s="238"/>
      <c r="AK83" s="238"/>
      <c r="AL83" s="238"/>
      <c r="AM83" s="238"/>
    </row>
    <row r="84" spans="1:39" ht="30" customHeight="1" x14ac:dyDescent="0.25">
      <c r="A84" s="219" t="s">
        <v>760</v>
      </c>
      <c r="B84" s="468" t="s">
        <v>856</v>
      </c>
      <c r="C84" s="132" t="s">
        <v>3</v>
      </c>
      <c r="D84" s="190" t="s">
        <v>48</v>
      </c>
      <c r="E84" s="219" t="s">
        <v>854</v>
      </c>
      <c r="F84" s="191" t="s">
        <v>854</v>
      </c>
      <c r="G84" s="465"/>
      <c r="H84" s="192"/>
      <c r="I84" s="466"/>
      <c r="J84" s="465">
        <v>50000</v>
      </c>
      <c r="K84" s="192"/>
      <c r="L84" s="466"/>
      <c r="M84" s="442"/>
      <c r="N84" s="443"/>
      <c r="O84" s="443"/>
      <c r="P84" s="443"/>
      <c r="Q84" s="443"/>
      <c r="R84" s="443"/>
      <c r="S84" s="443"/>
      <c r="T84" s="443"/>
      <c r="U84" s="443"/>
      <c r="V84" s="443"/>
      <c r="W84" s="443"/>
      <c r="X84" s="443"/>
      <c r="Y84" s="443"/>
      <c r="Z84" s="443"/>
      <c r="AA84" s="238"/>
      <c r="AB84" s="238"/>
      <c r="AC84" s="238"/>
      <c r="AD84" s="238"/>
      <c r="AE84" s="238"/>
      <c r="AF84" s="238"/>
      <c r="AG84" s="238"/>
      <c r="AH84" s="238"/>
      <c r="AI84" s="238"/>
      <c r="AJ84" s="238"/>
      <c r="AK84" s="238"/>
      <c r="AL84" s="238"/>
      <c r="AM84" s="238"/>
    </row>
    <row r="85" spans="1:39" ht="15" customHeight="1" x14ac:dyDescent="0.25">
      <c r="A85" s="219"/>
      <c r="B85" s="132" t="s">
        <v>857</v>
      </c>
      <c r="C85" s="191" t="s">
        <v>3</v>
      </c>
      <c r="D85" s="190" t="s">
        <v>48</v>
      </c>
      <c r="E85" s="219" t="s">
        <v>854</v>
      </c>
      <c r="F85" s="191" t="s">
        <v>854</v>
      </c>
      <c r="G85" s="445"/>
      <c r="H85" s="446"/>
      <c r="I85" s="447"/>
      <c r="J85" s="445"/>
      <c r="K85" s="446">
        <v>25000</v>
      </c>
      <c r="L85" s="447"/>
      <c r="M85" s="442"/>
      <c r="N85" s="443"/>
      <c r="O85" s="443"/>
      <c r="P85" s="443"/>
      <c r="Q85" s="443"/>
      <c r="R85" s="443"/>
      <c r="S85" s="443"/>
      <c r="T85" s="443"/>
      <c r="U85" s="443"/>
      <c r="V85" s="443"/>
      <c r="W85" s="443"/>
      <c r="X85" s="443"/>
      <c r="Y85" s="443"/>
      <c r="Z85" s="443"/>
      <c r="AA85" s="238"/>
      <c r="AB85" s="238"/>
      <c r="AC85" s="238"/>
      <c r="AD85" s="238"/>
      <c r="AE85" s="238"/>
      <c r="AF85" s="238"/>
      <c r="AG85" s="238"/>
      <c r="AH85" s="238"/>
      <c r="AI85" s="238"/>
      <c r="AJ85" s="238"/>
      <c r="AK85" s="238"/>
      <c r="AL85" s="238"/>
      <c r="AM85" s="238"/>
    </row>
    <row r="86" spans="1:39" ht="15" customHeight="1" x14ac:dyDescent="0.25">
      <c r="A86" s="219" t="s">
        <v>760</v>
      </c>
      <c r="B86" s="132" t="s">
        <v>858</v>
      </c>
      <c r="C86" s="191" t="s">
        <v>3</v>
      </c>
      <c r="D86" s="190" t="s">
        <v>48</v>
      </c>
      <c r="E86" s="219" t="s">
        <v>854</v>
      </c>
      <c r="F86" s="191" t="s">
        <v>854</v>
      </c>
      <c r="G86" s="445"/>
      <c r="H86" s="446"/>
      <c r="I86" s="447"/>
      <c r="J86" s="445">
        <v>47299</v>
      </c>
      <c r="K86" s="446"/>
      <c r="L86" s="447"/>
      <c r="M86" s="442"/>
      <c r="N86" s="443"/>
      <c r="O86" s="443"/>
      <c r="P86" s="443"/>
      <c r="Q86" s="443"/>
      <c r="R86" s="443"/>
      <c r="S86" s="443"/>
      <c r="T86" s="443"/>
      <c r="U86" s="443"/>
      <c r="V86" s="443"/>
      <c r="W86" s="443"/>
      <c r="X86" s="443"/>
      <c r="Y86" s="443"/>
      <c r="Z86" s="443"/>
      <c r="AA86" s="238"/>
      <c r="AB86" s="238"/>
      <c r="AC86" s="238"/>
      <c r="AD86" s="238"/>
      <c r="AE86" s="238"/>
      <c r="AF86" s="238"/>
      <c r="AG86" s="238"/>
      <c r="AH86" s="238"/>
      <c r="AI86" s="238"/>
      <c r="AJ86" s="238"/>
      <c r="AK86" s="238"/>
      <c r="AL86" s="238"/>
      <c r="AM86" s="238"/>
    </row>
    <row r="87" spans="1:39" ht="15" customHeight="1" x14ac:dyDescent="0.25">
      <c r="A87" s="219" t="s">
        <v>859</v>
      </c>
      <c r="B87" s="132" t="s">
        <v>860</v>
      </c>
      <c r="C87" s="191" t="s">
        <v>861</v>
      </c>
      <c r="D87" s="190" t="s">
        <v>49</v>
      </c>
      <c r="E87" s="219" t="s">
        <v>862</v>
      </c>
      <c r="F87" s="191" t="s">
        <v>862</v>
      </c>
      <c r="G87" s="465"/>
      <c r="H87" s="192"/>
      <c r="I87" s="466"/>
      <c r="J87" s="465">
        <v>15000</v>
      </c>
      <c r="K87" s="192">
        <v>10000</v>
      </c>
      <c r="L87" s="466">
        <v>20000</v>
      </c>
      <c r="M87" s="442"/>
      <c r="N87" s="443"/>
      <c r="O87" s="443"/>
      <c r="P87" s="443"/>
      <c r="Q87" s="443"/>
      <c r="R87" s="443"/>
      <c r="S87" s="443"/>
      <c r="T87" s="443"/>
      <c r="U87" s="443"/>
      <c r="V87" s="443"/>
      <c r="W87" s="443"/>
      <c r="X87" s="443"/>
      <c r="Y87" s="443"/>
      <c r="Z87" s="443"/>
      <c r="AA87" s="238"/>
      <c r="AB87" s="238"/>
      <c r="AC87" s="238"/>
      <c r="AD87" s="238"/>
      <c r="AE87" s="238"/>
      <c r="AF87" s="238"/>
      <c r="AG87" s="238"/>
      <c r="AH87" s="238"/>
      <c r="AI87" s="238"/>
      <c r="AJ87" s="238"/>
      <c r="AK87" s="238"/>
      <c r="AL87" s="238"/>
      <c r="AM87" s="238"/>
    </row>
    <row r="88" spans="1:39" ht="15" customHeight="1" x14ac:dyDescent="0.25">
      <c r="A88" s="219" t="s">
        <v>863</v>
      </c>
      <c r="B88" s="132" t="s">
        <v>864</v>
      </c>
      <c r="C88" s="191" t="s">
        <v>3</v>
      </c>
      <c r="D88" s="190" t="s">
        <v>50</v>
      </c>
      <c r="E88" s="219" t="s">
        <v>865</v>
      </c>
      <c r="F88" s="191" t="s">
        <v>865</v>
      </c>
      <c r="G88" s="465"/>
      <c r="H88" s="192"/>
      <c r="I88" s="466"/>
      <c r="J88" s="465">
        <v>30000</v>
      </c>
      <c r="K88" s="192">
        <v>40000</v>
      </c>
      <c r="L88" s="466">
        <v>40000</v>
      </c>
      <c r="M88" s="442"/>
      <c r="N88" s="443"/>
      <c r="O88" s="443"/>
      <c r="P88" s="443"/>
      <c r="Q88" s="443"/>
      <c r="R88" s="443"/>
      <c r="S88" s="443"/>
      <c r="T88" s="443"/>
      <c r="U88" s="443"/>
      <c r="V88" s="443"/>
      <c r="W88" s="443"/>
      <c r="X88" s="443"/>
      <c r="Y88" s="443"/>
      <c r="Z88" s="443"/>
      <c r="AA88" s="238"/>
      <c r="AB88" s="238"/>
      <c r="AC88" s="238"/>
      <c r="AD88" s="238"/>
      <c r="AE88" s="238"/>
      <c r="AF88" s="238"/>
      <c r="AG88" s="238"/>
      <c r="AH88" s="238"/>
      <c r="AI88" s="238"/>
      <c r="AJ88" s="238"/>
      <c r="AK88" s="238"/>
      <c r="AL88" s="238"/>
      <c r="AM88" s="238"/>
    </row>
    <row r="89" spans="1:39" ht="15" customHeight="1" x14ac:dyDescent="0.25">
      <c r="A89" s="219" t="s">
        <v>866</v>
      </c>
      <c r="B89" s="132" t="s">
        <v>867</v>
      </c>
      <c r="C89" s="191" t="s">
        <v>3</v>
      </c>
      <c r="D89" s="190" t="s">
        <v>272</v>
      </c>
      <c r="E89" s="219" t="s">
        <v>868</v>
      </c>
      <c r="F89" s="191" t="s">
        <v>868</v>
      </c>
      <c r="G89" s="465"/>
      <c r="H89" s="192"/>
      <c r="I89" s="466"/>
      <c r="J89" s="465">
        <v>1000</v>
      </c>
      <c r="K89" s="192">
        <v>20000</v>
      </c>
      <c r="L89" s="466">
        <v>1000</v>
      </c>
      <c r="M89" s="442"/>
      <c r="N89" s="443"/>
      <c r="O89" s="443"/>
      <c r="P89" s="443"/>
      <c r="Q89" s="443"/>
      <c r="R89" s="443"/>
      <c r="S89" s="443"/>
      <c r="T89" s="443"/>
      <c r="U89" s="443"/>
      <c r="V89" s="443"/>
      <c r="W89" s="443"/>
      <c r="X89" s="443"/>
      <c r="Y89" s="443"/>
      <c r="Z89" s="443"/>
      <c r="AA89" s="238"/>
      <c r="AB89" s="238"/>
      <c r="AC89" s="238"/>
      <c r="AD89" s="238"/>
      <c r="AE89" s="238"/>
      <c r="AF89" s="238"/>
      <c r="AG89" s="238"/>
      <c r="AH89" s="238"/>
      <c r="AI89" s="238"/>
      <c r="AJ89" s="238"/>
      <c r="AK89" s="238"/>
      <c r="AL89" s="238"/>
      <c r="AM89" s="238"/>
    </row>
    <row r="90" spans="1:39" ht="15" customHeight="1" x14ac:dyDescent="0.25">
      <c r="A90" s="219" t="s">
        <v>760</v>
      </c>
      <c r="B90" s="132" t="s">
        <v>869</v>
      </c>
      <c r="C90" s="191" t="s">
        <v>3</v>
      </c>
      <c r="D90" s="190" t="s">
        <v>50</v>
      </c>
      <c r="E90" s="219" t="s">
        <v>865</v>
      </c>
      <c r="F90" s="191" t="s">
        <v>865</v>
      </c>
      <c r="G90" s="465"/>
      <c r="H90" s="192"/>
      <c r="I90" s="466"/>
      <c r="J90" s="465">
        <v>5000</v>
      </c>
      <c r="K90" s="192"/>
      <c r="L90" s="466"/>
      <c r="M90" s="442"/>
      <c r="N90" s="443"/>
      <c r="O90" s="443"/>
      <c r="P90" s="443"/>
      <c r="Q90" s="443"/>
      <c r="R90" s="443"/>
      <c r="S90" s="443"/>
      <c r="T90" s="443"/>
      <c r="U90" s="443"/>
      <c r="V90" s="443"/>
      <c r="W90" s="443"/>
      <c r="X90" s="443"/>
      <c r="Y90" s="443"/>
      <c r="Z90" s="443"/>
      <c r="AA90" s="238"/>
      <c r="AB90" s="238"/>
      <c r="AC90" s="238"/>
      <c r="AD90" s="238"/>
      <c r="AE90" s="238"/>
      <c r="AF90" s="238"/>
      <c r="AG90" s="238"/>
      <c r="AH90" s="238"/>
      <c r="AI90" s="238"/>
      <c r="AJ90" s="238"/>
      <c r="AK90" s="238"/>
      <c r="AL90" s="238"/>
      <c r="AM90" s="238"/>
    </row>
    <row r="91" spans="1:39" ht="15" customHeight="1" x14ac:dyDescent="0.25">
      <c r="A91" s="219" t="s">
        <v>760</v>
      </c>
      <c r="B91" s="132" t="s">
        <v>870</v>
      </c>
      <c r="C91" s="191" t="s">
        <v>3</v>
      </c>
      <c r="D91" s="190" t="s">
        <v>50</v>
      </c>
      <c r="E91" s="219" t="s">
        <v>865</v>
      </c>
      <c r="F91" s="191" t="s">
        <v>865</v>
      </c>
      <c r="G91" s="465"/>
      <c r="H91" s="192"/>
      <c r="I91" s="466"/>
      <c r="J91" s="465">
        <v>5947</v>
      </c>
      <c r="K91" s="192"/>
      <c r="L91" s="466"/>
      <c r="M91" s="442"/>
      <c r="N91" s="443"/>
      <c r="O91" s="443"/>
      <c r="P91" s="443"/>
      <c r="Q91" s="443"/>
      <c r="R91" s="443"/>
      <c r="S91" s="443"/>
      <c r="T91" s="443"/>
      <c r="U91" s="443"/>
      <c r="V91" s="443"/>
      <c r="W91" s="443"/>
      <c r="X91" s="443"/>
      <c r="Y91" s="443"/>
      <c r="Z91" s="443"/>
      <c r="AA91" s="238"/>
      <c r="AB91" s="238"/>
      <c r="AC91" s="238"/>
      <c r="AD91" s="238"/>
      <c r="AE91" s="238"/>
      <c r="AF91" s="238"/>
      <c r="AG91" s="238"/>
      <c r="AH91" s="238"/>
      <c r="AI91" s="238"/>
      <c r="AJ91" s="238"/>
      <c r="AK91" s="238"/>
      <c r="AL91" s="238"/>
      <c r="AM91" s="238"/>
    </row>
    <row r="92" spans="1:39" ht="15" customHeight="1" x14ac:dyDescent="0.25">
      <c r="A92" s="219" t="s">
        <v>760</v>
      </c>
      <c r="B92" s="132" t="s">
        <v>871</v>
      </c>
      <c r="C92" s="191" t="s">
        <v>3</v>
      </c>
      <c r="D92" s="190" t="s">
        <v>50</v>
      </c>
      <c r="E92" s="219" t="s">
        <v>865</v>
      </c>
      <c r="F92" s="191" t="s">
        <v>865</v>
      </c>
      <c r="G92" s="445"/>
      <c r="H92" s="446"/>
      <c r="I92" s="447"/>
      <c r="J92" s="465">
        <v>27059</v>
      </c>
      <c r="K92" s="192"/>
      <c r="L92" s="466"/>
      <c r="M92" s="442"/>
      <c r="N92" s="443"/>
      <c r="O92" s="443"/>
      <c r="P92" s="443"/>
      <c r="Q92" s="443"/>
      <c r="R92" s="443"/>
      <c r="S92" s="443"/>
      <c r="T92" s="443"/>
      <c r="U92" s="443"/>
      <c r="V92" s="443"/>
      <c r="W92" s="443"/>
      <c r="X92" s="443"/>
      <c r="Y92" s="443"/>
      <c r="Z92" s="443"/>
      <c r="AA92" s="238"/>
      <c r="AB92" s="238"/>
      <c r="AC92" s="238"/>
      <c r="AD92" s="238"/>
      <c r="AE92" s="238"/>
      <c r="AF92" s="238"/>
      <c r="AG92" s="238"/>
      <c r="AH92" s="238"/>
      <c r="AI92" s="238"/>
      <c r="AJ92" s="238"/>
      <c r="AK92" s="238"/>
      <c r="AL92" s="238"/>
      <c r="AM92" s="238"/>
    </row>
    <row r="93" spans="1:39" ht="15" customHeight="1" x14ac:dyDescent="0.25">
      <c r="A93" s="219" t="s">
        <v>760</v>
      </c>
      <c r="B93" s="132" t="s">
        <v>872</v>
      </c>
      <c r="C93" s="191" t="s">
        <v>3</v>
      </c>
      <c r="D93" s="190" t="s">
        <v>50</v>
      </c>
      <c r="E93" s="219" t="s">
        <v>865</v>
      </c>
      <c r="F93" s="191" t="s">
        <v>865</v>
      </c>
      <c r="G93" s="465"/>
      <c r="H93" s="192"/>
      <c r="I93" s="466"/>
      <c r="J93" s="465"/>
      <c r="K93" s="192">
        <v>25000</v>
      </c>
      <c r="L93" s="466"/>
      <c r="M93" s="442"/>
      <c r="N93" s="443"/>
      <c r="O93" s="443"/>
      <c r="P93" s="443"/>
      <c r="Q93" s="443"/>
      <c r="R93" s="443"/>
      <c r="S93" s="443"/>
      <c r="T93" s="443"/>
      <c r="U93" s="443"/>
      <c r="V93" s="443"/>
      <c r="W93" s="443"/>
      <c r="X93" s="443"/>
      <c r="Y93" s="443"/>
      <c r="Z93" s="443"/>
      <c r="AA93" s="238"/>
      <c r="AB93" s="238"/>
      <c r="AC93" s="238"/>
      <c r="AD93" s="238"/>
      <c r="AE93" s="238"/>
      <c r="AF93" s="238"/>
      <c r="AG93" s="238"/>
      <c r="AH93" s="238"/>
      <c r="AI93" s="238"/>
      <c r="AJ93" s="238"/>
      <c r="AK93" s="238"/>
      <c r="AL93" s="238"/>
      <c r="AM93" s="238"/>
    </row>
    <row r="94" spans="1:39" ht="15" customHeight="1" x14ac:dyDescent="0.25">
      <c r="A94" s="219" t="s">
        <v>873</v>
      </c>
      <c r="B94" s="132" t="s">
        <v>874</v>
      </c>
      <c r="C94" s="191" t="s">
        <v>3</v>
      </c>
      <c r="D94" s="190" t="s">
        <v>51</v>
      </c>
      <c r="E94" s="219" t="s">
        <v>875</v>
      </c>
      <c r="F94" s="191" t="s">
        <v>875</v>
      </c>
      <c r="G94" s="445"/>
      <c r="H94" s="446"/>
      <c r="I94" s="447"/>
      <c r="J94" s="445">
        <v>30000</v>
      </c>
      <c r="K94" s="446">
        <v>40000</v>
      </c>
      <c r="L94" s="447">
        <v>40000</v>
      </c>
      <c r="M94" s="442"/>
      <c r="N94" s="443"/>
      <c r="O94" s="443"/>
      <c r="P94" s="443"/>
      <c r="Q94" s="443"/>
      <c r="R94" s="443"/>
      <c r="S94" s="443"/>
      <c r="T94" s="443"/>
      <c r="U94" s="443"/>
      <c r="V94" s="443"/>
      <c r="W94" s="443"/>
      <c r="X94" s="443"/>
      <c r="Y94" s="443"/>
      <c r="Z94" s="443"/>
      <c r="AA94" s="238"/>
      <c r="AB94" s="238"/>
      <c r="AC94" s="238"/>
      <c r="AD94" s="238"/>
      <c r="AE94" s="238"/>
      <c r="AF94" s="238"/>
      <c r="AG94" s="238"/>
      <c r="AH94" s="238"/>
      <c r="AI94" s="238"/>
      <c r="AJ94" s="238"/>
      <c r="AK94" s="238"/>
      <c r="AL94" s="238"/>
      <c r="AM94" s="238"/>
    </row>
    <row r="95" spans="1:39" ht="15" customHeight="1" x14ac:dyDescent="0.25">
      <c r="A95" s="219" t="s">
        <v>876</v>
      </c>
      <c r="B95" s="132" t="s">
        <v>877</v>
      </c>
      <c r="C95" s="191" t="s">
        <v>3</v>
      </c>
      <c r="D95" s="190" t="s">
        <v>52</v>
      </c>
      <c r="E95" s="219" t="s">
        <v>878</v>
      </c>
      <c r="F95" s="191" t="s">
        <v>878</v>
      </c>
      <c r="G95" s="445"/>
      <c r="H95" s="446"/>
      <c r="I95" s="447"/>
      <c r="J95" s="445">
        <v>40000</v>
      </c>
      <c r="K95" s="446">
        <v>23000</v>
      </c>
      <c r="L95" s="447"/>
      <c r="M95" s="442"/>
      <c r="N95" s="443"/>
      <c r="O95" s="443"/>
      <c r="P95" s="443"/>
      <c r="Q95" s="443"/>
      <c r="R95" s="443"/>
      <c r="S95" s="443"/>
      <c r="T95" s="443"/>
      <c r="U95" s="443"/>
      <c r="V95" s="443"/>
      <c r="W95" s="443"/>
      <c r="X95" s="443"/>
      <c r="Y95" s="443"/>
      <c r="Z95" s="443"/>
      <c r="AA95" s="238"/>
      <c r="AB95" s="238"/>
      <c r="AC95" s="238"/>
      <c r="AD95" s="238"/>
      <c r="AE95" s="238"/>
      <c r="AF95" s="238"/>
      <c r="AG95" s="238"/>
      <c r="AH95" s="238"/>
      <c r="AI95" s="238"/>
      <c r="AJ95" s="238"/>
      <c r="AK95" s="238"/>
      <c r="AL95" s="238"/>
      <c r="AM95" s="238"/>
    </row>
    <row r="96" spans="1:39" ht="15" customHeight="1" x14ac:dyDescent="0.25">
      <c r="A96" s="219" t="s">
        <v>760</v>
      </c>
      <c r="B96" s="132" t="s">
        <v>879</v>
      </c>
      <c r="C96" s="191" t="s">
        <v>3</v>
      </c>
      <c r="D96" s="190" t="s">
        <v>52</v>
      </c>
      <c r="E96" s="219" t="s">
        <v>878</v>
      </c>
      <c r="F96" s="191" t="s">
        <v>878</v>
      </c>
      <c r="G96" s="445"/>
      <c r="H96" s="446"/>
      <c r="I96" s="447"/>
      <c r="J96" s="445">
        <v>3500</v>
      </c>
      <c r="K96" s="446"/>
      <c r="L96" s="447"/>
      <c r="M96" s="442"/>
      <c r="N96" s="443"/>
      <c r="O96" s="443"/>
      <c r="P96" s="443"/>
      <c r="Q96" s="443"/>
      <c r="R96" s="443"/>
      <c r="S96" s="443"/>
      <c r="T96" s="443"/>
      <c r="U96" s="443"/>
      <c r="V96" s="443"/>
      <c r="W96" s="443"/>
      <c r="X96" s="443"/>
      <c r="Y96" s="443"/>
      <c r="Z96" s="443"/>
      <c r="AA96" s="238"/>
      <c r="AB96" s="238"/>
      <c r="AC96" s="238"/>
      <c r="AD96" s="238"/>
      <c r="AE96" s="238"/>
      <c r="AF96" s="238"/>
      <c r="AG96" s="238"/>
      <c r="AH96" s="238"/>
      <c r="AI96" s="238"/>
      <c r="AJ96" s="238"/>
      <c r="AK96" s="238"/>
      <c r="AL96" s="238"/>
      <c r="AM96" s="238"/>
    </row>
    <row r="97" spans="1:39" ht="30" customHeight="1" x14ac:dyDescent="0.25">
      <c r="A97" s="219" t="s">
        <v>880</v>
      </c>
      <c r="B97" s="520" t="s">
        <v>881</v>
      </c>
      <c r="C97" s="481" t="s">
        <v>3</v>
      </c>
      <c r="D97" s="482" t="s">
        <v>272</v>
      </c>
      <c r="E97" s="488" t="s">
        <v>868</v>
      </c>
      <c r="F97" s="481" t="s">
        <v>868</v>
      </c>
      <c r="G97" s="517">
        <v>15000</v>
      </c>
      <c r="H97" s="518">
        <v>20000</v>
      </c>
      <c r="I97" s="519">
        <v>30000</v>
      </c>
      <c r="J97" s="517"/>
      <c r="K97" s="518"/>
      <c r="L97" s="519"/>
      <c r="M97" s="442"/>
      <c r="N97" s="443"/>
      <c r="O97" s="443"/>
      <c r="P97" s="443"/>
      <c r="Q97" s="443"/>
      <c r="R97" s="443"/>
      <c r="S97" s="443"/>
      <c r="T97" s="443"/>
      <c r="U97" s="443"/>
      <c r="V97" s="443"/>
      <c r="W97" s="443"/>
      <c r="X97" s="443"/>
      <c r="Y97" s="443"/>
      <c r="Z97" s="443"/>
      <c r="AA97" s="238"/>
      <c r="AB97" s="238"/>
      <c r="AC97" s="238"/>
      <c r="AD97" s="238"/>
      <c r="AE97" s="238"/>
      <c r="AF97" s="238"/>
      <c r="AG97" s="238"/>
      <c r="AH97" s="238"/>
      <c r="AI97" s="238"/>
      <c r="AJ97" s="238"/>
      <c r="AK97" s="238"/>
      <c r="AL97" s="238"/>
      <c r="AM97" s="238"/>
    </row>
    <row r="98" spans="1:39" s="104" customFormat="1" ht="15" customHeight="1" x14ac:dyDescent="0.2">
      <c r="A98" s="614"/>
      <c r="B98" s="618"/>
      <c r="C98" s="870" t="s">
        <v>54</v>
      </c>
      <c r="D98" s="893"/>
      <c r="E98" s="893"/>
      <c r="F98" s="618"/>
      <c r="G98" s="577">
        <f t="shared" ref="G98:L98" si="11">SUM(G82:G97)</f>
        <v>35000</v>
      </c>
      <c r="H98" s="512">
        <f t="shared" si="11"/>
        <v>40000</v>
      </c>
      <c r="I98" s="578">
        <f t="shared" si="11"/>
        <v>40000</v>
      </c>
      <c r="J98" s="511">
        <f t="shared" si="11"/>
        <v>324805</v>
      </c>
      <c r="K98" s="512">
        <f t="shared" si="11"/>
        <v>183000</v>
      </c>
      <c r="L98" s="513">
        <f t="shared" si="11"/>
        <v>101000</v>
      </c>
      <c r="M98" s="449"/>
      <c r="N98" s="450"/>
      <c r="O98" s="450"/>
      <c r="P98" s="450"/>
      <c r="Q98" s="450"/>
      <c r="R98" s="450"/>
      <c r="S98" s="450"/>
      <c r="T98" s="450"/>
      <c r="U98" s="450"/>
      <c r="V98" s="450"/>
      <c r="W98" s="450"/>
      <c r="X98" s="450"/>
      <c r="Y98" s="450"/>
      <c r="Z98" s="450"/>
      <c r="AA98" s="451"/>
      <c r="AB98" s="451"/>
      <c r="AC98" s="451"/>
      <c r="AD98" s="451"/>
      <c r="AE98" s="451"/>
      <c r="AF98" s="451"/>
      <c r="AG98" s="451"/>
      <c r="AH98" s="451"/>
      <c r="AI98" s="451"/>
      <c r="AJ98" s="451"/>
      <c r="AK98" s="451"/>
      <c r="AL98" s="451"/>
      <c r="AM98" s="451"/>
    </row>
    <row r="99" spans="1:39" ht="15" customHeight="1" x14ac:dyDescent="0.25">
      <c r="A99" s="457"/>
      <c r="B99" s="457"/>
      <c r="C99" s="491"/>
      <c r="D99" s="459"/>
      <c r="E99" s="521"/>
      <c r="F99" s="458"/>
      <c r="G99" s="461"/>
      <c r="H99" s="462"/>
      <c r="I99" s="463"/>
      <c r="J99" s="461"/>
      <c r="K99" s="462"/>
      <c r="L99" s="463"/>
      <c r="M99" s="442"/>
      <c r="N99" s="443"/>
      <c r="O99" s="443"/>
      <c r="P99" s="443"/>
      <c r="Q99" s="443"/>
      <c r="R99" s="443"/>
      <c r="S99" s="443"/>
      <c r="T99" s="443"/>
      <c r="U99" s="443"/>
      <c r="V99" s="443"/>
      <c r="W99" s="443"/>
      <c r="X99" s="443"/>
      <c r="Y99" s="443"/>
      <c r="Z99" s="443"/>
      <c r="AA99" s="238"/>
      <c r="AB99" s="238"/>
      <c r="AC99" s="238"/>
      <c r="AD99" s="238"/>
      <c r="AE99" s="238"/>
      <c r="AF99" s="238"/>
      <c r="AG99" s="238"/>
      <c r="AH99" s="238"/>
      <c r="AI99" s="238"/>
      <c r="AJ99" s="238"/>
      <c r="AK99" s="238"/>
      <c r="AL99" s="238"/>
      <c r="AM99" s="238"/>
    </row>
    <row r="100" spans="1:39" ht="15" customHeight="1" x14ac:dyDescent="0.25">
      <c r="A100" s="219" t="s">
        <v>882</v>
      </c>
      <c r="B100" s="191" t="s">
        <v>883</v>
      </c>
      <c r="C100" s="191" t="s">
        <v>3</v>
      </c>
      <c r="D100" s="190" t="s">
        <v>55</v>
      </c>
      <c r="E100" s="132" t="s">
        <v>884</v>
      </c>
      <c r="F100" s="191" t="s">
        <v>884</v>
      </c>
      <c r="G100" s="465"/>
      <c r="H100" s="192"/>
      <c r="I100" s="466"/>
      <c r="J100" s="465">
        <v>20000</v>
      </c>
      <c r="K100" s="192"/>
      <c r="L100" s="466"/>
      <c r="M100" s="442"/>
      <c r="N100" s="443"/>
      <c r="O100" s="443"/>
      <c r="P100" s="443"/>
      <c r="Q100" s="443"/>
      <c r="R100" s="443"/>
      <c r="S100" s="443"/>
      <c r="T100" s="443"/>
      <c r="U100" s="443"/>
      <c r="V100" s="443"/>
      <c r="W100" s="443"/>
      <c r="X100" s="443"/>
      <c r="Y100" s="443"/>
      <c r="Z100" s="443"/>
      <c r="AA100" s="238"/>
      <c r="AB100" s="238"/>
      <c r="AC100" s="238"/>
      <c r="AD100" s="238"/>
      <c r="AE100" s="238"/>
      <c r="AF100" s="238"/>
      <c r="AG100" s="238"/>
      <c r="AH100" s="238"/>
      <c r="AI100" s="238"/>
      <c r="AJ100" s="238"/>
      <c r="AK100" s="238"/>
      <c r="AL100" s="238"/>
      <c r="AM100" s="238"/>
    </row>
    <row r="101" spans="1:39" ht="15" customHeight="1" x14ac:dyDescent="0.25">
      <c r="A101" s="219" t="s">
        <v>760</v>
      </c>
      <c r="B101" s="191" t="s">
        <v>885</v>
      </c>
      <c r="C101" s="191" t="s">
        <v>3</v>
      </c>
      <c r="D101" s="190" t="s">
        <v>56</v>
      </c>
      <c r="E101" s="132" t="s">
        <v>886</v>
      </c>
      <c r="F101" s="191" t="s">
        <v>886</v>
      </c>
      <c r="G101" s="445"/>
      <c r="H101" s="446"/>
      <c r="I101" s="447"/>
      <c r="J101" s="445">
        <v>9938</v>
      </c>
      <c r="K101" s="446"/>
      <c r="L101" s="447"/>
      <c r="M101" s="442"/>
      <c r="N101" s="443"/>
      <c r="O101" s="443"/>
      <c r="P101" s="443"/>
      <c r="Q101" s="443"/>
      <c r="R101" s="443"/>
      <c r="S101" s="443"/>
      <c r="T101" s="443"/>
      <c r="U101" s="443"/>
      <c r="V101" s="443"/>
      <c r="W101" s="443"/>
      <c r="X101" s="443"/>
      <c r="Y101" s="443"/>
      <c r="Z101" s="443"/>
      <c r="AA101" s="238"/>
      <c r="AB101" s="238"/>
      <c r="AC101" s="238"/>
      <c r="AD101" s="238"/>
      <c r="AE101" s="238"/>
      <c r="AF101" s="238"/>
      <c r="AG101" s="238"/>
      <c r="AH101" s="238"/>
      <c r="AI101" s="238"/>
      <c r="AJ101" s="238"/>
      <c r="AK101" s="238"/>
      <c r="AL101" s="238"/>
      <c r="AM101" s="238"/>
    </row>
    <row r="102" spans="1:39" ht="15" customHeight="1" x14ac:dyDescent="0.25">
      <c r="A102" s="219" t="s">
        <v>887</v>
      </c>
      <c r="B102" s="191" t="s">
        <v>888</v>
      </c>
      <c r="C102" s="191" t="s">
        <v>3</v>
      </c>
      <c r="D102" s="190" t="s">
        <v>56</v>
      </c>
      <c r="E102" s="132" t="s">
        <v>886</v>
      </c>
      <c r="F102" s="191" t="s">
        <v>886</v>
      </c>
      <c r="G102" s="465"/>
      <c r="H102" s="192"/>
      <c r="I102" s="466"/>
      <c r="J102" s="465">
        <v>10000</v>
      </c>
      <c r="K102" s="192">
        <v>25000</v>
      </c>
      <c r="L102" s="466">
        <v>25000</v>
      </c>
      <c r="M102" s="442"/>
      <c r="N102" s="443"/>
      <c r="O102" s="443"/>
      <c r="P102" s="443"/>
      <c r="Q102" s="443"/>
      <c r="R102" s="443"/>
      <c r="S102" s="443"/>
      <c r="T102" s="443"/>
      <c r="U102" s="443"/>
      <c r="V102" s="443"/>
      <c r="W102" s="443"/>
      <c r="X102" s="443"/>
      <c r="Y102" s="443"/>
      <c r="Z102" s="443"/>
      <c r="AA102" s="238"/>
      <c r="AB102" s="238"/>
      <c r="AC102" s="238"/>
      <c r="AD102" s="238"/>
      <c r="AE102" s="238"/>
      <c r="AF102" s="238"/>
      <c r="AG102" s="238"/>
      <c r="AH102" s="238"/>
      <c r="AI102" s="238"/>
      <c r="AJ102" s="238"/>
      <c r="AK102" s="238"/>
      <c r="AL102" s="238"/>
      <c r="AM102" s="238"/>
    </row>
    <row r="103" spans="1:39" ht="15" customHeight="1" x14ac:dyDescent="0.25">
      <c r="A103" s="219"/>
      <c r="B103" s="191" t="s">
        <v>889</v>
      </c>
      <c r="C103" s="191" t="s">
        <v>3</v>
      </c>
      <c r="D103" s="190" t="s">
        <v>56</v>
      </c>
      <c r="E103" s="223" t="s">
        <v>886</v>
      </c>
      <c r="F103" s="191" t="s">
        <v>886</v>
      </c>
      <c r="G103" s="465">
        <v>15000</v>
      </c>
      <c r="H103" s="192">
        <v>30000</v>
      </c>
      <c r="I103" s="466">
        <v>40000</v>
      </c>
      <c r="J103" s="483"/>
      <c r="K103" s="484"/>
      <c r="L103" s="485"/>
      <c r="M103" s="522"/>
      <c r="N103" s="523"/>
      <c r="O103" s="61"/>
      <c r="P103" s="61"/>
      <c r="Q103" s="61"/>
      <c r="R103" s="61"/>
      <c r="S103" s="61"/>
    </row>
    <row r="104" spans="1:39" ht="15" customHeight="1" x14ac:dyDescent="0.25">
      <c r="A104" s="219" t="s">
        <v>890</v>
      </c>
      <c r="B104" s="191" t="s">
        <v>891</v>
      </c>
      <c r="C104" s="191" t="s">
        <v>3</v>
      </c>
      <c r="D104" s="190" t="s">
        <v>57</v>
      </c>
      <c r="E104" s="132" t="s">
        <v>892</v>
      </c>
      <c r="F104" s="191" t="s">
        <v>892</v>
      </c>
      <c r="G104" s="465"/>
      <c r="H104" s="192"/>
      <c r="I104" s="466"/>
      <c r="J104" s="465">
        <v>35000</v>
      </c>
      <c r="K104" s="192">
        <v>3000</v>
      </c>
      <c r="L104" s="466"/>
      <c r="M104" s="442"/>
      <c r="N104" s="443"/>
      <c r="O104" s="443"/>
      <c r="P104" s="443"/>
      <c r="Q104" s="443"/>
      <c r="R104" s="443"/>
      <c r="S104" s="443"/>
      <c r="T104" s="443"/>
      <c r="U104" s="443"/>
      <c r="V104" s="443"/>
      <c r="W104" s="443"/>
      <c r="X104" s="443"/>
      <c r="Y104" s="443"/>
      <c r="Z104" s="443"/>
      <c r="AA104" s="238"/>
      <c r="AB104" s="238"/>
      <c r="AC104" s="238"/>
      <c r="AD104" s="238"/>
      <c r="AE104" s="238"/>
      <c r="AF104" s="238"/>
      <c r="AG104" s="238"/>
      <c r="AH104" s="238"/>
      <c r="AI104" s="238"/>
      <c r="AJ104" s="238"/>
      <c r="AK104" s="238"/>
      <c r="AL104" s="238"/>
      <c r="AM104" s="238"/>
    </row>
    <row r="105" spans="1:39" ht="15" customHeight="1" x14ac:dyDescent="0.25">
      <c r="A105" s="219" t="s">
        <v>893</v>
      </c>
      <c r="B105" s="132" t="s">
        <v>894</v>
      </c>
      <c r="C105" s="191" t="s">
        <v>3</v>
      </c>
      <c r="D105" s="190" t="s">
        <v>58</v>
      </c>
      <c r="E105" s="132" t="s">
        <v>895</v>
      </c>
      <c r="F105" s="191" t="s">
        <v>895</v>
      </c>
      <c r="G105" s="465"/>
      <c r="H105" s="192"/>
      <c r="I105" s="466"/>
      <c r="J105" s="465">
        <v>20000</v>
      </c>
      <c r="K105" s="192">
        <v>30000</v>
      </c>
      <c r="L105" s="466">
        <v>20000</v>
      </c>
      <c r="M105" s="442"/>
      <c r="N105" s="443"/>
      <c r="O105" s="443"/>
      <c r="P105" s="443"/>
      <c r="Q105" s="443"/>
      <c r="R105" s="443"/>
      <c r="S105" s="443"/>
      <c r="T105" s="443"/>
      <c r="U105" s="443"/>
      <c r="V105" s="443"/>
      <c r="W105" s="443"/>
      <c r="X105" s="443"/>
      <c r="Y105" s="443"/>
      <c r="Z105" s="443"/>
      <c r="AA105" s="238"/>
      <c r="AB105" s="238"/>
      <c r="AC105" s="238"/>
      <c r="AD105" s="238"/>
      <c r="AE105" s="238"/>
      <c r="AF105" s="238"/>
      <c r="AG105" s="238"/>
      <c r="AH105" s="238"/>
      <c r="AI105" s="238"/>
      <c r="AJ105" s="238"/>
      <c r="AK105" s="238"/>
      <c r="AL105" s="238"/>
      <c r="AM105" s="238"/>
    </row>
    <row r="106" spans="1:39" ht="15" customHeight="1" x14ac:dyDescent="0.25">
      <c r="A106" s="219" t="s">
        <v>760</v>
      </c>
      <c r="B106" s="132" t="s">
        <v>896</v>
      </c>
      <c r="C106" s="191" t="s">
        <v>3</v>
      </c>
      <c r="D106" s="190" t="s">
        <v>58</v>
      </c>
      <c r="E106" s="132" t="s">
        <v>895</v>
      </c>
      <c r="F106" s="191" t="s">
        <v>895</v>
      </c>
      <c r="G106" s="445"/>
      <c r="H106" s="446"/>
      <c r="I106" s="447"/>
      <c r="J106" s="445">
        <v>7459</v>
      </c>
      <c r="K106" s="446"/>
      <c r="L106" s="447"/>
      <c r="M106" s="442"/>
      <c r="N106" s="443"/>
      <c r="O106" s="443"/>
      <c r="P106" s="443"/>
      <c r="Q106" s="443"/>
      <c r="R106" s="443"/>
      <c r="S106" s="443"/>
      <c r="T106" s="443"/>
      <c r="U106" s="443"/>
      <c r="V106" s="443"/>
      <c r="W106" s="443"/>
      <c r="X106" s="443"/>
      <c r="Y106" s="443"/>
      <c r="Z106" s="443"/>
      <c r="AA106" s="238"/>
      <c r="AB106" s="238"/>
      <c r="AC106" s="238"/>
      <c r="AD106" s="238"/>
      <c r="AE106" s="238"/>
      <c r="AF106" s="238"/>
      <c r="AG106" s="238"/>
      <c r="AH106" s="238"/>
      <c r="AI106" s="238"/>
      <c r="AJ106" s="238"/>
      <c r="AK106" s="238"/>
      <c r="AL106" s="238"/>
      <c r="AM106" s="238"/>
    </row>
    <row r="107" spans="1:39" ht="15" customHeight="1" x14ac:dyDescent="0.25">
      <c r="A107" s="219" t="s">
        <v>760</v>
      </c>
      <c r="B107" s="132" t="s">
        <v>897</v>
      </c>
      <c r="C107" s="481" t="s">
        <v>3</v>
      </c>
      <c r="D107" s="482" t="s">
        <v>58</v>
      </c>
      <c r="E107" s="132" t="s">
        <v>895</v>
      </c>
      <c r="F107" s="481" t="s">
        <v>895</v>
      </c>
      <c r="G107" s="498"/>
      <c r="H107" s="499"/>
      <c r="I107" s="500"/>
      <c r="J107" s="498">
        <v>7610</v>
      </c>
      <c r="K107" s="499"/>
      <c r="L107" s="500"/>
      <c r="M107" s="442"/>
      <c r="N107" s="443"/>
      <c r="O107" s="443"/>
      <c r="P107" s="443"/>
      <c r="Q107" s="443"/>
      <c r="R107" s="443"/>
      <c r="S107" s="443"/>
      <c r="T107" s="443"/>
      <c r="U107" s="443"/>
      <c r="V107" s="443"/>
      <c r="W107" s="443"/>
      <c r="X107" s="443"/>
      <c r="Y107" s="443"/>
      <c r="Z107" s="443"/>
      <c r="AA107" s="238"/>
      <c r="AB107" s="238"/>
      <c r="AC107" s="238"/>
      <c r="AD107" s="238"/>
      <c r="AE107" s="238"/>
      <c r="AF107" s="238"/>
      <c r="AG107" s="238"/>
      <c r="AH107" s="238"/>
      <c r="AI107" s="238"/>
      <c r="AJ107" s="238"/>
      <c r="AK107" s="238"/>
      <c r="AL107" s="238"/>
      <c r="AM107" s="238"/>
    </row>
    <row r="108" spans="1:39" s="104" customFormat="1" ht="15" customHeight="1" x14ac:dyDescent="0.2">
      <c r="A108" s="614"/>
      <c r="B108" s="618"/>
      <c r="C108" s="870" t="s">
        <v>59</v>
      </c>
      <c r="D108" s="893"/>
      <c r="E108" s="893"/>
      <c r="F108" s="618"/>
      <c r="G108" s="577">
        <f>SUM(G100:G107)</f>
        <v>15000</v>
      </c>
      <c r="H108" s="512">
        <f>SUM(H100:H107)</f>
        <v>30000</v>
      </c>
      <c r="I108" s="578">
        <f>SUM(I100:I107)</f>
        <v>40000</v>
      </c>
      <c r="J108" s="511">
        <f>SUM(J99:J107)</f>
        <v>110007</v>
      </c>
      <c r="K108" s="512">
        <f>SUM(K99:K107)</f>
        <v>58000</v>
      </c>
      <c r="L108" s="513">
        <f>SUM(L99:L107)</f>
        <v>45000</v>
      </c>
      <c r="M108" s="449"/>
      <c r="N108" s="450"/>
      <c r="O108" s="450"/>
      <c r="P108" s="450"/>
      <c r="Q108" s="450"/>
      <c r="R108" s="450"/>
      <c r="S108" s="450"/>
      <c r="T108" s="450"/>
      <c r="U108" s="450"/>
      <c r="V108" s="450"/>
      <c r="W108" s="450"/>
      <c r="X108" s="450"/>
      <c r="Y108" s="450"/>
      <c r="Z108" s="450"/>
      <c r="AA108" s="451"/>
      <c r="AB108" s="451"/>
      <c r="AC108" s="451"/>
      <c r="AD108" s="451"/>
      <c r="AE108" s="451"/>
      <c r="AF108" s="451"/>
      <c r="AG108" s="451"/>
      <c r="AH108" s="451"/>
      <c r="AI108" s="451"/>
      <c r="AJ108" s="451"/>
      <c r="AK108" s="451"/>
      <c r="AL108" s="451"/>
      <c r="AM108" s="451"/>
    </row>
    <row r="109" spans="1:39" ht="15" customHeight="1" x14ac:dyDescent="0.25">
      <c r="A109" s="502"/>
      <c r="B109" s="503"/>
      <c r="C109" s="503"/>
      <c r="D109" s="503"/>
      <c r="E109" s="503"/>
      <c r="F109" s="503"/>
      <c r="G109" s="504"/>
      <c r="H109" s="504"/>
      <c r="I109" s="504"/>
      <c r="J109" s="504"/>
      <c r="K109" s="504"/>
      <c r="L109" s="524"/>
      <c r="M109" s="442"/>
      <c r="N109" s="443"/>
      <c r="O109" s="443"/>
      <c r="P109" s="443"/>
      <c r="Q109" s="443"/>
      <c r="R109" s="443"/>
      <c r="S109" s="443"/>
      <c r="T109" s="443"/>
      <c r="U109" s="443"/>
      <c r="V109" s="443"/>
      <c r="W109" s="443"/>
      <c r="X109" s="443"/>
      <c r="Y109" s="443"/>
      <c r="Z109" s="443"/>
      <c r="AA109" s="238"/>
      <c r="AB109" s="238"/>
      <c r="AC109" s="238"/>
      <c r="AD109" s="238"/>
      <c r="AE109" s="238"/>
      <c r="AF109" s="238"/>
      <c r="AG109" s="238"/>
      <c r="AH109" s="238"/>
      <c r="AI109" s="238"/>
      <c r="AJ109" s="238"/>
      <c r="AK109" s="238"/>
      <c r="AL109" s="238"/>
      <c r="AM109" s="238"/>
    </row>
    <row r="110" spans="1:39" s="104" customFormat="1" ht="15" customHeight="1" x14ac:dyDescent="0.2">
      <c r="A110" s="614"/>
      <c r="B110" s="618"/>
      <c r="C110" s="870" t="s">
        <v>60</v>
      </c>
      <c r="D110" s="893"/>
      <c r="E110" s="893"/>
      <c r="F110" s="618"/>
      <c r="G110" s="577">
        <f t="shared" ref="G110:L110" si="12">G64+G68+G80+G98+G108</f>
        <v>85000</v>
      </c>
      <c r="H110" s="512">
        <f t="shared" si="12"/>
        <v>130000</v>
      </c>
      <c r="I110" s="578">
        <f t="shared" si="12"/>
        <v>150000</v>
      </c>
      <c r="J110" s="511">
        <f t="shared" si="12"/>
        <v>618378</v>
      </c>
      <c r="K110" s="512">
        <f t="shared" si="12"/>
        <v>432138</v>
      </c>
      <c r="L110" s="513">
        <f t="shared" si="12"/>
        <v>540832</v>
      </c>
      <c r="M110" s="449"/>
      <c r="N110" s="450"/>
      <c r="O110" s="450"/>
      <c r="P110" s="450"/>
      <c r="Q110" s="450"/>
      <c r="R110" s="450"/>
      <c r="S110" s="450"/>
      <c r="T110" s="450"/>
      <c r="U110" s="450"/>
      <c r="V110" s="450"/>
      <c r="W110" s="450"/>
      <c r="X110" s="450"/>
      <c r="Y110" s="450"/>
      <c r="Z110" s="450"/>
      <c r="AA110" s="451"/>
      <c r="AB110" s="451"/>
      <c r="AC110" s="451"/>
      <c r="AD110" s="451"/>
      <c r="AE110" s="451"/>
      <c r="AF110" s="451"/>
      <c r="AG110" s="451"/>
      <c r="AH110" s="451"/>
      <c r="AI110" s="451"/>
      <c r="AJ110" s="451"/>
      <c r="AK110" s="451"/>
      <c r="AL110" s="451"/>
      <c r="AM110" s="451"/>
    </row>
    <row r="111" spans="1:39" customFormat="1" ht="15" hidden="1" customHeight="1" x14ac:dyDescent="0.2">
      <c r="A111" s="507"/>
      <c r="B111" s="507"/>
      <c r="C111" s="507"/>
      <c r="D111" s="507"/>
      <c r="E111" s="507"/>
      <c r="F111" s="507"/>
      <c r="G111" s="507"/>
      <c r="H111" s="507"/>
      <c r="I111" s="507"/>
      <c r="J111" s="507"/>
      <c r="K111" s="507"/>
      <c r="L111" s="507"/>
      <c r="M111" s="58"/>
    </row>
    <row r="112" spans="1:39" customFormat="1" ht="15" customHeight="1" x14ac:dyDescent="0.2">
      <c r="A112" s="507"/>
      <c r="B112" s="507"/>
      <c r="C112" s="507"/>
      <c r="D112" s="507"/>
      <c r="E112" s="507"/>
      <c r="F112" s="507"/>
      <c r="G112" s="507"/>
      <c r="H112" s="507"/>
      <c r="I112" s="507"/>
      <c r="J112" s="507"/>
      <c r="K112" s="507"/>
      <c r="L112" s="507"/>
      <c r="M112" s="58"/>
    </row>
    <row r="113" spans="1:39" s="104" customFormat="1" ht="15" customHeight="1" x14ac:dyDescent="0.2">
      <c r="A113" s="614"/>
      <c r="B113" s="618" t="s">
        <v>61</v>
      </c>
      <c r="C113" s="870"/>
      <c r="D113" s="871"/>
      <c r="E113" s="872"/>
      <c r="F113" s="614"/>
      <c r="G113" s="511"/>
      <c r="H113" s="512"/>
      <c r="I113" s="513"/>
      <c r="J113" s="511"/>
      <c r="K113" s="512"/>
      <c r="L113" s="513"/>
      <c r="M113" s="449"/>
      <c r="N113" s="450"/>
      <c r="O113" s="450"/>
      <c r="P113" s="450"/>
      <c r="Q113" s="450"/>
      <c r="R113" s="450"/>
      <c r="S113" s="450"/>
      <c r="T113" s="450"/>
      <c r="U113" s="450"/>
      <c r="V113" s="450"/>
      <c r="W113" s="450"/>
      <c r="X113" s="450"/>
      <c r="Y113" s="450"/>
      <c r="Z113" s="450"/>
      <c r="AA113" s="451"/>
      <c r="AB113" s="451"/>
      <c r="AC113" s="451"/>
      <c r="AD113" s="451"/>
      <c r="AE113" s="451"/>
      <c r="AF113" s="451"/>
      <c r="AG113" s="451"/>
      <c r="AH113" s="451"/>
      <c r="AI113" s="451"/>
      <c r="AJ113" s="451"/>
      <c r="AK113" s="451"/>
      <c r="AL113" s="451"/>
      <c r="AM113" s="451"/>
    </row>
    <row r="114" spans="1:39" ht="15" hidden="1" customHeight="1" x14ac:dyDescent="0.25">
      <c r="A114" s="179"/>
      <c r="B114" s="179"/>
      <c r="C114" s="90"/>
      <c r="D114" s="226"/>
      <c r="E114" s="179"/>
      <c r="F114" s="89"/>
      <c r="G114" s="118"/>
      <c r="H114" s="113"/>
      <c r="I114" s="510"/>
      <c r="J114" s="118"/>
      <c r="K114" s="113"/>
      <c r="L114" s="510"/>
      <c r="M114" s="442"/>
      <c r="N114" s="443"/>
      <c r="O114" s="443"/>
      <c r="P114" s="443"/>
      <c r="Q114" s="443"/>
      <c r="R114" s="443"/>
      <c r="S114" s="443"/>
      <c r="T114" s="443"/>
      <c r="U114" s="443"/>
      <c r="V114" s="443"/>
      <c r="W114" s="443"/>
      <c r="X114" s="443"/>
      <c r="Y114" s="443"/>
      <c r="Z114" s="443"/>
      <c r="AA114" s="238"/>
      <c r="AB114" s="238"/>
      <c r="AC114" s="238"/>
      <c r="AD114" s="238"/>
      <c r="AE114" s="238"/>
      <c r="AF114" s="238"/>
      <c r="AG114" s="238"/>
      <c r="AH114" s="238"/>
      <c r="AI114" s="238"/>
      <c r="AJ114" s="238"/>
      <c r="AK114" s="238"/>
      <c r="AL114" s="238"/>
      <c r="AM114" s="238"/>
    </row>
    <row r="115" spans="1:39" ht="15" hidden="1" customHeight="1" x14ac:dyDescent="0.25">
      <c r="A115" s="85" t="s">
        <v>541</v>
      </c>
      <c r="B115" s="84" t="s">
        <v>898</v>
      </c>
      <c r="C115" s="95" t="s">
        <v>2</v>
      </c>
      <c r="D115" s="525" t="s">
        <v>236</v>
      </c>
      <c r="E115" s="87" t="s">
        <v>64</v>
      </c>
      <c r="F115" s="94" t="s">
        <v>540</v>
      </c>
      <c r="G115" s="227"/>
      <c r="H115" s="186"/>
      <c r="I115" s="526"/>
      <c r="J115" s="227"/>
      <c r="K115" s="186"/>
      <c r="L115" s="526"/>
      <c r="M115" s="442"/>
      <c r="N115" s="443"/>
      <c r="O115" s="443"/>
      <c r="P115" s="443"/>
      <c r="Q115" s="443"/>
      <c r="R115" s="443"/>
      <c r="S115" s="443"/>
      <c r="T115" s="443"/>
      <c r="U115" s="443"/>
      <c r="V115" s="443"/>
      <c r="W115" s="443"/>
      <c r="X115" s="443"/>
      <c r="Y115" s="443"/>
      <c r="Z115" s="443"/>
      <c r="AA115" s="238"/>
      <c r="AB115" s="238"/>
      <c r="AC115" s="238"/>
      <c r="AD115" s="238"/>
      <c r="AE115" s="238"/>
      <c r="AF115" s="238"/>
      <c r="AG115" s="238"/>
      <c r="AH115" s="238"/>
      <c r="AI115" s="238"/>
      <c r="AJ115" s="238"/>
      <c r="AK115" s="238"/>
      <c r="AL115" s="238"/>
      <c r="AM115" s="238"/>
    </row>
    <row r="116" spans="1:39" s="104" customFormat="1" ht="15" hidden="1" customHeight="1" x14ac:dyDescent="0.25">
      <c r="A116" s="184"/>
      <c r="B116" s="617"/>
      <c r="C116" s="616" t="s">
        <v>503</v>
      </c>
      <c r="D116" s="527"/>
      <c r="E116" s="182"/>
      <c r="F116" s="616"/>
      <c r="G116" s="78"/>
      <c r="H116" s="135"/>
      <c r="I116" s="115"/>
      <c r="J116" s="78"/>
      <c r="K116" s="135"/>
      <c r="L116" s="115"/>
      <c r="M116" s="442"/>
      <c r="N116" s="443"/>
      <c r="O116" s="443"/>
      <c r="P116" s="443"/>
      <c r="Q116" s="443"/>
      <c r="R116" s="443"/>
      <c r="S116" s="443"/>
      <c r="T116" s="443"/>
      <c r="U116" s="443"/>
      <c r="V116" s="443"/>
      <c r="W116" s="443"/>
      <c r="X116" s="443"/>
      <c r="Y116" s="443"/>
      <c r="Z116" s="443"/>
      <c r="AA116" s="451"/>
      <c r="AB116" s="451"/>
      <c r="AC116" s="451"/>
      <c r="AD116" s="451"/>
      <c r="AE116" s="451"/>
      <c r="AF116" s="451"/>
      <c r="AG116" s="451"/>
      <c r="AH116" s="451"/>
      <c r="AI116" s="451"/>
      <c r="AJ116" s="451"/>
      <c r="AK116" s="451"/>
      <c r="AL116" s="451"/>
      <c r="AM116" s="451"/>
    </row>
    <row r="117" spans="1:39" ht="15" customHeight="1" x14ac:dyDescent="0.25">
      <c r="A117" s="181"/>
      <c r="B117" s="236"/>
      <c r="C117" s="235"/>
      <c r="D117" s="528"/>
      <c r="E117" s="181"/>
      <c r="F117" s="235"/>
      <c r="G117" s="78"/>
      <c r="H117" s="135"/>
      <c r="I117" s="115"/>
      <c r="J117" s="78"/>
      <c r="K117" s="135"/>
      <c r="L117" s="115"/>
      <c r="M117" s="442"/>
      <c r="N117" s="443"/>
      <c r="O117" s="443"/>
      <c r="P117" s="443"/>
      <c r="Q117" s="443"/>
      <c r="R117" s="443"/>
      <c r="S117" s="443"/>
      <c r="T117" s="443"/>
      <c r="U117" s="443"/>
      <c r="V117" s="443"/>
      <c r="W117" s="443"/>
      <c r="X117" s="443"/>
      <c r="Y117" s="443"/>
      <c r="Z117" s="443"/>
      <c r="AA117" s="238"/>
      <c r="AB117" s="238"/>
      <c r="AC117" s="238"/>
      <c r="AD117" s="238"/>
      <c r="AE117" s="238"/>
      <c r="AF117" s="238"/>
      <c r="AG117" s="238"/>
      <c r="AH117" s="238"/>
      <c r="AI117" s="238"/>
      <c r="AJ117" s="238"/>
      <c r="AK117" s="238"/>
      <c r="AL117" s="238"/>
      <c r="AM117" s="238"/>
    </row>
    <row r="118" spans="1:39" ht="15" customHeight="1" x14ac:dyDescent="0.25">
      <c r="A118" s="219" t="s">
        <v>899</v>
      </c>
      <c r="B118" s="520" t="s">
        <v>900</v>
      </c>
      <c r="C118" s="464" t="s">
        <v>3</v>
      </c>
      <c r="D118" s="486" t="s">
        <v>65</v>
      </c>
      <c r="E118" s="219" t="s">
        <v>901</v>
      </c>
      <c r="F118" s="191" t="s">
        <v>902</v>
      </c>
      <c r="G118" s="445"/>
      <c r="H118" s="446"/>
      <c r="I118" s="447"/>
      <c r="J118" s="445">
        <v>2500</v>
      </c>
      <c r="K118" s="446">
        <v>87658</v>
      </c>
      <c r="L118" s="447">
        <v>197800</v>
      </c>
      <c r="M118" s="442"/>
      <c r="N118" s="443"/>
      <c r="O118" s="443"/>
      <c r="P118" s="443"/>
      <c r="Q118" s="443"/>
      <c r="R118" s="443"/>
      <c r="S118" s="443"/>
      <c r="T118" s="443"/>
      <c r="U118" s="443"/>
      <c r="V118" s="443"/>
      <c r="W118" s="443"/>
      <c r="X118" s="443"/>
      <c r="Y118" s="443"/>
      <c r="Z118" s="443"/>
      <c r="AA118" s="238"/>
      <c r="AB118" s="238"/>
      <c r="AC118" s="238"/>
      <c r="AD118" s="238"/>
      <c r="AE118" s="238"/>
      <c r="AF118" s="238"/>
      <c r="AG118" s="238"/>
      <c r="AH118" s="238"/>
      <c r="AI118" s="238"/>
      <c r="AJ118" s="238"/>
      <c r="AK118" s="238"/>
      <c r="AL118" s="238"/>
      <c r="AM118" s="238"/>
    </row>
    <row r="119" spans="1:39" ht="15" customHeight="1" x14ac:dyDescent="0.25">
      <c r="A119" s="219" t="s">
        <v>903</v>
      </c>
      <c r="B119" s="132" t="s">
        <v>904</v>
      </c>
      <c r="C119" s="464" t="s">
        <v>3</v>
      </c>
      <c r="D119" s="486" t="s">
        <v>65</v>
      </c>
      <c r="E119" s="219" t="s">
        <v>901</v>
      </c>
      <c r="F119" s="191" t="s">
        <v>901</v>
      </c>
      <c r="G119" s="445"/>
      <c r="H119" s="446"/>
      <c r="I119" s="447"/>
      <c r="J119" s="445">
        <v>165533</v>
      </c>
      <c r="K119" s="446">
        <v>190700</v>
      </c>
      <c r="L119" s="447">
        <v>90851</v>
      </c>
      <c r="M119" s="442"/>
      <c r="N119" s="443"/>
      <c r="O119" s="443"/>
      <c r="P119" s="443"/>
      <c r="Q119" s="443"/>
      <c r="R119" s="443"/>
      <c r="S119" s="443"/>
      <c r="T119" s="443"/>
      <c r="U119" s="443"/>
      <c r="V119" s="443"/>
      <c r="W119" s="443"/>
      <c r="X119" s="443"/>
      <c r="Y119" s="443"/>
      <c r="Z119" s="443"/>
      <c r="AA119" s="238"/>
      <c r="AB119" s="238"/>
      <c r="AC119" s="238"/>
      <c r="AD119" s="238"/>
      <c r="AE119" s="238"/>
      <c r="AF119" s="238"/>
      <c r="AG119" s="238"/>
      <c r="AH119" s="238"/>
      <c r="AI119" s="238"/>
      <c r="AJ119" s="238"/>
      <c r="AK119" s="238"/>
      <c r="AL119" s="238"/>
      <c r="AM119" s="238"/>
    </row>
    <row r="120" spans="1:39" ht="15" customHeight="1" x14ac:dyDescent="0.25">
      <c r="A120" s="219" t="s">
        <v>905</v>
      </c>
      <c r="B120" s="132" t="s">
        <v>906</v>
      </c>
      <c r="C120" s="464" t="s">
        <v>3</v>
      </c>
      <c r="D120" s="486" t="s">
        <v>66</v>
      </c>
      <c r="E120" s="219" t="s">
        <v>907</v>
      </c>
      <c r="F120" s="191" t="s">
        <v>907</v>
      </c>
      <c r="G120" s="445"/>
      <c r="H120" s="446"/>
      <c r="I120" s="447"/>
      <c r="J120" s="445">
        <v>18000</v>
      </c>
      <c r="K120" s="446">
        <v>19500</v>
      </c>
      <c r="L120" s="447"/>
      <c r="M120" s="442"/>
      <c r="N120" s="443"/>
      <c r="O120" s="443"/>
      <c r="P120" s="443"/>
      <c r="Q120" s="443"/>
      <c r="R120" s="443"/>
      <c r="S120" s="443"/>
      <c r="T120" s="443"/>
      <c r="U120" s="443"/>
      <c r="V120" s="443"/>
      <c r="W120" s="443"/>
      <c r="X120" s="443"/>
      <c r="Y120" s="443"/>
      <c r="Z120" s="443"/>
      <c r="AA120" s="238"/>
      <c r="AB120" s="238"/>
      <c r="AC120" s="238"/>
      <c r="AD120" s="238"/>
      <c r="AE120" s="238"/>
      <c r="AF120" s="238"/>
      <c r="AG120" s="238"/>
      <c r="AH120" s="238"/>
      <c r="AI120" s="238"/>
      <c r="AJ120" s="238"/>
      <c r="AK120" s="238"/>
      <c r="AL120" s="238"/>
      <c r="AM120" s="238"/>
    </row>
    <row r="121" spans="1:39" ht="15" customHeight="1" x14ac:dyDescent="0.25">
      <c r="A121" s="219" t="s">
        <v>908</v>
      </c>
      <c r="B121" s="132" t="s">
        <v>909</v>
      </c>
      <c r="C121" s="516" t="s">
        <v>3</v>
      </c>
      <c r="D121" s="531" t="s">
        <v>66</v>
      </c>
      <c r="E121" s="488" t="s">
        <v>907</v>
      </c>
      <c r="F121" s="481" t="s">
        <v>907</v>
      </c>
      <c r="G121" s="498"/>
      <c r="H121" s="499"/>
      <c r="I121" s="500"/>
      <c r="J121" s="498">
        <v>55000</v>
      </c>
      <c r="K121" s="499">
        <v>45500</v>
      </c>
      <c r="L121" s="500">
        <v>7000</v>
      </c>
      <c r="M121" s="442"/>
      <c r="N121" s="443"/>
      <c r="O121" s="443"/>
      <c r="P121" s="443"/>
      <c r="Q121" s="443"/>
      <c r="R121" s="443"/>
      <c r="S121" s="443"/>
      <c r="T121" s="443"/>
      <c r="U121" s="443"/>
      <c r="V121" s="443"/>
      <c r="W121" s="443"/>
      <c r="X121" s="443"/>
      <c r="Y121" s="443"/>
      <c r="Z121" s="443"/>
      <c r="AA121" s="238"/>
      <c r="AB121" s="238"/>
      <c r="AC121" s="238"/>
      <c r="AD121" s="238"/>
      <c r="AE121" s="238"/>
      <c r="AF121" s="238"/>
      <c r="AG121" s="238"/>
      <c r="AH121" s="238"/>
      <c r="AI121" s="238"/>
      <c r="AJ121" s="238"/>
      <c r="AK121" s="238"/>
      <c r="AL121" s="238"/>
      <c r="AM121" s="238"/>
    </row>
    <row r="122" spans="1:39" s="104" customFormat="1" ht="15" customHeight="1" x14ac:dyDescent="0.2">
      <c r="A122" s="614"/>
      <c r="B122" s="618"/>
      <c r="C122" s="870" t="s">
        <v>69</v>
      </c>
      <c r="D122" s="893"/>
      <c r="E122" s="893"/>
      <c r="F122" s="618"/>
      <c r="G122" s="577"/>
      <c r="H122" s="512"/>
      <c r="I122" s="578"/>
      <c r="J122" s="511">
        <f>SUM(J118:J121)</f>
        <v>241033</v>
      </c>
      <c r="K122" s="512">
        <f>SUM(K118:K121)</f>
        <v>343358</v>
      </c>
      <c r="L122" s="513">
        <f>SUM(L118:L121)</f>
        <v>295651</v>
      </c>
      <c r="M122" s="449"/>
      <c r="N122" s="450"/>
      <c r="O122" s="450"/>
      <c r="P122" s="450"/>
      <c r="Q122" s="450"/>
      <c r="R122" s="450"/>
      <c r="S122" s="450"/>
      <c r="T122" s="450"/>
      <c r="U122" s="450"/>
      <c r="V122" s="450"/>
      <c r="W122" s="450"/>
      <c r="X122" s="450"/>
      <c r="Y122" s="450"/>
      <c r="Z122" s="450"/>
      <c r="AA122" s="451"/>
      <c r="AB122" s="451"/>
      <c r="AC122" s="451"/>
      <c r="AD122" s="451"/>
      <c r="AE122" s="451"/>
      <c r="AF122" s="451"/>
      <c r="AG122" s="451"/>
      <c r="AH122" s="451"/>
      <c r="AI122" s="451"/>
      <c r="AJ122" s="451"/>
      <c r="AK122" s="451"/>
      <c r="AL122" s="451"/>
      <c r="AM122" s="451"/>
    </row>
    <row r="123" spans="1:39" ht="15" customHeight="1" x14ac:dyDescent="0.25">
      <c r="A123" s="453"/>
      <c r="B123" s="490"/>
      <c r="C123" s="454"/>
      <c r="D123" s="455"/>
      <c r="E123" s="453"/>
      <c r="F123" s="454"/>
      <c r="G123" s="461"/>
      <c r="H123" s="462"/>
      <c r="I123" s="463"/>
      <c r="J123" s="461"/>
      <c r="K123" s="462"/>
      <c r="L123" s="463"/>
      <c r="M123" s="442"/>
      <c r="N123" s="443"/>
      <c r="O123" s="443"/>
      <c r="P123" s="443"/>
      <c r="Q123" s="443"/>
      <c r="R123" s="443"/>
      <c r="S123" s="443"/>
      <c r="T123" s="443"/>
      <c r="U123" s="443"/>
      <c r="V123" s="443"/>
      <c r="W123" s="443"/>
      <c r="X123" s="443"/>
      <c r="Y123" s="443"/>
      <c r="Z123" s="443"/>
      <c r="AA123" s="238"/>
      <c r="AB123" s="238"/>
      <c r="AC123" s="238"/>
      <c r="AD123" s="238"/>
      <c r="AE123" s="238"/>
      <c r="AF123" s="238"/>
      <c r="AG123" s="238"/>
      <c r="AH123" s="238"/>
      <c r="AI123" s="238"/>
      <c r="AJ123" s="238"/>
      <c r="AK123" s="238"/>
      <c r="AL123" s="238"/>
      <c r="AM123" s="238"/>
    </row>
    <row r="124" spans="1:39" ht="15" customHeight="1" x14ac:dyDescent="0.25">
      <c r="A124" s="219" t="s">
        <v>910</v>
      </c>
      <c r="B124" s="520" t="s">
        <v>911</v>
      </c>
      <c r="C124" s="464" t="s">
        <v>3</v>
      </c>
      <c r="D124" s="486" t="s">
        <v>516</v>
      </c>
      <c r="E124" s="219" t="s">
        <v>912</v>
      </c>
      <c r="F124" s="191" t="s">
        <v>912</v>
      </c>
      <c r="G124" s="445"/>
      <c r="H124" s="446"/>
      <c r="I124" s="447"/>
      <c r="J124" s="445">
        <v>55251</v>
      </c>
      <c r="K124" s="446">
        <v>80500</v>
      </c>
      <c r="L124" s="447">
        <v>190900</v>
      </c>
      <c r="M124" s="442"/>
      <c r="N124" s="443"/>
      <c r="O124" s="443"/>
      <c r="P124" s="443"/>
      <c r="Q124" s="443"/>
      <c r="R124" s="443"/>
      <c r="S124" s="443"/>
      <c r="T124" s="443"/>
      <c r="U124" s="443"/>
      <c r="V124" s="443"/>
      <c r="W124" s="443"/>
      <c r="X124" s="443"/>
      <c r="Y124" s="443"/>
      <c r="Z124" s="443"/>
      <c r="AA124" s="238"/>
      <c r="AB124" s="238"/>
      <c r="AC124" s="238"/>
      <c r="AD124" s="238"/>
      <c r="AE124" s="238"/>
      <c r="AF124" s="238"/>
      <c r="AG124" s="238"/>
      <c r="AH124" s="238"/>
      <c r="AI124" s="238"/>
      <c r="AJ124" s="238"/>
      <c r="AK124" s="238"/>
      <c r="AL124" s="238"/>
      <c r="AM124" s="238"/>
    </row>
    <row r="125" spans="1:39" ht="15" customHeight="1" x14ac:dyDescent="0.25">
      <c r="A125" s="219" t="s">
        <v>913</v>
      </c>
      <c r="B125" s="132" t="s">
        <v>914</v>
      </c>
      <c r="C125" s="516" t="s">
        <v>3</v>
      </c>
      <c r="D125" s="531" t="s">
        <v>516</v>
      </c>
      <c r="E125" s="488" t="s">
        <v>912</v>
      </c>
      <c r="F125" s="481" t="s">
        <v>912</v>
      </c>
      <c r="G125" s="498"/>
      <c r="H125" s="499"/>
      <c r="I125" s="500"/>
      <c r="J125" s="498">
        <v>3760</v>
      </c>
      <c r="K125" s="499">
        <v>43700</v>
      </c>
      <c r="L125" s="500">
        <v>147500</v>
      </c>
      <c r="M125" s="442"/>
      <c r="N125" s="443"/>
      <c r="O125" s="443"/>
      <c r="P125" s="443"/>
      <c r="Q125" s="443"/>
      <c r="R125" s="443"/>
      <c r="S125" s="443"/>
      <c r="T125" s="443"/>
      <c r="U125" s="443"/>
      <c r="V125" s="443"/>
      <c r="W125" s="443"/>
      <c r="X125" s="443"/>
      <c r="Y125" s="443"/>
      <c r="Z125" s="443"/>
      <c r="AA125" s="238"/>
      <c r="AB125" s="238"/>
      <c r="AC125" s="238"/>
      <c r="AD125" s="238"/>
      <c r="AE125" s="238"/>
      <c r="AF125" s="238"/>
      <c r="AG125" s="238"/>
      <c r="AH125" s="238"/>
      <c r="AI125" s="238"/>
      <c r="AJ125" s="238"/>
      <c r="AK125" s="238"/>
      <c r="AL125" s="238"/>
      <c r="AM125" s="238"/>
    </row>
    <row r="126" spans="1:39" s="104" customFormat="1" ht="15" customHeight="1" x14ac:dyDescent="0.2">
      <c r="A126" s="614"/>
      <c r="B126" s="618"/>
      <c r="C126" s="870" t="s">
        <v>72</v>
      </c>
      <c r="D126" s="893"/>
      <c r="E126" s="893"/>
      <c r="F126" s="618"/>
      <c r="G126" s="577"/>
      <c r="H126" s="512"/>
      <c r="I126" s="578"/>
      <c r="J126" s="511">
        <f>SUM(J124:J125)</f>
        <v>59011</v>
      </c>
      <c r="K126" s="512">
        <f t="shared" ref="K126:L126" si="13">SUM(K124:K125)</f>
        <v>124200</v>
      </c>
      <c r="L126" s="513">
        <f t="shared" si="13"/>
        <v>338400</v>
      </c>
      <c r="M126" s="449"/>
      <c r="N126" s="450"/>
      <c r="O126" s="450"/>
      <c r="P126" s="450"/>
      <c r="Q126" s="450"/>
      <c r="R126" s="450"/>
      <c r="S126" s="450"/>
      <c r="T126" s="450"/>
      <c r="U126" s="450"/>
      <c r="V126" s="450"/>
      <c r="W126" s="450"/>
      <c r="X126" s="450"/>
      <c r="Y126" s="450"/>
      <c r="Z126" s="450"/>
      <c r="AA126" s="451"/>
      <c r="AB126" s="451"/>
      <c r="AC126" s="451"/>
      <c r="AD126" s="451"/>
      <c r="AE126" s="451"/>
      <c r="AF126" s="451"/>
      <c r="AG126" s="451"/>
      <c r="AH126" s="451"/>
      <c r="AI126" s="451"/>
      <c r="AJ126" s="451"/>
      <c r="AK126" s="451"/>
      <c r="AL126" s="451"/>
      <c r="AM126" s="451"/>
    </row>
    <row r="127" spans="1:39" ht="15" customHeight="1" x14ac:dyDescent="0.25">
      <c r="A127" s="502"/>
      <c r="B127" s="503"/>
      <c r="C127" s="503"/>
      <c r="D127" s="503"/>
      <c r="E127" s="503"/>
      <c r="F127" s="503"/>
      <c r="G127" s="504"/>
      <c r="H127" s="504"/>
      <c r="I127" s="504"/>
      <c r="J127" s="504"/>
      <c r="K127" s="504"/>
      <c r="L127" s="524"/>
      <c r="M127" s="442"/>
      <c r="N127" s="443"/>
      <c r="O127" s="443"/>
      <c r="P127" s="443"/>
      <c r="Q127" s="443"/>
      <c r="R127" s="443"/>
      <c r="S127" s="443"/>
      <c r="T127" s="443"/>
      <c r="U127" s="443"/>
      <c r="V127" s="443"/>
      <c r="W127" s="443"/>
      <c r="X127" s="443"/>
      <c r="Y127" s="443"/>
      <c r="Z127" s="443"/>
      <c r="AA127" s="238"/>
      <c r="AB127" s="238"/>
      <c r="AC127" s="238"/>
      <c r="AD127" s="238"/>
      <c r="AE127" s="238"/>
      <c r="AF127" s="238"/>
      <c r="AG127" s="238"/>
      <c r="AH127" s="238"/>
      <c r="AI127" s="238"/>
      <c r="AJ127" s="238"/>
      <c r="AK127" s="238"/>
      <c r="AL127" s="238"/>
      <c r="AM127" s="238"/>
    </row>
    <row r="128" spans="1:39" s="104" customFormat="1" ht="15" customHeight="1" x14ac:dyDescent="0.2">
      <c r="A128" s="614"/>
      <c r="B128" s="618"/>
      <c r="C128" s="870" t="s">
        <v>73</v>
      </c>
      <c r="D128" s="893"/>
      <c r="E128" s="893"/>
      <c r="F128" s="618"/>
      <c r="G128" s="577"/>
      <c r="H128" s="512"/>
      <c r="I128" s="578"/>
      <c r="J128" s="511">
        <f>J122+J126</f>
        <v>300044</v>
      </c>
      <c r="K128" s="512">
        <f t="shared" ref="K128:L128" si="14">K122+K126</f>
        <v>467558</v>
      </c>
      <c r="L128" s="513">
        <f t="shared" si="14"/>
        <v>634051</v>
      </c>
      <c r="M128" s="449"/>
      <c r="N128" s="450"/>
      <c r="O128" s="450"/>
      <c r="P128" s="450"/>
      <c r="Q128" s="450"/>
      <c r="R128" s="450"/>
      <c r="S128" s="450"/>
      <c r="T128" s="450"/>
      <c r="U128" s="450"/>
      <c r="V128" s="450"/>
      <c r="W128" s="450"/>
      <c r="X128" s="450"/>
      <c r="Y128" s="450"/>
      <c r="Z128" s="450"/>
      <c r="AA128" s="451"/>
      <c r="AB128" s="451"/>
      <c r="AC128" s="451"/>
      <c r="AD128" s="451"/>
      <c r="AE128" s="451"/>
      <c r="AF128" s="451"/>
      <c r="AG128" s="451"/>
      <c r="AH128" s="451"/>
      <c r="AI128" s="451"/>
      <c r="AJ128" s="451"/>
      <c r="AK128" s="451"/>
      <c r="AL128" s="451"/>
      <c r="AM128" s="451"/>
    </row>
    <row r="129" spans="1:39" customFormat="1" ht="15" hidden="1" customHeight="1" x14ac:dyDescent="0.2">
      <c r="A129" s="507"/>
      <c r="B129" s="507"/>
      <c r="C129" s="507"/>
      <c r="D129" s="507"/>
      <c r="E129" s="507"/>
      <c r="F129" s="507"/>
      <c r="G129" s="507"/>
      <c r="H129" s="507"/>
      <c r="I129" s="507"/>
      <c r="J129" s="507"/>
      <c r="K129" s="507"/>
      <c r="L129" s="507"/>
      <c r="M129" s="58"/>
    </row>
    <row r="130" spans="1:39" customFormat="1" ht="15" customHeight="1" x14ac:dyDescent="0.2">
      <c r="A130" s="507"/>
      <c r="B130" s="507"/>
      <c r="C130" s="507"/>
      <c r="D130" s="507"/>
      <c r="E130" s="507"/>
      <c r="F130" s="507"/>
      <c r="G130" s="507"/>
      <c r="H130" s="507"/>
      <c r="I130" s="507"/>
      <c r="J130" s="507"/>
      <c r="K130" s="507"/>
      <c r="L130" s="507"/>
      <c r="M130" s="58"/>
    </row>
    <row r="131" spans="1:39" s="104" customFormat="1" ht="15" customHeight="1" x14ac:dyDescent="0.2">
      <c r="A131" s="614"/>
      <c r="B131" s="618" t="s">
        <v>74</v>
      </c>
      <c r="C131" s="870"/>
      <c r="D131" s="871"/>
      <c r="E131" s="872"/>
      <c r="F131" s="614"/>
      <c r="G131" s="511"/>
      <c r="H131" s="512"/>
      <c r="I131" s="513"/>
      <c r="J131" s="511"/>
      <c r="K131" s="512"/>
      <c r="L131" s="513"/>
      <c r="M131" s="449"/>
      <c r="N131" s="450"/>
      <c r="O131" s="450"/>
      <c r="P131" s="450"/>
      <c r="Q131" s="450"/>
      <c r="R131" s="450"/>
      <c r="S131" s="450"/>
      <c r="T131" s="450"/>
      <c r="U131" s="450"/>
      <c r="V131" s="450"/>
      <c r="W131" s="450"/>
      <c r="X131" s="450"/>
      <c r="Y131" s="450"/>
      <c r="Z131" s="450"/>
      <c r="AA131" s="451"/>
      <c r="AB131" s="451"/>
      <c r="AC131" s="451"/>
      <c r="AD131" s="451"/>
      <c r="AE131" s="451"/>
      <c r="AF131" s="451"/>
      <c r="AG131" s="451"/>
      <c r="AH131" s="451"/>
      <c r="AI131" s="451"/>
      <c r="AJ131" s="451"/>
      <c r="AK131" s="451"/>
      <c r="AL131" s="451"/>
      <c r="AM131" s="451"/>
    </row>
    <row r="132" spans="1:39" ht="15" customHeight="1" x14ac:dyDescent="0.25">
      <c r="A132" s="85"/>
      <c r="B132" s="85"/>
      <c r="C132" s="84"/>
      <c r="D132" s="183"/>
      <c r="E132" s="84"/>
      <c r="F132" s="93"/>
      <c r="G132" s="532"/>
      <c r="H132" s="124"/>
      <c r="I132" s="126"/>
      <c r="J132" s="78"/>
      <c r="K132" s="135"/>
      <c r="L132" s="115"/>
      <c r="M132" s="442"/>
      <c r="N132" s="443"/>
      <c r="O132" s="443"/>
      <c r="P132" s="443"/>
      <c r="Q132" s="443"/>
      <c r="R132" s="443"/>
      <c r="S132" s="443"/>
      <c r="T132" s="443"/>
      <c r="U132" s="443"/>
      <c r="V132" s="443"/>
      <c r="W132" s="443"/>
      <c r="X132" s="443"/>
      <c r="Y132" s="443"/>
      <c r="Z132" s="443"/>
      <c r="AA132" s="238"/>
      <c r="AB132" s="238"/>
      <c r="AC132" s="238"/>
      <c r="AD132" s="238"/>
      <c r="AE132" s="238"/>
      <c r="AF132" s="238"/>
      <c r="AG132" s="238"/>
      <c r="AH132" s="238"/>
      <c r="AI132" s="238"/>
      <c r="AJ132" s="238"/>
      <c r="AK132" s="238"/>
      <c r="AL132" s="238"/>
      <c r="AM132" s="238"/>
    </row>
    <row r="133" spans="1:39" ht="15" customHeight="1" x14ac:dyDescent="0.25">
      <c r="A133" s="219"/>
      <c r="B133" s="219" t="s">
        <v>915</v>
      </c>
      <c r="C133" s="464" t="s">
        <v>9</v>
      </c>
      <c r="D133" s="469" t="s">
        <v>78</v>
      </c>
      <c r="E133" s="132" t="s">
        <v>916</v>
      </c>
      <c r="F133" s="191" t="s">
        <v>917</v>
      </c>
      <c r="G133" s="445">
        <v>85052</v>
      </c>
      <c r="H133" s="446">
        <v>100000</v>
      </c>
      <c r="I133" s="447">
        <v>50000</v>
      </c>
      <c r="J133" s="483"/>
      <c r="K133" s="484"/>
      <c r="L133" s="533"/>
      <c r="M133" s="522"/>
      <c r="N133" s="523"/>
      <c r="O133" s="61"/>
      <c r="P133" s="61"/>
      <c r="Q133" s="61"/>
      <c r="R133" s="61"/>
      <c r="S133" s="61"/>
    </row>
    <row r="134" spans="1:39" ht="15" customHeight="1" x14ac:dyDescent="0.25">
      <c r="A134" s="219" t="s">
        <v>918</v>
      </c>
      <c r="B134" s="219" t="s">
        <v>919</v>
      </c>
      <c r="C134" s="464" t="s">
        <v>9</v>
      </c>
      <c r="D134" s="469" t="s">
        <v>78</v>
      </c>
      <c r="E134" s="132" t="s">
        <v>916</v>
      </c>
      <c r="F134" s="191" t="s">
        <v>917</v>
      </c>
      <c r="G134" s="517">
        <v>10000</v>
      </c>
      <c r="H134" s="518"/>
      <c r="I134" s="519"/>
      <c r="J134" s="465"/>
      <c r="K134" s="192"/>
      <c r="L134" s="115"/>
      <c r="M134" s="442"/>
      <c r="N134" s="443"/>
      <c r="O134" s="443"/>
      <c r="P134" s="443"/>
      <c r="Q134" s="443"/>
      <c r="R134" s="443"/>
      <c r="S134" s="443"/>
      <c r="T134" s="443"/>
      <c r="U134" s="443"/>
      <c r="V134" s="443"/>
      <c r="W134" s="443"/>
      <c r="X134" s="443"/>
      <c r="Y134" s="443"/>
      <c r="Z134" s="443"/>
      <c r="AA134" s="238"/>
      <c r="AB134" s="238"/>
      <c r="AC134" s="238"/>
      <c r="AD134" s="238"/>
      <c r="AE134" s="238"/>
      <c r="AF134" s="238"/>
      <c r="AG134" s="238"/>
      <c r="AH134" s="238"/>
      <c r="AI134" s="238"/>
      <c r="AJ134" s="238"/>
      <c r="AK134" s="238"/>
      <c r="AL134" s="238"/>
      <c r="AM134" s="238"/>
    </row>
    <row r="135" spans="1:39" s="104" customFormat="1" ht="15" customHeight="1" x14ac:dyDescent="0.2">
      <c r="A135" s="614"/>
      <c r="B135" s="618"/>
      <c r="C135" s="870" t="s">
        <v>79</v>
      </c>
      <c r="D135" s="893"/>
      <c r="E135" s="893"/>
      <c r="F135" s="618"/>
      <c r="G135" s="577">
        <f>SUM(G133:G134)</f>
        <v>95052</v>
      </c>
      <c r="H135" s="512">
        <f t="shared" ref="H135:I135" si="15">SUM(H133:H134)</f>
        <v>100000</v>
      </c>
      <c r="I135" s="578">
        <f t="shared" si="15"/>
        <v>50000</v>
      </c>
      <c r="J135" s="511"/>
      <c r="K135" s="512"/>
      <c r="L135" s="513"/>
      <c r="M135" s="449"/>
      <c r="N135" s="450"/>
      <c r="O135" s="450"/>
      <c r="P135" s="450"/>
      <c r="Q135" s="450"/>
      <c r="R135" s="450"/>
      <c r="S135" s="450"/>
      <c r="T135" s="450"/>
      <c r="U135" s="450"/>
      <c r="V135" s="450"/>
      <c r="W135" s="450"/>
      <c r="X135" s="450"/>
      <c r="Y135" s="450"/>
      <c r="Z135" s="450"/>
      <c r="AA135" s="451"/>
      <c r="AB135" s="451"/>
      <c r="AC135" s="451"/>
      <c r="AD135" s="451"/>
      <c r="AE135" s="451"/>
      <c r="AF135" s="451"/>
      <c r="AG135" s="451"/>
      <c r="AH135" s="451"/>
      <c r="AI135" s="451"/>
      <c r="AJ135" s="451"/>
      <c r="AK135" s="451"/>
      <c r="AL135" s="451"/>
      <c r="AM135" s="451"/>
    </row>
    <row r="136" spans="1:39" ht="15" customHeight="1" x14ac:dyDescent="0.25">
      <c r="A136" s="219"/>
      <c r="B136" s="457"/>
      <c r="C136" s="132"/>
      <c r="D136" s="459"/>
      <c r="E136" s="132"/>
      <c r="F136" s="458"/>
      <c r="G136" s="493"/>
      <c r="H136" s="529"/>
      <c r="I136" s="530"/>
      <c r="J136" s="493"/>
      <c r="K136" s="529"/>
      <c r="L136" s="510"/>
      <c r="M136" s="442"/>
      <c r="N136" s="443"/>
      <c r="O136" s="443"/>
      <c r="P136" s="443"/>
      <c r="Q136" s="443"/>
      <c r="R136" s="443"/>
      <c r="S136" s="443"/>
      <c r="T136" s="443"/>
      <c r="U136" s="443"/>
      <c r="V136" s="443"/>
      <c r="W136" s="443"/>
      <c r="X136" s="443"/>
      <c r="Y136" s="443"/>
      <c r="Z136" s="443"/>
      <c r="AA136" s="238"/>
      <c r="AB136" s="238"/>
      <c r="AC136" s="238"/>
      <c r="AD136" s="238"/>
      <c r="AE136" s="238"/>
      <c r="AF136" s="238"/>
      <c r="AG136" s="238"/>
      <c r="AH136" s="238"/>
      <c r="AI136" s="238"/>
      <c r="AJ136" s="238"/>
      <c r="AK136" s="238"/>
      <c r="AL136" s="238"/>
      <c r="AM136" s="238"/>
    </row>
    <row r="137" spans="1:39" ht="15" customHeight="1" x14ac:dyDescent="0.25">
      <c r="A137" s="219" t="s">
        <v>920</v>
      </c>
      <c r="B137" s="219" t="s">
        <v>921</v>
      </c>
      <c r="C137" s="464" t="s">
        <v>9</v>
      </c>
      <c r="D137" s="469" t="s">
        <v>80</v>
      </c>
      <c r="E137" s="132" t="s">
        <v>922</v>
      </c>
      <c r="F137" s="481" t="s">
        <v>923</v>
      </c>
      <c r="G137" s="517">
        <v>98933</v>
      </c>
      <c r="H137" s="518">
        <v>60000</v>
      </c>
      <c r="I137" s="519">
        <v>40000</v>
      </c>
      <c r="J137" s="517"/>
      <c r="K137" s="518"/>
      <c r="L137" s="116"/>
      <c r="M137" s="442"/>
      <c r="N137" s="443"/>
      <c r="O137" s="443"/>
      <c r="P137" s="443"/>
      <c r="Q137" s="443"/>
      <c r="R137" s="443"/>
      <c r="S137" s="443"/>
      <c r="T137" s="443"/>
      <c r="U137" s="443"/>
      <c r="V137" s="443"/>
      <c r="W137" s="443"/>
      <c r="X137" s="443"/>
      <c r="Y137" s="443"/>
      <c r="Z137" s="443"/>
      <c r="AA137" s="238"/>
      <c r="AB137" s="238"/>
      <c r="AC137" s="238"/>
      <c r="AD137" s="238"/>
      <c r="AE137" s="238"/>
      <c r="AF137" s="238"/>
      <c r="AG137" s="238"/>
      <c r="AH137" s="238"/>
      <c r="AI137" s="238"/>
      <c r="AJ137" s="238"/>
      <c r="AK137" s="238"/>
      <c r="AL137" s="238"/>
      <c r="AM137" s="238"/>
    </row>
    <row r="138" spans="1:39" s="104" customFormat="1" ht="15" customHeight="1" x14ac:dyDescent="0.2">
      <c r="A138" s="614"/>
      <c r="B138" s="618"/>
      <c r="C138" s="870" t="s">
        <v>81</v>
      </c>
      <c r="D138" s="893"/>
      <c r="E138" s="893"/>
      <c r="F138" s="618"/>
      <c r="G138" s="577">
        <f>SUM(G137:G137)</f>
        <v>98933</v>
      </c>
      <c r="H138" s="512">
        <f>SUM(H137:H137)</f>
        <v>60000</v>
      </c>
      <c r="I138" s="578">
        <f>SUM(I137:I137)</f>
        <v>40000</v>
      </c>
      <c r="J138" s="511"/>
      <c r="K138" s="512"/>
      <c r="L138" s="513"/>
      <c r="M138" s="449"/>
      <c r="N138" s="450"/>
      <c r="O138" s="450"/>
      <c r="P138" s="450"/>
      <c r="Q138" s="450"/>
      <c r="R138" s="450"/>
      <c r="S138" s="450"/>
      <c r="T138" s="450"/>
      <c r="U138" s="450"/>
      <c r="V138" s="450"/>
      <c r="W138" s="450"/>
      <c r="X138" s="450"/>
      <c r="Y138" s="450"/>
      <c r="Z138" s="450"/>
      <c r="AA138" s="451"/>
      <c r="AB138" s="451"/>
      <c r="AC138" s="451"/>
      <c r="AD138" s="451"/>
      <c r="AE138" s="451"/>
      <c r="AF138" s="451"/>
      <c r="AG138" s="451"/>
      <c r="AH138" s="451"/>
      <c r="AI138" s="451"/>
      <c r="AJ138" s="451"/>
      <c r="AK138" s="451"/>
      <c r="AL138" s="451"/>
      <c r="AM138" s="451"/>
    </row>
    <row r="139" spans="1:39" ht="15" customHeight="1" x14ac:dyDescent="0.25">
      <c r="A139" s="219"/>
      <c r="B139" s="457"/>
      <c r="C139" s="132"/>
      <c r="D139" s="459"/>
      <c r="E139" s="132"/>
      <c r="F139" s="458"/>
      <c r="G139" s="493"/>
      <c r="H139" s="529"/>
      <c r="I139" s="530"/>
      <c r="J139" s="493"/>
      <c r="K139" s="529"/>
      <c r="L139" s="510"/>
      <c r="M139" s="442"/>
      <c r="N139" s="443"/>
      <c r="O139" s="443"/>
      <c r="P139" s="443"/>
      <c r="Q139" s="443"/>
      <c r="R139" s="443"/>
      <c r="S139" s="443"/>
      <c r="T139" s="443"/>
      <c r="U139" s="443"/>
      <c r="V139" s="443"/>
      <c r="W139" s="443"/>
      <c r="X139" s="443"/>
      <c r="Y139" s="443"/>
      <c r="Z139" s="443"/>
      <c r="AA139" s="238"/>
      <c r="AB139" s="238"/>
      <c r="AC139" s="238"/>
      <c r="AD139" s="238"/>
      <c r="AE139" s="238"/>
      <c r="AF139" s="238"/>
      <c r="AG139" s="238"/>
      <c r="AH139" s="238"/>
      <c r="AI139" s="238"/>
      <c r="AJ139" s="238"/>
      <c r="AK139" s="238"/>
      <c r="AL139" s="238"/>
      <c r="AM139" s="238"/>
    </row>
    <row r="140" spans="1:39" ht="15" customHeight="1" x14ac:dyDescent="0.25">
      <c r="A140" s="219" t="s">
        <v>924</v>
      </c>
      <c r="B140" s="219" t="s">
        <v>925</v>
      </c>
      <c r="C140" s="514" t="s">
        <v>9</v>
      </c>
      <c r="D140" s="469" t="s">
        <v>84</v>
      </c>
      <c r="E140" s="132" t="s">
        <v>926</v>
      </c>
      <c r="F140" s="191" t="s">
        <v>927</v>
      </c>
      <c r="G140" s="445">
        <v>70000</v>
      </c>
      <c r="H140" s="446">
        <v>65170</v>
      </c>
      <c r="I140" s="447"/>
      <c r="J140" s="445"/>
      <c r="K140" s="446"/>
      <c r="L140" s="534"/>
      <c r="M140" s="442"/>
      <c r="N140" s="443"/>
      <c r="O140" s="443"/>
      <c r="P140" s="443"/>
      <c r="Q140" s="443"/>
      <c r="R140" s="443"/>
      <c r="S140" s="443"/>
      <c r="T140" s="443"/>
      <c r="U140" s="443"/>
      <c r="V140" s="443"/>
      <c r="W140" s="443"/>
      <c r="X140" s="443"/>
      <c r="Y140" s="443"/>
      <c r="Z140" s="443"/>
      <c r="AA140" s="238"/>
      <c r="AB140" s="238"/>
      <c r="AC140" s="238"/>
      <c r="AD140" s="238"/>
      <c r="AE140" s="238"/>
      <c r="AF140" s="238"/>
      <c r="AG140" s="238"/>
      <c r="AH140" s="238"/>
      <c r="AI140" s="238"/>
      <c r="AJ140" s="238"/>
      <c r="AK140" s="238"/>
      <c r="AL140" s="238"/>
      <c r="AM140" s="238"/>
    </row>
    <row r="141" spans="1:39" ht="15" customHeight="1" x14ac:dyDescent="0.25">
      <c r="A141" s="219" t="s">
        <v>928</v>
      </c>
      <c r="B141" s="219" t="s">
        <v>929</v>
      </c>
      <c r="C141" s="514" t="s">
        <v>9</v>
      </c>
      <c r="D141" s="469" t="s">
        <v>84</v>
      </c>
      <c r="E141" s="132" t="s">
        <v>926</v>
      </c>
      <c r="F141" s="481" t="s">
        <v>930</v>
      </c>
      <c r="G141" s="498">
        <v>40000</v>
      </c>
      <c r="H141" s="499">
        <v>89713</v>
      </c>
      <c r="I141" s="500">
        <v>50000</v>
      </c>
      <c r="J141" s="498"/>
      <c r="K141" s="499"/>
      <c r="L141" s="526"/>
      <c r="M141" s="442"/>
      <c r="N141" s="443"/>
      <c r="O141" s="443"/>
      <c r="P141" s="443"/>
      <c r="Q141" s="443"/>
      <c r="R141" s="443"/>
      <c r="S141" s="443"/>
      <c r="T141" s="443"/>
      <c r="U141" s="443"/>
      <c r="V141" s="443"/>
      <c r="W141" s="443"/>
      <c r="X141" s="443"/>
      <c r="Y141" s="443"/>
      <c r="Z141" s="443"/>
      <c r="AA141" s="238"/>
      <c r="AB141" s="238"/>
      <c r="AC141" s="238"/>
      <c r="AD141" s="238"/>
      <c r="AE141" s="238"/>
      <c r="AF141" s="238"/>
      <c r="AG141" s="238"/>
      <c r="AH141" s="238"/>
      <c r="AI141" s="238"/>
      <c r="AJ141" s="238"/>
      <c r="AK141" s="238"/>
      <c r="AL141" s="238"/>
      <c r="AM141" s="238"/>
    </row>
    <row r="142" spans="1:39" s="104" customFormat="1" ht="15" customHeight="1" x14ac:dyDescent="0.2">
      <c r="A142" s="614"/>
      <c r="B142" s="618"/>
      <c r="C142" s="870" t="s">
        <v>85</v>
      </c>
      <c r="D142" s="893"/>
      <c r="E142" s="893"/>
      <c r="F142" s="618"/>
      <c r="G142" s="577">
        <f>SUM(G140:G141)</f>
        <v>110000</v>
      </c>
      <c r="H142" s="512">
        <f t="shared" ref="H142:I142" si="16">SUM(H140:H141)</f>
        <v>154883</v>
      </c>
      <c r="I142" s="578">
        <f t="shared" si="16"/>
        <v>50000</v>
      </c>
      <c r="J142" s="511"/>
      <c r="K142" s="512"/>
      <c r="L142" s="513"/>
      <c r="M142" s="449"/>
      <c r="N142" s="450"/>
      <c r="O142" s="450"/>
      <c r="P142" s="450"/>
      <c r="Q142" s="450"/>
      <c r="R142" s="450"/>
      <c r="S142" s="450"/>
      <c r="T142" s="450"/>
      <c r="U142" s="450"/>
      <c r="V142" s="450"/>
      <c r="W142" s="450"/>
      <c r="X142" s="450"/>
      <c r="Y142" s="450"/>
      <c r="Z142" s="450"/>
      <c r="AA142" s="451"/>
      <c r="AB142" s="451"/>
      <c r="AC142" s="451"/>
      <c r="AD142" s="451"/>
      <c r="AE142" s="451"/>
      <c r="AF142" s="451"/>
      <c r="AG142" s="451"/>
      <c r="AH142" s="451"/>
      <c r="AI142" s="451"/>
      <c r="AJ142" s="451"/>
      <c r="AK142" s="451"/>
      <c r="AL142" s="451"/>
      <c r="AM142" s="451"/>
    </row>
    <row r="143" spans="1:39" ht="15" customHeight="1" x14ac:dyDescent="0.25">
      <c r="A143" s="457"/>
      <c r="B143" s="457"/>
      <c r="C143" s="521"/>
      <c r="D143" s="459"/>
      <c r="E143" s="491"/>
      <c r="F143" s="458"/>
      <c r="G143" s="461"/>
      <c r="H143" s="462"/>
      <c r="I143" s="463"/>
      <c r="J143" s="461"/>
      <c r="K143" s="462"/>
      <c r="L143" s="126"/>
      <c r="M143" s="442"/>
      <c r="N143" s="443"/>
      <c r="O143" s="443"/>
      <c r="P143" s="443"/>
      <c r="Q143" s="443"/>
      <c r="R143" s="443"/>
      <c r="S143" s="443"/>
      <c r="T143" s="443"/>
      <c r="U143" s="443"/>
      <c r="V143" s="443"/>
      <c r="W143" s="443"/>
      <c r="X143" s="443"/>
      <c r="Y143" s="443"/>
      <c r="Z143" s="443"/>
      <c r="AA143" s="238"/>
      <c r="AB143" s="238"/>
      <c r="AC143" s="238"/>
      <c r="AD143" s="238"/>
      <c r="AE143" s="238"/>
      <c r="AF143" s="238"/>
      <c r="AG143" s="238"/>
      <c r="AH143" s="238"/>
      <c r="AI143" s="238"/>
      <c r="AJ143" s="238"/>
      <c r="AK143" s="238"/>
      <c r="AL143" s="238"/>
      <c r="AM143" s="238"/>
    </row>
    <row r="144" spans="1:39" ht="15" customHeight="1" x14ac:dyDescent="0.25">
      <c r="A144" s="219" t="s">
        <v>931</v>
      </c>
      <c r="B144" s="219" t="s">
        <v>932</v>
      </c>
      <c r="C144" s="132" t="s">
        <v>9</v>
      </c>
      <c r="D144" s="190" t="s">
        <v>86</v>
      </c>
      <c r="E144" s="132" t="s">
        <v>933</v>
      </c>
      <c r="F144" s="191" t="s">
        <v>934</v>
      </c>
      <c r="G144" s="445"/>
      <c r="H144" s="446"/>
      <c r="I144" s="447"/>
      <c r="J144" s="445">
        <v>119000</v>
      </c>
      <c r="K144" s="446"/>
      <c r="L144" s="534"/>
      <c r="M144" s="442"/>
      <c r="N144" s="443"/>
      <c r="O144" s="443"/>
      <c r="P144" s="443"/>
      <c r="Q144" s="443"/>
      <c r="R144" s="443"/>
      <c r="S144" s="443"/>
      <c r="T144" s="443"/>
      <c r="U144" s="443"/>
      <c r="V144" s="443"/>
      <c r="W144" s="443"/>
      <c r="X144" s="443"/>
      <c r="Y144" s="443"/>
      <c r="Z144" s="443"/>
      <c r="AA144" s="238"/>
      <c r="AB144" s="238"/>
      <c r="AC144" s="238"/>
      <c r="AD144" s="238"/>
      <c r="AE144" s="238"/>
      <c r="AF144" s="238"/>
      <c r="AG144" s="238"/>
      <c r="AH144" s="238"/>
      <c r="AI144" s="238"/>
      <c r="AJ144" s="238"/>
      <c r="AK144" s="238"/>
      <c r="AL144" s="238"/>
      <c r="AM144" s="238"/>
    </row>
    <row r="145" spans="1:39" ht="15" customHeight="1" x14ac:dyDescent="0.25">
      <c r="A145" s="219" t="s">
        <v>935</v>
      </c>
      <c r="B145" s="219" t="s">
        <v>936</v>
      </c>
      <c r="C145" s="132" t="s">
        <v>9</v>
      </c>
      <c r="D145" s="190" t="s">
        <v>86</v>
      </c>
      <c r="E145" s="132" t="s">
        <v>933</v>
      </c>
      <c r="F145" s="481" t="s">
        <v>937</v>
      </c>
      <c r="G145" s="498"/>
      <c r="H145" s="499"/>
      <c r="I145" s="500"/>
      <c r="J145" s="498">
        <v>1000</v>
      </c>
      <c r="K145" s="499"/>
      <c r="L145" s="526"/>
      <c r="M145" s="442"/>
      <c r="N145" s="443"/>
      <c r="O145" s="443"/>
      <c r="P145" s="443"/>
      <c r="Q145" s="443"/>
      <c r="R145" s="443"/>
      <c r="S145" s="443"/>
      <c r="T145" s="443"/>
      <c r="U145" s="443"/>
      <c r="V145" s="443"/>
      <c r="W145" s="443"/>
      <c r="X145" s="443"/>
      <c r="Y145" s="443"/>
      <c r="Z145" s="443"/>
      <c r="AA145" s="238"/>
      <c r="AB145" s="238"/>
      <c r="AC145" s="238"/>
      <c r="AD145" s="238"/>
      <c r="AE145" s="238"/>
      <c r="AF145" s="238"/>
      <c r="AG145" s="238"/>
      <c r="AH145" s="238"/>
      <c r="AI145" s="238"/>
      <c r="AJ145" s="238"/>
      <c r="AK145" s="238"/>
      <c r="AL145" s="238"/>
      <c r="AM145" s="238"/>
    </row>
    <row r="146" spans="1:39" s="104" customFormat="1" ht="15" customHeight="1" x14ac:dyDescent="0.2">
      <c r="A146" s="614"/>
      <c r="B146" s="618"/>
      <c r="C146" s="870" t="s">
        <v>87</v>
      </c>
      <c r="D146" s="893"/>
      <c r="E146" s="893"/>
      <c r="F146" s="618"/>
      <c r="G146" s="577"/>
      <c r="H146" s="512"/>
      <c r="I146" s="578"/>
      <c r="J146" s="511">
        <f>SUM(J144:J145)</f>
        <v>120000</v>
      </c>
      <c r="K146" s="512"/>
      <c r="L146" s="513"/>
      <c r="M146" s="449"/>
      <c r="N146" s="450"/>
      <c r="O146" s="450"/>
      <c r="P146" s="450"/>
      <c r="Q146" s="450"/>
      <c r="R146" s="450"/>
      <c r="S146" s="450"/>
      <c r="T146" s="450"/>
      <c r="U146" s="450"/>
      <c r="V146" s="450"/>
      <c r="W146" s="450"/>
      <c r="X146" s="450"/>
      <c r="Y146" s="450"/>
      <c r="Z146" s="450"/>
      <c r="AA146" s="451"/>
      <c r="AB146" s="451"/>
      <c r="AC146" s="451"/>
      <c r="AD146" s="451"/>
      <c r="AE146" s="451"/>
      <c r="AF146" s="451"/>
      <c r="AG146" s="451"/>
      <c r="AH146" s="451"/>
      <c r="AI146" s="451"/>
      <c r="AJ146" s="451"/>
      <c r="AK146" s="451"/>
      <c r="AL146" s="451"/>
      <c r="AM146" s="451"/>
    </row>
    <row r="147" spans="1:39" ht="15" customHeight="1" x14ac:dyDescent="0.25">
      <c r="A147" s="219"/>
      <c r="B147" s="457"/>
      <c r="C147" s="132"/>
      <c r="D147" s="459"/>
      <c r="E147" s="132"/>
      <c r="F147" s="458"/>
      <c r="G147" s="493"/>
      <c r="H147" s="462"/>
      <c r="I147" s="530"/>
      <c r="J147" s="493"/>
      <c r="K147" s="462"/>
      <c r="L147" s="510"/>
      <c r="M147" s="442"/>
      <c r="N147" s="443"/>
      <c r="O147" s="443"/>
      <c r="P147" s="443"/>
      <c r="Q147" s="443"/>
      <c r="R147" s="443"/>
      <c r="S147" s="443"/>
      <c r="T147" s="443"/>
      <c r="U147" s="443"/>
      <c r="V147" s="443"/>
      <c r="W147" s="443"/>
      <c r="X147" s="443"/>
      <c r="Y147" s="443"/>
      <c r="Z147" s="443"/>
      <c r="AA147" s="238"/>
      <c r="AB147" s="238"/>
      <c r="AC147" s="238"/>
      <c r="AD147" s="238"/>
      <c r="AE147" s="238"/>
      <c r="AF147" s="238"/>
      <c r="AG147" s="238"/>
      <c r="AH147" s="238"/>
      <c r="AI147" s="238"/>
      <c r="AJ147" s="238"/>
      <c r="AK147" s="238"/>
      <c r="AL147" s="238"/>
      <c r="AM147" s="238"/>
    </row>
    <row r="148" spans="1:39" ht="15" customHeight="1" x14ac:dyDescent="0.25">
      <c r="A148" s="219" t="s">
        <v>938</v>
      </c>
      <c r="B148" s="219" t="s">
        <v>939</v>
      </c>
      <c r="C148" s="464" t="s">
        <v>9</v>
      </c>
      <c r="D148" s="469" t="s">
        <v>88</v>
      </c>
      <c r="E148" s="132" t="s">
        <v>940</v>
      </c>
      <c r="F148" s="191" t="s">
        <v>941</v>
      </c>
      <c r="G148" s="445">
        <v>36410</v>
      </c>
      <c r="H148" s="446">
        <v>50000</v>
      </c>
      <c r="I148" s="447">
        <v>40000</v>
      </c>
      <c r="J148" s="445"/>
      <c r="K148" s="446"/>
      <c r="L148" s="534"/>
      <c r="M148" s="442"/>
      <c r="N148" s="443"/>
      <c r="O148" s="443"/>
      <c r="P148" s="443"/>
      <c r="Q148" s="443"/>
      <c r="R148" s="443"/>
      <c r="S148" s="443"/>
      <c r="T148" s="443"/>
      <c r="U148" s="443"/>
      <c r="V148" s="443"/>
      <c r="W148" s="443"/>
      <c r="X148" s="443"/>
      <c r="Y148" s="443"/>
      <c r="Z148" s="443"/>
      <c r="AA148" s="238"/>
      <c r="AB148" s="238"/>
      <c r="AC148" s="238"/>
      <c r="AD148" s="238"/>
      <c r="AE148" s="238"/>
      <c r="AF148" s="238"/>
      <c r="AG148" s="238"/>
      <c r="AH148" s="238"/>
      <c r="AI148" s="238"/>
      <c r="AJ148" s="238"/>
      <c r="AK148" s="238"/>
      <c r="AL148" s="238"/>
      <c r="AM148" s="238"/>
    </row>
    <row r="149" spans="1:39" ht="15" customHeight="1" x14ac:dyDescent="0.25">
      <c r="A149" s="219" t="s">
        <v>942</v>
      </c>
      <c r="B149" s="219" t="s">
        <v>943</v>
      </c>
      <c r="C149" s="464" t="s">
        <v>9</v>
      </c>
      <c r="D149" s="469" t="s">
        <v>88</v>
      </c>
      <c r="E149" s="132" t="s">
        <v>940</v>
      </c>
      <c r="F149" s="481" t="s">
        <v>944</v>
      </c>
      <c r="G149" s="498">
        <v>30000</v>
      </c>
      <c r="H149" s="518">
        <v>54830</v>
      </c>
      <c r="I149" s="519">
        <v>50000</v>
      </c>
      <c r="J149" s="498"/>
      <c r="K149" s="518"/>
      <c r="L149" s="116"/>
      <c r="M149" s="442"/>
      <c r="N149" s="443"/>
      <c r="O149" s="443"/>
      <c r="P149" s="443"/>
      <c r="Q149" s="443"/>
      <c r="R149" s="443"/>
      <c r="S149" s="443"/>
      <c r="T149" s="443"/>
      <c r="U149" s="443"/>
      <c r="V149" s="443"/>
      <c r="W149" s="443"/>
      <c r="X149" s="443"/>
      <c r="Y149" s="443"/>
      <c r="Z149" s="443"/>
      <c r="AA149" s="238"/>
      <c r="AB149" s="238"/>
      <c r="AC149" s="238"/>
      <c r="AD149" s="238"/>
      <c r="AE149" s="238"/>
      <c r="AF149" s="238"/>
      <c r="AG149" s="238"/>
      <c r="AH149" s="238"/>
      <c r="AI149" s="238"/>
      <c r="AJ149" s="238"/>
      <c r="AK149" s="238"/>
      <c r="AL149" s="238"/>
      <c r="AM149" s="238"/>
    </row>
    <row r="150" spans="1:39" s="104" customFormat="1" ht="15" customHeight="1" x14ac:dyDescent="0.2">
      <c r="A150" s="614"/>
      <c r="B150" s="618"/>
      <c r="C150" s="870" t="s">
        <v>945</v>
      </c>
      <c r="D150" s="893"/>
      <c r="E150" s="893"/>
      <c r="F150" s="618"/>
      <c r="G150" s="577">
        <f>SUM(G148:G149)</f>
        <v>66410</v>
      </c>
      <c r="H150" s="512">
        <f>SUM(H148:H149)</f>
        <v>104830</v>
      </c>
      <c r="I150" s="578">
        <f>SUM(I148:I149)</f>
        <v>90000</v>
      </c>
      <c r="J150" s="511"/>
      <c r="K150" s="512"/>
      <c r="L150" s="513"/>
      <c r="M150" s="449"/>
      <c r="N150" s="450"/>
      <c r="O150" s="450"/>
      <c r="P150" s="450"/>
      <c r="Q150" s="450"/>
      <c r="R150" s="450"/>
      <c r="S150" s="450"/>
      <c r="T150" s="450"/>
      <c r="U150" s="450"/>
      <c r="V150" s="450"/>
      <c r="W150" s="450"/>
      <c r="X150" s="450"/>
      <c r="Y150" s="450"/>
      <c r="Z150" s="450"/>
      <c r="AA150" s="451"/>
      <c r="AB150" s="451"/>
      <c r="AC150" s="451"/>
      <c r="AD150" s="451"/>
      <c r="AE150" s="451"/>
      <c r="AF150" s="451"/>
      <c r="AG150" s="451"/>
      <c r="AH150" s="451"/>
      <c r="AI150" s="451"/>
      <c r="AJ150" s="451"/>
      <c r="AK150" s="451"/>
      <c r="AL150" s="451"/>
      <c r="AM150" s="451"/>
    </row>
    <row r="151" spans="1:39" ht="15" customHeight="1" x14ac:dyDescent="0.25">
      <c r="A151" s="219"/>
      <c r="B151" s="457"/>
      <c r="C151" s="132"/>
      <c r="D151" s="459"/>
      <c r="E151" s="132"/>
      <c r="F151" s="458"/>
      <c r="G151" s="461"/>
      <c r="H151" s="462"/>
      <c r="I151" s="463"/>
      <c r="J151" s="461"/>
      <c r="K151" s="462"/>
      <c r="L151" s="126"/>
      <c r="M151" s="442"/>
      <c r="N151" s="443"/>
      <c r="O151" s="443"/>
      <c r="P151" s="443"/>
      <c r="Q151" s="443"/>
      <c r="R151" s="443"/>
      <c r="S151" s="443"/>
      <c r="T151" s="443"/>
      <c r="U151" s="443"/>
      <c r="V151" s="443"/>
      <c r="W151" s="443"/>
      <c r="X151" s="443"/>
      <c r="Y151" s="443"/>
      <c r="Z151" s="443"/>
      <c r="AA151" s="238"/>
      <c r="AB151" s="238"/>
      <c r="AC151" s="238"/>
      <c r="AD151" s="238"/>
      <c r="AE151" s="238"/>
      <c r="AF151" s="238"/>
      <c r="AG151" s="238"/>
      <c r="AH151" s="238"/>
      <c r="AI151" s="238"/>
      <c r="AJ151" s="238"/>
      <c r="AK151" s="238"/>
      <c r="AL151" s="238"/>
      <c r="AM151" s="238"/>
    </row>
    <row r="152" spans="1:39" ht="15" customHeight="1" x14ac:dyDescent="0.25">
      <c r="A152" s="219" t="s">
        <v>946</v>
      </c>
      <c r="B152" s="219" t="s">
        <v>947</v>
      </c>
      <c r="C152" s="464" t="s">
        <v>9</v>
      </c>
      <c r="D152" s="469" t="s">
        <v>89</v>
      </c>
      <c r="E152" s="132" t="s">
        <v>948</v>
      </c>
      <c r="F152" s="535" t="s">
        <v>949</v>
      </c>
      <c r="G152" s="498">
        <v>145000</v>
      </c>
      <c r="H152" s="499">
        <v>90000</v>
      </c>
      <c r="I152" s="500">
        <v>65000</v>
      </c>
      <c r="J152" s="498"/>
      <c r="K152" s="499"/>
      <c r="L152" s="526"/>
      <c r="M152" s="442"/>
      <c r="N152" s="443"/>
      <c r="O152" s="443"/>
      <c r="P152" s="443"/>
      <c r="Q152" s="443"/>
      <c r="R152" s="443"/>
      <c r="S152" s="443"/>
      <c r="T152" s="443"/>
      <c r="U152" s="443"/>
      <c r="V152" s="443"/>
      <c r="W152" s="443"/>
      <c r="X152" s="443"/>
      <c r="Y152" s="443"/>
      <c r="Z152" s="443"/>
      <c r="AA152" s="238"/>
      <c r="AB152" s="238"/>
      <c r="AC152" s="238"/>
      <c r="AD152" s="238"/>
      <c r="AE152" s="238"/>
      <c r="AF152" s="238"/>
      <c r="AG152" s="238"/>
      <c r="AH152" s="238"/>
      <c r="AI152" s="238"/>
      <c r="AJ152" s="238"/>
      <c r="AK152" s="238"/>
      <c r="AL152" s="238"/>
      <c r="AM152" s="238"/>
    </row>
    <row r="153" spans="1:39" s="104" customFormat="1" ht="15" customHeight="1" x14ac:dyDescent="0.2">
      <c r="A153" s="614"/>
      <c r="B153" s="618"/>
      <c r="C153" s="870" t="s">
        <v>90</v>
      </c>
      <c r="D153" s="893"/>
      <c r="E153" s="893"/>
      <c r="F153" s="618"/>
      <c r="G153" s="577">
        <f>SUM(G152:G152)</f>
        <v>145000</v>
      </c>
      <c r="H153" s="512">
        <f>SUM(H152:H152)</f>
        <v>90000</v>
      </c>
      <c r="I153" s="578">
        <f>SUM(I152:I152)</f>
        <v>65000</v>
      </c>
      <c r="J153" s="511"/>
      <c r="K153" s="512"/>
      <c r="L153" s="513"/>
      <c r="M153" s="449"/>
      <c r="N153" s="450"/>
      <c r="O153" s="450"/>
      <c r="P153" s="450"/>
      <c r="Q153" s="450"/>
      <c r="R153" s="450"/>
      <c r="S153" s="450"/>
      <c r="T153" s="450"/>
      <c r="U153" s="450"/>
      <c r="V153" s="450"/>
      <c r="W153" s="450"/>
      <c r="X153" s="450"/>
      <c r="Y153" s="450"/>
      <c r="Z153" s="450"/>
      <c r="AA153" s="451"/>
      <c r="AB153" s="451"/>
      <c r="AC153" s="451"/>
      <c r="AD153" s="451"/>
      <c r="AE153" s="451"/>
      <c r="AF153" s="451"/>
      <c r="AG153" s="451"/>
      <c r="AH153" s="451"/>
      <c r="AI153" s="451"/>
      <c r="AJ153" s="451"/>
      <c r="AK153" s="451"/>
      <c r="AL153" s="451"/>
      <c r="AM153" s="451"/>
    </row>
    <row r="154" spans="1:39" ht="15" customHeight="1" x14ac:dyDescent="0.25">
      <c r="A154" s="457"/>
      <c r="B154" s="460"/>
      <c r="C154" s="521"/>
      <c r="D154" s="459"/>
      <c r="E154" s="491"/>
      <c r="F154" s="458"/>
      <c r="G154" s="461"/>
      <c r="H154" s="462"/>
      <c r="I154" s="463"/>
      <c r="J154" s="461"/>
      <c r="K154" s="462"/>
      <c r="L154" s="126"/>
      <c r="M154" s="442"/>
      <c r="N154" s="443"/>
      <c r="O154" s="443"/>
      <c r="P154" s="443"/>
      <c r="Q154" s="443"/>
      <c r="R154" s="443"/>
      <c r="S154" s="443"/>
      <c r="T154" s="443"/>
      <c r="U154" s="443"/>
      <c r="V154" s="443"/>
      <c r="W154" s="443"/>
      <c r="X154" s="443"/>
      <c r="Y154" s="443"/>
      <c r="Z154" s="443"/>
      <c r="AA154" s="238"/>
      <c r="AB154" s="238"/>
      <c r="AC154" s="238"/>
      <c r="AD154" s="238"/>
      <c r="AE154" s="238"/>
      <c r="AF154" s="238"/>
      <c r="AG154" s="238"/>
      <c r="AH154" s="238"/>
      <c r="AI154" s="238"/>
      <c r="AJ154" s="238"/>
      <c r="AK154" s="238"/>
      <c r="AL154" s="238"/>
      <c r="AM154" s="238"/>
    </row>
    <row r="155" spans="1:39" ht="15" customHeight="1" x14ac:dyDescent="0.25">
      <c r="A155" s="488" t="s">
        <v>950</v>
      </c>
      <c r="B155" s="536" t="s">
        <v>951</v>
      </c>
      <c r="C155" s="537" t="s">
        <v>9</v>
      </c>
      <c r="D155" s="482" t="s">
        <v>91</v>
      </c>
      <c r="E155" s="538" t="s">
        <v>952</v>
      </c>
      <c r="F155" s="481" t="s">
        <v>953</v>
      </c>
      <c r="G155" s="517">
        <v>90000</v>
      </c>
      <c r="H155" s="518">
        <v>100000</v>
      </c>
      <c r="I155" s="519">
        <v>97923</v>
      </c>
      <c r="J155" s="517"/>
      <c r="K155" s="518"/>
      <c r="L155" s="116"/>
      <c r="M155" s="442"/>
      <c r="N155" s="443"/>
      <c r="O155" s="443"/>
      <c r="P155" s="443"/>
      <c r="Q155" s="443"/>
      <c r="R155" s="443"/>
      <c r="S155" s="443"/>
      <c r="T155" s="443"/>
      <c r="U155" s="443"/>
      <c r="V155" s="443"/>
      <c r="W155" s="443"/>
      <c r="X155" s="443"/>
      <c r="Y155" s="443"/>
      <c r="Z155" s="443"/>
      <c r="AA155" s="238"/>
      <c r="AB155" s="238"/>
      <c r="AC155" s="238"/>
      <c r="AD155" s="238"/>
      <c r="AE155" s="238"/>
      <c r="AF155" s="238"/>
      <c r="AG155" s="238"/>
      <c r="AH155" s="238"/>
      <c r="AI155" s="238"/>
      <c r="AJ155" s="238"/>
      <c r="AK155" s="238"/>
      <c r="AL155" s="238"/>
      <c r="AM155" s="238"/>
    </row>
    <row r="156" spans="1:39" s="104" customFormat="1" ht="15" customHeight="1" x14ac:dyDescent="0.2">
      <c r="A156" s="614"/>
      <c r="B156" s="618"/>
      <c r="C156" s="870" t="s">
        <v>563</v>
      </c>
      <c r="D156" s="893"/>
      <c r="E156" s="893"/>
      <c r="F156" s="618"/>
      <c r="G156" s="577">
        <f>SUM(G154:G155)</f>
        <v>90000</v>
      </c>
      <c r="H156" s="512">
        <f t="shared" ref="H156:I156" si="17">SUM(H154:H155)</f>
        <v>100000</v>
      </c>
      <c r="I156" s="578">
        <f t="shared" si="17"/>
        <v>97923</v>
      </c>
      <c r="J156" s="511"/>
      <c r="K156" s="512"/>
      <c r="L156" s="513"/>
      <c r="M156" s="449"/>
      <c r="N156" s="450"/>
      <c r="O156" s="450"/>
      <c r="P156" s="450"/>
      <c r="Q156" s="450"/>
      <c r="R156" s="450"/>
      <c r="S156" s="450"/>
      <c r="T156" s="450"/>
      <c r="U156" s="450"/>
      <c r="V156" s="450"/>
      <c r="W156" s="450"/>
      <c r="X156" s="450"/>
      <c r="Y156" s="450"/>
      <c r="Z156" s="450"/>
      <c r="AA156" s="451"/>
      <c r="AB156" s="451"/>
      <c r="AC156" s="451"/>
      <c r="AD156" s="451"/>
      <c r="AE156" s="451"/>
      <c r="AF156" s="451"/>
      <c r="AG156" s="451"/>
      <c r="AH156" s="451"/>
      <c r="AI156" s="451"/>
      <c r="AJ156" s="451"/>
      <c r="AK156" s="451"/>
      <c r="AL156" s="451"/>
      <c r="AM156" s="451"/>
    </row>
    <row r="157" spans="1:39" ht="15" customHeight="1" x14ac:dyDescent="0.25">
      <c r="A157" s="502"/>
      <c r="B157" s="503"/>
      <c r="C157" s="503"/>
      <c r="D157" s="503"/>
      <c r="E157" s="503"/>
      <c r="F157" s="503"/>
      <c r="G157" s="539"/>
      <c r="H157" s="539"/>
      <c r="I157" s="539"/>
      <c r="J157" s="539"/>
      <c r="K157" s="539"/>
      <c r="L157" s="111"/>
      <c r="M157" s="442"/>
      <c r="N157" s="443"/>
      <c r="O157" s="443"/>
      <c r="P157" s="443"/>
      <c r="Q157" s="443"/>
      <c r="R157" s="443"/>
      <c r="S157" s="443"/>
      <c r="T157" s="443"/>
      <c r="U157" s="443"/>
      <c r="V157" s="443"/>
      <c r="W157" s="443"/>
      <c r="X157" s="443"/>
      <c r="Y157" s="443"/>
      <c r="Z157" s="443"/>
      <c r="AA157" s="238"/>
      <c r="AB157" s="238"/>
      <c r="AC157" s="238"/>
      <c r="AD157" s="238"/>
      <c r="AE157" s="238"/>
      <c r="AF157" s="238"/>
      <c r="AG157" s="238"/>
      <c r="AH157" s="238"/>
      <c r="AI157" s="238"/>
      <c r="AJ157" s="238"/>
      <c r="AK157" s="238"/>
      <c r="AL157" s="238"/>
      <c r="AM157" s="238"/>
    </row>
    <row r="158" spans="1:39" s="104" customFormat="1" ht="15" customHeight="1" x14ac:dyDescent="0.2">
      <c r="A158" s="614"/>
      <c r="B158" s="618"/>
      <c r="C158" s="870" t="s">
        <v>92</v>
      </c>
      <c r="D158" s="893"/>
      <c r="E158" s="893"/>
      <c r="F158" s="618"/>
      <c r="G158" s="577">
        <f>G135+G138+G142+G150+G153+G156</f>
        <v>605395</v>
      </c>
      <c r="H158" s="512">
        <f>H135+H138+H142+H150+H153+H156</f>
        <v>609713</v>
      </c>
      <c r="I158" s="578">
        <f>I135+I138+I142+I150+I153+I156</f>
        <v>392923</v>
      </c>
      <c r="J158" s="511">
        <f>J135+J138+J142+J146+J150+J153+J156</f>
        <v>120000</v>
      </c>
      <c r="K158" s="512">
        <f>K135+K138+K142+K146+K150+K153+K156</f>
        <v>0</v>
      </c>
      <c r="L158" s="513">
        <f>L135+L138+L142+L146+L150+L153+L156</f>
        <v>0</v>
      </c>
      <c r="M158" s="449"/>
      <c r="N158" s="450"/>
      <c r="O158" s="450"/>
      <c r="P158" s="450"/>
      <c r="Q158" s="450"/>
      <c r="R158" s="450"/>
      <c r="S158" s="450"/>
      <c r="T158" s="450"/>
      <c r="U158" s="450"/>
      <c r="V158" s="450"/>
      <c r="W158" s="450"/>
      <c r="X158" s="450"/>
      <c r="Y158" s="450"/>
      <c r="Z158" s="450"/>
      <c r="AA158" s="451"/>
      <c r="AB158" s="451"/>
      <c r="AC158" s="451"/>
      <c r="AD158" s="451"/>
      <c r="AE158" s="451"/>
      <c r="AF158" s="451"/>
      <c r="AG158" s="451"/>
      <c r="AH158" s="451"/>
      <c r="AI158" s="451"/>
      <c r="AJ158" s="451"/>
      <c r="AK158" s="451"/>
      <c r="AL158" s="451"/>
      <c r="AM158" s="451"/>
    </row>
    <row r="159" spans="1:39" customFormat="1" ht="15" hidden="1" customHeight="1" x14ac:dyDescent="0.2">
      <c r="M159" s="58"/>
    </row>
    <row r="160" spans="1:39" customFormat="1" ht="15" customHeight="1" x14ac:dyDescent="0.2">
      <c r="M160" s="58"/>
    </row>
    <row r="161" spans="1:39" ht="15" customHeight="1" x14ac:dyDescent="0.25">
      <c r="A161" s="182"/>
      <c r="B161" s="185" t="s">
        <v>93</v>
      </c>
      <c r="C161" s="91"/>
      <c r="D161" s="91"/>
      <c r="E161" s="91"/>
      <c r="F161" s="91"/>
      <c r="G161" s="187"/>
      <c r="H161" s="187"/>
      <c r="I161" s="187"/>
      <c r="J161" s="187"/>
      <c r="K161" s="187"/>
      <c r="L161" s="188"/>
      <c r="M161" s="442"/>
      <c r="N161" s="443"/>
      <c r="O161" s="443"/>
      <c r="P161" s="443"/>
      <c r="Q161" s="443"/>
      <c r="R161" s="443"/>
      <c r="S161" s="443"/>
      <c r="T161" s="443"/>
      <c r="U161" s="443"/>
      <c r="V161" s="443"/>
      <c r="W161" s="443"/>
      <c r="X161" s="443"/>
      <c r="Y161" s="443"/>
      <c r="Z161" s="443"/>
      <c r="AA161" s="238"/>
      <c r="AB161" s="238"/>
      <c r="AC161" s="238"/>
      <c r="AD161" s="238"/>
      <c r="AE161" s="238"/>
      <c r="AF161" s="238"/>
      <c r="AG161" s="238"/>
      <c r="AH161" s="238"/>
      <c r="AI161" s="238"/>
      <c r="AJ161" s="238"/>
      <c r="AK161" s="238"/>
      <c r="AL161" s="238"/>
      <c r="AM161" s="238"/>
    </row>
    <row r="162" spans="1:39" ht="15" customHeight="1" x14ac:dyDescent="0.25">
      <c r="A162" s="179"/>
      <c r="B162" s="179"/>
      <c r="C162" s="225"/>
      <c r="D162" s="183"/>
      <c r="E162" s="88"/>
      <c r="F162" s="89"/>
      <c r="G162" s="532"/>
      <c r="H162" s="124"/>
      <c r="I162" s="126"/>
      <c r="J162" s="532"/>
      <c r="K162" s="124"/>
      <c r="L162" s="126"/>
      <c r="M162" s="442"/>
      <c r="N162" s="443"/>
      <c r="O162" s="443"/>
      <c r="P162" s="443"/>
      <c r="Q162" s="443"/>
      <c r="R162" s="443"/>
      <c r="S162" s="443"/>
      <c r="T162" s="443"/>
      <c r="U162" s="443"/>
      <c r="V162" s="443"/>
      <c r="W162" s="443"/>
      <c r="X162" s="443"/>
      <c r="Y162" s="443"/>
      <c r="Z162" s="443"/>
      <c r="AA162" s="238"/>
      <c r="AB162" s="238"/>
      <c r="AC162" s="238"/>
      <c r="AD162" s="238"/>
      <c r="AE162" s="238"/>
      <c r="AF162" s="238"/>
      <c r="AG162" s="238"/>
      <c r="AH162" s="238"/>
      <c r="AI162" s="238"/>
      <c r="AJ162" s="238"/>
      <c r="AK162" s="238"/>
      <c r="AL162" s="238"/>
      <c r="AM162" s="238"/>
    </row>
    <row r="163" spans="1:39" ht="15" customHeight="1" x14ac:dyDescent="0.25">
      <c r="A163" s="219" t="s">
        <v>954</v>
      </c>
      <c r="B163" s="219" t="s">
        <v>955</v>
      </c>
      <c r="C163" s="132" t="s">
        <v>9</v>
      </c>
      <c r="D163" s="190" t="s">
        <v>95</v>
      </c>
      <c r="E163" s="132" t="s">
        <v>956</v>
      </c>
      <c r="F163" s="191" t="s">
        <v>957</v>
      </c>
      <c r="G163" s="445"/>
      <c r="H163" s="446"/>
      <c r="I163" s="447"/>
      <c r="J163" s="445">
        <v>200000</v>
      </c>
      <c r="K163" s="446">
        <v>256200</v>
      </c>
      <c r="L163" s="447"/>
      <c r="M163" s="442"/>
      <c r="N163" s="443"/>
      <c r="O163" s="443"/>
      <c r="P163" s="443"/>
      <c r="Q163" s="443"/>
      <c r="R163" s="443"/>
      <c r="S163" s="443"/>
      <c r="T163" s="443"/>
      <c r="U163" s="443"/>
      <c r="V163" s="443"/>
      <c r="W163" s="443"/>
      <c r="X163" s="443"/>
      <c r="Y163" s="443"/>
      <c r="Z163" s="443"/>
      <c r="AA163" s="238"/>
      <c r="AB163" s="238"/>
      <c r="AC163" s="238"/>
      <c r="AD163" s="238"/>
      <c r="AE163" s="238"/>
      <c r="AF163" s="238"/>
      <c r="AG163" s="238"/>
      <c r="AH163" s="238"/>
      <c r="AI163" s="238"/>
      <c r="AJ163" s="238"/>
      <c r="AK163" s="238"/>
      <c r="AL163" s="238"/>
      <c r="AM163" s="238"/>
    </row>
    <row r="164" spans="1:39" ht="15" customHeight="1" x14ac:dyDescent="0.25">
      <c r="A164" s="219" t="s">
        <v>958</v>
      </c>
      <c r="B164" s="219" t="s">
        <v>959</v>
      </c>
      <c r="C164" s="132" t="s">
        <v>9</v>
      </c>
      <c r="D164" s="190" t="s">
        <v>95</v>
      </c>
      <c r="E164" s="132" t="s">
        <v>956</v>
      </c>
      <c r="F164" s="191" t="s">
        <v>957</v>
      </c>
      <c r="G164" s="445"/>
      <c r="H164" s="446"/>
      <c r="I164" s="447"/>
      <c r="J164" s="445">
        <v>200318</v>
      </c>
      <c r="K164" s="446"/>
      <c r="L164" s="447"/>
      <c r="M164" s="442"/>
      <c r="N164" s="443"/>
      <c r="O164" s="443"/>
      <c r="P164" s="443"/>
      <c r="Q164" s="443"/>
      <c r="R164" s="443"/>
      <c r="S164" s="443"/>
      <c r="T164" s="443"/>
      <c r="U164" s="443"/>
      <c r="V164" s="443"/>
      <c r="W164" s="443"/>
      <c r="X164" s="443"/>
      <c r="Y164" s="443"/>
      <c r="Z164" s="443"/>
      <c r="AA164" s="238"/>
      <c r="AB164" s="238"/>
      <c r="AC164" s="238"/>
      <c r="AD164" s="238"/>
      <c r="AE164" s="238"/>
      <c r="AF164" s="238"/>
      <c r="AG164" s="238"/>
      <c r="AH164" s="238"/>
      <c r="AI164" s="238"/>
      <c r="AJ164" s="238"/>
      <c r="AK164" s="238"/>
      <c r="AL164" s="238"/>
      <c r="AM164" s="238"/>
    </row>
    <row r="165" spans="1:39" ht="15" customHeight="1" x14ac:dyDescent="0.25">
      <c r="A165" s="219"/>
      <c r="B165" s="219" t="s">
        <v>960</v>
      </c>
      <c r="C165" s="132" t="s">
        <v>9</v>
      </c>
      <c r="D165" s="190" t="s">
        <v>95</v>
      </c>
      <c r="E165" s="132" t="s">
        <v>956</v>
      </c>
      <c r="F165" s="191" t="s">
        <v>961</v>
      </c>
      <c r="G165" s="465"/>
      <c r="H165" s="192"/>
      <c r="I165" s="466"/>
      <c r="J165" s="465">
        <v>40000</v>
      </c>
      <c r="K165" s="192">
        <v>40000</v>
      </c>
      <c r="L165" s="466">
        <v>70000</v>
      </c>
      <c r="M165" s="442"/>
      <c r="N165" s="443"/>
      <c r="O165" s="443"/>
      <c r="P165" s="443"/>
      <c r="Q165" s="443"/>
      <c r="R165" s="443"/>
      <c r="S165" s="443"/>
      <c r="T165" s="443"/>
      <c r="U165" s="443"/>
      <c r="V165" s="443"/>
      <c r="W165" s="443"/>
      <c r="X165" s="443"/>
      <c r="Y165" s="443"/>
      <c r="Z165" s="443"/>
      <c r="AA165" s="238"/>
      <c r="AB165" s="238"/>
      <c r="AC165" s="238"/>
      <c r="AD165" s="238"/>
      <c r="AE165" s="238"/>
      <c r="AF165" s="238"/>
      <c r="AG165" s="238"/>
      <c r="AH165" s="238"/>
      <c r="AI165" s="238"/>
      <c r="AJ165" s="238"/>
      <c r="AK165" s="238"/>
      <c r="AL165" s="238"/>
      <c r="AM165" s="238"/>
    </row>
    <row r="166" spans="1:39" s="104" customFormat="1" ht="15" customHeight="1" x14ac:dyDescent="0.2">
      <c r="A166" s="614"/>
      <c r="B166" s="618"/>
      <c r="C166" s="870" t="s">
        <v>96</v>
      </c>
      <c r="D166" s="893"/>
      <c r="E166" s="893"/>
      <c r="F166" s="618"/>
      <c r="G166" s="577"/>
      <c r="H166" s="512"/>
      <c r="I166" s="578"/>
      <c r="J166" s="511">
        <f>SUM(J163:J165)</f>
        <v>440318</v>
      </c>
      <c r="K166" s="512">
        <f>SUM(K163:K165)</f>
        <v>296200</v>
      </c>
      <c r="L166" s="513">
        <f>SUM(L163:L165)</f>
        <v>70000</v>
      </c>
      <c r="M166" s="449"/>
      <c r="N166" s="450"/>
      <c r="O166" s="450"/>
      <c r="P166" s="450"/>
      <c r="Q166" s="450"/>
      <c r="R166" s="450"/>
      <c r="S166" s="450"/>
      <c r="T166" s="450"/>
      <c r="U166" s="450"/>
      <c r="V166" s="450"/>
      <c r="W166" s="450"/>
      <c r="X166" s="450"/>
      <c r="Y166" s="450"/>
      <c r="Z166" s="450"/>
      <c r="AA166" s="451"/>
      <c r="AB166" s="451"/>
      <c r="AC166" s="451"/>
      <c r="AD166" s="451"/>
      <c r="AE166" s="451"/>
      <c r="AF166" s="451"/>
      <c r="AG166" s="451"/>
      <c r="AH166" s="451"/>
      <c r="AI166" s="451"/>
      <c r="AJ166" s="451"/>
      <c r="AK166" s="451"/>
      <c r="AL166" s="451"/>
      <c r="AM166" s="451"/>
    </row>
    <row r="167" spans="1:39" ht="15" customHeight="1" x14ac:dyDescent="0.25">
      <c r="A167" s="219"/>
      <c r="B167" s="219"/>
      <c r="C167" s="132"/>
      <c r="D167" s="492"/>
      <c r="E167" s="457"/>
      <c r="F167" s="458"/>
      <c r="G167" s="493"/>
      <c r="H167" s="529"/>
      <c r="I167" s="530"/>
      <c r="J167" s="493"/>
      <c r="K167" s="529"/>
      <c r="L167" s="530"/>
      <c r="M167" s="442"/>
      <c r="N167" s="443"/>
      <c r="O167" s="443"/>
      <c r="P167" s="443"/>
      <c r="Q167" s="443"/>
      <c r="R167" s="443"/>
      <c r="S167" s="443"/>
      <c r="T167" s="443"/>
      <c r="U167" s="443"/>
      <c r="V167" s="443"/>
      <c r="W167" s="443"/>
      <c r="X167" s="443"/>
      <c r="Y167" s="443"/>
      <c r="Z167" s="443"/>
      <c r="AA167" s="238"/>
      <c r="AB167" s="238"/>
      <c r="AC167" s="238"/>
      <c r="AD167" s="238"/>
      <c r="AE167" s="238"/>
      <c r="AF167" s="238"/>
      <c r="AG167" s="238"/>
      <c r="AH167" s="238"/>
      <c r="AI167" s="238"/>
      <c r="AJ167" s="238"/>
      <c r="AK167" s="238"/>
      <c r="AL167" s="238"/>
      <c r="AM167" s="238"/>
    </row>
    <row r="168" spans="1:39" ht="15" customHeight="1" x14ac:dyDescent="0.25">
      <c r="A168" s="219" t="s">
        <v>962</v>
      </c>
      <c r="B168" s="219" t="s">
        <v>963</v>
      </c>
      <c r="C168" s="132" t="s">
        <v>9</v>
      </c>
      <c r="D168" s="487" t="s">
        <v>97</v>
      </c>
      <c r="E168" s="219" t="s">
        <v>98</v>
      </c>
      <c r="F168" s="191" t="s">
        <v>244</v>
      </c>
      <c r="G168" s="445"/>
      <c r="H168" s="446"/>
      <c r="I168" s="447"/>
      <c r="J168" s="445">
        <v>1500</v>
      </c>
      <c r="K168" s="446">
        <v>18748</v>
      </c>
      <c r="L168" s="447"/>
      <c r="M168" s="442"/>
      <c r="N168" s="443"/>
      <c r="O168" s="443"/>
      <c r="P168" s="443"/>
      <c r="Q168" s="443"/>
      <c r="R168" s="443"/>
      <c r="S168" s="443"/>
      <c r="T168" s="443"/>
      <c r="U168" s="443"/>
      <c r="V168" s="443"/>
      <c r="W168" s="443"/>
      <c r="X168" s="443"/>
      <c r="Y168" s="443"/>
      <c r="Z168" s="443"/>
      <c r="AA168" s="238"/>
      <c r="AB168" s="238"/>
      <c r="AC168" s="238"/>
      <c r="AD168" s="238"/>
      <c r="AE168" s="238"/>
      <c r="AF168" s="238"/>
      <c r="AG168" s="238"/>
      <c r="AH168" s="238"/>
      <c r="AI168" s="238"/>
      <c r="AJ168" s="238"/>
      <c r="AK168" s="238"/>
      <c r="AL168" s="238"/>
      <c r="AM168" s="238"/>
    </row>
    <row r="169" spans="1:39" ht="15" customHeight="1" x14ac:dyDescent="0.25">
      <c r="A169" s="219" t="s">
        <v>964</v>
      </c>
      <c r="B169" s="219" t="s">
        <v>965</v>
      </c>
      <c r="C169" s="132" t="s">
        <v>9</v>
      </c>
      <c r="D169" s="487" t="s">
        <v>97</v>
      </c>
      <c r="E169" s="219" t="s">
        <v>98</v>
      </c>
      <c r="F169" s="191" t="s">
        <v>966</v>
      </c>
      <c r="G169" s="465"/>
      <c r="H169" s="192"/>
      <c r="I169" s="466"/>
      <c r="J169" s="465">
        <v>1500</v>
      </c>
      <c r="K169" s="192">
        <v>20000</v>
      </c>
      <c r="L169" s="466"/>
      <c r="M169" s="442"/>
      <c r="N169" s="443"/>
      <c r="O169" s="443"/>
      <c r="P169" s="443"/>
      <c r="Q169" s="443"/>
      <c r="R169" s="443"/>
      <c r="S169" s="443"/>
      <c r="T169" s="443"/>
      <c r="U169" s="443"/>
      <c r="V169" s="443"/>
      <c r="W169" s="443"/>
      <c r="X169" s="443"/>
      <c r="Y169" s="443"/>
      <c r="Z169" s="443"/>
      <c r="AA169" s="238"/>
      <c r="AB169" s="238"/>
      <c r="AC169" s="238"/>
      <c r="AD169" s="238"/>
      <c r="AE169" s="238"/>
      <c r="AF169" s="238"/>
      <c r="AG169" s="238"/>
      <c r="AH169" s="238"/>
      <c r="AI169" s="238"/>
      <c r="AJ169" s="238"/>
      <c r="AK169" s="238"/>
      <c r="AL169" s="238"/>
      <c r="AM169" s="238"/>
    </row>
    <row r="170" spans="1:39" ht="15" customHeight="1" x14ac:dyDescent="0.25">
      <c r="A170" s="219" t="s">
        <v>967</v>
      </c>
      <c r="B170" s="219" t="s">
        <v>968</v>
      </c>
      <c r="C170" s="132" t="s">
        <v>9</v>
      </c>
      <c r="D170" s="487" t="s">
        <v>97</v>
      </c>
      <c r="E170" s="219" t="s">
        <v>98</v>
      </c>
      <c r="F170" s="191" t="s">
        <v>966</v>
      </c>
      <c r="G170" s="465"/>
      <c r="H170" s="192"/>
      <c r="I170" s="466"/>
      <c r="J170" s="465">
        <v>25000</v>
      </c>
      <c r="K170" s="192">
        <v>75000</v>
      </c>
      <c r="L170" s="466">
        <v>60000</v>
      </c>
      <c r="M170" s="442"/>
      <c r="N170" s="443"/>
      <c r="O170" s="443"/>
      <c r="P170" s="443"/>
      <c r="Q170" s="443"/>
      <c r="R170" s="443"/>
      <c r="S170" s="443"/>
      <c r="T170" s="443"/>
      <c r="U170" s="443"/>
      <c r="V170" s="443"/>
      <c r="W170" s="443"/>
      <c r="X170" s="443"/>
      <c r="Y170" s="443"/>
      <c r="Z170" s="443"/>
      <c r="AA170" s="238"/>
      <c r="AB170" s="238"/>
      <c r="AC170" s="238"/>
      <c r="AD170" s="238"/>
      <c r="AE170" s="238"/>
      <c r="AF170" s="238"/>
      <c r="AG170" s="238"/>
      <c r="AH170" s="238"/>
      <c r="AI170" s="238"/>
      <c r="AJ170" s="238"/>
      <c r="AK170" s="238"/>
      <c r="AL170" s="238"/>
      <c r="AM170" s="238"/>
    </row>
    <row r="171" spans="1:39" ht="15" customHeight="1" x14ac:dyDescent="0.25">
      <c r="A171" s="219"/>
      <c r="B171" s="219" t="s">
        <v>969</v>
      </c>
      <c r="C171" s="132" t="s">
        <v>9</v>
      </c>
      <c r="D171" s="487" t="s">
        <v>97</v>
      </c>
      <c r="E171" s="219" t="s">
        <v>98</v>
      </c>
      <c r="F171" s="481" t="s">
        <v>966</v>
      </c>
      <c r="G171" s="517"/>
      <c r="H171" s="518"/>
      <c r="I171" s="519"/>
      <c r="J171" s="517">
        <v>39682</v>
      </c>
      <c r="K171" s="518"/>
      <c r="L171" s="519"/>
      <c r="M171" s="442"/>
      <c r="N171" s="443"/>
      <c r="O171" s="443"/>
      <c r="P171" s="443"/>
      <c r="Q171" s="443"/>
      <c r="R171" s="443"/>
      <c r="S171" s="443"/>
      <c r="T171" s="443"/>
      <c r="U171" s="443"/>
      <c r="V171" s="443"/>
      <c r="W171" s="443"/>
      <c r="X171" s="443"/>
      <c r="Y171" s="443"/>
      <c r="Z171" s="443"/>
      <c r="AA171" s="238"/>
      <c r="AB171" s="238"/>
      <c r="AC171" s="238"/>
      <c r="AD171" s="238"/>
      <c r="AE171" s="238"/>
      <c r="AF171" s="238"/>
      <c r="AG171" s="238"/>
      <c r="AH171" s="238"/>
      <c r="AI171" s="238"/>
      <c r="AJ171" s="238"/>
      <c r="AK171" s="238"/>
      <c r="AL171" s="238"/>
      <c r="AM171" s="238"/>
    </row>
    <row r="172" spans="1:39" s="104" customFormat="1" ht="15" customHeight="1" x14ac:dyDescent="0.2">
      <c r="A172" s="614"/>
      <c r="B172" s="618" t="s">
        <v>970</v>
      </c>
      <c r="C172" s="870" t="s">
        <v>99</v>
      </c>
      <c r="D172" s="893"/>
      <c r="E172" s="893"/>
      <c r="F172" s="618"/>
      <c r="G172" s="577"/>
      <c r="H172" s="512"/>
      <c r="I172" s="578"/>
      <c r="J172" s="511">
        <f>SUM(J168:J171)</f>
        <v>67682</v>
      </c>
      <c r="K172" s="512">
        <f>SUM(K168:K171)</f>
        <v>113748</v>
      </c>
      <c r="L172" s="513">
        <f>SUM(L168:L171)</f>
        <v>60000</v>
      </c>
      <c r="M172" s="449"/>
      <c r="N172" s="450"/>
      <c r="O172" s="450"/>
      <c r="P172" s="450"/>
      <c r="Q172" s="450"/>
      <c r="R172" s="450"/>
      <c r="S172" s="450"/>
      <c r="T172" s="450"/>
      <c r="U172" s="450"/>
      <c r="V172" s="450"/>
      <c r="W172" s="450"/>
      <c r="X172" s="450"/>
      <c r="Y172" s="450"/>
      <c r="Z172" s="450"/>
      <c r="AA172" s="451"/>
      <c r="AB172" s="451"/>
      <c r="AC172" s="451"/>
      <c r="AD172" s="451"/>
      <c r="AE172" s="451"/>
      <c r="AF172" s="451"/>
      <c r="AG172" s="451"/>
      <c r="AH172" s="451"/>
      <c r="AI172" s="451"/>
      <c r="AJ172" s="451"/>
      <c r="AK172" s="451"/>
      <c r="AL172" s="451"/>
      <c r="AM172" s="451"/>
    </row>
    <row r="173" spans="1:39" ht="15" customHeight="1" x14ac:dyDescent="0.25">
      <c r="A173" s="219"/>
      <c r="B173" s="132"/>
      <c r="C173" s="464"/>
      <c r="D173" s="459"/>
      <c r="E173" s="491"/>
      <c r="F173" s="458"/>
      <c r="G173" s="461"/>
      <c r="H173" s="462"/>
      <c r="I173" s="463"/>
      <c r="J173" s="461"/>
      <c r="K173" s="462"/>
      <c r="L173" s="463"/>
      <c r="M173" s="442"/>
      <c r="N173" s="443"/>
      <c r="O173" s="443"/>
      <c r="P173" s="443"/>
      <c r="Q173" s="443"/>
      <c r="R173" s="443"/>
      <c r="S173" s="443"/>
      <c r="T173" s="443"/>
      <c r="U173" s="443"/>
      <c r="V173" s="443"/>
      <c r="W173" s="443"/>
      <c r="X173" s="443"/>
      <c r="Y173" s="443"/>
      <c r="Z173" s="443"/>
      <c r="AA173" s="238"/>
      <c r="AB173" s="238"/>
      <c r="AC173" s="238"/>
      <c r="AD173" s="238"/>
      <c r="AE173" s="238"/>
      <c r="AF173" s="238"/>
      <c r="AG173" s="238"/>
      <c r="AH173" s="238"/>
      <c r="AI173" s="238"/>
      <c r="AJ173" s="238"/>
      <c r="AK173" s="238"/>
      <c r="AL173" s="238"/>
      <c r="AM173" s="238"/>
    </row>
    <row r="174" spans="1:39" ht="15" customHeight="1" x14ac:dyDescent="0.25">
      <c r="A174" s="219"/>
      <c r="B174" s="132" t="s">
        <v>971</v>
      </c>
      <c r="C174" s="464" t="s">
        <v>3</v>
      </c>
      <c r="D174" s="469" t="s">
        <v>249</v>
      </c>
      <c r="E174" s="219" t="s">
        <v>972</v>
      </c>
      <c r="F174" s="191" t="s">
        <v>972</v>
      </c>
      <c r="G174" s="465">
        <v>90000</v>
      </c>
      <c r="H174" s="192">
        <v>128462</v>
      </c>
      <c r="I174" s="466">
        <v>346180</v>
      </c>
      <c r="J174" s="483"/>
      <c r="K174" s="484"/>
      <c r="L174" s="485"/>
      <c r="M174" s="522"/>
      <c r="N174" s="523"/>
      <c r="O174" s="61"/>
      <c r="P174" s="61"/>
      <c r="Q174" s="61"/>
      <c r="R174" s="61"/>
      <c r="S174" s="61"/>
    </row>
    <row r="175" spans="1:39" ht="15" customHeight="1" x14ac:dyDescent="0.25">
      <c r="A175" s="219"/>
      <c r="B175" s="132" t="s">
        <v>973</v>
      </c>
      <c r="C175" s="464" t="s">
        <v>3</v>
      </c>
      <c r="D175" s="469" t="s">
        <v>249</v>
      </c>
      <c r="E175" s="219" t="s">
        <v>972</v>
      </c>
      <c r="F175" s="191" t="s">
        <v>972</v>
      </c>
      <c r="G175" s="465">
        <v>119676</v>
      </c>
      <c r="H175" s="192">
        <v>158462</v>
      </c>
      <c r="I175" s="466">
        <v>300000</v>
      </c>
      <c r="J175" s="483"/>
      <c r="K175" s="484"/>
      <c r="L175" s="485"/>
      <c r="M175" s="522"/>
      <c r="N175" s="523"/>
      <c r="O175" s="61"/>
      <c r="P175" s="61"/>
      <c r="Q175" s="61"/>
      <c r="R175" s="61"/>
      <c r="S175" s="61"/>
    </row>
    <row r="176" spans="1:39" ht="15" customHeight="1" x14ac:dyDescent="0.25">
      <c r="A176" s="219" t="s">
        <v>974</v>
      </c>
      <c r="B176" s="219" t="s">
        <v>975</v>
      </c>
      <c r="C176" s="464" t="s">
        <v>3</v>
      </c>
      <c r="D176" s="469" t="s">
        <v>100</v>
      </c>
      <c r="E176" s="132" t="s">
        <v>536</v>
      </c>
      <c r="F176" s="191" t="s">
        <v>535</v>
      </c>
      <c r="G176" s="445"/>
      <c r="H176" s="446"/>
      <c r="I176" s="447"/>
      <c r="J176" s="445">
        <v>1500</v>
      </c>
      <c r="K176" s="446">
        <v>19919</v>
      </c>
      <c r="L176" s="447"/>
      <c r="M176" s="442"/>
      <c r="N176" s="443"/>
      <c r="O176" s="443"/>
      <c r="P176" s="443"/>
      <c r="Q176" s="443"/>
      <c r="R176" s="443"/>
      <c r="S176" s="443"/>
      <c r="T176" s="443"/>
      <c r="U176" s="443"/>
      <c r="V176" s="443"/>
      <c r="W176" s="443"/>
      <c r="X176" s="443"/>
      <c r="Y176" s="443"/>
      <c r="Z176" s="443"/>
      <c r="AA176" s="238"/>
      <c r="AB176" s="238"/>
      <c r="AC176" s="238"/>
      <c r="AD176" s="238"/>
      <c r="AE176" s="238"/>
      <c r="AF176" s="238"/>
      <c r="AG176" s="238"/>
      <c r="AH176" s="238"/>
      <c r="AI176" s="238"/>
      <c r="AJ176" s="238"/>
      <c r="AK176" s="238"/>
      <c r="AL176" s="238"/>
      <c r="AM176" s="238"/>
    </row>
    <row r="177" spans="1:39" ht="15" customHeight="1" x14ac:dyDescent="0.25">
      <c r="A177" s="219" t="s">
        <v>976</v>
      </c>
      <c r="B177" s="132" t="s">
        <v>977</v>
      </c>
      <c r="C177" s="464" t="s">
        <v>3</v>
      </c>
      <c r="D177" s="469" t="s">
        <v>100</v>
      </c>
      <c r="E177" s="132" t="s">
        <v>536</v>
      </c>
      <c r="F177" s="191" t="s">
        <v>972</v>
      </c>
      <c r="G177" s="465"/>
      <c r="H177" s="192"/>
      <c r="I177" s="466"/>
      <c r="J177" s="465">
        <v>20000</v>
      </c>
      <c r="K177" s="192">
        <v>25000</v>
      </c>
      <c r="L177" s="466">
        <v>70000</v>
      </c>
      <c r="M177" s="442"/>
      <c r="N177" s="443"/>
      <c r="O177" s="443"/>
      <c r="P177" s="443"/>
      <c r="Q177" s="443"/>
      <c r="R177" s="443"/>
      <c r="S177" s="443"/>
      <c r="T177" s="443"/>
      <c r="U177" s="443"/>
      <c r="V177" s="443"/>
      <c r="W177" s="443"/>
      <c r="X177" s="443"/>
      <c r="Y177" s="443"/>
      <c r="Z177" s="443"/>
      <c r="AA177" s="238"/>
      <c r="AB177" s="238"/>
      <c r="AC177" s="238"/>
      <c r="AD177" s="238"/>
      <c r="AE177" s="238"/>
      <c r="AF177" s="238"/>
      <c r="AG177" s="238"/>
      <c r="AH177" s="238"/>
      <c r="AI177" s="238"/>
      <c r="AJ177" s="238"/>
      <c r="AK177" s="238"/>
      <c r="AL177" s="238"/>
      <c r="AM177" s="238"/>
    </row>
    <row r="178" spans="1:39" ht="15" customHeight="1" x14ac:dyDescent="0.25">
      <c r="A178" s="219" t="s">
        <v>538</v>
      </c>
      <c r="B178" s="132" t="s">
        <v>537</v>
      </c>
      <c r="C178" s="464" t="s">
        <v>3</v>
      </c>
      <c r="D178" s="469" t="s">
        <v>100</v>
      </c>
      <c r="E178" s="132" t="s">
        <v>536</v>
      </c>
      <c r="F178" s="481" t="s">
        <v>535</v>
      </c>
      <c r="G178" s="498"/>
      <c r="H178" s="499"/>
      <c r="I178" s="500"/>
      <c r="J178" s="498">
        <v>1500</v>
      </c>
      <c r="K178" s="499">
        <v>15000</v>
      </c>
      <c r="L178" s="500"/>
      <c r="M178" s="442"/>
      <c r="N178" s="443"/>
      <c r="O178" s="443"/>
      <c r="P178" s="443"/>
      <c r="Q178" s="443"/>
      <c r="R178" s="443"/>
      <c r="S178" s="443"/>
      <c r="T178" s="443"/>
      <c r="U178" s="443"/>
      <c r="V178" s="443"/>
      <c r="W178" s="443"/>
      <c r="X178" s="443"/>
      <c r="Y178" s="443"/>
      <c r="Z178" s="443"/>
      <c r="AA178" s="238"/>
      <c r="AB178" s="238"/>
      <c r="AC178" s="238"/>
      <c r="AD178" s="238"/>
      <c r="AE178" s="238"/>
      <c r="AF178" s="238"/>
      <c r="AG178" s="238"/>
      <c r="AH178" s="238"/>
      <c r="AI178" s="238"/>
      <c r="AJ178" s="238"/>
      <c r="AK178" s="238"/>
      <c r="AL178" s="238"/>
      <c r="AM178" s="238"/>
    </row>
    <row r="179" spans="1:39" s="104" customFormat="1" ht="15" customHeight="1" x14ac:dyDescent="0.2">
      <c r="A179" s="614"/>
      <c r="B179" s="618"/>
      <c r="C179" s="870" t="s">
        <v>504</v>
      </c>
      <c r="D179" s="893"/>
      <c r="E179" s="893"/>
      <c r="F179" s="618"/>
      <c r="G179" s="577">
        <f>SUM(G174:G178)</f>
        <v>209676</v>
      </c>
      <c r="H179" s="512">
        <f>SUM(H174:H178)</f>
        <v>286924</v>
      </c>
      <c r="I179" s="578">
        <f>SUM(I174:I178)</f>
        <v>646180</v>
      </c>
      <c r="J179" s="511">
        <f>SUM(J174:J178)</f>
        <v>23000</v>
      </c>
      <c r="K179" s="512">
        <f t="shared" ref="K179:L179" si="18">SUM(K174:K178)</f>
        <v>59919</v>
      </c>
      <c r="L179" s="513">
        <f t="shared" si="18"/>
        <v>70000</v>
      </c>
      <c r="M179" s="449"/>
      <c r="N179" s="450"/>
      <c r="O179" s="450"/>
      <c r="P179" s="450"/>
      <c r="Q179" s="450"/>
      <c r="R179" s="450"/>
      <c r="S179" s="450"/>
      <c r="T179" s="450"/>
      <c r="U179" s="450"/>
      <c r="V179" s="450"/>
      <c r="W179" s="450"/>
      <c r="X179" s="450"/>
      <c r="Y179" s="450"/>
      <c r="Z179" s="450"/>
      <c r="AA179" s="451"/>
      <c r="AB179" s="451"/>
      <c r="AC179" s="451"/>
      <c r="AD179" s="451"/>
      <c r="AE179" s="451"/>
      <c r="AF179" s="451"/>
      <c r="AG179" s="451"/>
      <c r="AH179" s="451"/>
      <c r="AI179" s="451"/>
      <c r="AJ179" s="451"/>
      <c r="AK179" s="451"/>
      <c r="AL179" s="451"/>
      <c r="AM179" s="451"/>
    </row>
    <row r="180" spans="1:39" ht="15" customHeight="1" x14ac:dyDescent="0.25">
      <c r="A180" s="219"/>
      <c r="B180" s="132"/>
      <c r="C180" s="464"/>
      <c r="D180" s="540"/>
      <c r="E180" s="132"/>
      <c r="F180" s="458"/>
      <c r="G180" s="493"/>
      <c r="H180" s="529"/>
      <c r="I180" s="530"/>
      <c r="J180" s="493"/>
      <c r="K180" s="529"/>
      <c r="L180" s="530"/>
      <c r="M180" s="442"/>
      <c r="N180" s="443"/>
      <c r="O180" s="443"/>
      <c r="P180" s="443"/>
      <c r="Q180" s="443"/>
      <c r="R180" s="443"/>
      <c r="S180" s="443"/>
      <c r="T180" s="443"/>
      <c r="U180" s="443"/>
      <c r="V180" s="443"/>
      <c r="W180" s="443"/>
      <c r="X180" s="443"/>
      <c r="Y180" s="443"/>
      <c r="Z180" s="443"/>
      <c r="AA180" s="238"/>
      <c r="AB180" s="238"/>
      <c r="AC180" s="238"/>
      <c r="AD180" s="238"/>
      <c r="AE180" s="238"/>
      <c r="AF180" s="238"/>
      <c r="AG180" s="238"/>
      <c r="AH180" s="238"/>
      <c r="AI180" s="238"/>
      <c r="AJ180" s="238"/>
      <c r="AK180" s="238"/>
      <c r="AL180" s="238"/>
      <c r="AM180" s="238"/>
    </row>
    <row r="181" spans="1:39" ht="15" customHeight="1" x14ac:dyDescent="0.25">
      <c r="A181" s="219" t="s">
        <v>978</v>
      </c>
      <c r="B181" s="219" t="s">
        <v>979</v>
      </c>
      <c r="C181" s="514" t="s">
        <v>3</v>
      </c>
      <c r="D181" s="469" t="s">
        <v>252</v>
      </c>
      <c r="E181" s="223" t="s">
        <v>980</v>
      </c>
      <c r="F181" s="191" t="s">
        <v>980</v>
      </c>
      <c r="G181" s="445"/>
      <c r="H181" s="446"/>
      <c r="I181" s="447"/>
      <c r="J181" s="445">
        <v>1000</v>
      </c>
      <c r="K181" s="446">
        <v>10000</v>
      </c>
      <c r="L181" s="447">
        <v>39028</v>
      </c>
      <c r="M181" s="442"/>
      <c r="N181" s="443"/>
      <c r="O181" s="443"/>
      <c r="P181" s="443"/>
      <c r="Q181" s="443"/>
      <c r="R181" s="443"/>
      <c r="S181" s="443"/>
      <c r="T181" s="443"/>
      <c r="U181" s="443"/>
      <c r="V181" s="443"/>
      <c r="W181" s="443"/>
      <c r="X181" s="443"/>
      <c r="Y181" s="443"/>
      <c r="Z181" s="443"/>
      <c r="AA181" s="238"/>
      <c r="AB181" s="238"/>
      <c r="AC181" s="238"/>
      <c r="AD181" s="238"/>
      <c r="AE181" s="238"/>
      <c r="AF181" s="238"/>
      <c r="AG181" s="238"/>
      <c r="AH181" s="238"/>
      <c r="AI181" s="238"/>
      <c r="AJ181" s="238"/>
      <c r="AK181" s="238"/>
      <c r="AL181" s="238"/>
      <c r="AM181" s="238"/>
    </row>
    <row r="182" spans="1:39" ht="15" customHeight="1" x14ac:dyDescent="0.25">
      <c r="A182" s="219" t="s">
        <v>981</v>
      </c>
      <c r="B182" s="219" t="s">
        <v>982</v>
      </c>
      <c r="C182" s="514" t="s">
        <v>3</v>
      </c>
      <c r="D182" s="469" t="s">
        <v>525</v>
      </c>
      <c r="E182" s="223" t="s">
        <v>525</v>
      </c>
      <c r="F182" s="191" t="s">
        <v>525</v>
      </c>
      <c r="G182" s="465"/>
      <c r="H182" s="192"/>
      <c r="I182" s="466"/>
      <c r="J182" s="465">
        <v>1000</v>
      </c>
      <c r="K182" s="192">
        <v>15000</v>
      </c>
      <c r="L182" s="466">
        <v>40000</v>
      </c>
      <c r="M182" s="442"/>
      <c r="N182" s="443"/>
      <c r="O182" s="443"/>
      <c r="P182" s="443"/>
      <c r="Q182" s="443"/>
      <c r="R182" s="443"/>
      <c r="S182" s="443"/>
      <c r="T182" s="443"/>
      <c r="U182" s="443"/>
      <c r="V182" s="443"/>
      <c r="W182" s="443"/>
      <c r="X182" s="443"/>
      <c r="Y182" s="443"/>
      <c r="Z182" s="443"/>
      <c r="AA182" s="238"/>
      <c r="AB182" s="238"/>
      <c r="AC182" s="238"/>
      <c r="AD182" s="238"/>
      <c r="AE182" s="238"/>
      <c r="AF182" s="238"/>
      <c r="AG182" s="238"/>
      <c r="AH182" s="238"/>
      <c r="AI182" s="238"/>
      <c r="AJ182" s="238"/>
      <c r="AK182" s="238"/>
      <c r="AL182" s="238"/>
      <c r="AM182" s="238"/>
    </row>
    <row r="183" spans="1:39" ht="15" customHeight="1" x14ac:dyDescent="0.25">
      <c r="A183" s="219" t="s">
        <v>983</v>
      </c>
      <c r="B183" s="219" t="s">
        <v>984</v>
      </c>
      <c r="C183" s="514" t="s">
        <v>3</v>
      </c>
      <c r="D183" s="497" t="s">
        <v>254</v>
      </c>
      <c r="E183" s="536" t="s">
        <v>985</v>
      </c>
      <c r="F183" s="481" t="s">
        <v>985</v>
      </c>
      <c r="G183" s="517"/>
      <c r="H183" s="518"/>
      <c r="I183" s="519"/>
      <c r="J183" s="517">
        <v>150000</v>
      </c>
      <c r="K183" s="518">
        <v>160000</v>
      </c>
      <c r="L183" s="519">
        <v>183558</v>
      </c>
      <c r="M183" s="442"/>
      <c r="N183" s="443"/>
      <c r="O183" s="443"/>
      <c r="P183" s="443"/>
      <c r="Q183" s="443"/>
      <c r="R183" s="443"/>
      <c r="S183" s="443"/>
      <c r="T183" s="443"/>
      <c r="U183" s="443"/>
      <c r="V183" s="443"/>
      <c r="W183" s="443"/>
      <c r="X183" s="443"/>
      <c r="Y183" s="443"/>
      <c r="Z183" s="443"/>
      <c r="AA183" s="238"/>
      <c r="AB183" s="238"/>
      <c r="AC183" s="238"/>
      <c r="AD183" s="238"/>
      <c r="AE183" s="238"/>
      <c r="AF183" s="238"/>
      <c r="AG183" s="238"/>
      <c r="AH183" s="238"/>
      <c r="AI183" s="238"/>
      <c r="AJ183" s="238"/>
      <c r="AK183" s="238"/>
      <c r="AL183" s="238"/>
      <c r="AM183" s="238"/>
    </row>
    <row r="184" spans="1:39" s="104" customFormat="1" ht="15" customHeight="1" x14ac:dyDescent="0.2">
      <c r="A184" s="614"/>
      <c r="B184" s="618"/>
      <c r="C184" s="870" t="s">
        <v>103</v>
      </c>
      <c r="D184" s="893"/>
      <c r="E184" s="893"/>
      <c r="F184" s="618"/>
      <c r="G184" s="577"/>
      <c r="H184" s="512"/>
      <c r="I184" s="578"/>
      <c r="J184" s="511">
        <f>SUM(J181:J183)</f>
        <v>152000</v>
      </c>
      <c r="K184" s="512">
        <f t="shared" ref="K184:L184" si="19">SUM(K181:K183)</f>
        <v>185000</v>
      </c>
      <c r="L184" s="513">
        <f t="shared" si="19"/>
        <v>262586</v>
      </c>
      <c r="M184" s="449"/>
      <c r="N184" s="450"/>
      <c r="O184" s="450"/>
      <c r="P184" s="450"/>
      <c r="Q184" s="450"/>
      <c r="R184" s="450"/>
      <c r="S184" s="450"/>
      <c r="T184" s="450"/>
      <c r="U184" s="450"/>
      <c r="V184" s="450"/>
      <c r="W184" s="450"/>
      <c r="X184" s="450"/>
      <c r="Y184" s="450"/>
      <c r="Z184" s="450"/>
      <c r="AA184" s="451"/>
      <c r="AB184" s="451"/>
      <c r="AC184" s="451"/>
      <c r="AD184" s="451"/>
      <c r="AE184" s="451"/>
      <c r="AF184" s="451"/>
      <c r="AG184" s="451"/>
      <c r="AH184" s="451"/>
      <c r="AI184" s="451"/>
      <c r="AJ184" s="451"/>
      <c r="AK184" s="451"/>
      <c r="AL184" s="451"/>
      <c r="AM184" s="451"/>
    </row>
    <row r="185" spans="1:39" ht="15" customHeight="1" x14ac:dyDescent="0.25">
      <c r="A185" s="219"/>
      <c r="B185" s="219"/>
      <c r="C185" s="132"/>
      <c r="D185" s="459"/>
      <c r="E185" s="132"/>
      <c r="F185" s="458"/>
      <c r="G185" s="461"/>
      <c r="H185" s="462"/>
      <c r="I185" s="463"/>
      <c r="J185" s="461"/>
      <c r="K185" s="462"/>
      <c r="L185" s="463"/>
      <c r="M185" s="442"/>
      <c r="N185" s="443"/>
      <c r="O185" s="443"/>
      <c r="P185" s="443"/>
      <c r="Q185" s="443"/>
      <c r="R185" s="443"/>
      <c r="S185" s="443"/>
      <c r="T185" s="443"/>
      <c r="U185" s="443"/>
      <c r="V185" s="443"/>
      <c r="W185" s="443"/>
      <c r="X185" s="443"/>
      <c r="Y185" s="443"/>
      <c r="Z185" s="443"/>
      <c r="AA185" s="238"/>
      <c r="AB185" s="238"/>
      <c r="AC185" s="238"/>
      <c r="AD185" s="238"/>
      <c r="AE185" s="238"/>
      <c r="AF185" s="238"/>
      <c r="AG185" s="238"/>
      <c r="AH185" s="238"/>
      <c r="AI185" s="238"/>
      <c r="AJ185" s="238"/>
      <c r="AK185" s="238"/>
      <c r="AL185" s="238"/>
      <c r="AM185" s="238"/>
    </row>
    <row r="186" spans="1:39" ht="15" customHeight="1" x14ac:dyDescent="0.25">
      <c r="A186" s="219" t="s">
        <v>986</v>
      </c>
      <c r="B186" s="219" t="s">
        <v>987</v>
      </c>
      <c r="C186" s="132" t="s">
        <v>9</v>
      </c>
      <c r="D186" s="190" t="s">
        <v>94</v>
      </c>
      <c r="E186" s="132" t="s">
        <v>988</v>
      </c>
      <c r="F186" s="191" t="s">
        <v>989</v>
      </c>
      <c r="G186" s="465"/>
      <c r="H186" s="192"/>
      <c r="I186" s="466"/>
      <c r="J186" s="465">
        <v>60000</v>
      </c>
      <c r="K186" s="192">
        <v>40000</v>
      </c>
      <c r="L186" s="466">
        <v>50000</v>
      </c>
      <c r="M186" s="442"/>
      <c r="N186" s="443"/>
      <c r="O186" s="443"/>
      <c r="P186" s="443"/>
      <c r="Q186" s="443"/>
      <c r="R186" s="443"/>
      <c r="S186" s="443"/>
      <c r="T186" s="443"/>
      <c r="U186" s="443"/>
      <c r="V186" s="443"/>
      <c r="W186" s="443"/>
      <c r="X186" s="443"/>
      <c r="Y186" s="443"/>
      <c r="Z186" s="443"/>
      <c r="AA186" s="238"/>
      <c r="AB186" s="238"/>
      <c r="AC186" s="238"/>
      <c r="AD186" s="238"/>
      <c r="AE186" s="238"/>
      <c r="AF186" s="238"/>
      <c r="AG186" s="238"/>
      <c r="AH186" s="238"/>
      <c r="AI186" s="238"/>
      <c r="AJ186" s="238"/>
      <c r="AK186" s="238"/>
      <c r="AL186" s="238"/>
      <c r="AM186" s="238"/>
    </row>
    <row r="187" spans="1:39" ht="15" customHeight="1" x14ac:dyDescent="0.25">
      <c r="A187" s="219" t="s">
        <v>990</v>
      </c>
      <c r="B187" s="219" t="s">
        <v>991</v>
      </c>
      <c r="C187" s="132" t="s">
        <v>9</v>
      </c>
      <c r="D187" s="190" t="s">
        <v>94</v>
      </c>
      <c r="E187" s="132" t="s">
        <v>988</v>
      </c>
      <c r="F187" s="191" t="s">
        <v>992</v>
      </c>
      <c r="G187" s="465"/>
      <c r="H187" s="192"/>
      <c r="I187" s="466"/>
      <c r="J187" s="465">
        <v>55000</v>
      </c>
      <c r="K187" s="192">
        <v>60000</v>
      </c>
      <c r="L187" s="466">
        <v>90000</v>
      </c>
      <c r="M187" s="442"/>
      <c r="N187" s="443"/>
      <c r="O187" s="443"/>
      <c r="P187" s="443"/>
      <c r="Q187" s="443"/>
      <c r="R187" s="443"/>
      <c r="S187" s="443"/>
      <c r="T187" s="443"/>
      <c r="U187" s="443"/>
      <c r="V187" s="443"/>
      <c r="W187" s="443"/>
      <c r="X187" s="443"/>
      <c r="Y187" s="443"/>
      <c r="Z187" s="443"/>
      <c r="AA187" s="238"/>
      <c r="AB187" s="238"/>
      <c r="AC187" s="238"/>
      <c r="AD187" s="238"/>
      <c r="AE187" s="238"/>
      <c r="AF187" s="238"/>
      <c r="AG187" s="238"/>
      <c r="AH187" s="238"/>
      <c r="AI187" s="238"/>
      <c r="AJ187" s="238"/>
      <c r="AK187" s="238"/>
      <c r="AL187" s="238"/>
      <c r="AM187" s="238"/>
    </row>
    <row r="188" spans="1:39" ht="15" customHeight="1" x14ac:dyDescent="0.25">
      <c r="A188" s="219" t="s">
        <v>993</v>
      </c>
      <c r="B188" s="219" t="s">
        <v>994</v>
      </c>
      <c r="C188" s="132" t="s">
        <v>9</v>
      </c>
      <c r="D188" s="190" t="s">
        <v>94</v>
      </c>
      <c r="E188" s="132" t="s">
        <v>988</v>
      </c>
      <c r="F188" s="191" t="s">
        <v>524</v>
      </c>
      <c r="G188" s="465"/>
      <c r="H188" s="192"/>
      <c r="I188" s="466"/>
      <c r="J188" s="465">
        <v>105000</v>
      </c>
      <c r="K188" s="192"/>
      <c r="L188" s="466"/>
      <c r="M188" s="442"/>
      <c r="N188" s="443"/>
      <c r="O188" s="443"/>
      <c r="P188" s="443"/>
      <c r="Q188" s="443"/>
      <c r="R188" s="443"/>
      <c r="S188" s="443"/>
      <c r="T188" s="443"/>
      <c r="U188" s="443"/>
      <c r="V188" s="443"/>
      <c r="W188" s="443"/>
      <c r="X188" s="443"/>
      <c r="Y188" s="443"/>
      <c r="Z188" s="443"/>
      <c r="AA188" s="238"/>
      <c r="AB188" s="238"/>
      <c r="AC188" s="238"/>
      <c r="AD188" s="238"/>
      <c r="AE188" s="238"/>
      <c r="AF188" s="238"/>
      <c r="AG188" s="238"/>
      <c r="AH188" s="238"/>
      <c r="AI188" s="238"/>
      <c r="AJ188" s="238"/>
      <c r="AK188" s="238"/>
      <c r="AL188" s="238"/>
      <c r="AM188" s="238"/>
    </row>
    <row r="189" spans="1:39" ht="15" customHeight="1" x14ac:dyDescent="0.25">
      <c r="A189" s="219"/>
      <c r="B189" s="219" t="s">
        <v>995</v>
      </c>
      <c r="C189" s="132" t="s">
        <v>9</v>
      </c>
      <c r="D189" s="190" t="s">
        <v>94</v>
      </c>
      <c r="E189" s="132" t="s">
        <v>988</v>
      </c>
      <c r="F189" s="191" t="s">
        <v>524</v>
      </c>
      <c r="G189" s="465"/>
      <c r="H189" s="192"/>
      <c r="I189" s="466"/>
      <c r="J189" s="465">
        <v>1000</v>
      </c>
      <c r="K189" s="192">
        <v>40000</v>
      </c>
      <c r="L189" s="466">
        <v>80000</v>
      </c>
      <c r="M189" s="442"/>
      <c r="N189" s="443"/>
      <c r="O189" s="443"/>
      <c r="P189" s="443"/>
      <c r="Q189" s="443"/>
      <c r="R189" s="443"/>
      <c r="S189" s="443"/>
      <c r="T189" s="443"/>
      <c r="U189" s="443"/>
      <c r="V189" s="443"/>
      <c r="W189" s="443"/>
      <c r="X189" s="443"/>
      <c r="Y189" s="443"/>
      <c r="Z189" s="443"/>
      <c r="AA189" s="238"/>
      <c r="AB189" s="238"/>
      <c r="AC189" s="238"/>
      <c r="AD189" s="238"/>
      <c r="AE189" s="238"/>
      <c r="AF189" s="238"/>
      <c r="AG189" s="238"/>
      <c r="AH189" s="238"/>
      <c r="AI189" s="238"/>
      <c r="AJ189" s="238"/>
      <c r="AK189" s="238"/>
      <c r="AL189" s="238"/>
      <c r="AM189" s="238"/>
    </row>
    <row r="190" spans="1:39" ht="30" customHeight="1" x14ac:dyDescent="0.25">
      <c r="A190" s="219"/>
      <c r="B190" s="233" t="s">
        <v>996</v>
      </c>
      <c r="C190" s="132" t="s">
        <v>9</v>
      </c>
      <c r="D190" s="190" t="s">
        <v>94</v>
      </c>
      <c r="E190" s="132" t="s">
        <v>988</v>
      </c>
      <c r="F190" s="191" t="s">
        <v>524</v>
      </c>
      <c r="G190" s="465"/>
      <c r="H190" s="192"/>
      <c r="I190" s="466"/>
      <c r="J190" s="465">
        <v>5000</v>
      </c>
      <c r="K190" s="192">
        <v>50000</v>
      </c>
      <c r="L190" s="466">
        <v>90000</v>
      </c>
      <c r="M190" s="442"/>
      <c r="N190" s="443"/>
      <c r="O190" s="443"/>
      <c r="P190" s="443"/>
      <c r="Q190" s="443"/>
      <c r="R190" s="443"/>
      <c r="S190" s="443"/>
      <c r="T190" s="443"/>
      <c r="U190" s="443"/>
      <c r="V190" s="443"/>
      <c r="W190" s="443"/>
      <c r="X190" s="443"/>
      <c r="Y190" s="443"/>
      <c r="Z190" s="443"/>
      <c r="AA190" s="238"/>
      <c r="AB190" s="238"/>
      <c r="AC190" s="238"/>
      <c r="AD190" s="238"/>
      <c r="AE190" s="238"/>
      <c r="AF190" s="238"/>
      <c r="AG190" s="238"/>
      <c r="AH190" s="238"/>
      <c r="AI190" s="238"/>
      <c r="AJ190" s="238"/>
      <c r="AK190" s="238"/>
      <c r="AL190" s="238"/>
      <c r="AM190" s="238"/>
    </row>
    <row r="191" spans="1:39" s="104" customFormat="1" ht="15" customHeight="1" x14ac:dyDescent="0.2">
      <c r="A191" s="614"/>
      <c r="B191" s="618"/>
      <c r="C191" s="870" t="s">
        <v>276</v>
      </c>
      <c r="D191" s="893"/>
      <c r="E191" s="893"/>
      <c r="F191" s="618"/>
      <c r="G191" s="577"/>
      <c r="H191" s="512"/>
      <c r="I191" s="578"/>
      <c r="J191" s="511">
        <f>SUM(J186:J190)</f>
        <v>226000</v>
      </c>
      <c r="K191" s="512">
        <f t="shared" ref="K191:L191" si="20">SUM(K186:K190)</f>
        <v>190000</v>
      </c>
      <c r="L191" s="513">
        <f t="shared" si="20"/>
        <v>310000</v>
      </c>
      <c r="M191" s="449"/>
      <c r="N191" s="450"/>
      <c r="O191" s="450"/>
      <c r="P191" s="450"/>
      <c r="Q191" s="450"/>
      <c r="R191" s="450"/>
      <c r="S191" s="450"/>
      <c r="T191" s="450"/>
      <c r="U191" s="450"/>
      <c r="V191" s="450"/>
      <c r="W191" s="450"/>
      <c r="X191" s="450"/>
      <c r="Y191" s="450"/>
      <c r="Z191" s="450"/>
      <c r="AA191" s="451"/>
      <c r="AB191" s="451"/>
      <c r="AC191" s="451"/>
      <c r="AD191" s="451"/>
      <c r="AE191" s="451"/>
      <c r="AF191" s="451"/>
      <c r="AG191" s="451"/>
      <c r="AH191" s="451"/>
      <c r="AI191" s="451"/>
      <c r="AJ191" s="451"/>
      <c r="AK191" s="451"/>
      <c r="AL191" s="451"/>
      <c r="AM191" s="451"/>
    </row>
    <row r="192" spans="1:39" ht="15" customHeight="1" x14ac:dyDescent="0.25">
      <c r="A192" s="502"/>
      <c r="B192" s="503"/>
      <c r="C192" s="503"/>
      <c r="D192" s="503"/>
      <c r="E192" s="503"/>
      <c r="F192" s="503"/>
      <c r="G192" s="541"/>
      <c r="H192" s="541"/>
      <c r="I192" s="541"/>
      <c r="J192" s="541"/>
      <c r="K192" s="541"/>
      <c r="L192" s="542"/>
      <c r="M192" s="442"/>
      <c r="N192" s="443"/>
      <c r="O192" s="443"/>
      <c r="P192" s="443"/>
      <c r="Q192" s="443"/>
      <c r="R192" s="443"/>
      <c r="S192" s="443"/>
      <c r="T192" s="443"/>
      <c r="U192" s="443"/>
      <c r="V192" s="443"/>
      <c r="W192" s="443"/>
      <c r="X192" s="443"/>
      <c r="Y192" s="443"/>
      <c r="Z192" s="443"/>
      <c r="AA192" s="238"/>
      <c r="AB192" s="238"/>
      <c r="AC192" s="238"/>
      <c r="AD192" s="238"/>
      <c r="AE192" s="238"/>
      <c r="AF192" s="238"/>
      <c r="AG192" s="238"/>
      <c r="AH192" s="238"/>
      <c r="AI192" s="238"/>
      <c r="AJ192" s="238"/>
      <c r="AK192" s="238"/>
      <c r="AL192" s="238"/>
      <c r="AM192" s="238"/>
    </row>
    <row r="193" spans="1:39" s="104" customFormat="1" ht="15" customHeight="1" x14ac:dyDescent="0.2">
      <c r="A193" s="614"/>
      <c r="B193" s="618"/>
      <c r="C193" s="870" t="s">
        <v>104</v>
      </c>
      <c r="D193" s="893"/>
      <c r="E193" s="893"/>
      <c r="F193" s="618"/>
      <c r="G193" s="577">
        <f t="shared" ref="G193:L193" si="21">G166+G172+G179+G184+G191</f>
        <v>209676</v>
      </c>
      <c r="H193" s="512">
        <f t="shared" si="21"/>
        <v>286924</v>
      </c>
      <c r="I193" s="578">
        <f t="shared" si="21"/>
        <v>646180</v>
      </c>
      <c r="J193" s="511">
        <f t="shared" si="21"/>
        <v>909000</v>
      </c>
      <c r="K193" s="512">
        <f t="shared" si="21"/>
        <v>844867</v>
      </c>
      <c r="L193" s="513">
        <f t="shared" si="21"/>
        <v>772586</v>
      </c>
      <c r="M193" s="449"/>
      <c r="N193" s="450"/>
      <c r="O193" s="450"/>
      <c r="P193" s="450"/>
      <c r="Q193" s="450"/>
      <c r="R193" s="450"/>
      <c r="S193" s="450"/>
      <c r="T193" s="450"/>
      <c r="U193" s="450"/>
      <c r="V193" s="450"/>
      <c r="W193" s="450"/>
      <c r="X193" s="450"/>
      <c r="Y193" s="450"/>
      <c r="Z193" s="450"/>
      <c r="AA193" s="451"/>
      <c r="AB193" s="451"/>
      <c r="AC193" s="451"/>
      <c r="AD193" s="451"/>
      <c r="AE193" s="451"/>
      <c r="AF193" s="451"/>
      <c r="AG193" s="451"/>
      <c r="AH193" s="451"/>
      <c r="AI193" s="451"/>
      <c r="AJ193" s="451"/>
      <c r="AK193" s="451"/>
      <c r="AL193" s="451"/>
      <c r="AM193" s="451"/>
    </row>
    <row r="194" spans="1:39" customFormat="1" ht="15" hidden="1" customHeight="1" x14ac:dyDescent="0.2">
      <c r="M194" s="58"/>
    </row>
    <row r="195" spans="1:39" customFormat="1" ht="15" customHeight="1" x14ac:dyDescent="0.2">
      <c r="M195" s="58"/>
    </row>
    <row r="196" spans="1:39" ht="15" customHeight="1" x14ac:dyDescent="0.25">
      <c r="A196" s="182"/>
      <c r="B196" s="185" t="s">
        <v>105</v>
      </c>
      <c r="C196" s="91"/>
      <c r="D196" s="91"/>
      <c r="E196" s="91"/>
      <c r="F196" s="91"/>
      <c r="G196" s="187"/>
      <c r="H196" s="187"/>
      <c r="I196" s="187"/>
      <c r="J196" s="187"/>
      <c r="K196" s="187"/>
      <c r="L196" s="188"/>
      <c r="M196" s="442"/>
      <c r="N196" s="443"/>
      <c r="O196" s="443"/>
      <c r="P196" s="443"/>
      <c r="Q196" s="443"/>
      <c r="R196" s="443"/>
      <c r="S196" s="443"/>
      <c r="T196" s="443"/>
      <c r="U196" s="443"/>
      <c r="V196" s="443"/>
      <c r="W196" s="443"/>
      <c r="X196" s="443"/>
      <c r="Y196" s="443"/>
      <c r="Z196" s="443"/>
      <c r="AA196" s="238"/>
      <c r="AB196" s="238"/>
      <c r="AC196" s="238"/>
      <c r="AD196" s="238"/>
      <c r="AE196" s="238"/>
      <c r="AF196" s="238"/>
      <c r="AG196" s="238"/>
      <c r="AH196" s="238"/>
      <c r="AI196" s="238"/>
      <c r="AJ196" s="238"/>
      <c r="AK196" s="238"/>
      <c r="AL196" s="238"/>
      <c r="AM196" s="238"/>
    </row>
    <row r="197" spans="1:39" ht="15" customHeight="1" x14ac:dyDescent="0.25">
      <c r="A197" s="85"/>
      <c r="B197" s="85"/>
      <c r="C197" s="84"/>
      <c r="D197" s="183"/>
      <c r="E197" s="84"/>
      <c r="F197" s="89"/>
      <c r="G197" s="77"/>
      <c r="H197" s="112"/>
      <c r="I197" s="534"/>
      <c r="J197" s="77"/>
      <c r="K197" s="112"/>
      <c r="L197" s="534"/>
      <c r="M197" s="442"/>
      <c r="N197" s="443"/>
      <c r="O197" s="443"/>
      <c r="P197" s="443"/>
      <c r="Q197" s="443"/>
      <c r="R197" s="443"/>
      <c r="S197" s="443"/>
      <c r="T197" s="443"/>
      <c r="U197" s="443"/>
      <c r="V197" s="443"/>
      <c r="W197" s="443"/>
      <c r="X197" s="443"/>
      <c r="Y197" s="443"/>
      <c r="Z197" s="443"/>
      <c r="AA197" s="238"/>
      <c r="AB197" s="238"/>
      <c r="AC197" s="238"/>
      <c r="AD197" s="238"/>
      <c r="AE197" s="238"/>
      <c r="AF197" s="238"/>
      <c r="AG197" s="238"/>
      <c r="AH197" s="238"/>
      <c r="AI197" s="238"/>
      <c r="AJ197" s="238"/>
      <c r="AK197" s="238"/>
      <c r="AL197" s="238"/>
      <c r="AM197" s="238"/>
    </row>
    <row r="198" spans="1:39" ht="15" customHeight="1" x14ac:dyDescent="0.25">
      <c r="A198" s="219"/>
      <c r="B198" s="219" t="s">
        <v>997</v>
      </c>
      <c r="C198" s="514" t="s">
        <v>9</v>
      </c>
      <c r="D198" s="469" t="s">
        <v>106</v>
      </c>
      <c r="E198" s="132" t="s">
        <v>479</v>
      </c>
      <c r="F198" s="191" t="s">
        <v>998</v>
      </c>
      <c r="G198" s="465">
        <v>5000</v>
      </c>
      <c r="H198" s="192">
        <v>41879</v>
      </c>
      <c r="I198" s="466">
        <v>98781</v>
      </c>
      <c r="J198" s="483"/>
      <c r="K198" s="484"/>
      <c r="L198" s="485"/>
      <c r="M198" s="522"/>
      <c r="N198" s="543">
        <f>G198+G199+G200+G201</f>
        <v>41108</v>
      </c>
      <c r="O198" s="543">
        <f t="shared" ref="O198:P198" si="22">H198+H199+H200+H201</f>
        <v>126950</v>
      </c>
      <c r="P198" s="543">
        <f t="shared" si="22"/>
        <v>141623</v>
      </c>
      <c r="Q198" s="61"/>
      <c r="R198" s="61"/>
      <c r="S198" s="61"/>
    </row>
    <row r="199" spans="1:39" ht="15" customHeight="1" x14ac:dyDescent="0.25">
      <c r="A199" s="219"/>
      <c r="B199" s="219" t="s">
        <v>999</v>
      </c>
      <c r="C199" s="514" t="s">
        <v>9</v>
      </c>
      <c r="D199" s="469" t="s">
        <v>106</v>
      </c>
      <c r="E199" s="132" t="s">
        <v>479</v>
      </c>
      <c r="F199" s="191" t="s">
        <v>998</v>
      </c>
      <c r="G199" s="465">
        <v>28108</v>
      </c>
      <c r="H199" s="192">
        <v>36450</v>
      </c>
      <c r="I199" s="466">
        <v>3000</v>
      </c>
      <c r="J199" s="483"/>
      <c r="K199" s="484"/>
      <c r="L199" s="485"/>
      <c r="M199" s="522"/>
      <c r="N199" s="523"/>
      <c r="O199" s="61"/>
      <c r="P199" s="61"/>
      <c r="Q199" s="61"/>
      <c r="R199" s="61"/>
      <c r="S199" s="61"/>
    </row>
    <row r="200" spans="1:39" ht="15" customHeight="1" x14ac:dyDescent="0.25">
      <c r="A200" s="219"/>
      <c r="B200" s="219" t="s">
        <v>1000</v>
      </c>
      <c r="C200" s="514" t="s">
        <v>9</v>
      </c>
      <c r="D200" s="469" t="s">
        <v>106</v>
      </c>
      <c r="E200" s="132" t="s">
        <v>479</v>
      </c>
      <c r="F200" s="191" t="s">
        <v>998</v>
      </c>
      <c r="G200" s="465">
        <v>3000</v>
      </c>
      <c r="H200" s="192">
        <v>25621</v>
      </c>
      <c r="I200" s="466">
        <v>34842</v>
      </c>
      <c r="J200" s="483"/>
      <c r="K200" s="484"/>
      <c r="L200" s="485"/>
      <c r="M200" s="522"/>
      <c r="N200" s="523"/>
      <c r="O200" s="61"/>
      <c r="P200" s="61"/>
      <c r="Q200" s="61"/>
      <c r="R200" s="61"/>
      <c r="S200" s="61"/>
    </row>
    <row r="201" spans="1:39" ht="15" customHeight="1" x14ac:dyDescent="0.25">
      <c r="A201" s="219"/>
      <c r="B201" s="219" t="s">
        <v>1001</v>
      </c>
      <c r="C201" s="514" t="s">
        <v>9</v>
      </c>
      <c r="D201" s="469" t="s">
        <v>106</v>
      </c>
      <c r="E201" s="132" t="s">
        <v>479</v>
      </c>
      <c r="F201" s="191" t="s">
        <v>998</v>
      </c>
      <c r="G201" s="465">
        <v>5000</v>
      </c>
      <c r="H201" s="192">
        <v>23000</v>
      </c>
      <c r="I201" s="466">
        <v>5000</v>
      </c>
      <c r="J201" s="483"/>
      <c r="K201" s="484"/>
      <c r="L201" s="485"/>
      <c r="M201" s="522"/>
      <c r="N201" s="523"/>
      <c r="O201" s="61"/>
      <c r="P201" s="61"/>
      <c r="Q201" s="61"/>
      <c r="R201" s="61"/>
      <c r="S201" s="61"/>
    </row>
    <row r="202" spans="1:39" ht="30" customHeight="1" x14ac:dyDescent="0.25">
      <c r="A202" s="219"/>
      <c r="B202" s="468" t="s">
        <v>1002</v>
      </c>
      <c r="C202" s="514" t="s">
        <v>9</v>
      </c>
      <c r="D202" s="469" t="s">
        <v>106</v>
      </c>
      <c r="E202" s="223" t="s">
        <v>479</v>
      </c>
      <c r="F202" s="132" t="s">
        <v>1003</v>
      </c>
      <c r="G202" s="465">
        <v>3000</v>
      </c>
      <c r="H202" s="192">
        <v>10000</v>
      </c>
      <c r="I202" s="466">
        <v>90000</v>
      </c>
      <c r="J202" s="483"/>
      <c r="K202" s="484"/>
      <c r="L202" s="485"/>
      <c r="M202" s="522"/>
      <c r="N202" s="523"/>
      <c r="O202" s="61"/>
      <c r="P202" s="61"/>
      <c r="Q202" s="61"/>
      <c r="R202" s="61"/>
      <c r="S202" s="61"/>
    </row>
    <row r="203" spans="1:39" ht="15" customHeight="1" x14ac:dyDescent="0.25">
      <c r="A203" s="219"/>
      <c r="B203" s="219" t="s">
        <v>1004</v>
      </c>
      <c r="C203" s="514" t="s">
        <v>9</v>
      </c>
      <c r="D203" s="469" t="s">
        <v>106</v>
      </c>
      <c r="E203" s="223" t="s">
        <v>479</v>
      </c>
      <c r="F203" s="191" t="s">
        <v>1005</v>
      </c>
      <c r="G203" s="465">
        <v>33403</v>
      </c>
      <c r="H203" s="192">
        <v>15343</v>
      </c>
      <c r="I203" s="466">
        <v>3500</v>
      </c>
      <c r="J203" s="483"/>
      <c r="K203" s="484"/>
      <c r="L203" s="485"/>
      <c r="M203" s="522"/>
      <c r="N203" s="543">
        <f>G203+G204</f>
        <v>75410</v>
      </c>
      <c r="O203" s="543">
        <f t="shared" ref="O203:P203" si="23">H203+H204</f>
        <v>46671</v>
      </c>
      <c r="P203" s="543">
        <f t="shared" si="23"/>
        <v>127724</v>
      </c>
      <c r="Q203" s="61"/>
      <c r="R203" s="61"/>
      <c r="S203" s="61"/>
    </row>
    <row r="204" spans="1:39" ht="15" customHeight="1" x14ac:dyDescent="0.25">
      <c r="A204" s="219"/>
      <c r="B204" s="468" t="s">
        <v>1006</v>
      </c>
      <c r="C204" s="514" t="s">
        <v>9</v>
      </c>
      <c r="D204" s="469" t="s">
        <v>106</v>
      </c>
      <c r="E204" s="223" t="s">
        <v>479</v>
      </c>
      <c r="F204" s="132" t="s">
        <v>1007</v>
      </c>
      <c r="G204" s="465">
        <v>42007</v>
      </c>
      <c r="H204" s="192">
        <v>31328</v>
      </c>
      <c r="I204" s="466">
        <v>124224</v>
      </c>
      <c r="J204" s="483"/>
      <c r="K204" s="484"/>
      <c r="L204" s="485"/>
      <c r="M204" s="522"/>
      <c r="N204" s="523"/>
      <c r="O204" s="61"/>
      <c r="P204" s="61"/>
      <c r="Q204" s="61"/>
      <c r="R204" s="61"/>
      <c r="S204" s="61"/>
    </row>
    <row r="205" spans="1:39" s="104" customFormat="1" ht="15" customHeight="1" x14ac:dyDescent="0.2">
      <c r="A205" s="614"/>
      <c r="B205" s="618"/>
      <c r="C205" s="870" t="s">
        <v>107</v>
      </c>
      <c r="D205" s="893"/>
      <c r="E205" s="893"/>
      <c r="F205" s="618"/>
      <c r="G205" s="577">
        <f>SUM(G198:G204)</f>
        <v>119518</v>
      </c>
      <c r="H205" s="512">
        <f>SUM(H198:H204)</f>
        <v>183621</v>
      </c>
      <c r="I205" s="578">
        <f>SUM(I198:I204)</f>
        <v>359347</v>
      </c>
      <c r="J205" s="511"/>
      <c r="K205" s="512"/>
      <c r="L205" s="513"/>
      <c r="M205" s="449"/>
      <c r="N205" s="450"/>
      <c r="O205" s="450"/>
      <c r="P205" s="450"/>
      <c r="Q205" s="450"/>
      <c r="R205" s="450"/>
      <c r="S205" s="450"/>
      <c r="T205" s="450"/>
      <c r="U205" s="450"/>
      <c r="V205" s="450"/>
      <c r="W205" s="450"/>
      <c r="X205" s="450"/>
      <c r="Y205" s="450"/>
      <c r="Z205" s="450"/>
      <c r="AA205" s="451"/>
      <c r="AB205" s="451"/>
      <c r="AC205" s="451"/>
      <c r="AD205" s="451"/>
      <c r="AE205" s="451"/>
      <c r="AF205" s="451"/>
      <c r="AG205" s="451"/>
      <c r="AH205" s="451"/>
      <c r="AI205" s="451"/>
      <c r="AJ205" s="451"/>
      <c r="AK205" s="451"/>
      <c r="AL205" s="451"/>
      <c r="AM205" s="451"/>
    </row>
    <row r="206" spans="1:39" ht="15" customHeight="1" x14ac:dyDescent="0.25">
      <c r="A206" s="219"/>
      <c r="B206" s="219"/>
      <c r="C206" s="132"/>
      <c r="D206" s="459"/>
      <c r="E206" s="460"/>
      <c r="F206" s="458"/>
      <c r="G206" s="461"/>
      <c r="H206" s="462"/>
      <c r="I206" s="463"/>
      <c r="J206" s="461"/>
      <c r="K206" s="462"/>
      <c r="L206" s="463"/>
      <c r="M206" s="442"/>
      <c r="N206" s="443"/>
      <c r="O206" s="443"/>
      <c r="P206" s="443"/>
      <c r="Q206" s="443"/>
      <c r="R206" s="443"/>
      <c r="S206" s="443"/>
      <c r="T206" s="443"/>
      <c r="U206" s="443"/>
      <c r="V206" s="443"/>
      <c r="W206" s="443"/>
      <c r="X206" s="443"/>
      <c r="Y206" s="443"/>
      <c r="Z206" s="443"/>
      <c r="AA206" s="238"/>
      <c r="AB206" s="238"/>
      <c r="AC206" s="238"/>
      <c r="AD206" s="238"/>
      <c r="AE206" s="238"/>
      <c r="AF206" s="238"/>
      <c r="AG206" s="238"/>
      <c r="AH206" s="238"/>
      <c r="AI206" s="238"/>
      <c r="AJ206" s="238"/>
      <c r="AK206" s="238"/>
      <c r="AL206" s="238"/>
      <c r="AM206" s="238"/>
    </row>
    <row r="207" spans="1:39" ht="15" customHeight="1" x14ac:dyDescent="0.25">
      <c r="A207" s="219"/>
      <c r="B207" s="219" t="s">
        <v>1008</v>
      </c>
      <c r="C207" s="464" t="s">
        <v>3</v>
      </c>
      <c r="D207" s="469" t="s">
        <v>108</v>
      </c>
      <c r="E207" s="223" t="s">
        <v>1009</v>
      </c>
      <c r="F207" s="191" t="s">
        <v>1009</v>
      </c>
      <c r="G207" s="445"/>
      <c r="H207" s="446"/>
      <c r="I207" s="447"/>
      <c r="J207" s="445">
        <v>29765</v>
      </c>
      <c r="K207" s="446">
        <v>28758</v>
      </c>
      <c r="L207" s="447">
        <v>3000</v>
      </c>
      <c r="M207" s="442"/>
      <c r="N207" s="443"/>
      <c r="O207" s="443"/>
      <c r="P207" s="443"/>
      <c r="Q207" s="443"/>
      <c r="R207" s="443"/>
      <c r="S207" s="443"/>
      <c r="T207" s="443"/>
      <c r="U207" s="443"/>
      <c r="V207" s="443"/>
      <c r="W207" s="443"/>
      <c r="X207" s="443"/>
      <c r="Y207" s="443"/>
      <c r="Z207" s="443"/>
      <c r="AA207" s="238"/>
      <c r="AB207" s="238"/>
      <c r="AC207" s="238"/>
      <c r="AD207" s="238"/>
      <c r="AE207" s="238"/>
      <c r="AF207" s="238"/>
      <c r="AG207" s="238"/>
      <c r="AH207" s="238"/>
      <c r="AI207" s="238"/>
      <c r="AJ207" s="238"/>
      <c r="AK207" s="238"/>
      <c r="AL207" s="238"/>
      <c r="AM207" s="238"/>
    </row>
    <row r="208" spans="1:39" ht="15" customHeight="1" x14ac:dyDescent="0.25">
      <c r="A208" s="219"/>
      <c r="B208" s="219" t="s">
        <v>1010</v>
      </c>
      <c r="C208" s="464" t="s">
        <v>3</v>
      </c>
      <c r="D208" s="469" t="s">
        <v>108</v>
      </c>
      <c r="E208" s="223" t="s">
        <v>1009</v>
      </c>
      <c r="F208" s="191" t="s">
        <v>1009</v>
      </c>
      <c r="G208" s="465"/>
      <c r="H208" s="192"/>
      <c r="I208" s="466"/>
      <c r="J208" s="465">
        <v>500</v>
      </c>
      <c r="K208" s="192"/>
      <c r="L208" s="466"/>
      <c r="M208" s="442"/>
      <c r="N208" s="443"/>
      <c r="O208" s="443"/>
      <c r="P208" s="443"/>
      <c r="Q208" s="443"/>
      <c r="R208" s="443"/>
      <c r="S208" s="443"/>
      <c r="T208" s="443"/>
      <c r="U208" s="443"/>
      <c r="V208" s="443"/>
      <c r="W208" s="443"/>
      <c r="X208" s="443"/>
      <c r="Y208" s="443"/>
      <c r="Z208" s="443"/>
      <c r="AA208" s="238"/>
      <c r="AB208" s="238"/>
      <c r="AC208" s="238"/>
      <c r="AD208" s="238"/>
      <c r="AE208" s="238"/>
      <c r="AF208" s="238"/>
      <c r="AG208" s="238"/>
      <c r="AH208" s="238"/>
      <c r="AI208" s="238"/>
      <c r="AJ208" s="238"/>
      <c r="AK208" s="238"/>
      <c r="AL208" s="238"/>
      <c r="AM208" s="238"/>
    </row>
    <row r="209" spans="1:39" ht="15" customHeight="1" x14ac:dyDescent="0.25">
      <c r="A209" s="219" t="s">
        <v>1011</v>
      </c>
      <c r="B209" s="219" t="s">
        <v>1012</v>
      </c>
      <c r="C209" s="464" t="s">
        <v>3</v>
      </c>
      <c r="D209" s="469" t="s">
        <v>109</v>
      </c>
      <c r="E209" s="223" t="s">
        <v>1013</v>
      </c>
      <c r="F209" s="191" t="s">
        <v>1013</v>
      </c>
      <c r="G209" s="465"/>
      <c r="H209" s="192"/>
      <c r="I209" s="466"/>
      <c r="J209" s="465">
        <v>10238</v>
      </c>
      <c r="K209" s="192">
        <v>20000</v>
      </c>
      <c r="L209" s="466">
        <v>15000</v>
      </c>
      <c r="M209" s="442"/>
      <c r="N209" s="443"/>
      <c r="O209" s="443"/>
      <c r="P209" s="443"/>
      <c r="Q209" s="443"/>
      <c r="R209" s="443"/>
      <c r="S209" s="443"/>
      <c r="T209" s="443"/>
      <c r="U209" s="443"/>
      <c r="V209" s="443"/>
      <c r="W209" s="443"/>
      <c r="X209" s="443"/>
      <c r="Y209" s="443"/>
      <c r="Z209" s="443"/>
      <c r="AA209" s="238"/>
      <c r="AB209" s="238"/>
      <c r="AC209" s="238"/>
      <c r="AD209" s="238"/>
      <c r="AE209" s="238"/>
      <c r="AF209" s="238"/>
      <c r="AG209" s="238"/>
      <c r="AH209" s="238"/>
      <c r="AI209" s="238"/>
      <c r="AJ209" s="238"/>
      <c r="AK209" s="238"/>
      <c r="AL209" s="238"/>
      <c r="AM209" s="238"/>
    </row>
    <row r="210" spans="1:39" ht="15" customHeight="1" x14ac:dyDescent="0.25">
      <c r="A210" s="219"/>
      <c r="B210" s="219" t="s">
        <v>1014</v>
      </c>
      <c r="C210" s="464" t="s">
        <v>3</v>
      </c>
      <c r="D210" s="469" t="s">
        <v>112</v>
      </c>
      <c r="E210" s="223" t="s">
        <v>1015</v>
      </c>
      <c r="F210" s="191" t="s">
        <v>1016</v>
      </c>
      <c r="G210" s="465"/>
      <c r="H210" s="192"/>
      <c r="I210" s="466"/>
      <c r="J210" s="465">
        <v>28025</v>
      </c>
      <c r="K210" s="192">
        <v>71362</v>
      </c>
      <c r="L210" s="466">
        <v>100669</v>
      </c>
      <c r="M210" s="442"/>
      <c r="N210" s="443"/>
      <c r="O210" s="443"/>
      <c r="P210" s="443"/>
      <c r="Q210" s="443"/>
      <c r="R210" s="443"/>
      <c r="S210" s="443"/>
      <c r="T210" s="443"/>
      <c r="U210" s="443"/>
      <c r="V210" s="443"/>
      <c r="W210" s="443"/>
      <c r="X210" s="443"/>
      <c r="Y210" s="443"/>
      <c r="Z210" s="443"/>
      <c r="AA210" s="238"/>
      <c r="AB210" s="238"/>
      <c r="AC210" s="238"/>
      <c r="AD210" s="238"/>
      <c r="AE210" s="238"/>
      <c r="AF210" s="238"/>
      <c r="AG210" s="238"/>
      <c r="AH210" s="238"/>
      <c r="AI210" s="238"/>
      <c r="AJ210" s="238"/>
      <c r="AK210" s="238"/>
      <c r="AL210" s="238"/>
      <c r="AM210" s="238"/>
    </row>
    <row r="211" spans="1:39" ht="30" customHeight="1" x14ac:dyDescent="0.25">
      <c r="A211" s="219" t="s">
        <v>1017</v>
      </c>
      <c r="B211" s="468" t="s">
        <v>1018</v>
      </c>
      <c r="C211" s="464" t="s">
        <v>3</v>
      </c>
      <c r="D211" s="469" t="s">
        <v>113</v>
      </c>
      <c r="E211" s="536" t="s">
        <v>1019</v>
      </c>
      <c r="F211" s="481" t="s">
        <v>1020</v>
      </c>
      <c r="G211" s="517"/>
      <c r="H211" s="518"/>
      <c r="I211" s="519"/>
      <c r="J211" s="517">
        <v>5000</v>
      </c>
      <c r="K211" s="518">
        <v>16993</v>
      </c>
      <c r="L211" s="519">
        <v>25000</v>
      </c>
      <c r="M211" s="442"/>
      <c r="N211" s="443"/>
      <c r="O211" s="443"/>
      <c r="P211" s="443"/>
      <c r="Q211" s="443"/>
      <c r="R211" s="443"/>
      <c r="S211" s="443"/>
      <c r="T211" s="443"/>
      <c r="U211" s="443"/>
      <c r="V211" s="443"/>
      <c r="W211" s="443"/>
      <c r="X211" s="443"/>
      <c r="Y211" s="443"/>
      <c r="Z211" s="443"/>
      <c r="AA211" s="238"/>
      <c r="AB211" s="238"/>
      <c r="AC211" s="238"/>
      <c r="AD211" s="238"/>
      <c r="AE211" s="238"/>
      <c r="AF211" s="238"/>
      <c r="AG211" s="238"/>
      <c r="AH211" s="238"/>
      <c r="AI211" s="238"/>
      <c r="AJ211" s="238"/>
      <c r="AK211" s="238"/>
      <c r="AL211" s="238"/>
      <c r="AM211" s="238"/>
    </row>
    <row r="212" spans="1:39" s="104" customFormat="1" ht="15" customHeight="1" x14ac:dyDescent="0.2">
      <c r="A212" s="614"/>
      <c r="B212" s="618"/>
      <c r="C212" s="870" t="s">
        <v>115</v>
      </c>
      <c r="D212" s="893"/>
      <c r="E212" s="893"/>
      <c r="F212" s="618"/>
      <c r="G212" s="577"/>
      <c r="H212" s="512"/>
      <c r="I212" s="578"/>
      <c r="J212" s="511">
        <f>SUM(J207:J211)</f>
        <v>73528</v>
      </c>
      <c r="K212" s="512">
        <f>SUM(K207:K211)</f>
        <v>137113</v>
      </c>
      <c r="L212" s="513">
        <f>SUM(L207:L211)</f>
        <v>143669</v>
      </c>
      <c r="M212" s="449"/>
      <c r="N212" s="450"/>
      <c r="O212" s="450"/>
      <c r="P212" s="450"/>
      <c r="Q212" s="450"/>
      <c r="R212" s="450"/>
      <c r="S212" s="450"/>
      <c r="T212" s="450"/>
      <c r="U212" s="450"/>
      <c r="V212" s="450"/>
      <c r="W212" s="450"/>
      <c r="X212" s="450"/>
      <c r="Y212" s="450"/>
      <c r="Z212" s="450"/>
      <c r="AA212" s="451"/>
      <c r="AB212" s="451"/>
      <c r="AC212" s="451"/>
      <c r="AD212" s="451"/>
      <c r="AE212" s="451"/>
      <c r="AF212" s="451"/>
      <c r="AG212" s="451"/>
      <c r="AH212" s="451"/>
      <c r="AI212" s="451"/>
      <c r="AJ212" s="451"/>
      <c r="AK212" s="451"/>
      <c r="AL212" s="451"/>
      <c r="AM212" s="451"/>
    </row>
    <row r="213" spans="1:39" ht="15" customHeight="1" x14ac:dyDescent="0.25">
      <c r="A213" s="219"/>
      <c r="B213" s="457"/>
      <c r="C213" s="132"/>
      <c r="D213" s="459"/>
      <c r="E213" s="132"/>
      <c r="F213" s="458"/>
      <c r="G213" s="461"/>
      <c r="H213" s="462"/>
      <c r="I213" s="463"/>
      <c r="J213" s="461"/>
      <c r="K213" s="462"/>
      <c r="L213" s="463"/>
      <c r="M213" s="442"/>
      <c r="N213" s="443"/>
      <c r="O213" s="443"/>
      <c r="P213" s="443"/>
      <c r="Q213" s="443"/>
      <c r="R213" s="443"/>
      <c r="S213" s="443"/>
      <c r="T213" s="443"/>
      <c r="U213" s="443"/>
      <c r="V213" s="443"/>
      <c r="W213" s="443"/>
      <c r="X213" s="443"/>
      <c r="Y213" s="443"/>
      <c r="Z213" s="443"/>
      <c r="AA213" s="238"/>
      <c r="AB213" s="238"/>
      <c r="AC213" s="238"/>
      <c r="AD213" s="238"/>
      <c r="AE213" s="238"/>
      <c r="AF213" s="238"/>
      <c r="AG213" s="238"/>
      <c r="AH213" s="238"/>
      <c r="AI213" s="238"/>
      <c r="AJ213" s="238"/>
      <c r="AK213" s="238"/>
      <c r="AL213" s="238"/>
      <c r="AM213" s="238"/>
    </row>
    <row r="214" spans="1:39" ht="15" customHeight="1" x14ac:dyDescent="0.25">
      <c r="A214" s="219" t="s">
        <v>1021</v>
      </c>
      <c r="B214" s="219" t="s">
        <v>1022</v>
      </c>
      <c r="C214" s="132"/>
      <c r="D214" s="190" t="s">
        <v>120</v>
      </c>
      <c r="E214" s="191" t="s">
        <v>1023</v>
      </c>
      <c r="F214" s="191" t="s">
        <v>1023</v>
      </c>
      <c r="G214" s="465">
        <v>3000</v>
      </c>
      <c r="H214" s="192"/>
      <c r="I214" s="466"/>
      <c r="J214" s="465"/>
      <c r="K214" s="192"/>
      <c r="L214" s="466"/>
      <c r="M214" s="442"/>
      <c r="N214" s="443"/>
      <c r="O214" s="443"/>
      <c r="P214" s="443"/>
      <c r="Q214" s="443"/>
      <c r="R214" s="443"/>
      <c r="S214" s="443"/>
      <c r="T214" s="443"/>
      <c r="U214" s="443"/>
      <c r="V214" s="443"/>
      <c r="W214" s="443"/>
      <c r="X214" s="443"/>
      <c r="Y214" s="443"/>
      <c r="Z214" s="443"/>
      <c r="AA214" s="238"/>
      <c r="AB214" s="238"/>
      <c r="AC214" s="238"/>
      <c r="AD214" s="238"/>
      <c r="AE214" s="238"/>
      <c r="AF214" s="238"/>
      <c r="AG214" s="238"/>
      <c r="AH214" s="238"/>
      <c r="AI214" s="238"/>
      <c r="AJ214" s="238"/>
      <c r="AK214" s="238"/>
      <c r="AL214" s="238"/>
      <c r="AM214" s="238"/>
    </row>
    <row r="215" spans="1:39" ht="15" customHeight="1" x14ac:dyDescent="0.25">
      <c r="A215" s="219" t="s">
        <v>1021</v>
      </c>
      <c r="B215" s="219" t="s">
        <v>1024</v>
      </c>
      <c r="C215" s="132" t="s">
        <v>3</v>
      </c>
      <c r="D215" s="190" t="s">
        <v>120</v>
      </c>
      <c r="E215" s="191" t="s">
        <v>1023</v>
      </c>
      <c r="F215" s="191" t="s">
        <v>1023</v>
      </c>
      <c r="G215" s="465"/>
      <c r="H215" s="192"/>
      <c r="I215" s="466"/>
      <c r="J215" s="465">
        <v>41641</v>
      </c>
      <c r="K215" s="192">
        <v>4400</v>
      </c>
      <c r="L215" s="466"/>
      <c r="M215" s="442"/>
      <c r="N215" s="443"/>
      <c r="O215" s="443"/>
      <c r="P215" s="443"/>
      <c r="Q215" s="443"/>
      <c r="R215" s="443"/>
      <c r="S215" s="443"/>
      <c r="T215" s="443"/>
      <c r="U215" s="443"/>
      <c r="V215" s="443"/>
      <c r="W215" s="443"/>
      <c r="X215" s="443"/>
      <c r="Y215" s="443"/>
      <c r="Z215" s="443"/>
      <c r="AA215" s="238"/>
      <c r="AB215" s="238"/>
      <c r="AC215" s="238"/>
      <c r="AD215" s="238"/>
      <c r="AE215" s="238"/>
      <c r="AF215" s="238"/>
      <c r="AG215" s="238"/>
      <c r="AH215" s="238"/>
      <c r="AI215" s="238"/>
      <c r="AJ215" s="238"/>
      <c r="AK215" s="238"/>
      <c r="AL215" s="238"/>
      <c r="AM215" s="238"/>
    </row>
    <row r="216" spans="1:39" ht="15" customHeight="1" x14ac:dyDescent="0.25">
      <c r="A216" s="219" t="s">
        <v>1025</v>
      </c>
      <c r="B216" s="219" t="s">
        <v>1026</v>
      </c>
      <c r="C216" s="132" t="s">
        <v>3</v>
      </c>
      <c r="D216" s="190" t="s">
        <v>523</v>
      </c>
      <c r="E216" s="191" t="s">
        <v>570</v>
      </c>
      <c r="F216" s="191" t="s">
        <v>570</v>
      </c>
      <c r="G216" s="445"/>
      <c r="H216" s="446"/>
      <c r="I216" s="447"/>
      <c r="J216" s="445">
        <v>1500</v>
      </c>
      <c r="K216" s="446">
        <v>5000</v>
      </c>
      <c r="L216" s="447">
        <v>10000</v>
      </c>
      <c r="M216" s="442"/>
      <c r="N216" s="443"/>
      <c r="O216" s="443"/>
      <c r="P216" s="443"/>
      <c r="Q216" s="443"/>
      <c r="R216" s="443"/>
      <c r="S216" s="443"/>
      <c r="T216" s="443"/>
      <c r="U216" s="443"/>
      <c r="V216" s="443"/>
      <c r="W216" s="443"/>
      <c r="X216" s="443"/>
      <c r="Y216" s="443"/>
      <c r="Z216" s="443"/>
      <c r="AA216" s="238"/>
      <c r="AB216" s="238"/>
      <c r="AC216" s="238"/>
      <c r="AD216" s="238"/>
      <c r="AE216" s="238"/>
      <c r="AF216" s="238"/>
      <c r="AG216" s="238"/>
      <c r="AH216" s="238"/>
      <c r="AI216" s="238"/>
      <c r="AJ216" s="238"/>
      <c r="AK216" s="238"/>
      <c r="AL216" s="238"/>
      <c r="AM216" s="238"/>
    </row>
    <row r="217" spans="1:39" ht="15" customHeight="1" x14ac:dyDescent="0.25">
      <c r="A217" s="219" t="s">
        <v>1027</v>
      </c>
      <c r="B217" s="219" t="s">
        <v>1028</v>
      </c>
      <c r="C217" s="132" t="s">
        <v>3</v>
      </c>
      <c r="D217" s="469" t="s">
        <v>523</v>
      </c>
      <c r="E217" s="191" t="s">
        <v>570</v>
      </c>
      <c r="F217" s="191" t="s">
        <v>570</v>
      </c>
      <c r="G217" s="445"/>
      <c r="H217" s="446"/>
      <c r="I217" s="447"/>
      <c r="J217" s="445">
        <v>38754</v>
      </c>
      <c r="K217" s="446">
        <v>19042</v>
      </c>
      <c r="L217" s="447">
        <v>29396</v>
      </c>
      <c r="M217" s="442"/>
      <c r="N217" s="443"/>
      <c r="O217" s="443"/>
      <c r="P217" s="443"/>
      <c r="Q217" s="443"/>
      <c r="R217" s="443"/>
      <c r="S217" s="443"/>
      <c r="T217" s="443"/>
      <c r="U217" s="443"/>
      <c r="V217" s="443"/>
      <c r="W217" s="443"/>
      <c r="X217" s="443"/>
      <c r="Y217" s="443"/>
      <c r="Z217" s="443"/>
      <c r="AA217" s="238"/>
      <c r="AB217" s="238"/>
      <c r="AC217" s="238"/>
      <c r="AD217" s="238"/>
      <c r="AE217" s="238"/>
      <c r="AF217" s="238"/>
      <c r="AG217" s="238"/>
      <c r="AH217" s="238"/>
      <c r="AI217" s="238"/>
      <c r="AJ217" s="238"/>
      <c r="AK217" s="238"/>
      <c r="AL217" s="238"/>
      <c r="AM217" s="238"/>
    </row>
    <row r="218" spans="1:39" ht="15" customHeight="1" x14ac:dyDescent="0.25">
      <c r="A218" s="219" t="s">
        <v>1029</v>
      </c>
      <c r="B218" s="219" t="s">
        <v>1030</v>
      </c>
      <c r="C218" s="132" t="s">
        <v>9</v>
      </c>
      <c r="D218" s="469" t="s">
        <v>118</v>
      </c>
      <c r="E218" s="191" t="s">
        <v>1031</v>
      </c>
      <c r="F218" s="191" t="s">
        <v>1031</v>
      </c>
      <c r="G218" s="465"/>
      <c r="H218" s="192"/>
      <c r="I218" s="466"/>
      <c r="J218" s="465">
        <v>13522</v>
      </c>
      <c r="K218" s="192">
        <v>42528</v>
      </c>
      <c r="L218" s="466">
        <v>65398</v>
      </c>
      <c r="M218" s="442"/>
      <c r="N218" s="443"/>
      <c r="O218" s="443"/>
      <c r="P218" s="443"/>
      <c r="Q218" s="443"/>
      <c r="R218" s="443"/>
      <c r="S218" s="443"/>
      <c r="T218" s="443"/>
      <c r="U218" s="443"/>
      <c r="V218" s="443"/>
      <c r="W218" s="443"/>
      <c r="X218" s="443"/>
      <c r="Y218" s="443"/>
      <c r="Z218" s="443"/>
      <c r="AA218" s="238"/>
      <c r="AB218" s="238"/>
      <c r="AC218" s="238"/>
      <c r="AD218" s="238"/>
      <c r="AE218" s="238"/>
      <c r="AF218" s="238"/>
      <c r="AG218" s="238"/>
      <c r="AH218" s="238"/>
      <c r="AI218" s="238"/>
      <c r="AJ218" s="238"/>
      <c r="AK218" s="238"/>
      <c r="AL218" s="238"/>
      <c r="AM218" s="238"/>
    </row>
    <row r="219" spans="1:39" ht="15" customHeight="1" x14ac:dyDescent="0.25">
      <c r="A219" s="219" t="s">
        <v>1032</v>
      </c>
      <c r="B219" s="219" t="s">
        <v>1033</v>
      </c>
      <c r="C219" s="132" t="s">
        <v>9</v>
      </c>
      <c r="D219" s="469" t="s">
        <v>118</v>
      </c>
      <c r="E219" s="481" t="s">
        <v>1031</v>
      </c>
      <c r="F219" s="481" t="s">
        <v>1031</v>
      </c>
      <c r="G219" s="517"/>
      <c r="H219" s="518"/>
      <c r="I219" s="519"/>
      <c r="J219" s="517">
        <v>10500</v>
      </c>
      <c r="K219" s="518">
        <v>45512</v>
      </c>
      <c r="L219" s="519">
        <v>33400</v>
      </c>
      <c r="M219" s="442"/>
      <c r="N219" s="443"/>
      <c r="O219" s="443"/>
      <c r="P219" s="443"/>
      <c r="Q219" s="443"/>
      <c r="R219" s="443"/>
      <c r="S219" s="443"/>
      <c r="T219" s="443"/>
      <c r="U219" s="443"/>
      <c r="V219" s="443"/>
      <c r="W219" s="443"/>
      <c r="X219" s="443"/>
      <c r="Y219" s="443"/>
      <c r="Z219" s="443"/>
      <c r="AA219" s="238"/>
      <c r="AB219" s="238"/>
      <c r="AC219" s="238"/>
      <c r="AD219" s="238"/>
      <c r="AE219" s="238"/>
      <c r="AF219" s="238"/>
      <c r="AG219" s="238"/>
      <c r="AH219" s="238"/>
      <c r="AI219" s="238"/>
      <c r="AJ219" s="238"/>
      <c r="AK219" s="238"/>
      <c r="AL219" s="238"/>
      <c r="AM219" s="238"/>
    </row>
    <row r="220" spans="1:39" s="104" customFormat="1" ht="15" customHeight="1" x14ac:dyDescent="0.2">
      <c r="A220" s="614"/>
      <c r="B220" s="618"/>
      <c r="C220" s="870" t="s">
        <v>499</v>
      </c>
      <c r="D220" s="893"/>
      <c r="E220" s="893"/>
      <c r="F220" s="618"/>
      <c r="G220" s="577">
        <f>SUM(G214:G219)</f>
        <v>3000</v>
      </c>
      <c r="H220" s="512">
        <f t="shared" ref="H220:I220" si="24">SUM(H214:H219)</f>
        <v>0</v>
      </c>
      <c r="I220" s="578">
        <f t="shared" si="24"/>
        <v>0</v>
      </c>
      <c r="J220" s="511">
        <f>SUM(J214:J219)</f>
        <v>105917</v>
      </c>
      <c r="K220" s="512">
        <f t="shared" ref="K220:L220" si="25">SUM(K214:K219)</f>
        <v>116482</v>
      </c>
      <c r="L220" s="513">
        <f t="shared" si="25"/>
        <v>138194</v>
      </c>
      <c r="M220" s="449"/>
      <c r="N220" s="450"/>
      <c r="O220" s="450"/>
      <c r="P220" s="450"/>
      <c r="Q220" s="450"/>
      <c r="R220" s="450"/>
      <c r="S220" s="450"/>
      <c r="T220" s="450"/>
      <c r="U220" s="450"/>
      <c r="V220" s="450"/>
      <c r="W220" s="450"/>
      <c r="X220" s="450"/>
      <c r="Y220" s="450"/>
      <c r="Z220" s="450"/>
      <c r="AA220" s="451"/>
      <c r="AB220" s="451"/>
      <c r="AC220" s="451"/>
      <c r="AD220" s="451"/>
      <c r="AE220" s="451"/>
      <c r="AF220" s="451"/>
      <c r="AG220" s="451"/>
      <c r="AH220" s="451"/>
      <c r="AI220" s="451"/>
      <c r="AJ220" s="451"/>
      <c r="AK220" s="451"/>
      <c r="AL220" s="451"/>
      <c r="AM220" s="451"/>
    </row>
    <row r="221" spans="1:39" ht="15" customHeight="1" x14ac:dyDescent="0.25">
      <c r="A221" s="502"/>
      <c r="B221" s="503"/>
      <c r="C221" s="503"/>
      <c r="D221" s="503"/>
      <c r="E221" s="503"/>
      <c r="F221" s="503"/>
      <c r="G221" s="504"/>
      <c r="H221" s="504"/>
      <c r="I221" s="504"/>
      <c r="J221" s="504"/>
      <c r="K221" s="504"/>
      <c r="L221" s="524"/>
      <c r="M221" s="442"/>
      <c r="N221" s="443"/>
      <c r="O221" s="443"/>
      <c r="P221" s="443"/>
      <c r="Q221" s="443"/>
      <c r="R221" s="443"/>
      <c r="S221" s="443"/>
      <c r="T221" s="443"/>
      <c r="U221" s="443"/>
      <c r="V221" s="443"/>
      <c r="W221" s="443"/>
      <c r="X221" s="443"/>
      <c r="Y221" s="443"/>
      <c r="Z221" s="443"/>
      <c r="AA221" s="238"/>
      <c r="AB221" s="238"/>
      <c r="AC221" s="238"/>
      <c r="AD221" s="238"/>
      <c r="AE221" s="238"/>
      <c r="AF221" s="238"/>
      <c r="AG221" s="238"/>
      <c r="AH221" s="238"/>
      <c r="AI221" s="238"/>
      <c r="AJ221" s="238"/>
      <c r="AK221" s="238"/>
      <c r="AL221" s="238"/>
      <c r="AM221" s="238"/>
    </row>
    <row r="222" spans="1:39" s="104" customFormat="1" ht="15" customHeight="1" x14ac:dyDescent="0.2">
      <c r="A222" s="614"/>
      <c r="B222" s="618"/>
      <c r="C222" s="870" t="s">
        <v>125</v>
      </c>
      <c r="D222" s="893"/>
      <c r="E222" s="893"/>
      <c r="F222" s="618"/>
      <c r="G222" s="577">
        <f t="shared" ref="G222:L222" si="26">G205+G212+G220</f>
        <v>122518</v>
      </c>
      <c r="H222" s="512">
        <f t="shared" si="26"/>
        <v>183621</v>
      </c>
      <c r="I222" s="578">
        <f t="shared" si="26"/>
        <v>359347</v>
      </c>
      <c r="J222" s="511">
        <f t="shared" si="26"/>
        <v>179445</v>
      </c>
      <c r="K222" s="512">
        <f t="shared" si="26"/>
        <v>253595</v>
      </c>
      <c r="L222" s="513">
        <f t="shared" si="26"/>
        <v>281863</v>
      </c>
      <c r="M222" s="449"/>
      <c r="N222" s="450"/>
      <c r="O222" s="450"/>
      <c r="P222" s="450"/>
      <c r="Q222" s="450"/>
      <c r="R222" s="450"/>
      <c r="S222" s="450"/>
      <c r="T222" s="450"/>
      <c r="U222" s="450"/>
      <c r="V222" s="450"/>
      <c r="W222" s="450"/>
      <c r="X222" s="450"/>
      <c r="Y222" s="450"/>
      <c r="Z222" s="450"/>
      <c r="AA222" s="451"/>
      <c r="AB222" s="451"/>
      <c r="AC222" s="451"/>
      <c r="AD222" s="451"/>
      <c r="AE222" s="451"/>
      <c r="AF222" s="451"/>
      <c r="AG222" s="451"/>
      <c r="AH222" s="451"/>
      <c r="AI222" s="451"/>
      <c r="AJ222" s="451"/>
      <c r="AK222" s="451"/>
      <c r="AL222" s="451"/>
      <c r="AM222" s="451"/>
    </row>
    <row r="223" spans="1:39" s="443" customFormat="1" ht="15" hidden="1" customHeight="1" x14ac:dyDescent="0.25">
      <c r="A223" s="544"/>
      <c r="B223" s="544"/>
      <c r="C223" s="544"/>
      <c r="D223" s="544"/>
      <c r="E223" s="544"/>
      <c r="F223" s="544"/>
      <c r="G223" s="545"/>
      <c r="H223" s="545"/>
      <c r="I223" s="545"/>
      <c r="J223" s="545"/>
      <c r="K223" s="545"/>
      <c r="L223" s="545"/>
      <c r="M223" s="442"/>
    </row>
    <row r="224" spans="1:39" ht="15" customHeight="1" x14ac:dyDescent="0.25">
      <c r="A224" s="86"/>
      <c r="B224" s="60"/>
      <c r="C224" s="86"/>
      <c r="D224" s="86"/>
      <c r="E224" s="86"/>
      <c r="F224" s="86"/>
      <c r="G224" s="128"/>
      <c r="H224" s="128"/>
      <c r="I224" s="128"/>
      <c r="J224" s="128"/>
      <c r="K224" s="128"/>
      <c r="L224" s="128"/>
      <c r="M224" s="442"/>
      <c r="N224" s="443"/>
      <c r="O224" s="443"/>
      <c r="P224" s="443"/>
      <c r="Q224" s="443"/>
      <c r="R224" s="443"/>
      <c r="S224" s="443"/>
      <c r="T224" s="443"/>
      <c r="U224" s="443"/>
      <c r="V224" s="443"/>
      <c r="W224" s="443"/>
      <c r="X224" s="443"/>
      <c r="Y224" s="443"/>
      <c r="Z224" s="443"/>
      <c r="AA224" s="238"/>
      <c r="AB224" s="238"/>
      <c r="AC224" s="238"/>
      <c r="AD224" s="238"/>
      <c r="AE224" s="238"/>
      <c r="AF224" s="238"/>
      <c r="AG224" s="238"/>
      <c r="AH224" s="238"/>
      <c r="AI224" s="238"/>
      <c r="AJ224" s="238"/>
      <c r="AK224" s="238"/>
      <c r="AL224" s="238"/>
      <c r="AM224" s="238"/>
    </row>
    <row r="225" spans="1:39" ht="15" customHeight="1" x14ac:dyDescent="0.25">
      <c r="A225" s="182"/>
      <c r="B225" s="185" t="s">
        <v>126</v>
      </c>
      <c r="C225" s="91"/>
      <c r="D225" s="91"/>
      <c r="E225" s="91"/>
      <c r="F225" s="91"/>
      <c r="G225" s="187"/>
      <c r="H225" s="187"/>
      <c r="I225" s="187"/>
      <c r="J225" s="187"/>
      <c r="K225" s="187"/>
      <c r="L225" s="188"/>
      <c r="M225" s="442"/>
      <c r="N225" s="443"/>
      <c r="O225" s="443"/>
      <c r="P225" s="443"/>
      <c r="Q225" s="443"/>
      <c r="R225" s="443"/>
      <c r="S225" s="443"/>
      <c r="T225" s="443"/>
      <c r="U225" s="443"/>
      <c r="V225" s="443"/>
      <c r="W225" s="443"/>
      <c r="X225" s="443"/>
      <c r="Y225" s="443"/>
      <c r="Z225" s="443"/>
      <c r="AA225" s="238"/>
      <c r="AB225" s="238"/>
      <c r="AC225" s="238"/>
      <c r="AD225" s="238"/>
      <c r="AE225" s="238"/>
      <c r="AF225" s="238"/>
      <c r="AG225" s="238"/>
      <c r="AH225" s="238"/>
      <c r="AI225" s="238"/>
      <c r="AJ225" s="238"/>
      <c r="AK225" s="238"/>
      <c r="AL225" s="238"/>
      <c r="AM225" s="238"/>
    </row>
    <row r="226" spans="1:39" ht="15" customHeight="1" x14ac:dyDescent="0.25">
      <c r="A226" s="179"/>
      <c r="B226" s="88"/>
      <c r="C226" s="90"/>
      <c r="D226" s="183"/>
      <c r="E226" s="88"/>
      <c r="F226" s="89"/>
      <c r="G226" s="118"/>
      <c r="H226" s="113"/>
      <c r="I226" s="510"/>
      <c r="J226" s="118"/>
      <c r="K226" s="113"/>
      <c r="L226" s="510"/>
      <c r="M226" s="442"/>
      <c r="N226" s="443"/>
      <c r="O226" s="443"/>
      <c r="P226" s="443"/>
      <c r="Q226" s="443"/>
      <c r="R226" s="443"/>
      <c r="S226" s="443"/>
      <c r="T226" s="443"/>
      <c r="U226" s="443"/>
      <c r="V226" s="443"/>
      <c r="W226" s="443"/>
      <c r="X226" s="443"/>
      <c r="Y226" s="443"/>
      <c r="Z226" s="443"/>
      <c r="AA226" s="238"/>
      <c r="AB226" s="238"/>
      <c r="AC226" s="238"/>
      <c r="AD226" s="238"/>
      <c r="AE226" s="238"/>
      <c r="AF226" s="238"/>
      <c r="AG226" s="238"/>
      <c r="AH226" s="238"/>
      <c r="AI226" s="238"/>
      <c r="AJ226" s="238"/>
      <c r="AK226" s="238"/>
      <c r="AL226" s="238"/>
      <c r="AM226" s="238"/>
    </row>
    <row r="227" spans="1:39" ht="15" customHeight="1" x14ac:dyDescent="0.25">
      <c r="A227" s="219" t="s">
        <v>1034</v>
      </c>
      <c r="B227" s="191" t="s">
        <v>1035</v>
      </c>
      <c r="C227" s="464" t="s">
        <v>3</v>
      </c>
      <c r="D227" s="190" t="s">
        <v>131</v>
      </c>
      <c r="E227" s="132" t="s">
        <v>1036</v>
      </c>
      <c r="F227" s="191" t="s">
        <v>1036</v>
      </c>
      <c r="G227" s="445"/>
      <c r="H227" s="446"/>
      <c r="I227" s="447"/>
      <c r="J227" s="445"/>
      <c r="K227" s="446">
        <v>15000</v>
      </c>
      <c r="L227" s="447">
        <v>21782</v>
      </c>
      <c r="M227" s="442"/>
      <c r="N227" s="443"/>
      <c r="O227" s="443"/>
      <c r="P227" s="443"/>
      <c r="Q227" s="443"/>
      <c r="R227" s="443"/>
      <c r="S227" s="443"/>
      <c r="T227" s="443"/>
      <c r="U227" s="443"/>
      <c r="V227" s="443"/>
      <c r="W227" s="443"/>
      <c r="X227" s="443"/>
      <c r="Y227" s="443"/>
      <c r="Z227" s="443"/>
      <c r="AA227" s="238"/>
      <c r="AB227" s="238"/>
      <c r="AC227" s="238"/>
      <c r="AD227" s="238"/>
      <c r="AE227" s="238"/>
      <c r="AF227" s="238"/>
      <c r="AG227" s="238"/>
      <c r="AH227" s="238"/>
      <c r="AI227" s="238"/>
      <c r="AJ227" s="238"/>
      <c r="AK227" s="238"/>
      <c r="AL227" s="238"/>
      <c r="AM227" s="238"/>
    </row>
    <row r="228" spans="1:39" ht="15" customHeight="1" x14ac:dyDescent="0.25">
      <c r="A228" s="219" t="s">
        <v>1037</v>
      </c>
      <c r="B228" s="191" t="s">
        <v>1038</v>
      </c>
      <c r="C228" s="464" t="s">
        <v>3</v>
      </c>
      <c r="D228" s="190" t="s">
        <v>132</v>
      </c>
      <c r="E228" s="132" t="s">
        <v>1039</v>
      </c>
      <c r="F228" s="191" t="s">
        <v>1039</v>
      </c>
      <c r="G228" s="465">
        <v>50426</v>
      </c>
      <c r="H228" s="192">
        <v>17247</v>
      </c>
      <c r="I228" s="466"/>
      <c r="J228" s="465"/>
      <c r="K228" s="192"/>
      <c r="L228" s="466"/>
      <c r="M228" s="442"/>
      <c r="N228" s="443"/>
      <c r="O228" s="443"/>
      <c r="P228" s="443"/>
      <c r="Q228" s="443"/>
      <c r="R228" s="443"/>
      <c r="S228" s="443"/>
      <c r="T228" s="443"/>
      <c r="U228" s="443"/>
      <c r="V228" s="443"/>
      <c r="W228" s="443"/>
      <c r="X228" s="443"/>
      <c r="Y228" s="443"/>
      <c r="Z228" s="443"/>
      <c r="AA228" s="238"/>
      <c r="AB228" s="238"/>
      <c r="AC228" s="238"/>
      <c r="AD228" s="238"/>
      <c r="AE228" s="238"/>
      <c r="AF228" s="238"/>
      <c r="AG228" s="238"/>
      <c r="AH228" s="238"/>
      <c r="AI228" s="238"/>
      <c r="AJ228" s="238"/>
      <c r="AK228" s="238"/>
      <c r="AL228" s="238"/>
      <c r="AM228" s="238"/>
    </row>
    <row r="229" spans="1:39" ht="15" customHeight="1" x14ac:dyDescent="0.25">
      <c r="A229" s="219"/>
      <c r="B229" s="191" t="s">
        <v>1040</v>
      </c>
      <c r="C229" s="464" t="s">
        <v>3</v>
      </c>
      <c r="D229" s="190" t="s">
        <v>133</v>
      </c>
      <c r="E229" s="132" t="s">
        <v>1041</v>
      </c>
      <c r="F229" s="191" t="s">
        <v>1041</v>
      </c>
      <c r="G229" s="465"/>
      <c r="H229" s="192">
        <v>30000</v>
      </c>
      <c r="I229" s="466">
        <v>27000</v>
      </c>
      <c r="J229" s="483"/>
      <c r="K229" s="484"/>
      <c r="L229" s="485"/>
      <c r="M229" s="522"/>
      <c r="N229" s="443"/>
      <c r="O229" s="443"/>
      <c r="P229" s="443"/>
      <c r="Q229" s="443"/>
      <c r="R229" s="443"/>
      <c r="S229" s="443"/>
      <c r="T229" s="443"/>
      <c r="U229" s="443"/>
    </row>
    <row r="230" spans="1:39" ht="15" customHeight="1" x14ac:dyDescent="0.25">
      <c r="A230" s="219" t="s">
        <v>1042</v>
      </c>
      <c r="B230" s="191" t="s">
        <v>1043</v>
      </c>
      <c r="C230" s="464" t="s">
        <v>3</v>
      </c>
      <c r="D230" s="190" t="s">
        <v>132</v>
      </c>
      <c r="E230" s="132" t="s">
        <v>1039</v>
      </c>
      <c r="F230" s="481" t="s">
        <v>1039</v>
      </c>
      <c r="G230" s="517"/>
      <c r="H230" s="518">
        <v>30000</v>
      </c>
      <c r="I230" s="519">
        <v>9509</v>
      </c>
      <c r="J230" s="517"/>
      <c r="K230" s="518"/>
      <c r="L230" s="519"/>
      <c r="M230" s="442"/>
      <c r="N230" s="443"/>
      <c r="O230" s="443"/>
      <c r="P230" s="443"/>
      <c r="Q230" s="443"/>
      <c r="R230" s="443"/>
      <c r="S230" s="443"/>
      <c r="T230" s="443"/>
      <c r="U230" s="443"/>
      <c r="V230" s="443"/>
      <c r="W230" s="443"/>
      <c r="X230" s="443"/>
      <c r="Y230" s="443"/>
      <c r="Z230" s="443"/>
      <c r="AA230" s="238"/>
      <c r="AB230" s="238"/>
      <c r="AC230" s="238"/>
      <c r="AD230" s="238"/>
      <c r="AE230" s="238"/>
      <c r="AF230" s="238"/>
      <c r="AG230" s="238"/>
      <c r="AH230" s="238"/>
      <c r="AI230" s="238"/>
      <c r="AJ230" s="238"/>
      <c r="AK230" s="238"/>
      <c r="AL230" s="238"/>
      <c r="AM230" s="238"/>
    </row>
    <row r="231" spans="1:39" s="104" customFormat="1" ht="15" customHeight="1" x14ac:dyDescent="0.2">
      <c r="A231" s="614"/>
      <c r="B231" s="618"/>
      <c r="C231" s="870" t="s">
        <v>135</v>
      </c>
      <c r="D231" s="893"/>
      <c r="E231" s="893"/>
      <c r="F231" s="618"/>
      <c r="G231" s="577">
        <f>SUM(G227:G230)</f>
        <v>50426</v>
      </c>
      <c r="H231" s="512">
        <f t="shared" ref="H231:I231" si="27">SUM(H227:H230)</f>
        <v>77247</v>
      </c>
      <c r="I231" s="578">
        <f t="shared" si="27"/>
        <v>36509</v>
      </c>
      <c r="J231" s="511">
        <f>SUM(J227:J230)</f>
        <v>0</v>
      </c>
      <c r="K231" s="512">
        <f t="shared" ref="K231:L231" si="28">SUM(K227:K230)</f>
        <v>15000</v>
      </c>
      <c r="L231" s="513">
        <f t="shared" si="28"/>
        <v>21782</v>
      </c>
      <c r="M231" s="449"/>
      <c r="N231" s="450"/>
      <c r="O231" s="450"/>
      <c r="P231" s="450"/>
      <c r="Q231" s="450"/>
      <c r="R231" s="450"/>
      <c r="S231" s="450"/>
      <c r="T231" s="450"/>
      <c r="U231" s="450"/>
      <c r="V231" s="450"/>
      <c r="W231" s="450"/>
      <c r="X231" s="450"/>
      <c r="Y231" s="450"/>
      <c r="Z231" s="450"/>
      <c r="AA231" s="451"/>
      <c r="AB231" s="451"/>
      <c r="AC231" s="451"/>
      <c r="AD231" s="451"/>
      <c r="AE231" s="451"/>
      <c r="AF231" s="451"/>
      <c r="AG231" s="451"/>
      <c r="AH231" s="451"/>
      <c r="AI231" s="451"/>
      <c r="AJ231" s="451"/>
      <c r="AK231" s="451"/>
      <c r="AL231" s="451"/>
      <c r="AM231" s="451"/>
    </row>
    <row r="232" spans="1:39" ht="15" customHeight="1" x14ac:dyDescent="0.25">
      <c r="A232" s="457"/>
      <c r="B232" s="457"/>
      <c r="C232" s="132"/>
      <c r="D232" s="459"/>
      <c r="E232" s="132"/>
      <c r="F232" s="458"/>
      <c r="G232" s="493"/>
      <c r="H232" s="529"/>
      <c r="I232" s="530"/>
      <c r="J232" s="493"/>
      <c r="K232" s="529"/>
      <c r="L232" s="530"/>
      <c r="M232" s="442"/>
      <c r="N232" s="443"/>
      <c r="O232" s="443"/>
      <c r="P232" s="443"/>
      <c r="Q232" s="443"/>
      <c r="R232" s="443"/>
      <c r="S232" s="443"/>
      <c r="T232" s="443"/>
      <c r="U232" s="443"/>
      <c r="V232" s="443"/>
      <c r="W232" s="443"/>
      <c r="X232" s="443"/>
      <c r="Y232" s="443"/>
      <c r="Z232" s="443"/>
      <c r="AA232" s="238"/>
      <c r="AB232" s="238"/>
      <c r="AC232" s="238"/>
      <c r="AD232" s="238"/>
      <c r="AE232" s="238"/>
      <c r="AF232" s="238"/>
      <c r="AG232" s="238"/>
      <c r="AH232" s="238"/>
      <c r="AI232" s="238"/>
      <c r="AJ232" s="238"/>
      <c r="AK232" s="238"/>
      <c r="AL232" s="238"/>
      <c r="AM232" s="238"/>
    </row>
    <row r="233" spans="1:39" ht="15" customHeight="1" x14ac:dyDescent="0.25">
      <c r="A233" s="219" t="s">
        <v>1044</v>
      </c>
      <c r="B233" s="233" t="s">
        <v>1045</v>
      </c>
      <c r="C233" s="132" t="s">
        <v>3</v>
      </c>
      <c r="D233" s="190" t="s">
        <v>136</v>
      </c>
      <c r="E233" s="132" t="s">
        <v>1046</v>
      </c>
      <c r="F233" s="191" t="s">
        <v>1046</v>
      </c>
      <c r="G233" s="465"/>
      <c r="H233" s="192">
        <v>30000</v>
      </c>
      <c r="I233" s="466">
        <v>4757</v>
      </c>
      <c r="J233" s="465"/>
      <c r="K233" s="192">
        <v>20000</v>
      </c>
      <c r="L233" s="466">
        <v>6796</v>
      </c>
      <c r="M233" s="442"/>
      <c r="N233" s="443"/>
      <c r="O233" s="443"/>
      <c r="P233" s="443"/>
      <c r="Q233" s="443"/>
      <c r="R233" s="443"/>
      <c r="S233" s="443"/>
      <c r="T233" s="443"/>
      <c r="U233" s="443"/>
      <c r="V233" s="443"/>
      <c r="W233" s="443"/>
      <c r="X233" s="443"/>
      <c r="Y233" s="443"/>
      <c r="Z233" s="443"/>
      <c r="AA233" s="238"/>
      <c r="AB233" s="238"/>
      <c r="AC233" s="238"/>
      <c r="AD233" s="238"/>
      <c r="AE233" s="238"/>
      <c r="AF233" s="238"/>
      <c r="AG233" s="238"/>
      <c r="AH233" s="238"/>
      <c r="AI233" s="238"/>
      <c r="AJ233" s="238"/>
      <c r="AK233" s="238"/>
      <c r="AL233" s="238"/>
      <c r="AM233" s="238"/>
    </row>
    <row r="234" spans="1:39" ht="15" customHeight="1" x14ac:dyDescent="0.25">
      <c r="A234" s="219" t="s">
        <v>1047</v>
      </c>
      <c r="B234" s="233" t="s">
        <v>1048</v>
      </c>
      <c r="C234" s="132" t="s">
        <v>3</v>
      </c>
      <c r="D234" s="190" t="s">
        <v>137</v>
      </c>
      <c r="E234" s="132" t="s">
        <v>1049</v>
      </c>
      <c r="F234" s="191" t="s">
        <v>1049</v>
      </c>
      <c r="G234" s="465">
        <v>30000</v>
      </c>
      <c r="H234" s="192">
        <v>46824</v>
      </c>
      <c r="I234" s="466"/>
      <c r="J234" s="465"/>
      <c r="K234" s="192"/>
      <c r="L234" s="466"/>
      <c r="M234" s="442"/>
      <c r="N234" s="443"/>
      <c r="O234" s="443"/>
      <c r="P234" s="443"/>
      <c r="Q234" s="443"/>
      <c r="R234" s="443"/>
      <c r="S234" s="443"/>
      <c r="T234" s="443"/>
      <c r="U234" s="443"/>
      <c r="V234" s="443"/>
      <c r="W234" s="443"/>
      <c r="X234" s="443"/>
      <c r="Y234" s="443"/>
      <c r="Z234" s="443"/>
      <c r="AA234" s="238"/>
      <c r="AB234" s="238"/>
      <c r="AC234" s="238"/>
      <c r="AD234" s="238"/>
      <c r="AE234" s="238"/>
      <c r="AF234" s="238"/>
      <c r="AG234" s="238"/>
      <c r="AH234" s="238"/>
      <c r="AI234" s="238"/>
      <c r="AJ234" s="238"/>
      <c r="AK234" s="238"/>
      <c r="AL234" s="238"/>
      <c r="AM234" s="238"/>
    </row>
    <row r="235" spans="1:39" ht="15" customHeight="1" x14ac:dyDescent="0.25">
      <c r="A235" s="219" t="s">
        <v>1050</v>
      </c>
      <c r="B235" s="233" t="s">
        <v>1051</v>
      </c>
      <c r="C235" s="132" t="s">
        <v>3</v>
      </c>
      <c r="D235" s="190" t="s">
        <v>138</v>
      </c>
      <c r="E235" s="132" t="s">
        <v>1052</v>
      </c>
      <c r="F235" s="191" t="s">
        <v>1052</v>
      </c>
      <c r="G235" s="465"/>
      <c r="H235" s="192"/>
      <c r="I235" s="466"/>
      <c r="J235" s="465">
        <v>7621</v>
      </c>
      <c r="K235" s="192"/>
      <c r="L235" s="466"/>
      <c r="M235" s="442"/>
      <c r="N235" s="443"/>
      <c r="O235" s="443"/>
      <c r="P235" s="443"/>
      <c r="Q235" s="443"/>
      <c r="R235" s="443"/>
      <c r="S235" s="443"/>
      <c r="T235" s="443"/>
      <c r="U235" s="443"/>
      <c r="V235" s="443"/>
      <c r="W235" s="443"/>
      <c r="X235" s="443"/>
      <c r="Y235" s="443"/>
      <c r="Z235" s="443"/>
      <c r="AA235" s="238"/>
      <c r="AB235" s="238"/>
      <c r="AC235" s="238"/>
      <c r="AD235" s="238"/>
      <c r="AE235" s="238"/>
      <c r="AF235" s="238"/>
      <c r="AG235" s="238"/>
      <c r="AH235" s="238"/>
      <c r="AI235" s="238"/>
      <c r="AJ235" s="238"/>
      <c r="AK235" s="238"/>
      <c r="AL235" s="238"/>
      <c r="AM235" s="238"/>
    </row>
    <row r="236" spans="1:39" ht="15" customHeight="1" x14ac:dyDescent="0.25">
      <c r="A236" s="219" t="s">
        <v>1053</v>
      </c>
      <c r="B236" s="233" t="s">
        <v>1054</v>
      </c>
      <c r="C236" s="132" t="s">
        <v>3</v>
      </c>
      <c r="D236" s="190" t="s">
        <v>139</v>
      </c>
      <c r="E236" s="132" t="s">
        <v>1055</v>
      </c>
      <c r="F236" s="191" t="s">
        <v>1055</v>
      </c>
      <c r="G236" s="445"/>
      <c r="H236" s="446"/>
      <c r="I236" s="447"/>
      <c r="J236" s="445">
        <v>750</v>
      </c>
      <c r="K236" s="446">
        <v>21237</v>
      </c>
      <c r="L236" s="447">
        <v>15000</v>
      </c>
      <c r="M236" s="442"/>
      <c r="N236" s="443"/>
      <c r="O236" s="443"/>
      <c r="P236" s="443"/>
      <c r="Q236" s="443"/>
      <c r="R236" s="443"/>
      <c r="S236" s="443"/>
      <c r="T236" s="443"/>
      <c r="U236" s="443"/>
      <c r="V236" s="443"/>
      <c r="W236" s="443"/>
      <c r="X236" s="443"/>
      <c r="Y236" s="443"/>
      <c r="Z236" s="443"/>
      <c r="AA236" s="238"/>
      <c r="AB236" s="238"/>
      <c r="AC236" s="238"/>
      <c r="AD236" s="238"/>
      <c r="AE236" s="238"/>
      <c r="AF236" s="238"/>
      <c r="AG236" s="238"/>
      <c r="AH236" s="238"/>
      <c r="AI236" s="238"/>
      <c r="AJ236" s="238"/>
      <c r="AK236" s="238"/>
      <c r="AL236" s="238"/>
      <c r="AM236" s="238"/>
    </row>
    <row r="237" spans="1:39" ht="15" customHeight="1" x14ac:dyDescent="0.25">
      <c r="A237" s="219" t="s">
        <v>760</v>
      </c>
      <c r="B237" s="233" t="s">
        <v>1056</v>
      </c>
      <c r="C237" s="132" t="s">
        <v>3</v>
      </c>
      <c r="D237" s="190" t="s">
        <v>139</v>
      </c>
      <c r="E237" s="132" t="s">
        <v>1055</v>
      </c>
      <c r="F237" s="191" t="s">
        <v>1055</v>
      </c>
      <c r="G237" s="445"/>
      <c r="H237" s="446"/>
      <c r="I237" s="447"/>
      <c r="J237" s="445">
        <v>4400</v>
      </c>
      <c r="K237" s="446"/>
      <c r="L237" s="447"/>
      <c r="M237" s="442"/>
      <c r="N237" s="443"/>
      <c r="O237" s="443"/>
      <c r="P237" s="443"/>
      <c r="Q237" s="443"/>
      <c r="R237" s="443"/>
      <c r="S237" s="443"/>
      <c r="T237" s="443"/>
      <c r="U237" s="443"/>
      <c r="V237" s="443"/>
      <c r="W237" s="443"/>
      <c r="X237" s="443"/>
      <c r="Y237" s="443"/>
      <c r="Z237" s="443"/>
      <c r="AA237" s="238"/>
      <c r="AB237" s="238"/>
      <c r="AC237" s="238"/>
      <c r="AD237" s="238"/>
      <c r="AE237" s="238"/>
      <c r="AF237" s="238"/>
      <c r="AG237" s="238"/>
      <c r="AH237" s="238"/>
      <c r="AI237" s="238"/>
      <c r="AJ237" s="238"/>
      <c r="AK237" s="238"/>
      <c r="AL237" s="238"/>
      <c r="AM237" s="238"/>
    </row>
    <row r="238" spans="1:39" s="104" customFormat="1" ht="15" customHeight="1" x14ac:dyDescent="0.2">
      <c r="A238" s="614"/>
      <c r="B238" s="618"/>
      <c r="C238" s="870" t="s">
        <v>311</v>
      </c>
      <c r="D238" s="893"/>
      <c r="E238" s="893"/>
      <c r="F238" s="618"/>
      <c r="G238" s="577">
        <f t="shared" ref="G238:L238" si="29">SUM(G233:G237)</f>
        <v>30000</v>
      </c>
      <c r="H238" s="512">
        <f t="shared" si="29"/>
        <v>76824</v>
      </c>
      <c r="I238" s="578">
        <f t="shared" si="29"/>
        <v>4757</v>
      </c>
      <c r="J238" s="511">
        <f t="shared" si="29"/>
        <v>12771</v>
      </c>
      <c r="K238" s="512">
        <f t="shared" si="29"/>
        <v>41237</v>
      </c>
      <c r="L238" s="513">
        <f t="shared" si="29"/>
        <v>21796</v>
      </c>
      <c r="M238" s="449"/>
      <c r="N238" s="450"/>
      <c r="O238" s="450"/>
      <c r="P238" s="450"/>
      <c r="Q238" s="450"/>
      <c r="R238" s="450"/>
      <c r="S238" s="450"/>
      <c r="T238" s="450"/>
      <c r="U238" s="450"/>
      <c r="V238" s="450"/>
      <c r="W238" s="450"/>
      <c r="X238" s="450"/>
      <c r="Y238" s="450"/>
      <c r="Z238" s="450"/>
      <c r="AA238" s="451"/>
      <c r="AB238" s="451"/>
      <c r="AC238" s="451"/>
      <c r="AD238" s="451"/>
      <c r="AE238" s="451"/>
      <c r="AF238" s="451"/>
      <c r="AG238" s="451"/>
      <c r="AH238" s="451"/>
      <c r="AI238" s="451"/>
      <c r="AJ238" s="451"/>
      <c r="AK238" s="451"/>
      <c r="AL238" s="451"/>
      <c r="AM238" s="451"/>
    </row>
    <row r="239" spans="1:39" ht="15" customHeight="1" x14ac:dyDescent="0.25">
      <c r="A239" s="219"/>
      <c r="B239" s="219"/>
      <c r="C239" s="132"/>
      <c r="D239" s="492"/>
      <c r="E239" s="458"/>
      <c r="F239" s="458"/>
      <c r="G239" s="461"/>
      <c r="H239" s="462"/>
      <c r="I239" s="463"/>
      <c r="J239" s="461"/>
      <c r="K239" s="462"/>
      <c r="L239" s="463"/>
      <c r="M239" s="442"/>
      <c r="N239" s="443"/>
      <c r="O239" s="443"/>
      <c r="P239" s="443"/>
      <c r="Q239" s="443"/>
      <c r="R239" s="443"/>
      <c r="S239" s="443"/>
      <c r="T239" s="443"/>
      <c r="U239" s="443"/>
      <c r="V239" s="443"/>
      <c r="W239" s="443"/>
      <c r="X239" s="443"/>
      <c r="Y239" s="443"/>
      <c r="Z239" s="443"/>
      <c r="AA239" s="238"/>
      <c r="AB239" s="238"/>
      <c r="AC239" s="238"/>
      <c r="AD239" s="238"/>
      <c r="AE239" s="238"/>
      <c r="AF239" s="238"/>
      <c r="AG239" s="238"/>
      <c r="AH239" s="238"/>
      <c r="AI239" s="238"/>
      <c r="AJ239" s="238"/>
      <c r="AK239" s="238"/>
      <c r="AL239" s="238"/>
      <c r="AM239" s="238"/>
    </row>
    <row r="240" spans="1:39" ht="15" customHeight="1" x14ac:dyDescent="0.25">
      <c r="A240" s="219" t="s">
        <v>1057</v>
      </c>
      <c r="B240" s="219" t="s">
        <v>1058</v>
      </c>
      <c r="C240" s="132" t="s">
        <v>3</v>
      </c>
      <c r="D240" s="487" t="s">
        <v>522</v>
      </c>
      <c r="E240" s="191" t="s">
        <v>1059</v>
      </c>
      <c r="F240" s="191" t="s">
        <v>1059</v>
      </c>
      <c r="G240" s="445"/>
      <c r="H240" s="446"/>
      <c r="I240" s="447"/>
      <c r="J240" s="445">
        <v>1500</v>
      </c>
      <c r="K240" s="446"/>
      <c r="L240" s="447"/>
      <c r="M240" s="442"/>
      <c r="N240" s="443"/>
      <c r="O240" s="443"/>
      <c r="P240" s="443"/>
      <c r="Q240" s="443"/>
      <c r="R240" s="443"/>
      <c r="S240" s="443"/>
      <c r="T240" s="443"/>
      <c r="U240" s="443"/>
      <c r="V240" s="443"/>
      <c r="W240" s="443"/>
      <c r="X240" s="443"/>
      <c r="Y240" s="443"/>
      <c r="Z240" s="443"/>
      <c r="AA240" s="238"/>
      <c r="AB240" s="238"/>
      <c r="AC240" s="238"/>
      <c r="AD240" s="238"/>
      <c r="AE240" s="238"/>
      <c r="AF240" s="238"/>
      <c r="AG240" s="238"/>
      <c r="AH240" s="238"/>
      <c r="AI240" s="238"/>
      <c r="AJ240" s="238"/>
      <c r="AK240" s="238"/>
      <c r="AL240" s="238"/>
      <c r="AM240" s="238"/>
    </row>
    <row r="241" spans="1:39" ht="15" customHeight="1" x14ac:dyDescent="0.25">
      <c r="A241" s="219" t="s">
        <v>1060</v>
      </c>
      <c r="B241" s="219" t="s">
        <v>1061</v>
      </c>
      <c r="C241" s="132" t="s">
        <v>3</v>
      </c>
      <c r="D241" s="487" t="s">
        <v>141</v>
      </c>
      <c r="E241" s="191" t="s">
        <v>1062</v>
      </c>
      <c r="F241" s="191" t="s">
        <v>1063</v>
      </c>
      <c r="G241" s="445"/>
      <c r="H241" s="446"/>
      <c r="I241" s="447"/>
      <c r="J241" s="445">
        <v>800</v>
      </c>
      <c r="K241" s="446"/>
      <c r="L241" s="447">
        <v>10000</v>
      </c>
      <c r="M241" s="442"/>
      <c r="N241" s="443"/>
      <c r="O241" s="443"/>
      <c r="P241" s="443"/>
      <c r="Q241" s="443"/>
      <c r="R241" s="443"/>
      <c r="S241" s="443"/>
      <c r="T241" s="443"/>
      <c r="U241" s="443"/>
      <c r="V241" s="443"/>
      <c r="W241" s="443"/>
      <c r="X241" s="443"/>
      <c r="Y241" s="443"/>
      <c r="Z241" s="443"/>
      <c r="AA241" s="238"/>
      <c r="AB241" s="238"/>
      <c r="AC241" s="238"/>
      <c r="AD241" s="238"/>
      <c r="AE241" s="238"/>
      <c r="AF241" s="238"/>
      <c r="AG241" s="238"/>
      <c r="AH241" s="238"/>
      <c r="AI241" s="238"/>
      <c r="AJ241" s="238"/>
      <c r="AK241" s="238"/>
      <c r="AL241" s="238"/>
      <c r="AM241" s="238"/>
    </row>
    <row r="242" spans="1:39" ht="15" customHeight="1" x14ac:dyDescent="0.25">
      <c r="A242" s="219" t="s">
        <v>760</v>
      </c>
      <c r="B242" s="219" t="s">
        <v>1064</v>
      </c>
      <c r="C242" s="132" t="s">
        <v>3</v>
      </c>
      <c r="D242" s="487" t="s">
        <v>522</v>
      </c>
      <c r="E242" s="191" t="s">
        <v>1059</v>
      </c>
      <c r="F242" s="191" t="s">
        <v>1059</v>
      </c>
      <c r="G242" s="445"/>
      <c r="H242" s="446"/>
      <c r="I242" s="447"/>
      <c r="J242" s="445">
        <v>8200</v>
      </c>
      <c r="K242" s="446"/>
      <c r="L242" s="447"/>
      <c r="M242" s="442"/>
      <c r="N242" s="443"/>
      <c r="O242" s="443"/>
      <c r="P242" s="443"/>
      <c r="Q242" s="443"/>
      <c r="R242" s="443"/>
      <c r="S242" s="443"/>
      <c r="T242" s="443"/>
      <c r="U242" s="443"/>
      <c r="V242" s="443"/>
      <c r="W242" s="443"/>
      <c r="X242" s="443"/>
      <c r="Y242" s="443"/>
      <c r="Z242" s="443"/>
      <c r="AA242" s="238"/>
      <c r="AB242" s="238"/>
      <c r="AC242" s="238"/>
      <c r="AD242" s="238"/>
      <c r="AE242" s="238"/>
      <c r="AF242" s="238"/>
      <c r="AG242" s="238"/>
      <c r="AH242" s="238"/>
      <c r="AI242" s="238"/>
      <c r="AJ242" s="238"/>
      <c r="AK242" s="238"/>
      <c r="AL242" s="238"/>
      <c r="AM242" s="238"/>
    </row>
    <row r="243" spans="1:39" ht="15" customHeight="1" x14ac:dyDescent="0.25">
      <c r="A243" s="219" t="s">
        <v>760</v>
      </c>
      <c r="B243" s="219" t="s">
        <v>1065</v>
      </c>
      <c r="C243" s="132" t="s">
        <v>3</v>
      </c>
      <c r="D243" s="487" t="s">
        <v>522</v>
      </c>
      <c r="E243" s="191" t="s">
        <v>1059</v>
      </c>
      <c r="F243" s="191" t="s">
        <v>1059</v>
      </c>
      <c r="G243" s="445"/>
      <c r="H243" s="446"/>
      <c r="I243" s="447"/>
      <c r="J243" s="445">
        <v>4400</v>
      </c>
      <c r="K243" s="446"/>
      <c r="L243" s="447"/>
      <c r="M243" s="442"/>
      <c r="N243" s="443"/>
      <c r="O243" s="443"/>
      <c r="P243" s="443"/>
      <c r="Q243" s="443"/>
      <c r="R243" s="443"/>
      <c r="S243" s="443"/>
      <c r="T243" s="443"/>
      <c r="U243" s="443"/>
      <c r="V243" s="443"/>
      <c r="W243" s="443"/>
      <c r="X243" s="443"/>
      <c r="Y243" s="443"/>
      <c r="Z243" s="443"/>
      <c r="AA243" s="238"/>
      <c r="AB243" s="238"/>
      <c r="AC243" s="238"/>
      <c r="AD243" s="238"/>
      <c r="AE243" s="238"/>
      <c r="AF243" s="238"/>
      <c r="AG243" s="238"/>
      <c r="AH243" s="238"/>
      <c r="AI243" s="238"/>
      <c r="AJ243" s="238"/>
      <c r="AK243" s="238"/>
      <c r="AL243" s="238"/>
      <c r="AM243" s="238"/>
    </row>
    <row r="244" spans="1:39" ht="15" customHeight="1" x14ac:dyDescent="0.25">
      <c r="A244" s="219"/>
      <c r="B244" s="219" t="s">
        <v>1066</v>
      </c>
      <c r="C244" s="132" t="s">
        <v>3</v>
      </c>
      <c r="D244" s="487" t="s">
        <v>522</v>
      </c>
      <c r="E244" s="191" t="s">
        <v>1059</v>
      </c>
      <c r="F244" s="191" t="s">
        <v>1059</v>
      </c>
      <c r="G244" s="445"/>
      <c r="H244" s="446"/>
      <c r="I244" s="447"/>
      <c r="J244" s="445">
        <v>20000</v>
      </c>
      <c r="K244" s="446">
        <v>30000</v>
      </c>
      <c r="L244" s="447">
        <v>21422</v>
      </c>
      <c r="M244" s="442"/>
      <c r="N244" s="443"/>
      <c r="O244" s="443"/>
      <c r="P244" s="443"/>
      <c r="Q244" s="443"/>
      <c r="R244" s="443"/>
      <c r="S244" s="443"/>
      <c r="T244" s="443"/>
      <c r="U244" s="443"/>
      <c r="V244" s="443"/>
      <c r="W244" s="443"/>
      <c r="X244" s="443"/>
      <c r="Y244" s="443"/>
      <c r="Z244" s="443"/>
      <c r="AA244" s="238"/>
      <c r="AB244" s="238"/>
      <c r="AC244" s="238"/>
      <c r="AD244" s="238"/>
      <c r="AE244" s="238"/>
      <c r="AF244" s="238"/>
      <c r="AG244" s="238"/>
      <c r="AH244" s="238"/>
      <c r="AI244" s="238"/>
      <c r="AJ244" s="238"/>
      <c r="AK244" s="238"/>
      <c r="AL244" s="238"/>
      <c r="AM244" s="238"/>
    </row>
    <row r="245" spans="1:39" ht="15" customHeight="1" x14ac:dyDescent="0.25">
      <c r="A245" s="219"/>
      <c r="B245" s="219" t="s">
        <v>1067</v>
      </c>
      <c r="C245" s="132" t="s">
        <v>3</v>
      </c>
      <c r="D245" s="487" t="s">
        <v>142</v>
      </c>
      <c r="E245" s="488" t="s">
        <v>1068</v>
      </c>
      <c r="F245" s="538" t="s">
        <v>1068</v>
      </c>
      <c r="G245" s="517"/>
      <c r="H245" s="518"/>
      <c r="I245" s="519">
        <v>12644</v>
      </c>
      <c r="J245" s="471"/>
      <c r="K245" s="472"/>
      <c r="L245" s="473"/>
      <c r="M245" s="522"/>
      <c r="N245" s="546"/>
      <c r="O245" s="547"/>
      <c r="P245" s="547"/>
      <c r="Q245" s="547"/>
      <c r="R245" s="547"/>
      <c r="S245" s="547"/>
      <c r="T245" s="547"/>
      <c r="U245" s="547"/>
      <c r="V245" s="547"/>
    </row>
    <row r="246" spans="1:39" s="104" customFormat="1" ht="15" customHeight="1" x14ac:dyDescent="0.2">
      <c r="A246" s="614"/>
      <c r="B246" s="618"/>
      <c r="C246" s="870" t="s">
        <v>505</v>
      </c>
      <c r="D246" s="893"/>
      <c r="E246" s="893"/>
      <c r="F246" s="618"/>
      <c r="G246" s="577">
        <f t="shared" ref="G246:H246" si="30">SUM(G240:G245)</f>
        <v>0</v>
      </c>
      <c r="H246" s="512">
        <f t="shared" si="30"/>
        <v>0</v>
      </c>
      <c r="I246" s="578">
        <f>SUM(I240:I245)</f>
        <v>12644</v>
      </c>
      <c r="J246" s="511">
        <f t="shared" ref="J246:L246" si="31">SUM(J240:J245)</f>
        <v>34900</v>
      </c>
      <c r="K246" s="512">
        <f t="shared" si="31"/>
        <v>30000</v>
      </c>
      <c r="L246" s="513">
        <f t="shared" si="31"/>
        <v>31422</v>
      </c>
      <c r="M246" s="449"/>
      <c r="N246" s="450"/>
      <c r="O246" s="450"/>
      <c r="P246" s="450"/>
      <c r="Q246" s="450"/>
      <c r="R246" s="450"/>
      <c r="S246" s="450"/>
      <c r="T246" s="450"/>
      <c r="U246" s="450"/>
      <c r="V246" s="450"/>
      <c r="W246" s="450"/>
      <c r="X246" s="450"/>
      <c r="Y246" s="450"/>
      <c r="Z246" s="450"/>
      <c r="AA246" s="451"/>
      <c r="AB246" s="451"/>
      <c r="AC246" s="451"/>
      <c r="AD246" s="451"/>
      <c r="AE246" s="451"/>
      <c r="AF246" s="451"/>
      <c r="AG246" s="451"/>
      <c r="AH246" s="451"/>
      <c r="AI246" s="451"/>
      <c r="AJ246" s="451"/>
      <c r="AK246" s="451"/>
      <c r="AL246" s="451"/>
      <c r="AM246" s="451"/>
    </row>
    <row r="247" spans="1:39" ht="15" customHeight="1" x14ac:dyDescent="0.25">
      <c r="A247" s="457"/>
      <c r="B247" s="457"/>
      <c r="C247" s="132"/>
      <c r="D247" s="459"/>
      <c r="E247" s="132"/>
      <c r="F247" s="191"/>
      <c r="G247" s="465"/>
      <c r="H247" s="192"/>
      <c r="I247" s="466"/>
      <c r="J247" s="465"/>
      <c r="K247" s="192"/>
      <c r="L247" s="466"/>
      <c r="M247" s="442"/>
      <c r="N247" s="443"/>
      <c r="O247" s="443"/>
      <c r="P247" s="443"/>
      <c r="Q247" s="443"/>
      <c r="R247" s="443"/>
      <c r="S247" s="443"/>
      <c r="T247" s="443"/>
      <c r="U247" s="443"/>
      <c r="V247" s="443"/>
      <c r="W247" s="443"/>
      <c r="X247" s="443"/>
      <c r="Y247" s="443"/>
      <c r="Z247" s="443"/>
      <c r="AA247" s="238"/>
      <c r="AB247" s="238"/>
      <c r="AC247" s="238"/>
      <c r="AD247" s="238"/>
      <c r="AE247" s="238"/>
      <c r="AF247" s="238"/>
      <c r="AG247" s="238"/>
      <c r="AH247" s="238"/>
      <c r="AI247" s="238"/>
      <c r="AJ247" s="238"/>
      <c r="AK247" s="238"/>
      <c r="AL247" s="238"/>
      <c r="AM247" s="238"/>
    </row>
    <row r="248" spans="1:39" ht="15" customHeight="1" x14ac:dyDescent="0.25">
      <c r="A248" s="219" t="s">
        <v>534</v>
      </c>
      <c r="B248" s="219" t="s">
        <v>1069</v>
      </c>
      <c r="C248" s="132" t="s">
        <v>3</v>
      </c>
      <c r="D248" s="190" t="s">
        <v>145</v>
      </c>
      <c r="E248" s="132" t="s">
        <v>533</v>
      </c>
      <c r="F248" s="191" t="s">
        <v>533</v>
      </c>
      <c r="G248" s="465"/>
      <c r="H248" s="192"/>
      <c r="I248" s="466"/>
      <c r="J248" s="465"/>
      <c r="K248" s="192"/>
      <c r="L248" s="466"/>
      <c r="M248" s="442"/>
      <c r="N248" s="443"/>
      <c r="O248" s="443"/>
      <c r="P248" s="443"/>
      <c r="Q248" s="443"/>
      <c r="R248" s="443"/>
      <c r="S248" s="443"/>
      <c r="T248" s="443"/>
      <c r="U248" s="443"/>
      <c r="V248" s="443"/>
      <c r="W248" s="443"/>
      <c r="X248" s="443"/>
      <c r="Y248" s="443"/>
      <c r="Z248" s="443"/>
      <c r="AA248" s="443"/>
      <c r="AB248" s="443"/>
      <c r="AC248" s="238"/>
      <c r="AD248" s="238"/>
      <c r="AE248" s="238"/>
      <c r="AF248" s="238"/>
      <c r="AG248" s="238"/>
      <c r="AH248" s="238"/>
      <c r="AI248" s="238"/>
      <c r="AJ248" s="238"/>
      <c r="AK248" s="238"/>
      <c r="AL248" s="238"/>
      <c r="AM248" s="238"/>
    </row>
    <row r="249" spans="1:39" ht="15" customHeight="1" x14ac:dyDescent="0.25">
      <c r="A249" s="219"/>
      <c r="B249" s="219" t="s">
        <v>1070</v>
      </c>
      <c r="C249" s="132" t="s">
        <v>3</v>
      </c>
      <c r="D249" s="190" t="s">
        <v>145</v>
      </c>
      <c r="E249" s="132" t="s">
        <v>533</v>
      </c>
      <c r="F249" s="219" t="s">
        <v>533</v>
      </c>
      <c r="G249" s="465">
        <v>20000</v>
      </c>
      <c r="H249" s="192">
        <v>10551</v>
      </c>
      <c r="I249" s="466"/>
      <c r="J249" s="483"/>
      <c r="K249" s="484"/>
      <c r="L249" s="485"/>
      <c r="M249" s="522"/>
      <c r="N249" s="546"/>
      <c r="O249" s="547"/>
      <c r="P249" s="547"/>
      <c r="Q249" s="547"/>
      <c r="R249" s="547"/>
      <c r="S249" s="547"/>
      <c r="T249" s="547"/>
      <c r="U249" s="547"/>
      <c r="V249" s="547"/>
    </row>
    <row r="250" spans="1:39" ht="15" customHeight="1" x14ac:dyDescent="0.25">
      <c r="A250" s="219" t="s">
        <v>1071</v>
      </c>
      <c r="B250" s="219" t="s">
        <v>1072</v>
      </c>
      <c r="C250" s="132" t="s">
        <v>3</v>
      </c>
      <c r="D250" s="190" t="s">
        <v>146</v>
      </c>
      <c r="E250" s="132" t="s">
        <v>1073</v>
      </c>
      <c r="F250" s="191" t="s">
        <v>1073</v>
      </c>
      <c r="G250" s="465"/>
      <c r="H250" s="192"/>
      <c r="I250" s="466"/>
      <c r="J250" s="465">
        <v>14707</v>
      </c>
      <c r="K250" s="192"/>
      <c r="L250" s="466"/>
      <c r="M250" s="442"/>
      <c r="N250" s="443"/>
      <c r="O250" s="443"/>
      <c r="P250" s="443"/>
      <c r="Q250" s="443"/>
      <c r="R250" s="443"/>
      <c r="S250" s="443"/>
      <c r="T250" s="443"/>
      <c r="U250" s="443"/>
      <c r="V250" s="443"/>
      <c r="W250" s="443"/>
      <c r="X250" s="443"/>
      <c r="Y250" s="443"/>
      <c r="Z250" s="443"/>
      <c r="AA250" s="443"/>
      <c r="AB250" s="443"/>
      <c r="AC250" s="238"/>
      <c r="AD250" s="238"/>
      <c r="AE250" s="238"/>
      <c r="AF250" s="238"/>
      <c r="AG250" s="238"/>
      <c r="AH250" s="238"/>
      <c r="AI250" s="238"/>
      <c r="AJ250" s="238"/>
      <c r="AK250" s="238"/>
      <c r="AL250" s="238"/>
      <c r="AM250" s="238"/>
    </row>
    <row r="251" spans="1:39" ht="15" customHeight="1" x14ac:dyDescent="0.25">
      <c r="A251" s="219" t="s">
        <v>1074</v>
      </c>
      <c r="B251" s="219" t="s">
        <v>1075</v>
      </c>
      <c r="C251" s="132" t="s">
        <v>3</v>
      </c>
      <c r="D251" s="190" t="s">
        <v>147</v>
      </c>
      <c r="E251" s="538" t="s">
        <v>1076</v>
      </c>
      <c r="F251" s="481" t="s">
        <v>1076</v>
      </c>
      <c r="G251" s="465"/>
      <c r="H251" s="192"/>
      <c r="I251" s="466"/>
      <c r="J251" s="465">
        <v>9758</v>
      </c>
      <c r="K251" s="192"/>
      <c r="L251" s="466"/>
      <c r="M251" s="442"/>
      <c r="N251" s="443"/>
      <c r="O251" s="443"/>
      <c r="P251" s="443"/>
      <c r="Q251" s="443"/>
      <c r="R251" s="443"/>
      <c r="S251" s="443"/>
      <c r="T251" s="443"/>
      <c r="U251" s="443"/>
      <c r="V251" s="443"/>
      <c r="W251" s="443"/>
      <c r="X251" s="443"/>
      <c r="Y251" s="443"/>
      <c r="Z251" s="443"/>
      <c r="AA251" s="443"/>
      <c r="AB251" s="443"/>
      <c r="AC251" s="238"/>
      <c r="AD251" s="238"/>
      <c r="AE251" s="238"/>
      <c r="AF251" s="238"/>
      <c r="AG251" s="238"/>
      <c r="AH251" s="238"/>
      <c r="AI251" s="238"/>
      <c r="AJ251" s="238"/>
      <c r="AK251" s="238"/>
      <c r="AL251" s="238"/>
      <c r="AM251" s="238"/>
    </row>
    <row r="252" spans="1:39" s="104" customFormat="1" ht="15" customHeight="1" x14ac:dyDescent="0.2">
      <c r="A252" s="614"/>
      <c r="B252" s="618"/>
      <c r="C252" s="870" t="s">
        <v>149</v>
      </c>
      <c r="D252" s="893"/>
      <c r="E252" s="893"/>
      <c r="F252" s="618"/>
      <c r="G252" s="577">
        <f>SUM(G248:G251)</f>
        <v>20000</v>
      </c>
      <c r="H252" s="512">
        <f t="shared" ref="H252:I252" si="32">SUM(H248:H251)</f>
        <v>10551</v>
      </c>
      <c r="I252" s="578">
        <f t="shared" si="32"/>
        <v>0</v>
      </c>
      <c r="J252" s="511">
        <f>SUM(J248:J251)</f>
        <v>24465</v>
      </c>
      <c r="K252" s="512">
        <f t="shared" ref="K252:L252" si="33">SUM(K248:K251)</f>
        <v>0</v>
      </c>
      <c r="L252" s="513">
        <f t="shared" si="33"/>
        <v>0</v>
      </c>
      <c r="M252" s="449"/>
      <c r="N252" s="450"/>
      <c r="O252" s="450"/>
      <c r="P252" s="450"/>
      <c r="Q252" s="450"/>
      <c r="R252" s="450"/>
      <c r="S252" s="450"/>
      <c r="T252" s="450"/>
      <c r="U252" s="450"/>
      <c r="V252" s="450"/>
      <c r="W252" s="450"/>
      <c r="X252" s="450"/>
      <c r="Y252" s="450"/>
      <c r="Z252" s="450"/>
      <c r="AA252" s="451"/>
      <c r="AB252" s="451"/>
      <c r="AC252" s="451"/>
      <c r="AD252" s="451"/>
      <c r="AE252" s="451"/>
      <c r="AF252" s="451"/>
      <c r="AG252" s="451"/>
      <c r="AH252" s="451"/>
      <c r="AI252" s="451"/>
      <c r="AJ252" s="451"/>
      <c r="AK252" s="451"/>
      <c r="AL252" s="451"/>
      <c r="AM252" s="451"/>
    </row>
    <row r="253" spans="1:39" ht="15" customHeight="1" x14ac:dyDescent="0.25">
      <c r="A253" s="457"/>
      <c r="B253" s="460"/>
      <c r="C253" s="521"/>
      <c r="D253" s="459"/>
      <c r="E253" s="491"/>
      <c r="F253" s="458"/>
      <c r="G253" s="493"/>
      <c r="H253" s="529"/>
      <c r="I253" s="530"/>
      <c r="J253" s="493"/>
      <c r="K253" s="529"/>
      <c r="L253" s="530"/>
      <c r="M253" s="442"/>
      <c r="N253" s="443"/>
      <c r="O253" s="443"/>
      <c r="P253" s="443"/>
      <c r="Q253" s="443"/>
      <c r="R253" s="443"/>
      <c r="S253" s="443"/>
      <c r="T253" s="443"/>
      <c r="U253" s="443"/>
      <c r="V253" s="443"/>
      <c r="W253" s="443"/>
      <c r="X253" s="443"/>
      <c r="Y253" s="443"/>
      <c r="Z253" s="443"/>
      <c r="AA253" s="443"/>
      <c r="AB253" s="443"/>
      <c r="AC253" s="238"/>
      <c r="AD253" s="238"/>
      <c r="AE253" s="238"/>
      <c r="AF253" s="238"/>
      <c r="AG253" s="238"/>
      <c r="AH253" s="238"/>
      <c r="AI253" s="238"/>
      <c r="AJ253" s="238"/>
      <c r="AK253" s="238"/>
      <c r="AL253" s="238"/>
      <c r="AM253" s="238"/>
    </row>
    <row r="254" spans="1:39" ht="15" customHeight="1" x14ac:dyDescent="0.25">
      <c r="A254" s="219"/>
      <c r="B254" s="223" t="s">
        <v>1077</v>
      </c>
      <c r="C254" s="514" t="s">
        <v>3</v>
      </c>
      <c r="D254" s="190" t="s">
        <v>129</v>
      </c>
      <c r="E254" s="132" t="s">
        <v>1078</v>
      </c>
      <c r="F254" s="219" t="s">
        <v>1078</v>
      </c>
      <c r="G254" s="445"/>
      <c r="H254" s="446">
        <v>21587</v>
      </c>
      <c r="I254" s="447">
        <v>45000</v>
      </c>
      <c r="J254" s="483"/>
      <c r="K254" s="484"/>
      <c r="L254" s="485"/>
      <c r="M254" s="522"/>
      <c r="N254" s="546"/>
      <c r="O254" s="547"/>
      <c r="P254" s="547"/>
      <c r="Q254" s="547"/>
      <c r="R254" s="547"/>
      <c r="S254" s="547"/>
      <c r="T254" s="547"/>
      <c r="U254" s="547"/>
      <c r="V254" s="547"/>
    </row>
    <row r="255" spans="1:39" ht="15" customHeight="1" x14ac:dyDescent="0.25">
      <c r="A255" s="219" t="s">
        <v>1079</v>
      </c>
      <c r="B255" s="223" t="s">
        <v>1080</v>
      </c>
      <c r="C255" s="132" t="s">
        <v>3</v>
      </c>
      <c r="D255" s="190" t="s">
        <v>128</v>
      </c>
      <c r="E255" s="132" t="s">
        <v>1081</v>
      </c>
      <c r="F255" s="191" t="s">
        <v>1081</v>
      </c>
      <c r="G255" s="465"/>
      <c r="H255" s="192"/>
      <c r="I255" s="466"/>
      <c r="J255" s="465"/>
      <c r="K255" s="192"/>
      <c r="L255" s="466"/>
      <c r="M255" s="442"/>
      <c r="N255" s="443"/>
      <c r="O255" s="443"/>
      <c r="P255" s="443"/>
      <c r="Q255" s="443"/>
      <c r="R255" s="443"/>
      <c r="S255" s="443"/>
      <c r="T255" s="443"/>
      <c r="U255" s="443"/>
      <c r="V255" s="443"/>
      <c r="W255" s="443"/>
      <c r="X255" s="443"/>
      <c r="Y255" s="443"/>
      <c r="Z255" s="443"/>
      <c r="AA255" s="443"/>
      <c r="AB255" s="443"/>
      <c r="AC255" s="238"/>
      <c r="AD255" s="238"/>
      <c r="AE255" s="238"/>
      <c r="AF255" s="238"/>
      <c r="AG255" s="238"/>
      <c r="AH255" s="238"/>
      <c r="AI255" s="238"/>
      <c r="AJ255" s="238"/>
      <c r="AK255" s="238"/>
      <c r="AL255" s="238"/>
      <c r="AM255" s="238"/>
    </row>
    <row r="256" spans="1:39" s="104" customFormat="1" ht="15" customHeight="1" x14ac:dyDescent="0.2">
      <c r="A256" s="614"/>
      <c r="B256" s="618"/>
      <c r="C256" s="870" t="s">
        <v>264</v>
      </c>
      <c r="D256" s="893"/>
      <c r="E256" s="893"/>
      <c r="F256" s="618"/>
      <c r="G256" s="577">
        <f>SUM(G254:G255)</f>
        <v>0</v>
      </c>
      <c r="H256" s="512">
        <f t="shared" ref="H256:I256" si="34">SUM(H254:H255)</f>
        <v>21587</v>
      </c>
      <c r="I256" s="578">
        <f t="shared" si="34"/>
        <v>45000</v>
      </c>
      <c r="J256" s="511"/>
      <c r="K256" s="512"/>
      <c r="L256" s="513"/>
      <c r="M256" s="449"/>
      <c r="N256" s="450"/>
      <c r="O256" s="450"/>
      <c r="P256" s="450"/>
      <c r="Q256" s="450"/>
      <c r="R256" s="450"/>
      <c r="S256" s="450"/>
      <c r="T256" s="450"/>
      <c r="U256" s="450"/>
      <c r="V256" s="450"/>
      <c r="W256" s="450"/>
      <c r="X256" s="450"/>
      <c r="Y256" s="450"/>
      <c r="Z256" s="450"/>
      <c r="AA256" s="451"/>
      <c r="AB256" s="451"/>
      <c r="AC256" s="451"/>
      <c r="AD256" s="451"/>
      <c r="AE256" s="451"/>
      <c r="AF256" s="451"/>
      <c r="AG256" s="451"/>
      <c r="AH256" s="451"/>
      <c r="AI256" s="451"/>
      <c r="AJ256" s="451"/>
      <c r="AK256" s="451"/>
      <c r="AL256" s="451"/>
      <c r="AM256" s="451"/>
    </row>
    <row r="257" spans="1:39" ht="15" customHeight="1" x14ac:dyDescent="0.25">
      <c r="A257" s="502"/>
      <c r="B257" s="503"/>
      <c r="C257" s="503"/>
      <c r="D257" s="503"/>
      <c r="E257" s="503"/>
      <c r="F257" s="548"/>
      <c r="G257" s="505"/>
      <c r="H257" s="505"/>
      <c r="I257" s="505"/>
      <c r="J257" s="505"/>
      <c r="K257" s="505"/>
      <c r="L257" s="506"/>
      <c r="M257" s="442"/>
      <c r="N257" s="443"/>
      <c r="O257" s="443"/>
      <c r="P257" s="443"/>
      <c r="Q257" s="443"/>
      <c r="R257" s="443"/>
      <c r="S257" s="443"/>
      <c r="T257" s="443"/>
      <c r="U257" s="443"/>
      <c r="V257" s="443"/>
      <c r="W257" s="443"/>
      <c r="X257" s="443"/>
      <c r="Y257" s="443"/>
      <c r="Z257" s="443"/>
      <c r="AA257" s="443"/>
      <c r="AB257" s="443"/>
      <c r="AC257" s="238"/>
      <c r="AD257" s="238"/>
      <c r="AE257" s="238"/>
      <c r="AF257" s="238"/>
      <c r="AG257" s="238"/>
      <c r="AH257" s="238"/>
      <c r="AI257" s="238"/>
      <c r="AJ257" s="238"/>
      <c r="AK257" s="238"/>
      <c r="AL257" s="238"/>
      <c r="AM257" s="238"/>
    </row>
    <row r="258" spans="1:39" s="104" customFormat="1" ht="15" customHeight="1" x14ac:dyDescent="0.2">
      <c r="A258" s="614"/>
      <c r="B258" s="618"/>
      <c r="C258" s="870" t="s">
        <v>150</v>
      </c>
      <c r="D258" s="893"/>
      <c r="E258" s="893"/>
      <c r="F258" s="618"/>
      <c r="G258" s="577">
        <f t="shared" ref="G258:L258" si="35">G231+G238+G246+G252+G256</f>
        <v>100426</v>
      </c>
      <c r="H258" s="512">
        <f t="shared" si="35"/>
        <v>186209</v>
      </c>
      <c r="I258" s="578">
        <f t="shared" si="35"/>
        <v>98910</v>
      </c>
      <c r="J258" s="511">
        <f t="shared" si="35"/>
        <v>72136</v>
      </c>
      <c r="K258" s="512">
        <f t="shared" si="35"/>
        <v>86237</v>
      </c>
      <c r="L258" s="513">
        <f t="shared" si="35"/>
        <v>75000</v>
      </c>
      <c r="M258" s="449"/>
      <c r="N258" s="450"/>
      <c r="O258" s="450"/>
      <c r="P258" s="450"/>
      <c r="Q258" s="450"/>
      <c r="R258" s="450"/>
      <c r="S258" s="450"/>
      <c r="T258" s="450"/>
      <c r="U258" s="450"/>
      <c r="V258" s="450"/>
      <c r="W258" s="450"/>
      <c r="X258" s="450"/>
      <c r="Y258" s="450"/>
      <c r="Z258" s="450"/>
      <c r="AA258" s="451"/>
      <c r="AB258" s="451"/>
      <c r="AC258" s="451"/>
      <c r="AD258" s="451"/>
      <c r="AE258" s="451"/>
      <c r="AF258" s="451"/>
      <c r="AG258" s="451"/>
      <c r="AH258" s="451"/>
      <c r="AI258" s="451"/>
      <c r="AJ258" s="451"/>
      <c r="AK258" s="451"/>
      <c r="AL258" s="451"/>
      <c r="AM258" s="451"/>
    </row>
    <row r="259" spans="1:39" s="443" customFormat="1" ht="15" hidden="1" customHeight="1" x14ac:dyDescent="0.25">
      <c r="A259" s="544"/>
      <c r="B259" s="544"/>
      <c r="C259" s="544"/>
      <c r="D259" s="544"/>
      <c r="E259" s="544"/>
      <c r="F259" s="544"/>
      <c r="G259" s="545"/>
      <c r="H259" s="545"/>
      <c r="I259" s="545"/>
      <c r="J259" s="545"/>
      <c r="K259" s="545"/>
      <c r="L259" s="545"/>
      <c r="M259" s="442"/>
    </row>
    <row r="260" spans="1:39" s="443" customFormat="1" ht="15" customHeight="1" x14ac:dyDescent="0.25">
      <c r="A260" s="544"/>
      <c r="B260" s="544"/>
      <c r="C260" s="544"/>
      <c r="D260" s="544"/>
      <c r="E260" s="544"/>
      <c r="F260" s="544"/>
      <c r="G260" s="545"/>
      <c r="H260" s="545"/>
      <c r="I260" s="545"/>
      <c r="J260" s="545"/>
      <c r="K260" s="545"/>
      <c r="L260" s="545"/>
      <c r="M260" s="442"/>
    </row>
    <row r="261" spans="1:39" ht="15" customHeight="1" x14ac:dyDescent="0.25">
      <c r="A261" s="182"/>
      <c r="B261" s="185" t="s">
        <v>151</v>
      </c>
      <c r="C261" s="91"/>
      <c r="D261" s="91"/>
      <c r="E261" s="91"/>
      <c r="F261" s="91"/>
      <c r="G261" s="187"/>
      <c r="H261" s="187"/>
      <c r="I261" s="187"/>
      <c r="J261" s="187"/>
      <c r="K261" s="187"/>
      <c r="L261" s="188"/>
      <c r="M261" s="442"/>
      <c r="N261" s="443"/>
      <c r="O261" s="443"/>
      <c r="P261" s="443"/>
      <c r="Q261" s="443"/>
      <c r="R261" s="443"/>
      <c r="S261" s="443"/>
      <c r="T261" s="443"/>
      <c r="U261" s="443"/>
      <c r="V261" s="443"/>
      <c r="W261" s="443"/>
      <c r="X261" s="443"/>
      <c r="Y261" s="443"/>
      <c r="Z261" s="443"/>
      <c r="AA261" s="238"/>
      <c r="AB261" s="238"/>
      <c r="AC261" s="238"/>
      <c r="AD261" s="238"/>
      <c r="AE261" s="238"/>
      <c r="AF261" s="238"/>
      <c r="AG261" s="238"/>
      <c r="AH261" s="238"/>
      <c r="AI261" s="238"/>
      <c r="AJ261" s="238"/>
      <c r="AK261" s="238"/>
      <c r="AL261" s="238"/>
      <c r="AM261" s="238"/>
    </row>
    <row r="262" spans="1:39" ht="15" customHeight="1" x14ac:dyDescent="0.25">
      <c r="A262" s="85"/>
      <c r="B262" s="179"/>
      <c r="C262" s="90"/>
      <c r="D262" s="183"/>
      <c r="E262" s="88"/>
      <c r="F262" s="89"/>
      <c r="G262" s="532"/>
      <c r="H262" s="124"/>
      <c r="I262" s="126"/>
      <c r="J262" s="532"/>
      <c r="K262" s="124"/>
      <c r="L262" s="126"/>
      <c r="M262" s="442"/>
      <c r="N262" s="443"/>
      <c r="O262" s="443"/>
      <c r="P262" s="443"/>
      <c r="Q262" s="443"/>
      <c r="R262" s="443"/>
      <c r="S262" s="443"/>
      <c r="T262" s="443"/>
      <c r="U262" s="443"/>
      <c r="V262" s="443"/>
      <c r="W262" s="443"/>
      <c r="X262" s="443"/>
      <c r="Y262" s="443"/>
      <c r="Z262" s="443"/>
      <c r="AA262" s="238"/>
      <c r="AB262" s="238"/>
      <c r="AC262" s="238"/>
      <c r="AD262" s="238"/>
      <c r="AE262" s="238"/>
      <c r="AF262" s="238"/>
      <c r="AG262" s="238"/>
      <c r="AH262" s="238"/>
      <c r="AI262" s="238"/>
      <c r="AJ262" s="238"/>
      <c r="AK262" s="238"/>
      <c r="AL262" s="238"/>
      <c r="AM262" s="238"/>
    </row>
    <row r="263" spans="1:39" ht="15" customHeight="1" x14ac:dyDescent="0.25">
      <c r="A263" s="219" t="s">
        <v>1082</v>
      </c>
      <c r="B263" s="219" t="s">
        <v>1083</v>
      </c>
      <c r="C263" s="464" t="s">
        <v>3</v>
      </c>
      <c r="D263" s="469" t="s">
        <v>153</v>
      </c>
      <c r="E263" s="223" t="s">
        <v>1084</v>
      </c>
      <c r="F263" s="191" t="s">
        <v>1084</v>
      </c>
      <c r="G263" s="465"/>
      <c r="H263" s="192"/>
      <c r="I263" s="466"/>
      <c r="J263" s="465">
        <v>50000</v>
      </c>
      <c r="K263" s="192">
        <v>60000</v>
      </c>
      <c r="L263" s="466">
        <v>60000</v>
      </c>
      <c r="M263" s="442"/>
      <c r="N263" s="443"/>
      <c r="O263" s="443"/>
      <c r="P263" s="443"/>
      <c r="Q263" s="443"/>
      <c r="R263" s="443"/>
      <c r="S263" s="443"/>
      <c r="T263" s="443"/>
      <c r="U263" s="443"/>
      <c r="V263" s="443"/>
      <c r="W263" s="443"/>
      <c r="X263" s="443"/>
      <c r="Y263" s="443"/>
      <c r="Z263" s="443"/>
      <c r="AA263" s="238"/>
      <c r="AB263" s="238"/>
      <c r="AC263" s="238"/>
      <c r="AD263" s="238"/>
      <c r="AE263" s="238"/>
      <c r="AF263" s="238"/>
      <c r="AG263" s="238"/>
      <c r="AH263" s="238"/>
      <c r="AI263" s="238"/>
      <c r="AJ263" s="238"/>
      <c r="AK263" s="238"/>
      <c r="AL263" s="238"/>
      <c r="AM263" s="238"/>
    </row>
    <row r="264" spans="1:39" ht="15" customHeight="1" x14ac:dyDescent="0.25">
      <c r="A264" s="219" t="s">
        <v>1085</v>
      </c>
      <c r="B264" s="219" t="s">
        <v>1086</v>
      </c>
      <c r="C264" s="464" t="s">
        <v>3</v>
      </c>
      <c r="D264" s="469" t="s">
        <v>152</v>
      </c>
      <c r="E264" s="223" t="s">
        <v>1087</v>
      </c>
      <c r="F264" s="191" t="s">
        <v>1087</v>
      </c>
      <c r="G264" s="445"/>
      <c r="H264" s="446"/>
      <c r="I264" s="447"/>
      <c r="J264" s="445">
        <v>3919</v>
      </c>
      <c r="K264" s="446">
        <v>2500</v>
      </c>
      <c r="L264" s="447">
        <v>70000</v>
      </c>
      <c r="M264" s="442"/>
      <c r="N264" s="443"/>
      <c r="O264" s="443"/>
      <c r="P264" s="443"/>
      <c r="Q264" s="443"/>
      <c r="R264" s="443"/>
      <c r="S264" s="443"/>
      <c r="T264" s="443"/>
      <c r="U264" s="443"/>
      <c r="V264" s="443"/>
      <c r="W264" s="443"/>
      <c r="X264" s="443"/>
      <c r="Y264" s="443"/>
      <c r="Z264" s="443"/>
      <c r="AA264" s="238"/>
      <c r="AB264" s="238"/>
      <c r="AC264" s="238"/>
      <c r="AD264" s="238"/>
      <c r="AE264" s="238"/>
      <c r="AF264" s="238"/>
      <c r="AG264" s="238"/>
      <c r="AH264" s="238"/>
      <c r="AI264" s="238"/>
      <c r="AJ264" s="238"/>
      <c r="AK264" s="238"/>
      <c r="AL264" s="238"/>
      <c r="AM264" s="238"/>
    </row>
    <row r="265" spans="1:39" ht="15" customHeight="1" x14ac:dyDescent="0.25">
      <c r="A265" s="219"/>
      <c r="B265" s="219" t="s">
        <v>1088</v>
      </c>
      <c r="C265" s="464" t="s">
        <v>3</v>
      </c>
      <c r="D265" s="469" t="s">
        <v>152</v>
      </c>
      <c r="E265" s="223" t="s">
        <v>1087</v>
      </c>
      <c r="F265" s="191" t="s">
        <v>1087</v>
      </c>
      <c r="G265" s="465"/>
      <c r="H265" s="192"/>
      <c r="I265" s="466"/>
      <c r="J265" s="465">
        <v>35000</v>
      </c>
      <c r="K265" s="192">
        <v>68000</v>
      </c>
      <c r="L265" s="466">
        <v>13270</v>
      </c>
      <c r="M265" s="442"/>
      <c r="N265" s="443"/>
      <c r="O265" s="443"/>
      <c r="P265" s="443"/>
      <c r="Q265" s="443"/>
      <c r="R265" s="443"/>
      <c r="S265" s="443"/>
      <c r="T265" s="443"/>
      <c r="U265" s="443"/>
      <c r="V265" s="443"/>
      <c r="W265" s="443"/>
      <c r="X265" s="443"/>
      <c r="Y265" s="443"/>
      <c r="Z265" s="443"/>
      <c r="AA265" s="238"/>
      <c r="AB265" s="238"/>
      <c r="AC265" s="238"/>
      <c r="AD265" s="238"/>
      <c r="AE265" s="238"/>
      <c r="AF265" s="238"/>
      <c r="AG265" s="238"/>
      <c r="AH265" s="238"/>
      <c r="AI265" s="238"/>
      <c r="AJ265" s="238"/>
      <c r="AK265" s="238"/>
      <c r="AL265" s="238"/>
      <c r="AM265" s="238"/>
    </row>
    <row r="266" spans="1:39" ht="15" customHeight="1" x14ac:dyDescent="0.25">
      <c r="A266" s="219" t="s">
        <v>1085</v>
      </c>
      <c r="B266" s="219" t="s">
        <v>1089</v>
      </c>
      <c r="C266" s="464" t="s">
        <v>3</v>
      </c>
      <c r="D266" s="469" t="s">
        <v>155</v>
      </c>
      <c r="E266" s="223" t="s">
        <v>1090</v>
      </c>
      <c r="F266" s="481" t="s">
        <v>1090</v>
      </c>
      <c r="G266" s="498"/>
      <c r="H266" s="499"/>
      <c r="I266" s="500"/>
      <c r="J266" s="498">
        <v>40000</v>
      </c>
      <c r="K266" s="499">
        <v>30000</v>
      </c>
      <c r="L266" s="500"/>
      <c r="M266" s="442"/>
      <c r="N266" s="443"/>
      <c r="O266" s="443"/>
      <c r="P266" s="443"/>
      <c r="Q266" s="443"/>
      <c r="R266" s="443"/>
      <c r="S266" s="443"/>
      <c r="T266" s="443"/>
      <c r="U266" s="443"/>
      <c r="V266" s="443"/>
      <c r="W266" s="443"/>
      <c r="X266" s="443"/>
      <c r="Y266" s="443"/>
      <c r="Z266" s="443"/>
      <c r="AA266" s="238"/>
      <c r="AB266" s="238"/>
      <c r="AC266" s="238"/>
      <c r="AD266" s="238"/>
      <c r="AE266" s="238"/>
      <c r="AF266" s="238"/>
      <c r="AG266" s="238"/>
      <c r="AH266" s="238"/>
      <c r="AI266" s="238"/>
      <c r="AJ266" s="238"/>
      <c r="AK266" s="238"/>
      <c r="AL266" s="238"/>
      <c r="AM266" s="238"/>
    </row>
    <row r="267" spans="1:39" s="104" customFormat="1" ht="15" customHeight="1" x14ac:dyDescent="0.2">
      <c r="A267" s="614"/>
      <c r="B267" s="618"/>
      <c r="C267" s="870" t="s">
        <v>158</v>
      </c>
      <c r="D267" s="893"/>
      <c r="E267" s="893"/>
      <c r="F267" s="618"/>
      <c r="G267" s="577"/>
      <c r="H267" s="512"/>
      <c r="I267" s="578"/>
      <c r="J267" s="511">
        <f>SUM(J263:J266)</f>
        <v>128919</v>
      </c>
      <c r="K267" s="512">
        <f>SUM(K263:K266)</f>
        <v>160500</v>
      </c>
      <c r="L267" s="513">
        <f>SUM(L263:L266)</f>
        <v>143270</v>
      </c>
      <c r="M267" s="449"/>
      <c r="N267" s="450"/>
      <c r="O267" s="450"/>
      <c r="P267" s="450"/>
      <c r="Q267" s="450"/>
      <c r="R267" s="450"/>
      <c r="S267" s="450"/>
      <c r="T267" s="450"/>
      <c r="U267" s="450"/>
      <c r="V267" s="450"/>
      <c r="W267" s="450"/>
      <c r="X267" s="450"/>
      <c r="Y267" s="450"/>
      <c r="Z267" s="450"/>
      <c r="AA267" s="451"/>
      <c r="AB267" s="451"/>
      <c r="AC267" s="451"/>
      <c r="AD267" s="451"/>
      <c r="AE267" s="451"/>
      <c r="AF267" s="451"/>
      <c r="AG267" s="451"/>
      <c r="AH267" s="451"/>
      <c r="AI267" s="451"/>
      <c r="AJ267" s="451"/>
      <c r="AK267" s="451"/>
      <c r="AL267" s="451"/>
      <c r="AM267" s="451"/>
    </row>
    <row r="268" spans="1:39" ht="15" customHeight="1" x14ac:dyDescent="0.25">
      <c r="A268" s="457"/>
      <c r="B268" s="457"/>
      <c r="C268" s="491"/>
      <c r="D268" s="459"/>
      <c r="E268" s="491"/>
      <c r="F268" s="458"/>
      <c r="G268" s="493"/>
      <c r="H268" s="529"/>
      <c r="I268" s="530"/>
      <c r="J268" s="493"/>
      <c r="K268" s="529"/>
      <c r="L268" s="530"/>
      <c r="M268" s="442"/>
      <c r="N268" s="443"/>
      <c r="O268" s="443"/>
      <c r="P268" s="443"/>
      <c r="Q268" s="443"/>
      <c r="R268" s="443"/>
      <c r="S268" s="443"/>
      <c r="T268" s="443"/>
      <c r="U268" s="443"/>
      <c r="V268" s="443"/>
      <c r="W268" s="443"/>
      <c r="X268" s="443"/>
      <c r="Y268" s="443"/>
      <c r="Z268" s="443"/>
      <c r="AA268" s="238"/>
      <c r="AB268" s="238"/>
      <c r="AC268" s="238"/>
      <c r="AD268" s="238"/>
      <c r="AE268" s="238"/>
      <c r="AF268" s="238"/>
      <c r="AG268" s="238"/>
      <c r="AH268" s="238"/>
      <c r="AI268" s="238"/>
      <c r="AJ268" s="238"/>
      <c r="AK268" s="238"/>
      <c r="AL268" s="238"/>
      <c r="AM268" s="238"/>
    </row>
    <row r="269" spans="1:39" ht="15" customHeight="1" x14ac:dyDescent="0.25">
      <c r="A269" s="219" t="s">
        <v>1091</v>
      </c>
      <c r="B269" s="219" t="s">
        <v>1092</v>
      </c>
      <c r="C269" s="132" t="s">
        <v>9</v>
      </c>
      <c r="D269" s="469" t="s">
        <v>164</v>
      </c>
      <c r="E269" s="132" t="s">
        <v>1093</v>
      </c>
      <c r="F269" s="191" t="s">
        <v>1094</v>
      </c>
      <c r="G269" s="549"/>
      <c r="H269" s="550"/>
      <c r="I269" s="551"/>
      <c r="J269" s="549">
        <v>45000</v>
      </c>
      <c r="K269" s="550">
        <v>55000</v>
      </c>
      <c r="L269" s="551">
        <v>40000</v>
      </c>
      <c r="M269" s="442"/>
      <c r="N269" s="443"/>
      <c r="O269" s="443"/>
      <c r="P269" s="443"/>
      <c r="Q269" s="443"/>
      <c r="R269" s="443"/>
      <c r="S269" s="443"/>
      <c r="T269" s="443"/>
      <c r="U269" s="443"/>
      <c r="V269" s="443"/>
      <c r="W269" s="443"/>
      <c r="X269" s="443"/>
      <c r="Y269" s="443"/>
      <c r="Z269" s="443"/>
      <c r="AA269" s="238"/>
      <c r="AB269" s="238"/>
      <c r="AC269" s="238"/>
      <c r="AD269" s="238"/>
      <c r="AE269" s="238"/>
      <c r="AF269" s="238"/>
      <c r="AG269" s="238"/>
      <c r="AH269" s="238"/>
      <c r="AI269" s="238"/>
      <c r="AJ269" s="238"/>
      <c r="AK269" s="238"/>
      <c r="AL269" s="238"/>
      <c r="AM269" s="238"/>
    </row>
    <row r="270" spans="1:39" ht="15" customHeight="1" x14ac:dyDescent="0.25">
      <c r="A270" s="488" t="s">
        <v>1095</v>
      </c>
      <c r="B270" s="488" t="s">
        <v>1096</v>
      </c>
      <c r="C270" s="132" t="s">
        <v>9</v>
      </c>
      <c r="D270" s="469" t="s">
        <v>164</v>
      </c>
      <c r="E270" s="536" t="s">
        <v>1093</v>
      </c>
      <c r="F270" s="481" t="s">
        <v>1097</v>
      </c>
      <c r="G270" s="552"/>
      <c r="H270" s="553"/>
      <c r="I270" s="554"/>
      <c r="J270" s="552">
        <v>43000</v>
      </c>
      <c r="K270" s="553">
        <v>59586</v>
      </c>
      <c r="L270" s="554">
        <v>55000</v>
      </c>
      <c r="M270" s="442"/>
      <c r="N270" s="443"/>
      <c r="O270" s="443"/>
      <c r="P270" s="443"/>
      <c r="Q270" s="443"/>
      <c r="R270" s="443"/>
      <c r="S270" s="443"/>
      <c r="T270" s="443"/>
      <c r="U270" s="443"/>
      <c r="V270" s="443"/>
      <c r="W270" s="443"/>
      <c r="X270" s="443"/>
      <c r="Y270" s="443"/>
      <c r="Z270" s="443"/>
      <c r="AA270" s="238"/>
      <c r="AB270" s="238"/>
      <c r="AC270" s="238"/>
      <c r="AD270" s="238"/>
      <c r="AE270" s="238"/>
      <c r="AF270" s="238"/>
      <c r="AG270" s="238"/>
      <c r="AH270" s="238"/>
      <c r="AI270" s="238"/>
      <c r="AJ270" s="238"/>
      <c r="AK270" s="238"/>
      <c r="AL270" s="238"/>
      <c r="AM270" s="238"/>
    </row>
    <row r="271" spans="1:39" s="104" customFormat="1" ht="15" customHeight="1" x14ac:dyDescent="0.2">
      <c r="A271" s="614"/>
      <c r="B271" s="618"/>
      <c r="C271" s="870" t="s">
        <v>267</v>
      </c>
      <c r="D271" s="893"/>
      <c r="E271" s="893"/>
      <c r="F271" s="618"/>
      <c r="G271" s="577"/>
      <c r="H271" s="512"/>
      <c r="I271" s="578"/>
      <c r="J271" s="511">
        <f>SUM(J269:J270)</f>
        <v>88000</v>
      </c>
      <c r="K271" s="512">
        <f t="shared" ref="K271:L271" si="36">SUM(K269:K270)</f>
        <v>114586</v>
      </c>
      <c r="L271" s="513">
        <f t="shared" si="36"/>
        <v>95000</v>
      </c>
      <c r="M271" s="449"/>
      <c r="N271" s="450"/>
      <c r="O271" s="450"/>
      <c r="P271" s="450"/>
      <c r="Q271" s="450"/>
      <c r="R271" s="450"/>
      <c r="S271" s="450"/>
      <c r="T271" s="450"/>
      <c r="U271" s="450"/>
      <c r="V271" s="450"/>
      <c r="W271" s="450"/>
      <c r="X271" s="450"/>
      <c r="Y271" s="450"/>
      <c r="Z271" s="450"/>
      <c r="AA271" s="451"/>
      <c r="AB271" s="451"/>
      <c r="AC271" s="451"/>
      <c r="AD271" s="451"/>
      <c r="AE271" s="451"/>
      <c r="AF271" s="451"/>
      <c r="AG271" s="451"/>
      <c r="AH271" s="451"/>
      <c r="AI271" s="451"/>
      <c r="AJ271" s="451"/>
      <c r="AK271" s="451"/>
      <c r="AL271" s="451"/>
      <c r="AM271" s="451"/>
    </row>
    <row r="272" spans="1:39" ht="15" customHeight="1" x14ac:dyDescent="0.25">
      <c r="A272" s="219"/>
      <c r="B272" s="219"/>
      <c r="C272" s="132"/>
      <c r="D272" s="459"/>
      <c r="E272" s="132"/>
      <c r="F272" s="191"/>
      <c r="G272" s="465"/>
      <c r="H272" s="192"/>
      <c r="I272" s="466"/>
      <c r="J272" s="465"/>
      <c r="K272" s="192"/>
      <c r="L272" s="466"/>
      <c r="M272" s="442"/>
      <c r="N272" s="443"/>
      <c r="O272" s="443"/>
      <c r="P272" s="443"/>
      <c r="Q272" s="443"/>
      <c r="R272" s="443"/>
      <c r="S272" s="443"/>
      <c r="T272" s="443"/>
      <c r="U272" s="443"/>
      <c r="V272" s="443"/>
      <c r="W272" s="443"/>
      <c r="X272" s="443"/>
      <c r="Y272" s="443"/>
      <c r="Z272" s="443"/>
      <c r="AA272" s="238"/>
      <c r="AB272" s="238"/>
      <c r="AC272" s="238"/>
      <c r="AD272" s="238"/>
      <c r="AE272" s="238"/>
      <c r="AF272" s="238"/>
      <c r="AG272" s="238"/>
      <c r="AH272" s="238"/>
      <c r="AI272" s="238"/>
      <c r="AJ272" s="238"/>
      <c r="AK272" s="238"/>
      <c r="AL272" s="238"/>
      <c r="AM272" s="238"/>
    </row>
    <row r="273" spans="1:39" ht="15" customHeight="1" x14ac:dyDescent="0.25">
      <c r="A273" s="219"/>
      <c r="B273" s="219" t="s">
        <v>1098</v>
      </c>
      <c r="C273" s="132" t="s">
        <v>9</v>
      </c>
      <c r="D273" s="469" t="s">
        <v>169</v>
      </c>
      <c r="E273" s="132" t="s">
        <v>1099</v>
      </c>
      <c r="F273" s="191" t="s">
        <v>1100</v>
      </c>
      <c r="G273" s="445">
        <v>26000</v>
      </c>
      <c r="H273" s="446">
        <v>37000</v>
      </c>
      <c r="I273" s="447">
        <v>40000</v>
      </c>
      <c r="J273" s="483"/>
      <c r="K273" s="484"/>
      <c r="L273" s="485"/>
      <c r="M273" s="522"/>
      <c r="N273" s="523"/>
      <c r="O273" s="61"/>
      <c r="P273" s="61"/>
      <c r="Q273" s="61"/>
      <c r="R273" s="61"/>
      <c r="S273" s="61"/>
    </row>
    <row r="274" spans="1:39" ht="15" customHeight="1" x14ac:dyDescent="0.25">
      <c r="A274" s="219" t="s">
        <v>1101</v>
      </c>
      <c r="B274" s="219" t="s">
        <v>1102</v>
      </c>
      <c r="C274" s="464" t="s">
        <v>9</v>
      </c>
      <c r="D274" s="469" t="s">
        <v>169</v>
      </c>
      <c r="E274" s="132" t="s">
        <v>1099</v>
      </c>
      <c r="F274" s="191" t="s">
        <v>1103</v>
      </c>
      <c r="G274" s="465">
        <v>55000</v>
      </c>
      <c r="H274" s="192">
        <v>30000</v>
      </c>
      <c r="I274" s="466"/>
      <c r="J274" s="465"/>
      <c r="K274" s="192"/>
      <c r="L274" s="466"/>
      <c r="M274" s="442"/>
      <c r="N274" s="443"/>
      <c r="O274" s="443"/>
      <c r="P274" s="443"/>
      <c r="Q274" s="443"/>
      <c r="R274" s="443"/>
      <c r="S274" s="443"/>
      <c r="T274" s="443"/>
      <c r="U274" s="443"/>
      <c r="V274" s="443"/>
      <c r="W274" s="443"/>
      <c r="X274" s="443"/>
      <c r="Y274" s="443"/>
      <c r="Z274" s="443"/>
      <c r="AA274" s="238"/>
      <c r="AB274" s="238"/>
      <c r="AC274" s="238"/>
      <c r="AD274" s="238"/>
      <c r="AE274" s="238"/>
      <c r="AF274" s="238"/>
      <c r="AG274" s="238"/>
      <c r="AH274" s="238"/>
      <c r="AI274" s="238"/>
      <c r="AJ274" s="238"/>
      <c r="AK274" s="238"/>
      <c r="AL274" s="238"/>
      <c r="AM274" s="238"/>
    </row>
    <row r="275" spans="1:39" ht="15" customHeight="1" x14ac:dyDescent="0.25">
      <c r="A275" s="219" t="s">
        <v>1104</v>
      </c>
      <c r="B275" s="219" t="s">
        <v>1105</v>
      </c>
      <c r="C275" s="464" t="s">
        <v>9</v>
      </c>
      <c r="D275" s="469" t="s">
        <v>169</v>
      </c>
      <c r="E275" s="132" t="s">
        <v>1099</v>
      </c>
      <c r="F275" s="191" t="s">
        <v>1106</v>
      </c>
      <c r="G275" s="465">
        <v>101000</v>
      </c>
      <c r="H275" s="192">
        <v>90000</v>
      </c>
      <c r="I275" s="466">
        <v>90000</v>
      </c>
      <c r="J275" s="465"/>
      <c r="K275" s="192"/>
      <c r="L275" s="466"/>
      <c r="M275" s="442"/>
      <c r="N275" s="443"/>
      <c r="O275" s="443"/>
      <c r="P275" s="443"/>
      <c r="Q275" s="443"/>
      <c r="R275" s="443"/>
      <c r="S275" s="443"/>
      <c r="T275" s="443"/>
      <c r="U275" s="443"/>
      <c r="V275" s="443"/>
      <c r="W275" s="443"/>
      <c r="X275" s="443"/>
      <c r="Y275" s="443"/>
      <c r="Z275" s="443"/>
      <c r="AA275" s="238"/>
      <c r="AB275" s="238"/>
      <c r="AC275" s="238"/>
      <c r="AD275" s="238"/>
      <c r="AE275" s="238"/>
      <c r="AF275" s="238"/>
      <c r="AG275" s="238"/>
      <c r="AH275" s="238"/>
      <c r="AI275" s="238"/>
      <c r="AJ275" s="238"/>
      <c r="AK275" s="238"/>
      <c r="AL275" s="238"/>
      <c r="AM275" s="238"/>
    </row>
    <row r="276" spans="1:39" s="104" customFormat="1" ht="15" customHeight="1" x14ac:dyDescent="0.2">
      <c r="A276" s="614"/>
      <c r="B276" s="618"/>
      <c r="C276" s="870" t="s">
        <v>262</v>
      </c>
      <c r="D276" s="893"/>
      <c r="E276" s="893"/>
      <c r="F276" s="618"/>
      <c r="G276" s="577">
        <f>SUM(G273:G275)</f>
        <v>182000</v>
      </c>
      <c r="H276" s="512">
        <f t="shared" ref="H276:I276" si="37">SUM(H273:H275)</f>
        <v>157000</v>
      </c>
      <c r="I276" s="578">
        <f t="shared" si="37"/>
        <v>130000</v>
      </c>
      <c r="J276" s="511"/>
      <c r="K276" s="512"/>
      <c r="L276" s="513"/>
      <c r="M276" s="449"/>
      <c r="N276" s="450"/>
      <c r="O276" s="450"/>
      <c r="P276" s="450"/>
      <c r="Q276" s="450"/>
      <c r="R276" s="450"/>
      <c r="S276" s="450"/>
      <c r="T276" s="450"/>
      <c r="U276" s="450"/>
      <c r="V276" s="450"/>
      <c r="W276" s="450"/>
      <c r="X276" s="450"/>
      <c r="Y276" s="450"/>
      <c r="Z276" s="450"/>
      <c r="AA276" s="451"/>
      <c r="AB276" s="451"/>
      <c r="AC276" s="451"/>
      <c r="AD276" s="451"/>
      <c r="AE276" s="451"/>
      <c r="AF276" s="451"/>
      <c r="AG276" s="451"/>
      <c r="AH276" s="451"/>
      <c r="AI276" s="451"/>
      <c r="AJ276" s="451"/>
      <c r="AK276" s="451"/>
      <c r="AL276" s="451"/>
      <c r="AM276" s="451"/>
    </row>
    <row r="277" spans="1:39" ht="15" customHeight="1" x14ac:dyDescent="0.25">
      <c r="A277" s="457"/>
      <c r="B277" s="457"/>
      <c r="C277" s="514"/>
      <c r="D277" s="459"/>
      <c r="E277" s="460"/>
      <c r="F277" s="132"/>
      <c r="G277" s="465"/>
      <c r="H277" s="192"/>
      <c r="I277" s="466"/>
      <c r="J277" s="465"/>
      <c r="K277" s="192"/>
      <c r="L277" s="466"/>
      <c r="M277" s="442"/>
      <c r="N277" s="443"/>
      <c r="O277" s="443"/>
      <c r="P277" s="443"/>
      <c r="Q277" s="443"/>
      <c r="R277" s="443"/>
      <c r="S277" s="443"/>
      <c r="T277" s="443"/>
      <c r="U277" s="443"/>
      <c r="V277" s="443"/>
      <c r="W277" s="443"/>
      <c r="X277" s="443"/>
      <c r="Y277" s="443"/>
      <c r="Z277" s="443"/>
      <c r="AA277" s="238"/>
      <c r="AB277" s="238"/>
      <c r="AC277" s="238"/>
      <c r="AD277" s="238"/>
      <c r="AE277" s="238"/>
      <c r="AF277" s="238"/>
      <c r="AG277" s="238"/>
      <c r="AH277" s="238"/>
      <c r="AI277" s="238"/>
      <c r="AJ277" s="238"/>
      <c r="AK277" s="238"/>
      <c r="AL277" s="238"/>
      <c r="AM277" s="238"/>
    </row>
    <row r="278" spans="1:39" ht="30" customHeight="1" x14ac:dyDescent="0.25">
      <c r="A278" s="219" t="s">
        <v>1107</v>
      </c>
      <c r="B278" s="468" t="s">
        <v>1108</v>
      </c>
      <c r="C278" s="132" t="s">
        <v>3</v>
      </c>
      <c r="D278" s="190" t="s">
        <v>521</v>
      </c>
      <c r="E278" s="223" t="s">
        <v>521</v>
      </c>
      <c r="F278" s="191" t="s">
        <v>521</v>
      </c>
      <c r="G278" s="483"/>
      <c r="H278" s="484"/>
      <c r="I278" s="485"/>
      <c r="J278" s="483">
        <v>5000</v>
      </c>
      <c r="K278" s="484">
        <v>40000</v>
      </c>
      <c r="L278" s="485"/>
      <c r="M278" s="442"/>
      <c r="N278" s="443"/>
      <c r="O278" s="443"/>
      <c r="P278" s="443"/>
      <c r="Q278" s="443"/>
      <c r="R278" s="443"/>
      <c r="S278" s="443"/>
      <c r="T278" s="443"/>
      <c r="U278" s="443"/>
      <c r="V278" s="443"/>
      <c r="W278" s="443"/>
      <c r="X278" s="443"/>
      <c r="Y278" s="443"/>
      <c r="Z278" s="443"/>
      <c r="AA278" s="238"/>
      <c r="AB278" s="238"/>
      <c r="AC278" s="238"/>
      <c r="AD278" s="238"/>
      <c r="AE278" s="238"/>
      <c r="AF278" s="238"/>
      <c r="AG278" s="238"/>
      <c r="AH278" s="238"/>
      <c r="AI278" s="238"/>
      <c r="AJ278" s="238"/>
      <c r="AK278" s="238"/>
      <c r="AL278" s="238"/>
      <c r="AM278" s="238"/>
    </row>
    <row r="279" spans="1:39" ht="15" customHeight="1" x14ac:dyDescent="0.25">
      <c r="A279" s="219" t="s">
        <v>1109</v>
      </c>
      <c r="B279" s="219" t="s">
        <v>1110</v>
      </c>
      <c r="C279" s="132" t="s">
        <v>3</v>
      </c>
      <c r="D279" s="190" t="s">
        <v>521</v>
      </c>
      <c r="E279" s="223" t="s">
        <v>521</v>
      </c>
      <c r="F279" s="132" t="s">
        <v>521</v>
      </c>
      <c r="G279" s="445"/>
      <c r="H279" s="446"/>
      <c r="I279" s="447"/>
      <c r="J279" s="445">
        <v>1300</v>
      </c>
      <c r="K279" s="446"/>
      <c r="L279" s="447"/>
      <c r="M279" s="442"/>
      <c r="N279" s="443"/>
      <c r="O279" s="443"/>
      <c r="P279" s="443"/>
      <c r="Q279" s="443"/>
      <c r="R279" s="443"/>
      <c r="S279" s="443"/>
      <c r="T279" s="443"/>
      <c r="U279" s="443"/>
      <c r="V279" s="443"/>
      <c r="W279" s="443"/>
      <c r="X279" s="443"/>
      <c r="Y279" s="443"/>
      <c r="Z279" s="443"/>
      <c r="AA279" s="238"/>
      <c r="AB279" s="238"/>
      <c r="AC279" s="238"/>
      <c r="AD279" s="238"/>
      <c r="AE279" s="238"/>
      <c r="AF279" s="238"/>
      <c r="AG279" s="238"/>
      <c r="AH279" s="238"/>
      <c r="AI279" s="238"/>
      <c r="AJ279" s="238"/>
      <c r="AK279" s="238"/>
      <c r="AL279" s="238"/>
      <c r="AM279" s="238"/>
    </row>
    <row r="280" spans="1:39" ht="15" customHeight="1" x14ac:dyDescent="0.25">
      <c r="A280" s="488" t="s">
        <v>1111</v>
      </c>
      <c r="B280" s="488" t="s">
        <v>1112</v>
      </c>
      <c r="C280" s="132" t="s">
        <v>3</v>
      </c>
      <c r="D280" s="190" t="s">
        <v>170</v>
      </c>
      <c r="E280" s="536" t="s">
        <v>1113</v>
      </c>
      <c r="F280" s="132" t="s">
        <v>1113</v>
      </c>
      <c r="G280" s="517"/>
      <c r="H280" s="518"/>
      <c r="I280" s="519"/>
      <c r="J280" s="517">
        <v>25000</v>
      </c>
      <c r="K280" s="518"/>
      <c r="L280" s="519"/>
      <c r="M280" s="442"/>
      <c r="N280" s="443"/>
      <c r="O280" s="443"/>
      <c r="P280" s="443"/>
      <c r="Q280" s="443"/>
      <c r="R280" s="443"/>
      <c r="S280" s="443"/>
      <c r="T280" s="443"/>
      <c r="U280" s="443"/>
      <c r="V280" s="443"/>
      <c r="W280" s="443"/>
      <c r="X280" s="443"/>
      <c r="Y280" s="443"/>
      <c r="Z280" s="443"/>
      <c r="AA280" s="238"/>
      <c r="AB280" s="238"/>
      <c r="AC280" s="238"/>
      <c r="AD280" s="238"/>
      <c r="AE280" s="238"/>
      <c r="AF280" s="238"/>
      <c r="AG280" s="238"/>
      <c r="AH280" s="238"/>
      <c r="AI280" s="238"/>
      <c r="AJ280" s="238"/>
      <c r="AK280" s="238"/>
      <c r="AL280" s="238"/>
      <c r="AM280" s="238"/>
    </row>
    <row r="281" spans="1:39" s="104" customFormat="1" ht="15" customHeight="1" x14ac:dyDescent="0.2">
      <c r="A281" s="614"/>
      <c r="B281" s="618"/>
      <c r="C281" s="870" t="s">
        <v>263</v>
      </c>
      <c r="D281" s="893"/>
      <c r="E281" s="893"/>
      <c r="F281" s="618"/>
      <c r="G281" s="577"/>
      <c r="H281" s="512"/>
      <c r="I281" s="578"/>
      <c r="J281" s="511">
        <f>SUM(J278:J280)</f>
        <v>31300</v>
      </c>
      <c r="K281" s="512">
        <f t="shared" ref="K281:L281" si="38">SUM(K278:K280)</f>
        <v>40000</v>
      </c>
      <c r="L281" s="513">
        <f t="shared" si="38"/>
        <v>0</v>
      </c>
      <c r="M281" s="449"/>
      <c r="N281" s="450"/>
      <c r="O281" s="450"/>
      <c r="P281" s="450"/>
      <c r="Q281" s="450"/>
      <c r="R281" s="450"/>
      <c r="S281" s="450"/>
      <c r="T281" s="450"/>
      <c r="U281" s="450"/>
      <c r="V281" s="450"/>
      <c r="W281" s="450"/>
      <c r="X281" s="450"/>
      <c r="Y281" s="450"/>
      <c r="Z281" s="450"/>
      <c r="AA281" s="451"/>
      <c r="AB281" s="451"/>
      <c r="AC281" s="451"/>
      <c r="AD281" s="451"/>
      <c r="AE281" s="451"/>
      <c r="AF281" s="451"/>
      <c r="AG281" s="451"/>
      <c r="AH281" s="451"/>
      <c r="AI281" s="451"/>
      <c r="AJ281" s="451"/>
      <c r="AK281" s="451"/>
      <c r="AL281" s="451"/>
      <c r="AM281" s="451"/>
    </row>
    <row r="282" spans="1:39" ht="15" customHeight="1" x14ac:dyDescent="0.25">
      <c r="A282" s="502"/>
      <c r="B282" s="503"/>
      <c r="C282" s="503"/>
      <c r="D282" s="503"/>
      <c r="E282" s="503"/>
      <c r="F282" s="503"/>
      <c r="G282" s="539"/>
      <c r="H282" s="539"/>
      <c r="I282" s="539"/>
      <c r="J282" s="539"/>
      <c r="K282" s="539"/>
      <c r="L282" s="555"/>
      <c r="M282" s="442"/>
      <c r="N282" s="443"/>
      <c r="O282" s="443"/>
      <c r="P282" s="443"/>
      <c r="Q282" s="443"/>
      <c r="R282" s="443"/>
      <c r="S282" s="443"/>
      <c r="T282" s="443"/>
      <c r="U282" s="443"/>
      <c r="V282" s="443"/>
      <c r="W282" s="443"/>
      <c r="X282" s="443"/>
      <c r="Y282" s="443"/>
      <c r="Z282" s="443"/>
      <c r="AA282" s="238"/>
      <c r="AB282" s="238"/>
      <c r="AC282" s="238"/>
      <c r="AD282" s="238"/>
      <c r="AE282" s="238"/>
      <c r="AF282" s="238"/>
      <c r="AG282" s="238"/>
      <c r="AH282" s="238"/>
      <c r="AI282" s="238"/>
      <c r="AJ282" s="238"/>
      <c r="AK282" s="238"/>
      <c r="AL282" s="238"/>
      <c r="AM282" s="238"/>
    </row>
    <row r="283" spans="1:39" s="104" customFormat="1" ht="15" customHeight="1" x14ac:dyDescent="0.2">
      <c r="A283" s="614"/>
      <c r="B283" s="618"/>
      <c r="C283" s="870" t="s">
        <v>171</v>
      </c>
      <c r="D283" s="893"/>
      <c r="E283" s="893"/>
      <c r="F283" s="618"/>
      <c r="G283" s="577">
        <f>G267+G271+G276+G281</f>
        <v>182000</v>
      </c>
      <c r="H283" s="512">
        <f t="shared" ref="H283:L283" si="39">H267+H271+H276+H281</f>
        <v>157000</v>
      </c>
      <c r="I283" s="578">
        <f t="shared" si="39"/>
        <v>130000</v>
      </c>
      <c r="J283" s="511">
        <f t="shared" si="39"/>
        <v>248219</v>
      </c>
      <c r="K283" s="512">
        <f t="shared" si="39"/>
        <v>315086</v>
      </c>
      <c r="L283" s="513">
        <f t="shared" si="39"/>
        <v>238270</v>
      </c>
      <c r="M283" s="449"/>
      <c r="N283" s="450"/>
      <c r="O283" s="450"/>
      <c r="P283" s="450"/>
      <c r="Q283" s="450"/>
      <c r="R283" s="450"/>
      <c r="S283" s="450"/>
      <c r="T283" s="450"/>
      <c r="U283" s="450"/>
      <c r="V283" s="450"/>
      <c r="W283" s="450"/>
      <c r="X283" s="450"/>
      <c r="Y283" s="450"/>
      <c r="Z283" s="450"/>
      <c r="AA283" s="451"/>
      <c r="AB283" s="451"/>
      <c r="AC283" s="451"/>
      <c r="AD283" s="451"/>
      <c r="AE283" s="451"/>
      <c r="AF283" s="451"/>
      <c r="AG283" s="451"/>
      <c r="AH283" s="451"/>
      <c r="AI283" s="451"/>
      <c r="AJ283" s="451"/>
      <c r="AK283" s="451"/>
      <c r="AL283" s="451"/>
      <c r="AM283" s="451"/>
    </row>
    <row r="284" spans="1:39" ht="15" hidden="1" customHeight="1" x14ac:dyDescent="0.25">
      <c r="A284" s="234"/>
      <c r="B284" s="234"/>
      <c r="C284" s="96"/>
      <c r="D284" s="234"/>
      <c r="E284" s="234"/>
      <c r="F284" s="234"/>
      <c r="G284" s="131"/>
      <c r="H284" s="131"/>
      <c r="I284" s="131"/>
      <c r="J284" s="131"/>
      <c r="K284" s="131"/>
      <c r="L284" s="131"/>
      <c r="M284" s="442"/>
      <c r="N284" s="443"/>
      <c r="O284" s="443"/>
      <c r="P284" s="443"/>
      <c r="Q284" s="443"/>
      <c r="R284" s="443"/>
      <c r="S284" s="443"/>
      <c r="T284" s="443"/>
      <c r="U284" s="443"/>
      <c r="V284" s="443"/>
      <c r="W284" s="443"/>
      <c r="X284" s="443"/>
      <c r="Y284" s="443"/>
      <c r="Z284" s="443"/>
      <c r="AA284" s="238"/>
      <c r="AB284" s="238"/>
      <c r="AC284" s="238"/>
      <c r="AD284" s="238"/>
      <c r="AE284" s="238"/>
      <c r="AF284" s="238"/>
      <c r="AG284" s="238"/>
      <c r="AH284" s="238"/>
      <c r="AI284" s="238"/>
      <c r="AJ284" s="238"/>
      <c r="AK284" s="238"/>
      <c r="AL284" s="238"/>
      <c r="AM284" s="238"/>
    </row>
    <row r="285" spans="1:39" s="443" customFormat="1" ht="15" customHeight="1" x14ac:dyDescent="0.25">
      <c r="A285" s="544"/>
      <c r="B285" s="544"/>
      <c r="C285" s="544"/>
      <c r="D285" s="544"/>
      <c r="E285" s="544"/>
      <c r="F285" s="544"/>
      <c r="G285" s="545"/>
      <c r="H285" s="545"/>
      <c r="I285" s="545"/>
      <c r="J285" s="545"/>
      <c r="K285" s="545"/>
      <c r="L285" s="545"/>
      <c r="M285" s="442"/>
    </row>
    <row r="286" spans="1:39" ht="15" customHeight="1" x14ac:dyDescent="0.25">
      <c r="A286" s="182"/>
      <c r="B286" s="185" t="s">
        <v>172</v>
      </c>
      <c r="C286" s="91"/>
      <c r="D286" s="91"/>
      <c r="E286" s="91"/>
      <c r="F286" s="91"/>
      <c r="G286" s="187"/>
      <c r="H286" s="187"/>
      <c r="I286" s="187"/>
      <c r="J286" s="187"/>
      <c r="K286" s="187"/>
      <c r="L286" s="188"/>
      <c r="M286" s="442"/>
      <c r="N286" s="443"/>
      <c r="O286" s="443"/>
      <c r="P286" s="443"/>
      <c r="Q286" s="443"/>
      <c r="R286" s="443"/>
      <c r="S286" s="443"/>
      <c r="T286" s="443"/>
      <c r="U286" s="443"/>
      <c r="V286" s="443"/>
      <c r="W286" s="443"/>
      <c r="X286" s="443"/>
      <c r="Y286" s="443"/>
      <c r="Z286" s="443"/>
      <c r="AA286" s="238"/>
      <c r="AB286" s="238"/>
      <c r="AC286" s="238"/>
      <c r="AD286" s="238"/>
      <c r="AE286" s="238"/>
      <c r="AF286" s="238"/>
      <c r="AG286" s="238"/>
      <c r="AH286" s="238"/>
      <c r="AI286" s="238"/>
      <c r="AJ286" s="238"/>
      <c r="AK286" s="238"/>
      <c r="AL286" s="238"/>
      <c r="AM286" s="238"/>
    </row>
    <row r="287" spans="1:39" ht="15" customHeight="1" x14ac:dyDescent="0.25">
      <c r="A287" s="179"/>
      <c r="B287" s="85"/>
      <c r="C287" s="84"/>
      <c r="D287" s="183"/>
      <c r="E287" s="84"/>
      <c r="F287" s="89"/>
      <c r="G287" s="532"/>
      <c r="H287" s="124"/>
      <c r="I287" s="126"/>
      <c r="J287" s="532"/>
      <c r="K287" s="124"/>
      <c r="L287" s="126"/>
      <c r="M287" s="442"/>
      <c r="N287" s="443"/>
      <c r="O287" s="443"/>
      <c r="P287" s="443"/>
      <c r="Q287" s="443"/>
      <c r="R287" s="443"/>
      <c r="S287" s="443"/>
      <c r="T287" s="443"/>
      <c r="U287" s="443"/>
      <c r="V287" s="443"/>
      <c r="W287" s="443"/>
      <c r="X287" s="443"/>
      <c r="Y287" s="443"/>
      <c r="Z287" s="443"/>
      <c r="AA287" s="238"/>
      <c r="AB287" s="238"/>
      <c r="AC287" s="238"/>
      <c r="AD287" s="238"/>
      <c r="AE287" s="238"/>
      <c r="AF287" s="238"/>
      <c r="AG287" s="238"/>
      <c r="AH287" s="238"/>
      <c r="AI287" s="238"/>
      <c r="AJ287" s="238"/>
      <c r="AK287" s="238"/>
      <c r="AL287" s="238"/>
      <c r="AM287" s="238"/>
    </row>
    <row r="288" spans="1:39" ht="15" customHeight="1" x14ac:dyDescent="0.25">
      <c r="A288" s="219" t="s">
        <v>1114</v>
      </c>
      <c r="B288" s="219" t="s">
        <v>1115</v>
      </c>
      <c r="C288" s="132" t="s">
        <v>3</v>
      </c>
      <c r="D288" s="190" t="s">
        <v>174</v>
      </c>
      <c r="E288" s="132" t="s">
        <v>1116</v>
      </c>
      <c r="F288" s="191" t="s">
        <v>1116</v>
      </c>
      <c r="G288" s="465"/>
      <c r="H288" s="192"/>
      <c r="I288" s="466"/>
      <c r="J288" s="465"/>
      <c r="K288" s="192">
        <v>5000</v>
      </c>
      <c r="L288" s="466">
        <v>10000</v>
      </c>
      <c r="M288" s="442"/>
      <c r="N288" s="443"/>
      <c r="O288" s="443"/>
      <c r="P288" s="443"/>
      <c r="Q288" s="443"/>
      <c r="R288" s="443"/>
      <c r="S288" s="443"/>
      <c r="T288" s="443"/>
      <c r="U288" s="443"/>
      <c r="V288" s="443"/>
      <c r="W288" s="443"/>
      <c r="X288" s="443"/>
      <c r="Y288" s="443"/>
      <c r="Z288" s="443"/>
      <c r="AA288" s="238"/>
      <c r="AB288" s="238"/>
      <c r="AC288" s="238"/>
      <c r="AD288" s="238"/>
      <c r="AE288" s="238"/>
      <c r="AF288" s="238"/>
      <c r="AG288" s="238"/>
      <c r="AH288" s="238"/>
      <c r="AI288" s="238"/>
      <c r="AJ288" s="238"/>
      <c r="AK288" s="238"/>
      <c r="AL288" s="238"/>
      <c r="AM288" s="238"/>
    </row>
    <row r="289" spans="1:39" ht="15" customHeight="1" x14ac:dyDescent="0.25">
      <c r="A289" s="219" t="s">
        <v>1117</v>
      </c>
      <c r="B289" s="219" t="s">
        <v>1118</v>
      </c>
      <c r="C289" s="132" t="s">
        <v>3</v>
      </c>
      <c r="D289" s="190" t="s">
        <v>174</v>
      </c>
      <c r="E289" s="132" t="s">
        <v>1116</v>
      </c>
      <c r="F289" s="191" t="s">
        <v>1116</v>
      </c>
      <c r="G289" s="465"/>
      <c r="H289" s="192"/>
      <c r="I289" s="466"/>
      <c r="J289" s="465"/>
      <c r="K289" s="192">
        <v>4000</v>
      </c>
      <c r="L289" s="466">
        <v>10000</v>
      </c>
      <c r="M289" s="442"/>
      <c r="N289" s="443"/>
      <c r="O289" s="443"/>
      <c r="P289" s="443"/>
      <c r="Q289" s="443"/>
      <c r="R289" s="443"/>
      <c r="S289" s="443"/>
      <c r="T289" s="443"/>
      <c r="U289" s="443"/>
      <c r="V289" s="443"/>
      <c r="W289" s="443"/>
      <c r="X289" s="443"/>
      <c r="Y289" s="443"/>
      <c r="Z289" s="443"/>
      <c r="AA289" s="238"/>
      <c r="AB289" s="238"/>
      <c r="AC289" s="238"/>
      <c r="AD289" s="238"/>
      <c r="AE289" s="238"/>
      <c r="AF289" s="238"/>
      <c r="AG289" s="238"/>
      <c r="AH289" s="238"/>
      <c r="AI289" s="238"/>
      <c r="AJ289" s="238"/>
      <c r="AK289" s="238"/>
      <c r="AL289" s="238"/>
      <c r="AM289" s="238"/>
    </row>
    <row r="290" spans="1:39" ht="15" customHeight="1" x14ac:dyDescent="0.25">
      <c r="A290" s="219" t="s">
        <v>1119</v>
      </c>
      <c r="B290" s="219" t="s">
        <v>1120</v>
      </c>
      <c r="C290" s="132" t="s">
        <v>3</v>
      </c>
      <c r="D290" s="190" t="s">
        <v>175</v>
      </c>
      <c r="E290" s="132" t="s">
        <v>1121</v>
      </c>
      <c r="F290" s="191" t="s">
        <v>1121</v>
      </c>
      <c r="G290" s="465"/>
      <c r="H290" s="192"/>
      <c r="I290" s="466"/>
      <c r="J290" s="465"/>
      <c r="K290" s="192"/>
      <c r="L290" s="466"/>
      <c r="M290" s="442"/>
      <c r="N290" s="443"/>
      <c r="O290" s="443"/>
      <c r="P290" s="443"/>
      <c r="Q290" s="443"/>
      <c r="R290" s="443"/>
      <c r="S290" s="443"/>
      <c r="T290" s="443"/>
      <c r="U290" s="443"/>
      <c r="V290" s="443"/>
      <c r="W290" s="443"/>
      <c r="X290" s="443"/>
      <c r="Y290" s="443"/>
      <c r="Z290" s="443"/>
      <c r="AA290" s="238"/>
      <c r="AB290" s="238"/>
      <c r="AC290" s="238"/>
      <c r="AD290" s="238"/>
      <c r="AE290" s="238"/>
      <c r="AF290" s="238"/>
      <c r="AG290" s="238"/>
      <c r="AH290" s="238"/>
      <c r="AI290" s="238"/>
      <c r="AJ290" s="238"/>
      <c r="AK290" s="238"/>
      <c r="AL290" s="238"/>
      <c r="AM290" s="238"/>
    </row>
    <row r="291" spans="1:39" ht="30" customHeight="1" x14ac:dyDescent="0.25">
      <c r="A291" s="219"/>
      <c r="B291" s="468" t="s">
        <v>1122</v>
      </c>
      <c r="C291" s="132" t="s">
        <v>3</v>
      </c>
      <c r="D291" s="190" t="s">
        <v>175</v>
      </c>
      <c r="E291" s="223" t="s">
        <v>1121</v>
      </c>
      <c r="F291" s="132" t="s">
        <v>1121</v>
      </c>
      <c r="G291" s="465">
        <v>613</v>
      </c>
      <c r="H291" s="192"/>
      <c r="I291" s="466"/>
      <c r="J291" s="483"/>
      <c r="K291" s="484"/>
      <c r="L291" s="485"/>
      <c r="M291" s="522"/>
      <c r="N291" s="523"/>
      <c r="O291" s="61"/>
      <c r="P291" s="61"/>
      <c r="Q291" s="61"/>
      <c r="R291" s="61"/>
      <c r="S291" s="61"/>
    </row>
    <row r="292" spans="1:39" ht="15" customHeight="1" x14ac:dyDescent="0.25">
      <c r="A292" s="219" t="s">
        <v>1123</v>
      </c>
      <c r="B292" s="219" t="s">
        <v>1124</v>
      </c>
      <c r="C292" s="132" t="s">
        <v>3</v>
      </c>
      <c r="D292" s="190" t="s">
        <v>175</v>
      </c>
      <c r="E292" s="132" t="s">
        <v>1121</v>
      </c>
      <c r="F292" s="191" t="s">
        <v>1121</v>
      </c>
      <c r="G292" s="483">
        <v>4000</v>
      </c>
      <c r="H292" s="484"/>
      <c r="I292" s="485"/>
      <c r="J292" s="483"/>
      <c r="K292" s="484"/>
      <c r="L292" s="485"/>
      <c r="M292" s="442"/>
      <c r="N292" s="443"/>
      <c r="O292" s="443"/>
      <c r="P292" s="443"/>
      <c r="Q292" s="443"/>
      <c r="R292" s="443"/>
      <c r="S292" s="443"/>
      <c r="T292" s="443"/>
      <c r="U292" s="443"/>
      <c r="V292" s="443"/>
      <c r="W292" s="443"/>
      <c r="X292" s="443"/>
      <c r="Y292" s="443"/>
      <c r="Z292" s="443"/>
      <c r="AA292" s="238"/>
      <c r="AB292" s="238"/>
      <c r="AC292" s="238"/>
      <c r="AD292" s="238"/>
      <c r="AE292" s="238"/>
      <c r="AF292" s="238"/>
      <c r="AG292" s="238"/>
      <c r="AH292" s="238"/>
      <c r="AI292" s="238"/>
      <c r="AJ292" s="238"/>
      <c r="AK292" s="238"/>
      <c r="AL292" s="238"/>
      <c r="AM292" s="238"/>
    </row>
    <row r="293" spans="1:39" ht="15" customHeight="1" x14ac:dyDescent="0.25">
      <c r="A293" s="219"/>
      <c r="B293" s="219" t="s">
        <v>1125</v>
      </c>
      <c r="C293" s="132" t="s">
        <v>3</v>
      </c>
      <c r="D293" s="482" t="s">
        <v>176</v>
      </c>
      <c r="E293" s="488" t="s">
        <v>1126</v>
      </c>
      <c r="F293" s="132" t="s">
        <v>1127</v>
      </c>
      <c r="G293" s="483"/>
      <c r="H293" s="484"/>
      <c r="I293" s="485"/>
      <c r="J293" s="483"/>
      <c r="K293" s="484"/>
      <c r="L293" s="485">
        <v>5000</v>
      </c>
      <c r="M293" s="442"/>
      <c r="N293" s="443"/>
      <c r="O293" s="443"/>
      <c r="P293" s="443"/>
      <c r="Q293" s="443"/>
      <c r="R293" s="443"/>
      <c r="S293" s="443"/>
      <c r="T293" s="443"/>
      <c r="U293" s="443"/>
      <c r="V293" s="443"/>
      <c r="W293" s="443"/>
      <c r="X293" s="443"/>
      <c r="Y293" s="443"/>
      <c r="Z293" s="443"/>
      <c r="AA293" s="238"/>
      <c r="AB293" s="238"/>
      <c r="AC293" s="238"/>
      <c r="AD293" s="238"/>
      <c r="AE293" s="238"/>
      <c r="AF293" s="238"/>
      <c r="AG293" s="238"/>
      <c r="AH293" s="238"/>
      <c r="AI293" s="238"/>
      <c r="AJ293" s="238"/>
      <c r="AK293" s="238"/>
      <c r="AL293" s="238"/>
      <c r="AM293" s="238"/>
    </row>
    <row r="294" spans="1:39" s="104" customFormat="1" ht="15" customHeight="1" x14ac:dyDescent="0.2">
      <c r="A294" s="614"/>
      <c r="B294" s="618"/>
      <c r="C294" s="870" t="s">
        <v>177</v>
      </c>
      <c r="D294" s="893"/>
      <c r="E294" s="893"/>
      <c r="F294" s="618"/>
      <c r="G294" s="577">
        <f>SUM(G288:G292)</f>
        <v>4613</v>
      </c>
      <c r="H294" s="512">
        <f t="shared" ref="H294:K294" si="40">SUM(H288:H292)</f>
        <v>0</v>
      </c>
      <c r="I294" s="578">
        <f t="shared" si="40"/>
        <v>0</v>
      </c>
      <c r="J294" s="511">
        <f t="shared" si="40"/>
        <v>0</v>
      </c>
      <c r="K294" s="512">
        <f t="shared" si="40"/>
        <v>9000</v>
      </c>
      <c r="L294" s="513">
        <f>SUM(L288:L293)</f>
        <v>25000</v>
      </c>
      <c r="M294" s="449"/>
      <c r="N294" s="450"/>
      <c r="O294" s="450"/>
      <c r="P294" s="450"/>
      <c r="Q294" s="450"/>
      <c r="R294" s="450"/>
      <c r="S294" s="450"/>
      <c r="T294" s="450"/>
      <c r="U294" s="450"/>
      <c r="V294" s="450"/>
      <c r="W294" s="450"/>
      <c r="X294" s="450"/>
      <c r="Y294" s="450"/>
      <c r="Z294" s="450"/>
      <c r="AA294" s="451"/>
      <c r="AB294" s="451"/>
      <c r="AC294" s="451"/>
      <c r="AD294" s="451"/>
      <c r="AE294" s="451"/>
      <c r="AF294" s="451"/>
      <c r="AG294" s="451"/>
      <c r="AH294" s="451"/>
      <c r="AI294" s="451"/>
      <c r="AJ294" s="451"/>
      <c r="AK294" s="451"/>
      <c r="AL294" s="451"/>
      <c r="AM294" s="451"/>
    </row>
    <row r="295" spans="1:39" ht="15" customHeight="1" x14ac:dyDescent="0.25">
      <c r="A295" s="515"/>
      <c r="B295" s="456"/>
      <c r="C295" s="556"/>
      <c r="D295" s="540"/>
      <c r="E295" s="456"/>
      <c r="F295" s="521"/>
      <c r="G295" s="494"/>
      <c r="H295" s="495"/>
      <c r="I295" s="496"/>
      <c r="J295" s="494"/>
      <c r="K295" s="495"/>
      <c r="L295" s="496"/>
      <c r="M295" s="442"/>
      <c r="N295" s="443"/>
      <c r="O295" s="443"/>
      <c r="P295" s="443"/>
      <c r="Q295" s="443"/>
      <c r="R295" s="443"/>
      <c r="S295" s="443"/>
      <c r="T295" s="443"/>
      <c r="U295" s="443"/>
      <c r="V295" s="443"/>
      <c r="W295" s="443"/>
      <c r="X295" s="443"/>
      <c r="Y295" s="443"/>
      <c r="Z295" s="443"/>
      <c r="AA295" s="238"/>
      <c r="AB295" s="238"/>
      <c r="AC295" s="238"/>
      <c r="AD295" s="238"/>
      <c r="AE295" s="238"/>
      <c r="AF295" s="238"/>
      <c r="AG295" s="238"/>
      <c r="AH295" s="238"/>
      <c r="AI295" s="238"/>
      <c r="AJ295" s="238"/>
      <c r="AK295" s="238"/>
      <c r="AL295" s="238"/>
      <c r="AM295" s="238"/>
    </row>
    <row r="296" spans="1:39" ht="15" customHeight="1" x14ac:dyDescent="0.25">
      <c r="A296" s="219"/>
      <c r="B296" s="191" t="s">
        <v>1128</v>
      </c>
      <c r="C296" s="444" t="s">
        <v>3</v>
      </c>
      <c r="D296" s="190" t="s">
        <v>178</v>
      </c>
      <c r="E296" s="219" t="s">
        <v>1129</v>
      </c>
      <c r="F296" s="132" t="s">
        <v>1129</v>
      </c>
      <c r="G296" s="445">
        <v>13372</v>
      </c>
      <c r="H296" s="446">
        <v>10000</v>
      </c>
      <c r="I296" s="447">
        <v>20000</v>
      </c>
      <c r="J296" s="483"/>
      <c r="K296" s="484"/>
      <c r="L296" s="485"/>
      <c r="M296" s="522"/>
      <c r="N296" s="523"/>
      <c r="O296" s="61"/>
      <c r="P296" s="61"/>
      <c r="Q296" s="61"/>
      <c r="R296" s="61"/>
      <c r="S296" s="61"/>
    </row>
    <row r="297" spans="1:39" ht="15" customHeight="1" x14ac:dyDescent="0.25">
      <c r="A297" s="219" t="s">
        <v>1130</v>
      </c>
      <c r="B297" s="191" t="s">
        <v>1131</v>
      </c>
      <c r="C297" s="444" t="s">
        <v>3</v>
      </c>
      <c r="D297" s="190" t="s">
        <v>179</v>
      </c>
      <c r="E297" s="219" t="s">
        <v>1132</v>
      </c>
      <c r="F297" s="132" t="s">
        <v>1132</v>
      </c>
      <c r="G297" s="465"/>
      <c r="H297" s="192"/>
      <c r="I297" s="466"/>
      <c r="J297" s="465"/>
      <c r="K297" s="192"/>
      <c r="L297" s="466"/>
      <c r="M297" s="442"/>
      <c r="N297" s="443"/>
      <c r="O297" s="443"/>
      <c r="P297" s="443"/>
      <c r="Q297" s="443"/>
      <c r="R297" s="443"/>
      <c r="S297" s="443"/>
      <c r="T297" s="443"/>
      <c r="U297" s="443"/>
      <c r="V297" s="443"/>
      <c r="W297" s="443"/>
      <c r="X297" s="443"/>
      <c r="Y297" s="443"/>
      <c r="Z297" s="443"/>
      <c r="AA297" s="238"/>
      <c r="AB297" s="238"/>
      <c r="AC297" s="238"/>
      <c r="AD297" s="238"/>
      <c r="AE297" s="238"/>
      <c r="AF297" s="238"/>
      <c r="AG297" s="238"/>
      <c r="AH297" s="238"/>
      <c r="AI297" s="238"/>
      <c r="AJ297" s="238"/>
      <c r="AK297" s="238"/>
      <c r="AL297" s="238"/>
      <c r="AM297" s="238"/>
    </row>
    <row r="298" spans="1:39" ht="15" customHeight="1" x14ac:dyDescent="0.25">
      <c r="A298" s="488" t="s">
        <v>1133</v>
      </c>
      <c r="B298" s="481" t="s">
        <v>1134</v>
      </c>
      <c r="C298" s="481" t="s">
        <v>3</v>
      </c>
      <c r="D298" s="482" t="s">
        <v>180</v>
      </c>
      <c r="E298" s="488" t="s">
        <v>1135</v>
      </c>
      <c r="F298" s="538" t="s">
        <v>1135</v>
      </c>
      <c r="G298" s="471"/>
      <c r="H298" s="472"/>
      <c r="I298" s="473"/>
      <c r="J298" s="471"/>
      <c r="K298" s="472"/>
      <c r="L298" s="473"/>
      <c r="M298" s="442"/>
      <c r="N298" s="443"/>
      <c r="O298" s="443"/>
      <c r="P298" s="443"/>
      <c r="Q298" s="443"/>
      <c r="R298" s="443"/>
      <c r="S298" s="443"/>
      <c r="T298" s="443"/>
      <c r="U298" s="443"/>
      <c r="V298" s="443"/>
      <c r="W298" s="443"/>
      <c r="X298" s="443"/>
      <c r="Y298" s="443"/>
      <c r="Z298" s="443"/>
      <c r="AA298" s="238"/>
      <c r="AB298" s="238"/>
      <c r="AC298" s="238"/>
      <c r="AD298" s="238"/>
      <c r="AE298" s="238"/>
      <c r="AF298" s="238"/>
      <c r="AG298" s="238"/>
      <c r="AH298" s="238"/>
      <c r="AI298" s="238"/>
      <c r="AJ298" s="238"/>
      <c r="AK298" s="238"/>
      <c r="AL298" s="238"/>
      <c r="AM298" s="238"/>
    </row>
    <row r="299" spans="1:39" s="104" customFormat="1" ht="15" customHeight="1" x14ac:dyDescent="0.2">
      <c r="A299" s="614"/>
      <c r="B299" s="618"/>
      <c r="C299" s="870" t="s">
        <v>182</v>
      </c>
      <c r="D299" s="893"/>
      <c r="E299" s="893"/>
      <c r="F299" s="618"/>
      <c r="G299" s="577">
        <f>SUM(G296:G298)</f>
        <v>13372</v>
      </c>
      <c r="H299" s="512">
        <f t="shared" ref="H299:L299" si="41">SUM(H296:H298)</f>
        <v>10000</v>
      </c>
      <c r="I299" s="578">
        <f t="shared" si="41"/>
        <v>20000</v>
      </c>
      <c r="J299" s="511">
        <f t="shared" si="41"/>
        <v>0</v>
      </c>
      <c r="K299" s="512">
        <f t="shared" si="41"/>
        <v>0</v>
      </c>
      <c r="L299" s="513">
        <f t="shared" si="41"/>
        <v>0</v>
      </c>
      <c r="M299" s="449"/>
      <c r="N299" s="450"/>
      <c r="O299" s="450"/>
      <c r="P299" s="450"/>
      <c r="Q299" s="450"/>
      <c r="R299" s="450"/>
      <c r="S299" s="450"/>
      <c r="T299" s="450"/>
      <c r="U299" s="450"/>
      <c r="V299" s="450"/>
      <c r="W299" s="450"/>
      <c r="X299" s="450"/>
      <c r="Y299" s="450"/>
      <c r="Z299" s="450"/>
      <c r="AA299" s="451"/>
      <c r="AB299" s="451"/>
      <c r="AC299" s="451"/>
      <c r="AD299" s="451"/>
      <c r="AE299" s="451"/>
      <c r="AF299" s="451"/>
      <c r="AG299" s="451"/>
      <c r="AH299" s="451"/>
      <c r="AI299" s="451"/>
      <c r="AJ299" s="451"/>
      <c r="AK299" s="451"/>
      <c r="AL299" s="451"/>
      <c r="AM299" s="451"/>
    </row>
    <row r="300" spans="1:39" ht="15" customHeight="1" x14ac:dyDescent="0.25">
      <c r="A300" s="219"/>
      <c r="B300" s="219"/>
      <c r="C300" s="132"/>
      <c r="D300" s="459"/>
      <c r="E300" s="132"/>
      <c r="F300" s="191"/>
      <c r="G300" s="465"/>
      <c r="H300" s="192"/>
      <c r="I300" s="466"/>
      <c r="J300" s="465"/>
      <c r="K300" s="192"/>
      <c r="L300" s="466"/>
      <c r="M300" s="442"/>
      <c r="N300" s="443"/>
      <c r="O300" s="443"/>
      <c r="P300" s="443"/>
      <c r="Q300" s="443"/>
      <c r="R300" s="443"/>
      <c r="S300" s="443"/>
      <c r="T300" s="443"/>
      <c r="U300" s="443"/>
      <c r="V300" s="443"/>
      <c r="W300" s="443"/>
      <c r="X300" s="443"/>
      <c r="Y300" s="443"/>
      <c r="Z300" s="443"/>
      <c r="AA300" s="238"/>
      <c r="AB300" s="238"/>
      <c r="AC300" s="238"/>
      <c r="AD300" s="238"/>
      <c r="AE300" s="238"/>
      <c r="AF300" s="238"/>
      <c r="AG300" s="238"/>
      <c r="AH300" s="238"/>
      <c r="AI300" s="238"/>
      <c r="AJ300" s="238"/>
      <c r="AK300" s="238"/>
      <c r="AL300" s="238"/>
      <c r="AM300" s="238"/>
    </row>
    <row r="301" spans="1:39" ht="15" customHeight="1" x14ac:dyDescent="0.25">
      <c r="A301" s="219" t="s">
        <v>1136</v>
      </c>
      <c r="B301" s="219" t="s">
        <v>1137</v>
      </c>
      <c r="C301" s="132" t="s">
        <v>3</v>
      </c>
      <c r="D301" s="190" t="s">
        <v>183</v>
      </c>
      <c r="E301" s="132" t="s">
        <v>1138</v>
      </c>
      <c r="F301" s="191" t="s">
        <v>1138</v>
      </c>
      <c r="G301" s="517"/>
      <c r="H301" s="518"/>
      <c r="I301" s="519"/>
      <c r="J301" s="517"/>
      <c r="K301" s="518"/>
      <c r="L301" s="519"/>
      <c r="M301" s="442"/>
      <c r="N301" s="443"/>
      <c r="O301" s="443"/>
      <c r="P301" s="443"/>
      <c r="Q301" s="443"/>
      <c r="R301" s="443"/>
      <c r="S301" s="443"/>
      <c r="T301" s="443"/>
      <c r="U301" s="443"/>
      <c r="V301" s="443"/>
      <c r="W301" s="443"/>
      <c r="X301" s="443"/>
      <c r="Y301" s="443"/>
      <c r="Z301" s="443"/>
      <c r="AA301" s="238"/>
      <c r="AB301" s="238"/>
      <c r="AC301" s="238"/>
      <c r="AD301" s="238"/>
      <c r="AE301" s="238"/>
      <c r="AF301" s="238"/>
      <c r="AG301" s="238"/>
      <c r="AH301" s="238"/>
      <c r="AI301" s="238"/>
      <c r="AJ301" s="238"/>
      <c r="AK301" s="238"/>
      <c r="AL301" s="238"/>
      <c r="AM301" s="238"/>
    </row>
    <row r="302" spans="1:39" s="104" customFormat="1" ht="15" customHeight="1" x14ac:dyDescent="0.2">
      <c r="A302" s="614"/>
      <c r="B302" s="618"/>
      <c r="C302" s="870" t="s">
        <v>185</v>
      </c>
      <c r="D302" s="893"/>
      <c r="E302" s="893"/>
      <c r="F302" s="618"/>
      <c r="G302" s="577"/>
      <c r="H302" s="512"/>
      <c r="I302" s="578"/>
      <c r="J302" s="511"/>
      <c r="K302" s="512"/>
      <c r="L302" s="513"/>
      <c r="M302" s="449"/>
      <c r="N302" s="450"/>
      <c r="O302" s="450"/>
      <c r="P302" s="450"/>
      <c r="Q302" s="450"/>
      <c r="R302" s="450"/>
      <c r="S302" s="450"/>
      <c r="T302" s="450"/>
      <c r="U302" s="450"/>
      <c r="V302" s="450"/>
      <c r="W302" s="450"/>
      <c r="X302" s="450"/>
      <c r="Y302" s="450"/>
      <c r="Z302" s="450"/>
      <c r="AA302" s="451"/>
      <c r="AB302" s="451"/>
      <c r="AC302" s="451"/>
      <c r="AD302" s="451"/>
      <c r="AE302" s="451"/>
      <c r="AF302" s="451"/>
      <c r="AG302" s="451"/>
      <c r="AH302" s="451"/>
      <c r="AI302" s="451"/>
      <c r="AJ302" s="451"/>
      <c r="AK302" s="451"/>
      <c r="AL302" s="451"/>
      <c r="AM302" s="451"/>
    </row>
    <row r="303" spans="1:39" ht="15" customHeight="1" x14ac:dyDescent="0.25">
      <c r="A303" s="219"/>
      <c r="B303" s="219"/>
      <c r="C303" s="132"/>
      <c r="D303" s="459"/>
      <c r="E303" s="132"/>
      <c r="F303" s="191"/>
      <c r="G303" s="483"/>
      <c r="H303" s="484"/>
      <c r="I303" s="485"/>
      <c r="J303" s="483"/>
      <c r="K303" s="484"/>
      <c r="L303" s="485"/>
      <c r="M303" s="442"/>
      <c r="N303" s="443"/>
      <c r="O303" s="443"/>
      <c r="P303" s="443"/>
      <c r="Q303" s="443"/>
      <c r="R303" s="443"/>
      <c r="S303" s="443"/>
      <c r="T303" s="443"/>
      <c r="U303" s="443"/>
      <c r="V303" s="443"/>
      <c r="W303" s="443"/>
      <c r="X303" s="443"/>
      <c r="Y303" s="443"/>
      <c r="Z303" s="443"/>
      <c r="AA303" s="238"/>
      <c r="AB303" s="238"/>
      <c r="AC303" s="238"/>
      <c r="AD303" s="238"/>
      <c r="AE303" s="238"/>
      <c r="AF303" s="238"/>
      <c r="AG303" s="238"/>
      <c r="AH303" s="238"/>
      <c r="AI303" s="238"/>
      <c r="AJ303" s="238"/>
      <c r="AK303" s="238"/>
      <c r="AL303" s="238"/>
      <c r="AM303" s="238"/>
    </row>
    <row r="304" spans="1:39" ht="15" customHeight="1" x14ac:dyDescent="0.25">
      <c r="A304" s="219" t="s">
        <v>1139</v>
      </c>
      <c r="B304" s="219" t="s">
        <v>1140</v>
      </c>
      <c r="C304" s="132" t="s">
        <v>3</v>
      </c>
      <c r="D304" s="190" t="s">
        <v>186</v>
      </c>
      <c r="E304" s="132" t="s">
        <v>1141</v>
      </c>
      <c r="F304" s="191" t="s">
        <v>1141</v>
      </c>
      <c r="G304" s="483"/>
      <c r="H304" s="484"/>
      <c r="I304" s="485"/>
      <c r="J304" s="483">
        <v>7949</v>
      </c>
      <c r="K304" s="484">
        <v>30000</v>
      </c>
      <c r="L304" s="485">
        <v>50000</v>
      </c>
      <c r="M304" s="442"/>
      <c r="N304" s="443"/>
      <c r="O304" s="443"/>
      <c r="P304" s="443"/>
      <c r="Q304" s="443"/>
      <c r="R304" s="443"/>
      <c r="S304" s="443"/>
      <c r="T304" s="443"/>
      <c r="U304" s="443"/>
      <c r="V304" s="443"/>
      <c r="W304" s="443"/>
      <c r="X304" s="443"/>
      <c r="Y304" s="443"/>
      <c r="Z304" s="443"/>
      <c r="AA304" s="238"/>
      <c r="AB304" s="238"/>
      <c r="AC304" s="238"/>
      <c r="AD304" s="238"/>
      <c r="AE304" s="238"/>
      <c r="AF304" s="238"/>
      <c r="AG304" s="238"/>
      <c r="AH304" s="238"/>
      <c r="AI304" s="238"/>
      <c r="AJ304" s="238"/>
      <c r="AK304" s="238"/>
      <c r="AL304" s="238"/>
      <c r="AM304" s="238"/>
    </row>
    <row r="305" spans="1:39" ht="15" customHeight="1" x14ac:dyDescent="0.25">
      <c r="A305" s="219" t="s">
        <v>1142</v>
      </c>
      <c r="B305" s="219" t="s">
        <v>1143</v>
      </c>
      <c r="C305" s="132" t="s">
        <v>3</v>
      </c>
      <c r="D305" s="190" t="s">
        <v>186</v>
      </c>
      <c r="E305" s="132" t="s">
        <v>1141</v>
      </c>
      <c r="F305" s="191" t="s">
        <v>1141</v>
      </c>
      <c r="G305" s="465"/>
      <c r="H305" s="192"/>
      <c r="I305" s="466"/>
      <c r="J305" s="465">
        <v>5000</v>
      </c>
      <c r="K305" s="192">
        <v>30000</v>
      </c>
      <c r="L305" s="466">
        <v>27000</v>
      </c>
      <c r="M305" s="442"/>
      <c r="N305" s="443"/>
      <c r="O305" s="443"/>
      <c r="P305" s="443"/>
      <c r="Q305" s="443"/>
      <c r="R305" s="443"/>
      <c r="S305" s="443"/>
      <c r="T305" s="443"/>
      <c r="U305" s="443"/>
      <c r="V305" s="443"/>
      <c r="W305" s="443"/>
      <c r="X305" s="443"/>
      <c r="Y305" s="443"/>
      <c r="Z305" s="443"/>
      <c r="AA305" s="238"/>
      <c r="AB305" s="238"/>
      <c r="AC305" s="238"/>
      <c r="AD305" s="238"/>
      <c r="AE305" s="238"/>
      <c r="AF305" s="238"/>
      <c r="AG305" s="238"/>
      <c r="AH305" s="238"/>
      <c r="AI305" s="238"/>
      <c r="AJ305" s="238"/>
      <c r="AK305" s="238"/>
      <c r="AL305" s="238"/>
      <c r="AM305" s="238"/>
    </row>
    <row r="306" spans="1:39" ht="15" customHeight="1" x14ac:dyDescent="0.25">
      <c r="A306" s="219" t="s">
        <v>1144</v>
      </c>
      <c r="B306" s="219" t="s">
        <v>1145</v>
      </c>
      <c r="C306" s="464" t="s">
        <v>3</v>
      </c>
      <c r="D306" s="469" t="s">
        <v>187</v>
      </c>
      <c r="E306" s="223" t="s">
        <v>1146</v>
      </c>
      <c r="F306" s="132" t="s">
        <v>1146</v>
      </c>
      <c r="G306" s="465"/>
      <c r="H306" s="192"/>
      <c r="I306" s="466"/>
      <c r="J306" s="465"/>
      <c r="K306" s="192">
        <v>20000</v>
      </c>
      <c r="L306" s="466">
        <v>40000</v>
      </c>
      <c r="M306" s="442"/>
      <c r="N306" s="443"/>
      <c r="O306" s="443"/>
      <c r="P306" s="443"/>
      <c r="Q306" s="443"/>
      <c r="R306" s="443"/>
      <c r="S306" s="443"/>
      <c r="T306" s="443"/>
      <c r="U306" s="443"/>
      <c r="V306" s="443"/>
      <c r="W306" s="443"/>
      <c r="X306" s="443"/>
      <c r="Y306" s="443"/>
      <c r="Z306" s="443"/>
      <c r="AA306" s="238"/>
      <c r="AB306" s="238"/>
      <c r="AC306" s="238"/>
      <c r="AD306" s="238"/>
      <c r="AE306" s="238"/>
      <c r="AF306" s="238"/>
      <c r="AG306" s="238"/>
      <c r="AH306" s="238"/>
      <c r="AI306" s="238"/>
      <c r="AJ306" s="238"/>
      <c r="AK306" s="238"/>
      <c r="AL306" s="238"/>
      <c r="AM306" s="238"/>
    </row>
    <row r="307" spans="1:39" s="104" customFormat="1" ht="15" customHeight="1" x14ac:dyDescent="0.2">
      <c r="A307" s="614"/>
      <c r="B307" s="618"/>
      <c r="C307" s="870" t="s">
        <v>189</v>
      </c>
      <c r="D307" s="893"/>
      <c r="E307" s="893"/>
      <c r="F307" s="618"/>
      <c r="G307" s="577">
        <f t="shared" ref="G307:L307" si="42">SUM(G304:G306)</f>
        <v>0</v>
      </c>
      <c r="H307" s="512">
        <f t="shared" si="42"/>
        <v>0</v>
      </c>
      <c r="I307" s="578">
        <f t="shared" si="42"/>
        <v>0</v>
      </c>
      <c r="J307" s="511">
        <f t="shared" si="42"/>
        <v>12949</v>
      </c>
      <c r="K307" s="512">
        <f t="shared" si="42"/>
        <v>80000</v>
      </c>
      <c r="L307" s="513">
        <f t="shared" si="42"/>
        <v>117000</v>
      </c>
      <c r="M307" s="449"/>
      <c r="N307" s="450"/>
      <c r="O307" s="450"/>
      <c r="P307" s="450"/>
      <c r="Q307" s="450"/>
      <c r="R307" s="450"/>
      <c r="S307" s="450"/>
      <c r="T307" s="450"/>
      <c r="U307" s="450"/>
      <c r="V307" s="450"/>
      <c r="W307" s="450"/>
      <c r="X307" s="450"/>
      <c r="Y307" s="450"/>
      <c r="Z307" s="450"/>
      <c r="AA307" s="451"/>
      <c r="AB307" s="451"/>
      <c r="AC307" s="451"/>
      <c r="AD307" s="451"/>
      <c r="AE307" s="451"/>
      <c r="AF307" s="451"/>
      <c r="AG307" s="451"/>
      <c r="AH307" s="451"/>
      <c r="AI307" s="451"/>
      <c r="AJ307" s="451"/>
      <c r="AK307" s="451"/>
      <c r="AL307" s="451"/>
      <c r="AM307" s="451"/>
    </row>
    <row r="308" spans="1:39" ht="15" customHeight="1" x14ac:dyDescent="0.25">
      <c r="A308" s="457"/>
      <c r="B308" s="457"/>
      <c r="C308" s="491"/>
      <c r="D308" s="459"/>
      <c r="E308" s="491"/>
      <c r="F308" s="458"/>
      <c r="G308" s="483"/>
      <c r="H308" s="484"/>
      <c r="I308" s="485"/>
      <c r="J308" s="483"/>
      <c r="K308" s="484"/>
      <c r="L308" s="485"/>
      <c r="M308" s="442"/>
      <c r="N308" s="443"/>
      <c r="O308" s="443"/>
      <c r="P308" s="443"/>
      <c r="Q308" s="443"/>
      <c r="R308" s="443"/>
      <c r="S308" s="443"/>
      <c r="T308" s="443"/>
      <c r="U308" s="443"/>
      <c r="V308" s="443"/>
      <c r="W308" s="443"/>
      <c r="X308" s="443"/>
      <c r="Y308" s="443"/>
      <c r="Z308" s="443"/>
      <c r="AA308" s="238"/>
      <c r="AB308" s="238"/>
      <c r="AC308" s="238"/>
      <c r="AD308" s="238"/>
      <c r="AE308" s="238"/>
      <c r="AF308" s="238"/>
      <c r="AG308" s="238"/>
      <c r="AH308" s="238"/>
      <c r="AI308" s="238"/>
      <c r="AJ308" s="238"/>
      <c r="AK308" s="238"/>
      <c r="AL308" s="238"/>
      <c r="AM308" s="238"/>
    </row>
    <row r="309" spans="1:39" ht="15" customHeight="1" x14ac:dyDescent="0.25">
      <c r="A309" s="219" t="s">
        <v>1147</v>
      </c>
      <c r="B309" s="219" t="s">
        <v>1148</v>
      </c>
      <c r="C309" s="464" t="s">
        <v>3</v>
      </c>
      <c r="D309" s="469" t="s">
        <v>190</v>
      </c>
      <c r="E309" s="536" t="s">
        <v>1149</v>
      </c>
      <c r="F309" s="481" t="s">
        <v>1149</v>
      </c>
      <c r="G309" s="483"/>
      <c r="H309" s="484"/>
      <c r="I309" s="485"/>
      <c r="J309" s="483"/>
      <c r="K309" s="484">
        <v>5000</v>
      </c>
      <c r="L309" s="485">
        <v>15000</v>
      </c>
      <c r="M309" s="442"/>
      <c r="N309" s="443"/>
      <c r="O309" s="443"/>
      <c r="P309" s="443"/>
      <c r="Q309" s="443"/>
      <c r="R309" s="443"/>
      <c r="S309" s="443"/>
      <c r="T309" s="443"/>
      <c r="U309" s="443"/>
      <c r="V309" s="443"/>
      <c r="W309" s="443"/>
      <c r="X309" s="443"/>
      <c r="Y309" s="443"/>
      <c r="Z309" s="443"/>
      <c r="AA309" s="238"/>
      <c r="AB309" s="238"/>
      <c r="AC309" s="238"/>
      <c r="AD309" s="238"/>
      <c r="AE309" s="238"/>
      <c r="AF309" s="238"/>
      <c r="AG309" s="238"/>
      <c r="AH309" s="238"/>
      <c r="AI309" s="238"/>
      <c r="AJ309" s="238"/>
      <c r="AK309" s="238"/>
      <c r="AL309" s="238"/>
      <c r="AM309" s="238"/>
    </row>
    <row r="310" spans="1:39" s="104" customFormat="1" ht="15" customHeight="1" x14ac:dyDescent="0.2">
      <c r="A310" s="614"/>
      <c r="B310" s="618"/>
      <c r="C310" s="870" t="s">
        <v>312</v>
      </c>
      <c r="D310" s="893"/>
      <c r="E310" s="893"/>
      <c r="F310" s="618"/>
      <c r="G310" s="577">
        <f>SUM(G308:G309)</f>
        <v>0</v>
      </c>
      <c r="H310" s="512">
        <f t="shared" ref="H310:L310" si="43">SUM(H308:H309)</f>
        <v>0</v>
      </c>
      <c r="I310" s="578">
        <f t="shared" si="43"/>
        <v>0</v>
      </c>
      <c r="J310" s="511">
        <f t="shared" si="43"/>
        <v>0</v>
      </c>
      <c r="K310" s="512">
        <f t="shared" si="43"/>
        <v>5000</v>
      </c>
      <c r="L310" s="513">
        <f t="shared" si="43"/>
        <v>15000</v>
      </c>
      <c r="M310" s="449"/>
      <c r="N310" s="450"/>
      <c r="O310" s="450"/>
      <c r="P310" s="450"/>
      <c r="Q310" s="450"/>
      <c r="R310" s="450"/>
      <c r="S310" s="450"/>
      <c r="T310" s="450"/>
      <c r="U310" s="450"/>
      <c r="V310" s="450"/>
      <c r="W310" s="450"/>
      <c r="X310" s="450"/>
      <c r="Y310" s="450"/>
      <c r="Z310" s="450"/>
      <c r="AA310" s="451"/>
      <c r="AB310" s="451"/>
      <c r="AC310" s="451"/>
      <c r="AD310" s="451"/>
      <c r="AE310" s="451"/>
      <c r="AF310" s="451"/>
      <c r="AG310" s="451"/>
      <c r="AH310" s="451"/>
      <c r="AI310" s="451"/>
      <c r="AJ310" s="451"/>
      <c r="AK310" s="451"/>
      <c r="AL310" s="451"/>
      <c r="AM310" s="451"/>
    </row>
    <row r="311" spans="1:39" s="104" customFormat="1" ht="15" customHeight="1" x14ac:dyDescent="0.2">
      <c r="A311" s="614"/>
      <c r="B311" s="615"/>
      <c r="C311" s="615"/>
      <c r="D311" s="615"/>
      <c r="E311" s="615"/>
      <c r="F311" s="615"/>
      <c r="G311" s="557"/>
      <c r="H311" s="557"/>
      <c r="I311" s="557"/>
      <c r="J311" s="557"/>
      <c r="K311" s="557"/>
      <c r="L311" s="558"/>
      <c r="M311" s="449"/>
      <c r="N311" s="450"/>
      <c r="O311" s="450"/>
      <c r="P311" s="450"/>
      <c r="Q311" s="450"/>
      <c r="R311" s="450"/>
      <c r="S311" s="450"/>
      <c r="T311" s="450"/>
      <c r="U311" s="450"/>
      <c r="V311" s="450"/>
      <c r="W311" s="450"/>
      <c r="X311" s="450"/>
      <c r="Y311" s="450"/>
      <c r="Z311" s="450"/>
      <c r="AA311" s="451"/>
      <c r="AB311" s="451"/>
      <c r="AC311" s="451"/>
      <c r="AD311" s="451"/>
      <c r="AE311" s="451"/>
      <c r="AF311" s="451"/>
      <c r="AG311" s="451"/>
      <c r="AH311" s="451"/>
      <c r="AI311" s="451"/>
      <c r="AJ311" s="451"/>
      <c r="AK311" s="451"/>
      <c r="AL311" s="451"/>
      <c r="AM311" s="451"/>
    </row>
    <row r="312" spans="1:39" s="104" customFormat="1" ht="15" customHeight="1" x14ac:dyDescent="0.2">
      <c r="A312" s="614"/>
      <c r="B312" s="618"/>
      <c r="C312" s="870" t="s">
        <v>193</v>
      </c>
      <c r="D312" s="893"/>
      <c r="E312" s="893"/>
      <c r="F312" s="618"/>
      <c r="G312" s="577">
        <f t="shared" ref="G312:L312" si="44">G294+G299+G302+G307+G310</f>
        <v>17985</v>
      </c>
      <c r="H312" s="512">
        <f t="shared" si="44"/>
        <v>10000</v>
      </c>
      <c r="I312" s="578">
        <f t="shared" si="44"/>
        <v>20000</v>
      </c>
      <c r="J312" s="511">
        <f t="shared" si="44"/>
        <v>12949</v>
      </c>
      <c r="K312" s="512">
        <f t="shared" si="44"/>
        <v>94000</v>
      </c>
      <c r="L312" s="513">
        <f t="shared" si="44"/>
        <v>157000</v>
      </c>
      <c r="M312" s="449"/>
      <c r="N312" s="450"/>
      <c r="O312" s="450"/>
      <c r="P312" s="450"/>
      <c r="Q312" s="450"/>
      <c r="R312" s="450"/>
      <c r="S312" s="450"/>
      <c r="T312" s="450"/>
      <c r="U312" s="450"/>
      <c r="V312" s="450"/>
      <c r="W312" s="450"/>
      <c r="X312" s="450"/>
      <c r="Y312" s="450"/>
      <c r="Z312" s="450"/>
      <c r="AA312" s="451"/>
      <c r="AB312" s="451"/>
      <c r="AC312" s="451"/>
      <c r="AD312" s="451"/>
      <c r="AE312" s="451"/>
      <c r="AF312" s="451"/>
      <c r="AG312" s="451"/>
      <c r="AH312" s="451"/>
      <c r="AI312" s="451"/>
      <c r="AJ312" s="451"/>
      <c r="AK312" s="451"/>
      <c r="AL312" s="451"/>
      <c r="AM312" s="451"/>
    </row>
    <row r="313" spans="1:39" s="104" customFormat="1" ht="15" customHeight="1" x14ac:dyDescent="0.2">
      <c r="A313" s="235"/>
      <c r="B313" s="236"/>
      <c r="C313" s="236"/>
      <c r="D313" s="236"/>
      <c r="E313" s="236"/>
      <c r="F313" s="234"/>
      <c r="G313" s="559"/>
      <c r="H313" s="560"/>
      <c r="I313" s="561"/>
      <c r="J313" s="559"/>
      <c r="K313" s="560"/>
      <c r="L313" s="561"/>
      <c r="M313" s="449"/>
      <c r="N313" s="450"/>
      <c r="O313" s="450"/>
      <c r="P313" s="450"/>
      <c r="Q313" s="450"/>
      <c r="R313" s="450"/>
      <c r="S313" s="450"/>
      <c r="T313" s="450"/>
      <c r="U313" s="450"/>
      <c r="V313" s="450"/>
      <c r="W313" s="450"/>
      <c r="X313" s="450"/>
      <c r="Y313" s="450"/>
      <c r="Z313" s="450"/>
      <c r="AA313" s="451"/>
      <c r="AB313" s="451"/>
      <c r="AC313" s="451"/>
      <c r="AD313" s="451"/>
      <c r="AE313" s="451"/>
      <c r="AF313" s="451"/>
      <c r="AG313" s="451"/>
      <c r="AH313" s="451"/>
      <c r="AI313" s="451"/>
      <c r="AJ313" s="451"/>
      <c r="AK313" s="451"/>
      <c r="AL313" s="451"/>
      <c r="AM313" s="451"/>
    </row>
    <row r="314" spans="1:39" s="104" customFormat="1" ht="15" hidden="1" customHeight="1" x14ac:dyDescent="0.2">
      <c r="A314" s="103"/>
      <c r="B314" s="234"/>
      <c r="C314" s="234"/>
      <c r="D314" s="234"/>
      <c r="E314" s="234"/>
      <c r="F314" s="234"/>
      <c r="G314" s="559"/>
      <c r="H314" s="560"/>
      <c r="I314" s="561"/>
      <c r="J314" s="559"/>
      <c r="K314" s="560"/>
      <c r="L314" s="561"/>
      <c r="M314" s="449"/>
      <c r="N314" s="450"/>
      <c r="O314" s="450"/>
      <c r="P314" s="450"/>
      <c r="Q314" s="450"/>
      <c r="R314" s="450"/>
      <c r="S314" s="450"/>
      <c r="T314" s="450"/>
      <c r="U314" s="450"/>
      <c r="V314" s="450"/>
      <c r="W314" s="450"/>
      <c r="X314" s="450"/>
      <c r="Y314" s="450"/>
      <c r="Z314" s="450"/>
      <c r="AA314" s="451"/>
      <c r="AB314" s="451"/>
      <c r="AC314" s="451"/>
      <c r="AD314" s="451"/>
      <c r="AE314" s="451"/>
      <c r="AF314" s="451"/>
      <c r="AG314" s="451"/>
      <c r="AH314" s="451"/>
      <c r="AI314" s="451"/>
      <c r="AJ314" s="451"/>
      <c r="AK314" s="451"/>
      <c r="AL314" s="451"/>
      <c r="AM314" s="451"/>
    </row>
    <row r="315" spans="1:39" s="104" customFormat="1" ht="15" customHeight="1" x14ac:dyDescent="0.2">
      <c r="A315" s="562"/>
      <c r="B315" s="60"/>
      <c r="C315" s="60"/>
      <c r="D315" s="60"/>
      <c r="E315" s="60"/>
      <c r="F315" s="60"/>
      <c r="G315" s="559"/>
      <c r="H315" s="560"/>
      <c r="I315" s="561"/>
      <c r="J315" s="559"/>
      <c r="K315" s="560"/>
      <c r="L315" s="561"/>
      <c r="M315" s="449"/>
      <c r="N315" s="450"/>
      <c r="O315" s="450"/>
      <c r="P315" s="450"/>
      <c r="Q315" s="450"/>
      <c r="R315" s="450"/>
      <c r="S315" s="450"/>
      <c r="T315" s="450"/>
      <c r="U315" s="450"/>
      <c r="V315" s="450"/>
      <c r="W315" s="450"/>
      <c r="X315" s="450"/>
      <c r="Y315" s="450"/>
      <c r="Z315" s="450"/>
      <c r="AA315" s="451"/>
      <c r="AB315" s="451"/>
      <c r="AC315" s="451"/>
      <c r="AD315" s="451"/>
      <c r="AE315" s="451"/>
      <c r="AF315" s="451"/>
      <c r="AG315" s="451"/>
      <c r="AH315" s="451"/>
      <c r="AI315" s="451"/>
      <c r="AJ315" s="451"/>
      <c r="AK315" s="451"/>
      <c r="AL315" s="451"/>
      <c r="AM315" s="451"/>
    </row>
    <row r="316" spans="1:39" s="104" customFormat="1" ht="15" customHeight="1" x14ac:dyDescent="0.2">
      <c r="A316" s="894" t="s">
        <v>194</v>
      </c>
      <c r="B316" s="895"/>
      <c r="C316" s="895"/>
      <c r="D316" s="896"/>
      <c r="E316" s="895"/>
      <c r="F316" s="895"/>
      <c r="G316" s="574">
        <f t="shared" ref="G316:L316" si="45">G57+G110+G128+G158+G193+G222+G258+G283+G312</f>
        <v>1865000</v>
      </c>
      <c r="H316" s="564">
        <f t="shared" si="45"/>
        <v>2060000</v>
      </c>
      <c r="I316" s="575">
        <f t="shared" si="45"/>
        <v>2175360</v>
      </c>
      <c r="J316" s="563">
        <f t="shared" si="45"/>
        <v>2773539</v>
      </c>
      <c r="K316" s="564">
        <f t="shared" si="45"/>
        <v>2880922</v>
      </c>
      <c r="L316" s="565">
        <f t="shared" si="45"/>
        <v>3037295</v>
      </c>
      <c r="M316" s="449"/>
      <c r="N316" s="450"/>
      <c r="O316" s="450"/>
      <c r="P316" s="450"/>
      <c r="Q316" s="450"/>
      <c r="R316" s="450"/>
      <c r="S316" s="450"/>
      <c r="T316" s="450"/>
      <c r="U316" s="450"/>
      <c r="V316" s="450"/>
      <c r="W316" s="450"/>
      <c r="X316" s="450"/>
      <c r="Y316" s="450"/>
      <c r="Z316" s="450"/>
      <c r="AA316" s="451"/>
      <c r="AB316" s="451"/>
      <c r="AC316" s="451"/>
      <c r="AD316" s="451"/>
      <c r="AE316" s="451"/>
      <c r="AF316" s="451"/>
      <c r="AG316" s="451"/>
      <c r="AH316" s="451"/>
      <c r="AI316" s="451"/>
      <c r="AJ316" s="451"/>
      <c r="AK316" s="451"/>
      <c r="AL316" s="451"/>
      <c r="AM316" s="451"/>
    </row>
    <row r="317" spans="1:39" s="61" customFormat="1" ht="15" customHeight="1" x14ac:dyDescent="0.25">
      <c r="A317" s="92"/>
      <c r="B317" s="92"/>
      <c r="C317" s="92"/>
      <c r="D317" s="92"/>
      <c r="E317" s="92"/>
      <c r="F317" s="92"/>
      <c r="G317" s="566"/>
      <c r="H317" s="566"/>
      <c r="I317" s="566"/>
      <c r="J317" s="566"/>
      <c r="K317" s="566"/>
      <c r="L317" s="566"/>
      <c r="M317" s="442"/>
      <c r="N317" s="443"/>
      <c r="O317" s="443"/>
      <c r="P317" s="443"/>
      <c r="Q317" s="443"/>
      <c r="R317" s="443"/>
      <c r="S317" s="443"/>
      <c r="T317" s="443"/>
      <c r="U317" s="443"/>
      <c r="V317" s="443"/>
      <c r="W317" s="443"/>
      <c r="X317" s="443"/>
      <c r="Y317" s="443"/>
      <c r="Z317" s="443"/>
      <c r="AA317" s="92"/>
      <c r="AB317" s="92"/>
      <c r="AC317" s="92"/>
      <c r="AD317" s="92"/>
      <c r="AE317" s="92"/>
      <c r="AF317" s="92"/>
      <c r="AG317" s="92"/>
      <c r="AH317" s="92"/>
      <c r="AI317" s="92"/>
      <c r="AJ317" s="92"/>
      <c r="AK317" s="92"/>
      <c r="AL317" s="92"/>
      <c r="AM317" s="92"/>
    </row>
    <row r="318" spans="1:39" s="189" customFormat="1" ht="15" customHeight="1" x14ac:dyDescent="0.25">
      <c r="A318" s="92"/>
      <c r="B318" s="92"/>
      <c r="C318" s="92"/>
      <c r="D318" s="92"/>
      <c r="E318" s="92"/>
      <c r="F318" s="92"/>
      <c r="G318" s="61"/>
      <c r="H318" s="61"/>
      <c r="I318" s="61"/>
      <c r="J318" s="61"/>
      <c r="K318" s="61"/>
      <c r="L318" s="61"/>
      <c r="M318" s="442"/>
      <c r="N318" s="443"/>
      <c r="O318" s="443"/>
      <c r="P318" s="443"/>
      <c r="Q318" s="443"/>
      <c r="R318" s="443"/>
      <c r="S318" s="443"/>
      <c r="T318" s="443"/>
      <c r="U318" s="443"/>
      <c r="V318" s="443"/>
      <c r="W318" s="443"/>
      <c r="X318" s="443"/>
      <c r="Y318" s="443"/>
      <c r="Z318" s="443"/>
      <c r="AA318" s="96"/>
      <c r="AB318" s="96"/>
      <c r="AC318" s="96"/>
      <c r="AD318" s="96"/>
      <c r="AE318" s="96"/>
      <c r="AF318" s="96"/>
      <c r="AG318" s="96"/>
      <c r="AH318" s="96"/>
      <c r="AI318" s="96"/>
      <c r="AJ318" s="96"/>
      <c r="AK318" s="96"/>
      <c r="AL318" s="96"/>
      <c r="AM318" s="96"/>
    </row>
    <row r="319" spans="1:39" s="61" customFormat="1" ht="15" customHeight="1" x14ac:dyDescent="0.25">
      <c r="A319" s="92"/>
      <c r="B319" s="92"/>
      <c r="C319" s="92"/>
      <c r="D319" s="92"/>
      <c r="E319" s="92"/>
      <c r="F319" s="567" t="s">
        <v>1150</v>
      </c>
      <c r="G319" s="568">
        <f>G316-G321</f>
        <v>0</v>
      </c>
      <c r="H319" s="568">
        <f t="shared" ref="H319:I319" si="46">H316-H321</f>
        <v>0</v>
      </c>
      <c r="I319" s="568">
        <f t="shared" si="46"/>
        <v>0</v>
      </c>
      <c r="J319" s="569">
        <f>J316-J321</f>
        <v>0</v>
      </c>
      <c r="K319" s="569">
        <f t="shared" ref="K319:L319" si="47">K316-K321</f>
        <v>-0.35600000061094761</v>
      </c>
      <c r="L319" s="569">
        <f t="shared" si="47"/>
        <v>-0.18393600080162287</v>
      </c>
      <c r="M319" s="442"/>
      <c r="N319" s="443"/>
      <c r="O319" s="443"/>
      <c r="P319" s="443"/>
      <c r="Q319" s="443"/>
      <c r="R319" s="443"/>
      <c r="S319" s="443"/>
      <c r="T319" s="443"/>
      <c r="U319" s="443"/>
      <c r="V319" s="443"/>
      <c r="W319" s="443"/>
      <c r="X319" s="443"/>
      <c r="Y319" s="443"/>
      <c r="Z319" s="443"/>
      <c r="AA319" s="92"/>
      <c r="AB319" s="92"/>
      <c r="AC319" s="92"/>
      <c r="AD319" s="92"/>
      <c r="AE319" s="92"/>
      <c r="AF319" s="92"/>
      <c r="AG319" s="92"/>
      <c r="AH319" s="92"/>
      <c r="AI319" s="92"/>
      <c r="AJ319" s="92"/>
      <c r="AK319" s="92"/>
      <c r="AL319" s="92"/>
      <c r="AM319" s="92"/>
    </row>
    <row r="320" spans="1:39" s="61" customFormat="1" ht="15" customHeight="1" x14ac:dyDescent="0.25">
      <c r="A320" s="92"/>
      <c r="B320" s="92"/>
      <c r="C320" s="92"/>
      <c r="D320" s="92"/>
      <c r="E320" s="92"/>
      <c r="F320" s="96" t="s">
        <v>1151</v>
      </c>
      <c r="G320" s="570"/>
      <c r="H320" s="570"/>
      <c r="I320" s="570"/>
      <c r="J320" s="571"/>
      <c r="K320" s="570"/>
      <c r="L320" s="570"/>
      <c r="M320" s="442"/>
      <c r="N320" s="443"/>
      <c r="O320" s="443"/>
      <c r="P320" s="443"/>
      <c r="Q320" s="443"/>
      <c r="R320" s="443"/>
      <c r="S320" s="443"/>
      <c r="T320" s="443"/>
      <c r="U320" s="443"/>
      <c r="V320" s="443"/>
      <c r="W320" s="443"/>
      <c r="X320" s="443"/>
      <c r="Y320" s="443"/>
      <c r="Z320" s="443"/>
      <c r="AA320" s="92"/>
      <c r="AB320" s="92"/>
      <c r="AC320" s="92"/>
      <c r="AD320" s="92"/>
      <c r="AE320" s="92"/>
      <c r="AF320" s="92"/>
      <c r="AG320" s="92"/>
      <c r="AH320" s="92"/>
      <c r="AI320" s="92"/>
      <c r="AJ320" s="92"/>
      <c r="AK320" s="92"/>
      <c r="AL320" s="92"/>
      <c r="AM320" s="92"/>
    </row>
    <row r="321" spans="1:39" s="189" customFormat="1" ht="15" customHeight="1" x14ac:dyDescent="0.25">
      <c r="A321" s="92"/>
      <c r="B321" s="92"/>
      <c r="C321" s="92"/>
      <c r="D321" s="92"/>
      <c r="E321" s="92"/>
      <c r="F321" s="96" t="s">
        <v>1152</v>
      </c>
      <c r="G321" s="572">
        <v>1865000</v>
      </c>
      <c r="H321" s="572">
        <v>2060000</v>
      </c>
      <c r="I321" s="572">
        <v>2175360</v>
      </c>
      <c r="J321" s="572">
        <v>2773539</v>
      </c>
      <c r="K321" s="572">
        <v>2880922.3560000006</v>
      </c>
      <c r="L321" s="572">
        <v>3037295.1839360008</v>
      </c>
      <c r="M321" s="442"/>
      <c r="N321" s="443"/>
      <c r="O321" s="443"/>
      <c r="P321" s="443"/>
      <c r="Q321" s="443"/>
      <c r="R321" s="443"/>
      <c r="S321" s="443"/>
      <c r="T321" s="443"/>
      <c r="U321" s="443"/>
      <c r="V321" s="443"/>
      <c r="W321" s="443"/>
      <c r="X321" s="443"/>
      <c r="Y321" s="443"/>
      <c r="Z321" s="443"/>
      <c r="AA321" s="96"/>
      <c r="AB321" s="96"/>
      <c r="AC321" s="96"/>
      <c r="AD321" s="96"/>
      <c r="AE321" s="96"/>
      <c r="AF321" s="96"/>
      <c r="AG321" s="96"/>
      <c r="AH321" s="96"/>
      <c r="AI321" s="96"/>
      <c r="AJ321" s="96"/>
      <c r="AK321" s="96"/>
      <c r="AL321" s="96"/>
      <c r="AM321" s="96"/>
    </row>
    <row r="322" spans="1:39" s="61" customFormat="1" ht="15" customHeight="1" x14ac:dyDescent="0.25">
      <c r="A322" s="96"/>
      <c r="B322" s="96"/>
      <c r="C322" s="96"/>
      <c r="D322" s="96"/>
      <c r="E322" s="96"/>
      <c r="F322" s="96"/>
      <c r="G322" s="59"/>
      <c r="J322" s="59"/>
      <c r="M322" s="442"/>
      <c r="N322" s="443"/>
      <c r="O322" s="443"/>
      <c r="P322" s="443"/>
      <c r="Q322" s="443"/>
      <c r="R322" s="443"/>
      <c r="S322" s="443"/>
      <c r="T322" s="443"/>
      <c r="U322" s="443"/>
      <c r="V322" s="443"/>
      <c r="W322" s="443"/>
      <c r="X322" s="443"/>
      <c r="Y322" s="443"/>
      <c r="Z322" s="443"/>
      <c r="AA322" s="92"/>
      <c r="AB322" s="92"/>
      <c r="AC322" s="92"/>
      <c r="AD322" s="92"/>
      <c r="AE322" s="92"/>
      <c r="AF322" s="92"/>
      <c r="AG322" s="92"/>
      <c r="AH322" s="92"/>
      <c r="AI322" s="92"/>
      <c r="AJ322" s="92"/>
      <c r="AK322" s="92"/>
      <c r="AL322" s="92"/>
      <c r="AM322" s="92"/>
    </row>
    <row r="323" spans="1:39" s="61" customFormat="1" ht="15" customHeight="1" x14ac:dyDescent="0.25">
      <c r="A323" s="92"/>
      <c r="B323" s="92"/>
      <c r="C323" s="92"/>
      <c r="D323" s="92"/>
      <c r="E323" s="92"/>
      <c r="F323" s="92"/>
      <c r="G323" s="573"/>
      <c r="H323" s="573"/>
      <c r="I323" s="573"/>
      <c r="J323" s="573"/>
      <c r="K323" s="573"/>
      <c r="L323" s="573"/>
      <c r="M323" s="442"/>
      <c r="N323" s="443"/>
      <c r="O323" s="443"/>
      <c r="P323" s="443"/>
      <c r="Q323" s="443"/>
      <c r="R323" s="443"/>
      <c r="S323" s="443"/>
      <c r="T323" s="443"/>
      <c r="U323" s="443"/>
      <c r="V323" s="443"/>
      <c r="W323" s="443"/>
      <c r="X323" s="443"/>
      <c r="Y323" s="443"/>
      <c r="Z323" s="443"/>
      <c r="AA323" s="92"/>
      <c r="AB323" s="92"/>
      <c r="AC323" s="92"/>
      <c r="AD323" s="92"/>
      <c r="AE323" s="92"/>
      <c r="AF323" s="92"/>
      <c r="AG323" s="92"/>
      <c r="AH323" s="92"/>
      <c r="AI323" s="92"/>
      <c r="AJ323" s="92"/>
      <c r="AK323" s="92"/>
      <c r="AL323" s="92"/>
      <c r="AM323" s="92"/>
    </row>
    <row r="324" spans="1:39" s="61" customFormat="1" ht="15" customHeight="1" x14ac:dyDescent="0.25">
      <c r="A324" s="92"/>
      <c r="B324" s="92"/>
      <c r="C324" s="92"/>
      <c r="D324" s="92"/>
      <c r="E324" s="92"/>
      <c r="F324" s="92"/>
      <c r="G324" s="59"/>
      <c r="J324" s="59"/>
      <c r="M324" s="442"/>
      <c r="N324" s="443"/>
      <c r="O324" s="443"/>
      <c r="P324" s="443"/>
      <c r="Q324" s="443"/>
      <c r="R324" s="443"/>
      <c r="S324" s="443"/>
      <c r="T324" s="443"/>
      <c r="U324" s="443"/>
      <c r="V324" s="443"/>
      <c r="W324" s="443"/>
      <c r="X324" s="443"/>
      <c r="Y324" s="443"/>
      <c r="Z324" s="443"/>
      <c r="AA324" s="92"/>
      <c r="AB324" s="92"/>
      <c r="AC324" s="92"/>
      <c r="AD324" s="92"/>
      <c r="AE324" s="92"/>
      <c r="AF324" s="92"/>
      <c r="AG324" s="92"/>
      <c r="AH324" s="92"/>
      <c r="AI324" s="92"/>
      <c r="AJ324" s="92"/>
      <c r="AK324" s="92"/>
      <c r="AL324" s="92"/>
      <c r="AM324" s="92"/>
    </row>
    <row r="325" spans="1:39" s="61" customFormat="1" ht="15" customHeight="1" x14ac:dyDescent="0.25">
      <c r="A325" s="96"/>
      <c r="B325" s="96"/>
      <c r="C325" s="96"/>
      <c r="D325" s="96"/>
      <c r="E325" s="96"/>
      <c r="F325" s="96"/>
      <c r="G325" s="59"/>
      <c r="J325" s="59"/>
      <c r="M325" s="442"/>
      <c r="N325" s="443"/>
      <c r="O325" s="443"/>
      <c r="P325" s="443"/>
      <c r="Q325" s="443"/>
      <c r="R325" s="443"/>
      <c r="S325" s="443"/>
      <c r="T325" s="443"/>
      <c r="U325" s="443"/>
      <c r="V325" s="443"/>
      <c r="W325" s="443"/>
      <c r="X325" s="443"/>
      <c r="Y325" s="443"/>
      <c r="Z325" s="443"/>
      <c r="AA325" s="92"/>
      <c r="AB325" s="92"/>
      <c r="AC325" s="92"/>
      <c r="AD325" s="92"/>
      <c r="AE325" s="92"/>
      <c r="AF325" s="92"/>
      <c r="AG325" s="92"/>
      <c r="AH325" s="92"/>
      <c r="AI325" s="92"/>
      <c r="AJ325" s="92"/>
      <c r="AK325" s="92"/>
      <c r="AL325" s="92"/>
      <c r="AM325" s="92"/>
    </row>
    <row r="326" spans="1:39" s="61" customFormat="1" ht="15" customHeight="1" x14ac:dyDescent="0.25">
      <c r="A326" s="92"/>
      <c r="B326" s="92"/>
      <c r="C326" s="92"/>
      <c r="D326" s="92"/>
      <c r="E326" s="92"/>
      <c r="F326" s="92"/>
      <c r="G326" s="59"/>
      <c r="J326" s="59"/>
      <c r="M326" s="442"/>
      <c r="N326" s="443"/>
      <c r="O326" s="443"/>
      <c r="P326" s="443"/>
      <c r="Q326" s="443"/>
      <c r="R326" s="443"/>
      <c r="S326" s="443"/>
      <c r="T326" s="443"/>
      <c r="U326" s="443"/>
      <c r="V326" s="443"/>
      <c r="W326" s="443"/>
      <c r="X326" s="443"/>
      <c r="Y326" s="443"/>
      <c r="Z326" s="443"/>
      <c r="AA326" s="92"/>
      <c r="AB326" s="92"/>
      <c r="AC326" s="92"/>
      <c r="AD326" s="92"/>
      <c r="AE326" s="92"/>
      <c r="AF326" s="92"/>
      <c r="AG326" s="92"/>
      <c r="AH326" s="92"/>
      <c r="AI326" s="92"/>
      <c r="AJ326" s="92"/>
      <c r="AK326" s="92"/>
      <c r="AL326" s="92"/>
      <c r="AM326" s="92"/>
    </row>
    <row r="327" spans="1:39" s="61" customFormat="1" ht="15" customHeight="1" x14ac:dyDescent="0.25">
      <c r="A327" s="92"/>
      <c r="B327" s="92"/>
      <c r="C327" s="92"/>
      <c r="D327" s="92"/>
      <c r="E327" s="92"/>
      <c r="F327" s="92"/>
      <c r="G327" s="59"/>
      <c r="J327" s="59"/>
      <c r="M327" s="442"/>
      <c r="N327" s="443"/>
      <c r="O327" s="443"/>
      <c r="P327" s="443"/>
      <c r="Q327" s="443"/>
      <c r="R327" s="443"/>
      <c r="S327" s="443"/>
      <c r="T327" s="443"/>
      <c r="U327" s="443"/>
      <c r="V327" s="443"/>
      <c r="W327" s="443"/>
      <c r="X327" s="443"/>
      <c r="Y327" s="443"/>
      <c r="Z327" s="443"/>
      <c r="AA327" s="92"/>
      <c r="AB327" s="92"/>
      <c r="AC327" s="92"/>
      <c r="AD327" s="92"/>
      <c r="AE327" s="92"/>
      <c r="AF327" s="92"/>
      <c r="AG327" s="92"/>
      <c r="AH327" s="92"/>
      <c r="AI327" s="92"/>
      <c r="AJ327" s="92"/>
      <c r="AK327" s="92"/>
      <c r="AL327" s="92"/>
      <c r="AM327" s="92"/>
    </row>
    <row r="328" spans="1:39" s="61" customFormat="1" ht="15" customHeight="1" x14ac:dyDescent="0.25">
      <c r="A328" s="92"/>
      <c r="B328" s="92"/>
      <c r="C328" s="92"/>
      <c r="D328" s="92"/>
      <c r="E328" s="92"/>
      <c r="F328" s="92"/>
      <c r="G328" s="104"/>
      <c r="H328" s="189"/>
      <c r="I328" s="189"/>
      <c r="J328" s="104"/>
      <c r="K328" s="189"/>
      <c r="L328" s="189"/>
      <c r="M328" s="442"/>
      <c r="N328" s="443"/>
      <c r="O328" s="443"/>
      <c r="P328" s="443"/>
      <c r="Q328" s="443"/>
      <c r="R328" s="443"/>
      <c r="S328" s="443"/>
      <c r="T328" s="443"/>
      <c r="U328" s="443"/>
      <c r="V328" s="443"/>
      <c r="W328" s="443"/>
      <c r="X328" s="443"/>
      <c r="Y328" s="443"/>
      <c r="Z328" s="443"/>
      <c r="AA328" s="92"/>
      <c r="AB328" s="92"/>
      <c r="AC328" s="92"/>
      <c r="AD328" s="92"/>
      <c r="AE328" s="92"/>
      <c r="AF328" s="92"/>
      <c r="AG328" s="92"/>
      <c r="AH328" s="92"/>
      <c r="AI328" s="92"/>
      <c r="AJ328" s="92"/>
      <c r="AK328" s="92"/>
      <c r="AL328" s="92"/>
      <c r="AM328" s="92"/>
    </row>
    <row r="329" spans="1:39" s="61" customFormat="1" ht="15" customHeight="1" x14ac:dyDescent="0.25">
      <c r="A329" s="92"/>
      <c r="B329" s="92"/>
      <c r="C329" s="92"/>
      <c r="D329" s="92"/>
      <c r="E329" s="92"/>
      <c r="F329" s="92"/>
      <c r="G329" s="59"/>
      <c r="J329" s="59"/>
      <c r="M329" s="442"/>
      <c r="N329" s="443"/>
      <c r="O329" s="443"/>
      <c r="P329" s="443"/>
      <c r="Q329" s="443"/>
      <c r="R329" s="443"/>
      <c r="S329" s="443"/>
      <c r="T329" s="443"/>
      <c r="U329" s="443"/>
      <c r="V329" s="443"/>
      <c r="W329" s="443"/>
      <c r="X329" s="443"/>
      <c r="Y329" s="443"/>
      <c r="Z329" s="443"/>
      <c r="AA329" s="92"/>
      <c r="AB329" s="92"/>
      <c r="AC329" s="92"/>
      <c r="AD329" s="92"/>
      <c r="AE329" s="92"/>
      <c r="AF329" s="92"/>
      <c r="AG329" s="92"/>
      <c r="AH329" s="92"/>
      <c r="AI329" s="92"/>
      <c r="AJ329" s="92"/>
      <c r="AK329" s="92"/>
      <c r="AL329" s="92"/>
      <c r="AM329" s="92"/>
    </row>
    <row r="330" spans="1:39" s="61" customFormat="1" ht="15" customHeight="1" x14ac:dyDescent="0.25">
      <c r="A330" s="92"/>
      <c r="B330" s="92"/>
      <c r="C330" s="92"/>
      <c r="D330" s="92"/>
      <c r="E330" s="92"/>
      <c r="F330" s="92"/>
      <c r="G330" s="59"/>
      <c r="J330" s="59"/>
      <c r="M330" s="442"/>
      <c r="N330" s="443"/>
      <c r="O330" s="443"/>
      <c r="P330" s="443"/>
      <c r="Q330" s="443"/>
      <c r="R330" s="443"/>
      <c r="S330" s="443"/>
      <c r="T330" s="443"/>
      <c r="U330" s="443"/>
      <c r="V330" s="443"/>
      <c r="W330" s="443"/>
      <c r="X330" s="443"/>
      <c r="Y330" s="443"/>
      <c r="Z330" s="443"/>
      <c r="AA330" s="92"/>
      <c r="AB330" s="92"/>
      <c r="AC330" s="92"/>
      <c r="AD330" s="92"/>
      <c r="AE330" s="92"/>
      <c r="AF330" s="92"/>
      <c r="AG330" s="92"/>
      <c r="AH330" s="92"/>
      <c r="AI330" s="92"/>
      <c r="AJ330" s="92"/>
      <c r="AK330" s="92"/>
      <c r="AL330" s="92"/>
      <c r="AM330" s="92"/>
    </row>
    <row r="331" spans="1:39" s="61" customFormat="1" ht="15" customHeight="1" x14ac:dyDescent="0.25">
      <c r="A331" s="92"/>
      <c r="B331" s="92"/>
      <c r="C331" s="92"/>
      <c r="D331" s="92"/>
      <c r="E331" s="92"/>
      <c r="F331" s="92"/>
      <c r="G331" s="59"/>
      <c r="J331" s="59"/>
      <c r="M331" s="442"/>
      <c r="N331" s="443"/>
      <c r="O331" s="443"/>
      <c r="P331" s="443"/>
      <c r="Q331" s="443"/>
      <c r="R331" s="443"/>
      <c r="S331" s="443"/>
      <c r="T331" s="443"/>
      <c r="U331" s="443"/>
      <c r="V331" s="443"/>
      <c r="W331" s="443"/>
      <c r="X331" s="443"/>
      <c r="Y331" s="443"/>
      <c r="Z331" s="443"/>
      <c r="AA331" s="92"/>
      <c r="AB331" s="92"/>
      <c r="AC331" s="92"/>
      <c r="AD331" s="92"/>
      <c r="AE331" s="92"/>
      <c r="AF331" s="92"/>
      <c r="AG331" s="92"/>
      <c r="AH331" s="92"/>
      <c r="AI331" s="92"/>
      <c r="AJ331" s="92"/>
      <c r="AK331" s="92"/>
      <c r="AL331" s="92"/>
      <c r="AM331" s="92"/>
    </row>
    <row r="332" spans="1:39" s="61" customFormat="1" ht="15" customHeight="1" x14ac:dyDescent="0.25">
      <c r="A332" s="92"/>
      <c r="B332" s="92"/>
      <c r="C332" s="92"/>
      <c r="D332" s="92"/>
      <c r="E332" s="92"/>
      <c r="F332" s="92"/>
      <c r="G332" s="59"/>
      <c r="J332" s="59"/>
      <c r="M332" s="442"/>
      <c r="N332" s="443"/>
      <c r="O332" s="443"/>
      <c r="P332" s="443"/>
      <c r="Q332" s="443"/>
      <c r="R332" s="443"/>
      <c r="S332" s="443"/>
      <c r="T332" s="443"/>
      <c r="U332" s="443"/>
      <c r="V332" s="443"/>
      <c r="W332" s="443"/>
      <c r="X332" s="443"/>
      <c r="Y332" s="443"/>
      <c r="Z332" s="443"/>
      <c r="AA332" s="92"/>
      <c r="AB332" s="92"/>
      <c r="AC332" s="92"/>
      <c r="AD332" s="92"/>
      <c r="AE332" s="92"/>
      <c r="AF332" s="92"/>
      <c r="AG332" s="92"/>
      <c r="AH332" s="92"/>
      <c r="AI332" s="92"/>
      <c r="AJ332" s="92"/>
      <c r="AK332" s="92"/>
      <c r="AL332" s="92"/>
      <c r="AM332" s="92"/>
    </row>
    <row r="333" spans="1:39" s="189" customFormat="1" ht="15" customHeight="1" x14ac:dyDescent="0.25">
      <c r="A333" s="92"/>
      <c r="B333" s="92"/>
      <c r="C333" s="92"/>
      <c r="D333" s="92"/>
      <c r="E333" s="92"/>
      <c r="F333" s="92"/>
      <c r="G333" s="59"/>
      <c r="H333" s="61"/>
      <c r="I333" s="61"/>
      <c r="J333" s="59"/>
      <c r="K333" s="61"/>
      <c r="L333" s="61"/>
      <c r="M333" s="442"/>
      <c r="N333" s="443"/>
      <c r="O333" s="443"/>
      <c r="P333" s="443"/>
      <c r="Q333" s="443"/>
      <c r="R333" s="443"/>
      <c r="S333" s="443"/>
      <c r="T333" s="443"/>
      <c r="U333" s="443"/>
      <c r="V333" s="443"/>
      <c r="W333" s="443"/>
      <c r="X333" s="443"/>
      <c r="Y333" s="443"/>
      <c r="Z333" s="443"/>
      <c r="AA333" s="96"/>
      <c r="AB333" s="96"/>
      <c r="AC333" s="96"/>
      <c r="AD333" s="96"/>
      <c r="AE333" s="96"/>
      <c r="AF333" s="96"/>
      <c r="AG333" s="96"/>
      <c r="AH333" s="96"/>
      <c r="AI333" s="96"/>
      <c r="AJ333" s="96"/>
      <c r="AK333" s="96"/>
      <c r="AL333" s="96"/>
      <c r="AM333" s="96"/>
    </row>
    <row r="334" spans="1:39" s="61" customFormat="1" ht="15" customHeight="1" x14ac:dyDescent="0.25">
      <c r="A334" s="92"/>
      <c r="B334" s="92"/>
      <c r="C334" s="92"/>
      <c r="D334" s="92"/>
      <c r="E334" s="92"/>
      <c r="F334" s="92"/>
      <c r="G334" s="59"/>
      <c r="J334" s="59"/>
      <c r="M334" s="442"/>
      <c r="N334" s="443"/>
      <c r="O334" s="443"/>
      <c r="P334" s="443"/>
      <c r="Q334" s="443"/>
      <c r="R334" s="443"/>
      <c r="S334" s="443"/>
      <c r="T334" s="443"/>
      <c r="U334" s="443"/>
      <c r="V334" s="443"/>
      <c r="W334" s="443"/>
      <c r="X334" s="443"/>
      <c r="Y334" s="443"/>
      <c r="Z334" s="443"/>
      <c r="AA334" s="92"/>
      <c r="AB334" s="92"/>
      <c r="AC334" s="92"/>
      <c r="AD334" s="92"/>
      <c r="AE334" s="92"/>
      <c r="AF334" s="92"/>
      <c r="AG334" s="92"/>
      <c r="AH334" s="92"/>
      <c r="AI334" s="92"/>
      <c r="AJ334" s="92"/>
      <c r="AK334" s="92"/>
      <c r="AL334" s="92"/>
      <c r="AM334" s="92"/>
    </row>
    <row r="335" spans="1:39" s="61" customFormat="1" ht="15" customHeight="1" x14ac:dyDescent="0.25">
      <c r="A335" s="92"/>
      <c r="B335" s="92"/>
      <c r="C335" s="92"/>
      <c r="D335" s="92"/>
      <c r="E335" s="92"/>
      <c r="F335" s="92"/>
      <c r="G335" s="59"/>
      <c r="J335" s="59"/>
      <c r="M335" s="442"/>
      <c r="N335" s="443"/>
      <c r="O335" s="443"/>
      <c r="P335" s="443"/>
      <c r="Q335" s="443"/>
      <c r="R335" s="443"/>
      <c r="S335" s="443"/>
      <c r="T335" s="443"/>
      <c r="U335" s="443"/>
      <c r="V335" s="443"/>
      <c r="W335" s="443"/>
      <c r="X335" s="443"/>
      <c r="Y335" s="443"/>
      <c r="Z335" s="443"/>
      <c r="AA335" s="92"/>
      <c r="AB335" s="92"/>
      <c r="AC335" s="92"/>
      <c r="AD335" s="92"/>
      <c r="AE335" s="92"/>
      <c r="AF335" s="92"/>
      <c r="AG335" s="92"/>
      <c r="AH335" s="92"/>
      <c r="AI335" s="92"/>
      <c r="AJ335" s="92"/>
      <c r="AK335" s="92"/>
      <c r="AL335" s="92"/>
      <c r="AM335" s="92"/>
    </row>
    <row r="336" spans="1:39" s="61" customFormat="1" ht="15" customHeight="1" x14ac:dyDescent="0.25">
      <c r="A336" s="92"/>
      <c r="B336" s="92"/>
      <c r="C336" s="92"/>
      <c r="D336" s="92"/>
      <c r="E336" s="92"/>
      <c r="F336" s="92"/>
      <c r="G336" s="104"/>
      <c r="H336" s="189"/>
      <c r="I336" s="189"/>
      <c r="J336" s="104"/>
      <c r="K336" s="189"/>
      <c r="L336" s="189"/>
      <c r="M336" s="442"/>
      <c r="N336" s="443"/>
      <c r="O336" s="443"/>
      <c r="P336" s="443"/>
      <c r="Q336" s="443"/>
      <c r="R336" s="443"/>
      <c r="S336" s="443"/>
      <c r="T336" s="443"/>
      <c r="U336" s="443"/>
      <c r="V336" s="443"/>
      <c r="W336" s="443"/>
      <c r="X336" s="443"/>
      <c r="Y336" s="443"/>
      <c r="Z336" s="443"/>
      <c r="AA336" s="92"/>
      <c r="AB336" s="92"/>
      <c r="AC336" s="92"/>
      <c r="AD336" s="92"/>
      <c r="AE336" s="92"/>
      <c r="AF336" s="92"/>
      <c r="AG336" s="92"/>
      <c r="AH336" s="92"/>
      <c r="AI336" s="92"/>
      <c r="AJ336" s="92"/>
      <c r="AK336" s="92"/>
      <c r="AL336" s="92"/>
      <c r="AM336" s="92"/>
    </row>
    <row r="337" spans="1:39" s="61" customFormat="1" ht="15" customHeight="1" x14ac:dyDescent="0.25">
      <c r="A337" s="96"/>
      <c r="B337" s="96"/>
      <c r="C337" s="96"/>
      <c r="D337" s="96"/>
      <c r="E337" s="96"/>
      <c r="F337" s="96"/>
      <c r="G337" s="59"/>
      <c r="J337" s="59"/>
      <c r="M337" s="442"/>
      <c r="N337" s="443"/>
      <c r="O337" s="443"/>
      <c r="P337" s="443"/>
      <c r="Q337" s="443"/>
      <c r="R337" s="443"/>
      <c r="S337" s="443"/>
      <c r="T337" s="443"/>
      <c r="U337" s="443"/>
      <c r="V337" s="443"/>
      <c r="W337" s="443"/>
      <c r="X337" s="443"/>
      <c r="Y337" s="443"/>
      <c r="Z337" s="443"/>
      <c r="AA337" s="92"/>
      <c r="AB337" s="92"/>
      <c r="AC337" s="92"/>
      <c r="AD337" s="92"/>
      <c r="AE337" s="92"/>
      <c r="AF337" s="92"/>
      <c r="AG337" s="92"/>
      <c r="AH337" s="92"/>
      <c r="AI337" s="92"/>
      <c r="AJ337" s="92"/>
      <c r="AK337" s="92"/>
      <c r="AL337" s="92"/>
      <c r="AM337" s="92"/>
    </row>
    <row r="338" spans="1:39" s="61" customFormat="1" ht="15" customHeight="1" x14ac:dyDescent="0.25">
      <c r="A338" s="92"/>
      <c r="B338" s="92"/>
      <c r="C338" s="92"/>
      <c r="D338" s="92"/>
      <c r="E338" s="92"/>
      <c r="F338" s="92"/>
      <c r="G338" s="59"/>
      <c r="J338" s="59"/>
      <c r="M338" s="442"/>
      <c r="N338" s="443"/>
      <c r="O338" s="443"/>
      <c r="P338" s="443"/>
      <c r="Q338" s="443"/>
      <c r="R338" s="443"/>
      <c r="S338" s="443"/>
      <c r="T338" s="443"/>
      <c r="U338" s="443"/>
      <c r="V338" s="443"/>
      <c r="W338" s="443"/>
      <c r="X338" s="443"/>
      <c r="Y338" s="443"/>
      <c r="Z338" s="443"/>
      <c r="AA338" s="92"/>
      <c r="AB338" s="92"/>
      <c r="AC338" s="92"/>
      <c r="AD338" s="92"/>
      <c r="AE338" s="92"/>
      <c r="AF338" s="92"/>
      <c r="AG338" s="92"/>
      <c r="AH338" s="92"/>
      <c r="AI338" s="92"/>
      <c r="AJ338" s="92"/>
      <c r="AK338" s="92"/>
      <c r="AL338" s="92"/>
      <c r="AM338" s="92"/>
    </row>
    <row r="339" spans="1:39" s="61" customFormat="1" ht="15" customHeight="1" x14ac:dyDescent="0.25">
      <c r="A339" s="92"/>
      <c r="B339" s="92"/>
      <c r="C339" s="92"/>
      <c r="D339" s="92"/>
      <c r="E339" s="92"/>
      <c r="F339" s="92"/>
      <c r="G339" s="104"/>
      <c r="H339" s="189"/>
      <c r="I339" s="189"/>
      <c r="J339" s="104"/>
      <c r="K339" s="189"/>
      <c r="L339" s="189"/>
      <c r="M339" s="442"/>
      <c r="N339" s="443"/>
      <c r="O339" s="443"/>
      <c r="P339" s="443"/>
      <c r="Q339" s="443"/>
      <c r="R339" s="443"/>
      <c r="S339" s="443"/>
      <c r="T339" s="443"/>
      <c r="U339" s="443"/>
      <c r="V339" s="443"/>
      <c r="W339" s="443"/>
      <c r="X339" s="443"/>
      <c r="Y339" s="443"/>
      <c r="Z339" s="443"/>
      <c r="AA339" s="92"/>
      <c r="AB339" s="92"/>
      <c r="AC339" s="92"/>
      <c r="AD339" s="92"/>
      <c r="AE339" s="92"/>
      <c r="AF339" s="92"/>
      <c r="AG339" s="92"/>
      <c r="AH339" s="92"/>
      <c r="AI339" s="92"/>
      <c r="AJ339" s="92"/>
      <c r="AK339" s="92"/>
      <c r="AL339" s="92"/>
      <c r="AM339" s="92"/>
    </row>
    <row r="340" spans="1:39" s="61" customFormat="1" ht="15" customHeight="1" x14ac:dyDescent="0.25">
      <c r="A340" s="92"/>
      <c r="B340" s="92"/>
      <c r="C340" s="92"/>
      <c r="D340" s="92"/>
      <c r="E340" s="92"/>
      <c r="F340" s="92"/>
      <c r="G340" s="59"/>
      <c r="J340" s="59"/>
      <c r="M340" s="442"/>
      <c r="N340" s="443"/>
      <c r="O340" s="443"/>
      <c r="P340" s="443"/>
      <c r="Q340" s="443"/>
      <c r="R340" s="443"/>
      <c r="S340" s="443"/>
      <c r="T340" s="443"/>
      <c r="U340" s="443"/>
      <c r="V340" s="443"/>
      <c r="W340" s="443"/>
      <c r="X340" s="443"/>
      <c r="Y340" s="443"/>
      <c r="Z340" s="443"/>
      <c r="AA340" s="92"/>
      <c r="AB340" s="92"/>
      <c r="AC340" s="92"/>
      <c r="AD340" s="92"/>
      <c r="AE340" s="92"/>
      <c r="AF340" s="92"/>
      <c r="AG340" s="92"/>
      <c r="AH340" s="92"/>
      <c r="AI340" s="92"/>
      <c r="AJ340" s="92"/>
      <c r="AK340" s="92"/>
      <c r="AL340" s="92"/>
      <c r="AM340" s="92"/>
    </row>
    <row r="341" spans="1:39" s="61" customFormat="1" ht="15" customHeight="1" x14ac:dyDescent="0.25">
      <c r="A341" s="92"/>
      <c r="B341" s="92"/>
      <c r="C341" s="92"/>
      <c r="D341" s="92"/>
      <c r="E341" s="92"/>
      <c r="F341" s="92"/>
      <c r="G341" s="59"/>
      <c r="J341" s="59"/>
      <c r="M341" s="442"/>
      <c r="N341" s="443"/>
      <c r="O341" s="443"/>
      <c r="P341" s="443"/>
      <c r="Q341" s="443"/>
      <c r="R341" s="443"/>
      <c r="S341" s="443"/>
      <c r="T341" s="443"/>
      <c r="U341" s="443"/>
      <c r="V341" s="443"/>
      <c r="W341" s="443"/>
      <c r="X341" s="443"/>
      <c r="Y341" s="443"/>
      <c r="Z341" s="443"/>
      <c r="AA341" s="92"/>
      <c r="AB341" s="92"/>
      <c r="AC341" s="92"/>
      <c r="AD341" s="92"/>
      <c r="AE341" s="92"/>
      <c r="AF341" s="92"/>
      <c r="AG341" s="92"/>
      <c r="AH341" s="92"/>
      <c r="AI341" s="92"/>
      <c r="AJ341" s="92"/>
      <c r="AK341" s="92"/>
      <c r="AL341" s="92"/>
      <c r="AM341" s="92"/>
    </row>
    <row r="342" spans="1:39" s="189" customFormat="1" ht="15" customHeight="1" x14ac:dyDescent="0.25">
      <c r="A342" s="92"/>
      <c r="B342" s="92"/>
      <c r="C342" s="92"/>
      <c r="D342" s="92"/>
      <c r="E342" s="92"/>
      <c r="F342" s="92"/>
      <c r="G342" s="59"/>
      <c r="H342" s="61"/>
      <c r="I342" s="61"/>
      <c r="J342" s="59"/>
      <c r="K342" s="61"/>
      <c r="L342" s="61"/>
      <c r="M342" s="442"/>
      <c r="N342" s="443"/>
      <c r="O342" s="443"/>
      <c r="P342" s="443"/>
      <c r="Q342" s="443"/>
      <c r="R342" s="443"/>
      <c r="S342" s="443"/>
      <c r="T342" s="443"/>
      <c r="U342" s="443"/>
      <c r="V342" s="443"/>
      <c r="W342" s="443"/>
      <c r="X342" s="443"/>
      <c r="Y342" s="443"/>
      <c r="Z342" s="443"/>
      <c r="AA342" s="96"/>
      <c r="AB342" s="96"/>
      <c r="AC342" s="96"/>
      <c r="AD342" s="96"/>
      <c r="AE342" s="96"/>
      <c r="AF342" s="96"/>
      <c r="AG342" s="96"/>
      <c r="AH342" s="96"/>
      <c r="AI342" s="96"/>
      <c r="AJ342" s="96"/>
      <c r="AK342" s="96"/>
      <c r="AL342" s="96"/>
      <c r="AM342" s="96"/>
    </row>
    <row r="343" spans="1:39" s="61" customFormat="1" ht="15" customHeight="1" x14ac:dyDescent="0.25">
      <c r="A343" s="92"/>
      <c r="B343" s="92"/>
      <c r="C343" s="92"/>
      <c r="D343" s="92"/>
      <c r="E343" s="92"/>
      <c r="F343" s="92"/>
      <c r="G343" s="59"/>
      <c r="J343" s="59"/>
      <c r="M343" s="442"/>
      <c r="N343" s="443"/>
      <c r="O343" s="443"/>
      <c r="P343" s="443"/>
      <c r="Q343" s="443"/>
      <c r="R343" s="443"/>
      <c r="S343" s="443"/>
      <c r="T343" s="443"/>
      <c r="U343" s="443"/>
      <c r="V343" s="443"/>
      <c r="W343" s="443"/>
      <c r="X343" s="443"/>
      <c r="Y343" s="443"/>
      <c r="Z343" s="443"/>
      <c r="AA343" s="92"/>
      <c r="AB343" s="92"/>
      <c r="AC343" s="92"/>
      <c r="AD343" s="92"/>
      <c r="AE343" s="92"/>
      <c r="AF343" s="92"/>
      <c r="AG343" s="92"/>
      <c r="AH343" s="92"/>
      <c r="AI343" s="92"/>
      <c r="AJ343" s="92"/>
      <c r="AK343" s="92"/>
      <c r="AL343" s="92"/>
      <c r="AM343" s="92"/>
    </row>
    <row r="344" spans="1:39" s="61" customFormat="1" ht="15" customHeight="1" x14ac:dyDescent="0.25">
      <c r="A344" s="92"/>
      <c r="B344" s="92"/>
      <c r="C344" s="92"/>
      <c r="D344" s="92"/>
      <c r="E344" s="92"/>
      <c r="F344" s="92"/>
      <c r="G344" s="59"/>
      <c r="J344" s="59"/>
      <c r="M344" s="442"/>
      <c r="N344" s="443"/>
      <c r="O344" s="443"/>
      <c r="P344" s="443"/>
      <c r="Q344" s="443"/>
      <c r="R344" s="443"/>
      <c r="S344" s="443"/>
      <c r="T344" s="443"/>
      <c r="U344" s="443"/>
      <c r="V344" s="443"/>
      <c r="W344" s="443"/>
      <c r="X344" s="443"/>
      <c r="Y344" s="443"/>
      <c r="Z344" s="443"/>
      <c r="AA344" s="92"/>
      <c r="AB344" s="92"/>
      <c r="AC344" s="92"/>
      <c r="AD344" s="92"/>
      <c r="AE344" s="92"/>
      <c r="AF344" s="92"/>
      <c r="AG344" s="92"/>
      <c r="AH344" s="92"/>
      <c r="AI344" s="92"/>
      <c r="AJ344" s="92"/>
      <c r="AK344" s="92"/>
      <c r="AL344" s="92"/>
      <c r="AM344" s="92"/>
    </row>
    <row r="345" spans="1:39" s="61" customFormat="1" ht="15" customHeight="1" x14ac:dyDescent="0.25">
      <c r="A345" s="92"/>
      <c r="B345" s="92"/>
      <c r="C345" s="92"/>
      <c r="D345" s="92"/>
      <c r="E345" s="92"/>
      <c r="F345" s="92"/>
      <c r="G345" s="59"/>
      <c r="J345" s="59"/>
      <c r="M345" s="442"/>
      <c r="N345" s="443"/>
      <c r="O345" s="443"/>
      <c r="P345" s="443"/>
      <c r="Q345" s="443"/>
      <c r="R345" s="443"/>
      <c r="S345" s="443"/>
      <c r="T345" s="443"/>
      <c r="U345" s="443"/>
      <c r="V345" s="443"/>
      <c r="W345" s="443"/>
      <c r="X345" s="443"/>
      <c r="Y345" s="443"/>
      <c r="Z345" s="443"/>
      <c r="AA345" s="92"/>
      <c r="AB345" s="92"/>
      <c r="AC345" s="92"/>
      <c r="AD345" s="92"/>
      <c r="AE345" s="92"/>
      <c r="AF345" s="92"/>
      <c r="AG345" s="92"/>
      <c r="AH345" s="92"/>
      <c r="AI345" s="92"/>
      <c r="AJ345" s="92"/>
      <c r="AK345" s="92"/>
      <c r="AL345" s="92"/>
      <c r="AM345" s="92"/>
    </row>
    <row r="346" spans="1:39" s="61" customFormat="1" ht="15" customHeight="1" x14ac:dyDescent="0.25">
      <c r="A346" s="96"/>
      <c r="B346" s="96"/>
      <c r="C346" s="96"/>
      <c r="D346" s="96"/>
      <c r="E346" s="96"/>
      <c r="F346" s="96"/>
      <c r="G346" s="59"/>
      <c r="J346" s="59"/>
      <c r="M346" s="442"/>
      <c r="N346" s="443"/>
      <c r="O346" s="443"/>
      <c r="P346" s="443"/>
      <c r="Q346" s="443"/>
      <c r="R346" s="443"/>
      <c r="S346" s="443"/>
      <c r="T346" s="443"/>
      <c r="U346" s="443"/>
      <c r="V346" s="443"/>
      <c r="W346" s="443"/>
      <c r="X346" s="443"/>
      <c r="Y346" s="443"/>
      <c r="Z346" s="443"/>
      <c r="AA346" s="92"/>
      <c r="AB346" s="92"/>
      <c r="AC346" s="92"/>
      <c r="AD346" s="92"/>
      <c r="AE346" s="92"/>
      <c r="AF346" s="92"/>
      <c r="AG346" s="92"/>
      <c r="AH346" s="92"/>
      <c r="AI346" s="92"/>
      <c r="AJ346" s="92"/>
      <c r="AK346" s="92"/>
      <c r="AL346" s="92"/>
      <c r="AM346" s="92"/>
    </row>
    <row r="347" spans="1:39" s="61" customFormat="1" ht="15" customHeight="1" x14ac:dyDescent="0.25">
      <c r="A347" s="92"/>
      <c r="B347" s="92"/>
      <c r="C347" s="92"/>
      <c r="D347" s="92"/>
      <c r="E347" s="92"/>
      <c r="F347" s="92"/>
      <c r="G347" s="59"/>
      <c r="J347" s="59"/>
      <c r="M347" s="442"/>
      <c r="N347" s="443"/>
      <c r="O347" s="443"/>
      <c r="P347" s="443"/>
      <c r="Q347" s="443"/>
      <c r="R347" s="443"/>
      <c r="S347" s="443"/>
      <c r="T347" s="443"/>
      <c r="U347" s="443"/>
      <c r="V347" s="443"/>
      <c r="W347" s="443"/>
      <c r="X347" s="443"/>
      <c r="Y347" s="443"/>
      <c r="Z347" s="443"/>
      <c r="AA347" s="92"/>
      <c r="AB347" s="92"/>
      <c r="AC347" s="92"/>
      <c r="AD347" s="92"/>
      <c r="AE347" s="92"/>
      <c r="AF347" s="92"/>
      <c r="AG347" s="92"/>
      <c r="AH347" s="92"/>
      <c r="AI347" s="92"/>
      <c r="AJ347" s="92"/>
      <c r="AK347" s="92"/>
      <c r="AL347" s="92"/>
      <c r="AM347" s="92"/>
    </row>
    <row r="348" spans="1:39" s="61" customFormat="1" ht="15" customHeight="1" x14ac:dyDescent="0.25">
      <c r="A348" s="92"/>
      <c r="B348" s="92"/>
      <c r="C348" s="92"/>
      <c r="D348" s="92"/>
      <c r="E348" s="92"/>
      <c r="F348" s="92"/>
      <c r="G348" s="59"/>
      <c r="J348" s="59"/>
      <c r="M348" s="442"/>
      <c r="N348" s="443"/>
      <c r="O348" s="443"/>
      <c r="P348" s="443"/>
      <c r="Q348" s="443"/>
      <c r="R348" s="443"/>
      <c r="S348" s="443"/>
      <c r="T348" s="443"/>
      <c r="U348" s="443"/>
      <c r="V348" s="443"/>
      <c r="W348" s="443"/>
      <c r="X348" s="443"/>
      <c r="Y348" s="443"/>
      <c r="Z348" s="443"/>
      <c r="AA348" s="92"/>
      <c r="AB348" s="92"/>
      <c r="AC348" s="92"/>
      <c r="AD348" s="92"/>
      <c r="AE348" s="92"/>
      <c r="AF348" s="92"/>
      <c r="AG348" s="92"/>
      <c r="AH348" s="92"/>
      <c r="AI348" s="92"/>
      <c r="AJ348" s="92"/>
      <c r="AK348" s="92"/>
      <c r="AL348" s="92"/>
      <c r="AM348" s="92"/>
    </row>
    <row r="349" spans="1:39" s="61" customFormat="1" ht="15" customHeight="1" x14ac:dyDescent="0.25">
      <c r="A349" s="92"/>
      <c r="B349" s="92"/>
      <c r="C349" s="92"/>
      <c r="D349" s="92"/>
      <c r="E349" s="92"/>
      <c r="F349" s="92"/>
      <c r="G349" s="59"/>
      <c r="J349" s="59"/>
      <c r="M349" s="442"/>
      <c r="N349" s="443"/>
      <c r="O349" s="443"/>
      <c r="P349" s="443"/>
      <c r="Q349" s="443"/>
      <c r="R349" s="443"/>
      <c r="S349" s="443"/>
      <c r="T349" s="443"/>
      <c r="U349" s="443"/>
      <c r="V349" s="443"/>
      <c r="W349" s="443"/>
      <c r="X349" s="443"/>
      <c r="Y349" s="443"/>
      <c r="Z349" s="443"/>
      <c r="AA349" s="92"/>
      <c r="AB349" s="92"/>
      <c r="AC349" s="92"/>
      <c r="AD349" s="92"/>
      <c r="AE349" s="92"/>
      <c r="AF349" s="92"/>
      <c r="AG349" s="92"/>
      <c r="AH349" s="92"/>
      <c r="AI349" s="92"/>
      <c r="AJ349" s="92"/>
      <c r="AK349" s="92"/>
      <c r="AL349" s="92"/>
      <c r="AM349" s="92"/>
    </row>
    <row r="350" spans="1:39" s="189" customFormat="1" ht="15" customHeight="1" x14ac:dyDescent="0.25">
      <c r="A350" s="92"/>
      <c r="B350" s="92"/>
      <c r="C350" s="92"/>
      <c r="D350" s="92"/>
      <c r="E350" s="92"/>
      <c r="F350" s="92"/>
      <c r="G350" s="104"/>
      <c r="J350" s="104"/>
      <c r="M350" s="442"/>
      <c r="N350" s="443"/>
      <c r="O350" s="443"/>
      <c r="P350" s="443"/>
      <c r="Q350" s="443"/>
      <c r="R350" s="443"/>
      <c r="S350" s="443"/>
      <c r="T350" s="443"/>
      <c r="U350" s="443"/>
      <c r="V350" s="443"/>
      <c r="W350" s="443"/>
      <c r="X350" s="443"/>
      <c r="Y350" s="443"/>
      <c r="Z350" s="443"/>
      <c r="AA350" s="96"/>
      <c r="AB350" s="96"/>
      <c r="AC350" s="96"/>
      <c r="AD350" s="96"/>
      <c r="AE350" s="96"/>
      <c r="AF350" s="96"/>
      <c r="AG350" s="96"/>
      <c r="AH350" s="96"/>
      <c r="AI350" s="96"/>
      <c r="AJ350" s="96"/>
      <c r="AK350" s="96"/>
      <c r="AL350" s="96"/>
      <c r="AM350" s="96"/>
    </row>
    <row r="351" spans="1:39" s="61" customFormat="1" ht="15" customHeight="1" x14ac:dyDescent="0.25">
      <c r="A351" s="92"/>
      <c r="B351" s="92"/>
      <c r="C351" s="92"/>
      <c r="D351" s="92"/>
      <c r="E351" s="92"/>
      <c r="F351" s="92"/>
      <c r="G351" s="59"/>
      <c r="J351" s="59"/>
      <c r="M351" s="442"/>
      <c r="N351" s="443"/>
      <c r="O351" s="443"/>
      <c r="P351" s="443"/>
      <c r="Q351" s="443"/>
      <c r="R351" s="443"/>
      <c r="S351" s="443"/>
      <c r="T351" s="443"/>
      <c r="U351" s="443"/>
      <c r="V351" s="443"/>
      <c r="W351" s="443"/>
      <c r="X351" s="443"/>
      <c r="Y351" s="443"/>
      <c r="Z351" s="443"/>
      <c r="AA351" s="92"/>
      <c r="AB351" s="92"/>
      <c r="AC351" s="92"/>
      <c r="AD351" s="92"/>
      <c r="AE351" s="92"/>
      <c r="AF351" s="92"/>
      <c r="AG351" s="92"/>
      <c r="AH351" s="92"/>
      <c r="AI351" s="92"/>
      <c r="AJ351" s="92"/>
      <c r="AK351" s="92"/>
      <c r="AL351" s="92"/>
      <c r="AM351" s="92"/>
    </row>
    <row r="352" spans="1:39" s="61" customFormat="1" ht="15" customHeight="1" x14ac:dyDescent="0.25">
      <c r="A352" s="92"/>
      <c r="B352" s="92"/>
      <c r="C352" s="92"/>
      <c r="D352" s="92"/>
      <c r="E352" s="92"/>
      <c r="F352" s="92"/>
      <c r="G352" s="59"/>
      <c r="J352" s="59"/>
      <c r="M352" s="442"/>
      <c r="N352" s="443"/>
      <c r="O352" s="443"/>
      <c r="P352" s="443"/>
      <c r="Q352" s="443"/>
      <c r="R352" s="443"/>
      <c r="S352" s="443"/>
      <c r="T352" s="443"/>
      <c r="U352" s="443"/>
      <c r="V352" s="443"/>
      <c r="W352" s="443"/>
      <c r="X352" s="443"/>
      <c r="Y352" s="443"/>
      <c r="Z352" s="443"/>
      <c r="AA352" s="92"/>
      <c r="AB352" s="92"/>
      <c r="AC352" s="92"/>
      <c r="AD352" s="92"/>
      <c r="AE352" s="92"/>
      <c r="AF352" s="92"/>
      <c r="AG352" s="92"/>
      <c r="AH352" s="92"/>
      <c r="AI352" s="92"/>
      <c r="AJ352" s="92"/>
      <c r="AK352" s="92"/>
      <c r="AL352" s="92"/>
      <c r="AM352" s="92"/>
    </row>
    <row r="353" spans="1:39" s="189" customFormat="1" ht="15" customHeight="1" x14ac:dyDescent="0.25">
      <c r="A353" s="92"/>
      <c r="B353" s="92"/>
      <c r="C353" s="92"/>
      <c r="D353" s="92"/>
      <c r="E353" s="92"/>
      <c r="F353" s="92"/>
      <c r="G353" s="59"/>
      <c r="H353" s="61"/>
      <c r="I353" s="61"/>
      <c r="J353" s="59"/>
      <c r="K353" s="61"/>
      <c r="L353" s="61"/>
      <c r="M353" s="442"/>
      <c r="N353" s="443"/>
      <c r="O353" s="443"/>
      <c r="P353" s="443"/>
      <c r="Q353" s="443"/>
      <c r="R353" s="443"/>
      <c r="S353" s="443"/>
      <c r="T353" s="443"/>
      <c r="U353" s="443"/>
      <c r="V353" s="443"/>
      <c r="W353" s="443"/>
      <c r="X353" s="443"/>
      <c r="Y353" s="443"/>
      <c r="Z353" s="443"/>
      <c r="AA353" s="96"/>
      <c r="AB353" s="96"/>
      <c r="AC353" s="96"/>
      <c r="AD353" s="96"/>
      <c r="AE353" s="96"/>
      <c r="AF353" s="96"/>
      <c r="AG353" s="96"/>
      <c r="AH353" s="96"/>
      <c r="AI353" s="96"/>
      <c r="AJ353" s="96"/>
      <c r="AK353" s="96"/>
      <c r="AL353" s="96"/>
      <c r="AM353" s="96"/>
    </row>
    <row r="354" spans="1:39" s="61" customFormat="1" ht="15" customHeight="1" x14ac:dyDescent="0.25">
      <c r="A354" s="96"/>
      <c r="B354" s="96"/>
      <c r="C354" s="96"/>
      <c r="D354" s="96"/>
      <c r="E354" s="96"/>
      <c r="F354" s="96"/>
      <c r="G354" s="59"/>
      <c r="J354" s="59"/>
      <c r="M354" s="442"/>
      <c r="N354" s="443"/>
      <c r="O354" s="443"/>
      <c r="P354" s="443"/>
      <c r="Q354" s="443"/>
      <c r="R354" s="443"/>
      <c r="S354" s="443"/>
      <c r="T354" s="443"/>
      <c r="U354" s="443"/>
      <c r="V354" s="443"/>
      <c r="W354" s="443"/>
      <c r="X354" s="443"/>
      <c r="Y354" s="443"/>
      <c r="Z354" s="443"/>
      <c r="AA354" s="92"/>
      <c r="AB354" s="92"/>
      <c r="AC354" s="92"/>
      <c r="AD354" s="92"/>
      <c r="AE354" s="92"/>
      <c r="AF354" s="92"/>
      <c r="AG354" s="92"/>
      <c r="AH354" s="92"/>
      <c r="AI354" s="92"/>
      <c r="AJ354" s="92"/>
      <c r="AK354" s="92"/>
      <c r="AL354" s="92"/>
      <c r="AM354" s="92"/>
    </row>
    <row r="355" spans="1:39" s="61" customFormat="1" ht="15" customHeight="1" x14ac:dyDescent="0.25">
      <c r="A355" s="92"/>
      <c r="B355" s="92"/>
      <c r="C355" s="92"/>
      <c r="D355" s="92"/>
      <c r="E355" s="92"/>
      <c r="F355" s="92"/>
      <c r="G355" s="59"/>
      <c r="J355" s="59"/>
      <c r="M355" s="442"/>
      <c r="N355" s="443"/>
      <c r="O355" s="443"/>
      <c r="P355" s="443"/>
      <c r="Q355" s="443"/>
      <c r="R355" s="443"/>
      <c r="S355" s="443"/>
      <c r="T355" s="443"/>
      <c r="U355" s="443"/>
      <c r="V355" s="443"/>
      <c r="W355" s="443"/>
      <c r="X355" s="443"/>
      <c r="Y355" s="443"/>
      <c r="Z355" s="443"/>
      <c r="AA355" s="92"/>
      <c r="AB355" s="92"/>
      <c r="AC355" s="92"/>
      <c r="AD355" s="92"/>
      <c r="AE355" s="92"/>
      <c r="AF355" s="92"/>
      <c r="AG355" s="92"/>
      <c r="AH355" s="92"/>
      <c r="AI355" s="92"/>
      <c r="AJ355" s="92"/>
      <c r="AK355" s="92"/>
      <c r="AL355" s="92"/>
      <c r="AM355" s="92"/>
    </row>
    <row r="356" spans="1:39" s="61" customFormat="1" ht="15" customHeight="1" x14ac:dyDescent="0.25">
      <c r="A356" s="92"/>
      <c r="B356" s="92"/>
      <c r="C356" s="92"/>
      <c r="D356" s="92"/>
      <c r="E356" s="92"/>
      <c r="F356" s="92"/>
      <c r="G356" s="59"/>
      <c r="J356" s="59"/>
      <c r="M356" s="442"/>
      <c r="N356" s="443"/>
      <c r="O356" s="443"/>
      <c r="P356" s="443"/>
      <c r="Q356" s="443"/>
      <c r="R356" s="443"/>
      <c r="S356" s="443"/>
      <c r="T356" s="443"/>
      <c r="U356" s="443"/>
      <c r="V356" s="443"/>
      <c r="W356" s="443"/>
      <c r="X356" s="443"/>
      <c r="Y356" s="443"/>
      <c r="Z356" s="443"/>
      <c r="AA356" s="92"/>
      <c r="AB356" s="92"/>
      <c r="AC356" s="92"/>
      <c r="AD356" s="92"/>
      <c r="AE356" s="92"/>
      <c r="AF356" s="92"/>
      <c r="AG356" s="92"/>
      <c r="AH356" s="92"/>
      <c r="AI356" s="92"/>
      <c r="AJ356" s="92"/>
      <c r="AK356" s="92"/>
      <c r="AL356" s="92"/>
      <c r="AM356" s="92"/>
    </row>
    <row r="357" spans="1:39" s="61" customFormat="1" ht="15" customHeight="1" x14ac:dyDescent="0.25">
      <c r="A357" s="96"/>
      <c r="B357" s="96"/>
      <c r="C357" s="96"/>
      <c r="D357" s="96"/>
      <c r="E357" s="96"/>
      <c r="F357" s="96"/>
      <c r="G357" s="59"/>
      <c r="J357" s="59"/>
      <c r="M357" s="442"/>
      <c r="N357" s="443"/>
      <c r="O357" s="443"/>
      <c r="P357" s="443"/>
      <c r="Q357" s="443"/>
      <c r="R357" s="443"/>
      <c r="S357" s="443"/>
      <c r="T357" s="443"/>
      <c r="U357" s="443"/>
      <c r="V357" s="443"/>
      <c r="W357" s="443"/>
      <c r="X357" s="443"/>
      <c r="Y357" s="443"/>
      <c r="Z357" s="443"/>
      <c r="AA357" s="92"/>
      <c r="AB357" s="92"/>
      <c r="AC357" s="92"/>
      <c r="AD357" s="92"/>
      <c r="AE357" s="92"/>
      <c r="AF357" s="92"/>
      <c r="AG357" s="92"/>
      <c r="AH357" s="92"/>
      <c r="AI357" s="92"/>
      <c r="AJ357" s="92"/>
      <c r="AK357" s="92"/>
      <c r="AL357" s="92"/>
      <c r="AM357" s="92"/>
    </row>
    <row r="358" spans="1:39" s="61" customFormat="1" ht="15" customHeight="1" x14ac:dyDescent="0.25">
      <c r="A358" s="92"/>
      <c r="B358" s="92"/>
      <c r="C358" s="92"/>
      <c r="D358" s="92"/>
      <c r="E358" s="92"/>
      <c r="F358" s="92"/>
      <c r="G358" s="59"/>
      <c r="J358" s="59"/>
      <c r="M358" s="442"/>
      <c r="N358" s="443"/>
      <c r="O358" s="443"/>
      <c r="P358" s="443"/>
      <c r="Q358" s="443"/>
      <c r="R358" s="443"/>
      <c r="S358" s="443"/>
      <c r="T358" s="443"/>
      <c r="U358" s="443"/>
      <c r="V358" s="443"/>
      <c r="W358" s="443"/>
      <c r="X358" s="443"/>
      <c r="Y358" s="443"/>
      <c r="Z358" s="443"/>
      <c r="AA358" s="92"/>
      <c r="AB358" s="92"/>
      <c r="AC358" s="92"/>
      <c r="AD358" s="92"/>
      <c r="AE358" s="92"/>
      <c r="AF358" s="92"/>
      <c r="AG358" s="92"/>
      <c r="AH358" s="92"/>
      <c r="AI358" s="92"/>
      <c r="AJ358" s="92"/>
      <c r="AK358" s="92"/>
      <c r="AL358" s="92"/>
      <c r="AM358" s="92"/>
    </row>
    <row r="359" spans="1:39" s="61" customFormat="1" ht="15" customHeight="1" x14ac:dyDescent="0.25">
      <c r="A359" s="92"/>
      <c r="B359" s="92"/>
      <c r="C359" s="92"/>
      <c r="D359" s="92"/>
      <c r="E359" s="92"/>
      <c r="F359" s="92"/>
      <c r="G359" s="59"/>
      <c r="J359" s="59"/>
      <c r="M359" s="442"/>
      <c r="N359" s="443"/>
      <c r="O359" s="443"/>
      <c r="P359" s="443"/>
      <c r="Q359" s="443"/>
      <c r="R359" s="443"/>
      <c r="S359" s="443"/>
      <c r="T359" s="443"/>
      <c r="U359" s="443"/>
      <c r="V359" s="443"/>
      <c r="W359" s="443"/>
      <c r="X359" s="443"/>
      <c r="Y359" s="443"/>
      <c r="Z359" s="443"/>
      <c r="AA359" s="92"/>
      <c r="AB359" s="92"/>
      <c r="AC359" s="92"/>
      <c r="AD359" s="92"/>
      <c r="AE359" s="92"/>
      <c r="AF359" s="92"/>
      <c r="AG359" s="92"/>
      <c r="AH359" s="92"/>
      <c r="AI359" s="92"/>
      <c r="AJ359" s="92"/>
      <c r="AK359" s="92"/>
      <c r="AL359" s="92"/>
      <c r="AM359" s="92"/>
    </row>
    <row r="360" spans="1:39" s="61" customFormat="1" ht="15" customHeight="1" x14ac:dyDescent="0.25">
      <c r="A360" s="92"/>
      <c r="B360" s="92"/>
      <c r="C360" s="92"/>
      <c r="D360" s="92"/>
      <c r="E360" s="92"/>
      <c r="F360" s="92"/>
      <c r="G360" s="59"/>
      <c r="J360" s="59"/>
      <c r="M360" s="442"/>
      <c r="N360" s="443"/>
      <c r="O360" s="443"/>
      <c r="P360" s="443"/>
      <c r="Q360" s="443"/>
      <c r="R360" s="443"/>
      <c r="S360" s="443"/>
      <c r="T360" s="443"/>
      <c r="U360" s="443"/>
      <c r="V360" s="443"/>
      <c r="W360" s="443"/>
      <c r="X360" s="443"/>
      <c r="Y360" s="443"/>
      <c r="Z360" s="443"/>
      <c r="AA360" s="92"/>
      <c r="AB360" s="92"/>
      <c r="AC360" s="92"/>
      <c r="AD360" s="92"/>
      <c r="AE360" s="92"/>
      <c r="AF360" s="92"/>
      <c r="AG360" s="92"/>
      <c r="AH360" s="92"/>
      <c r="AI360" s="92"/>
      <c r="AJ360" s="92"/>
      <c r="AK360" s="92"/>
      <c r="AL360" s="92"/>
      <c r="AM360" s="92"/>
    </row>
    <row r="361" spans="1:39" s="61" customFormat="1" ht="15" customHeight="1" x14ac:dyDescent="0.25">
      <c r="A361" s="92"/>
      <c r="B361" s="92"/>
      <c r="C361" s="92"/>
      <c r="D361" s="92"/>
      <c r="E361" s="92"/>
      <c r="F361" s="92"/>
      <c r="G361" s="104"/>
      <c r="H361" s="189"/>
      <c r="I361" s="189"/>
      <c r="J361" s="104"/>
      <c r="K361" s="189"/>
      <c r="L361" s="189"/>
      <c r="M361" s="442"/>
      <c r="N361" s="443"/>
      <c r="O361" s="443"/>
      <c r="P361" s="443"/>
      <c r="Q361" s="443"/>
      <c r="R361" s="443"/>
      <c r="S361" s="443"/>
      <c r="T361" s="443"/>
      <c r="U361" s="443"/>
      <c r="V361" s="443"/>
      <c r="W361" s="443"/>
      <c r="X361" s="443"/>
      <c r="Y361" s="443"/>
      <c r="Z361" s="443"/>
      <c r="AA361" s="92"/>
      <c r="AB361" s="92"/>
      <c r="AC361" s="92"/>
      <c r="AD361" s="92"/>
      <c r="AE361" s="92"/>
      <c r="AF361" s="92"/>
      <c r="AG361" s="92"/>
      <c r="AH361" s="92"/>
      <c r="AI361" s="92"/>
      <c r="AJ361" s="92"/>
      <c r="AK361" s="92"/>
      <c r="AL361" s="92"/>
      <c r="AM361" s="92"/>
    </row>
    <row r="362" spans="1:39" s="61" customFormat="1" ht="15" customHeight="1" x14ac:dyDescent="0.25">
      <c r="A362" s="92"/>
      <c r="B362" s="92"/>
      <c r="C362" s="92"/>
      <c r="D362" s="92"/>
      <c r="E362" s="92"/>
      <c r="F362" s="92"/>
      <c r="G362" s="59"/>
      <c r="J362" s="59"/>
      <c r="M362" s="442"/>
      <c r="N362" s="443"/>
      <c r="O362" s="443"/>
      <c r="P362" s="443"/>
      <c r="Q362" s="443"/>
      <c r="R362" s="443"/>
      <c r="S362" s="443"/>
      <c r="T362" s="443"/>
      <c r="U362" s="443"/>
      <c r="V362" s="443"/>
      <c r="W362" s="443"/>
      <c r="X362" s="443"/>
      <c r="Y362" s="443"/>
      <c r="Z362" s="443"/>
      <c r="AA362" s="92"/>
      <c r="AB362" s="92"/>
      <c r="AC362" s="92"/>
      <c r="AD362" s="92"/>
      <c r="AE362" s="92"/>
      <c r="AF362" s="92"/>
      <c r="AG362" s="92"/>
      <c r="AH362" s="92"/>
      <c r="AI362" s="92"/>
      <c r="AJ362" s="92"/>
      <c r="AK362" s="92"/>
      <c r="AL362" s="92"/>
      <c r="AM362" s="92"/>
    </row>
    <row r="363" spans="1:39" s="61" customFormat="1" ht="15" customHeight="1" x14ac:dyDescent="0.25">
      <c r="A363" s="92"/>
      <c r="B363" s="92"/>
      <c r="C363" s="92"/>
      <c r="D363" s="92"/>
      <c r="E363" s="92"/>
      <c r="F363" s="92"/>
      <c r="G363" s="59"/>
      <c r="J363" s="59"/>
      <c r="M363" s="442"/>
      <c r="N363" s="443"/>
      <c r="O363" s="443"/>
      <c r="P363" s="443"/>
      <c r="Q363" s="443"/>
      <c r="R363" s="443"/>
      <c r="S363" s="443"/>
      <c r="T363" s="443"/>
      <c r="U363" s="443"/>
      <c r="V363" s="443"/>
      <c r="W363" s="443"/>
      <c r="X363" s="443"/>
      <c r="Y363" s="443"/>
      <c r="Z363" s="443"/>
      <c r="AA363" s="92"/>
      <c r="AB363" s="92"/>
      <c r="AC363" s="92"/>
      <c r="AD363" s="92"/>
      <c r="AE363" s="92"/>
      <c r="AF363" s="92"/>
      <c r="AG363" s="92"/>
      <c r="AH363" s="92"/>
      <c r="AI363" s="92"/>
      <c r="AJ363" s="92"/>
      <c r="AK363" s="92"/>
      <c r="AL363" s="92"/>
      <c r="AM363" s="92"/>
    </row>
    <row r="364" spans="1:39" s="189" customFormat="1" ht="15" customHeight="1" x14ac:dyDescent="0.25">
      <c r="A364" s="92"/>
      <c r="B364" s="92"/>
      <c r="C364" s="92"/>
      <c r="D364" s="92"/>
      <c r="E364" s="92"/>
      <c r="F364" s="92"/>
      <c r="G364" s="59"/>
      <c r="H364" s="61"/>
      <c r="I364" s="61"/>
      <c r="J364" s="59"/>
      <c r="K364" s="61"/>
      <c r="L364" s="61"/>
      <c r="M364" s="442"/>
      <c r="N364" s="443"/>
      <c r="O364" s="443"/>
      <c r="P364" s="443"/>
      <c r="Q364" s="443"/>
      <c r="R364" s="443"/>
      <c r="S364" s="443"/>
      <c r="T364" s="443"/>
      <c r="U364" s="443"/>
      <c r="V364" s="443"/>
      <c r="W364" s="443"/>
      <c r="X364" s="443"/>
      <c r="Y364" s="443"/>
      <c r="Z364" s="443"/>
      <c r="AA364" s="96"/>
      <c r="AB364" s="96"/>
      <c r="AC364" s="96"/>
      <c r="AD364" s="96"/>
      <c r="AE364" s="96"/>
      <c r="AF364" s="96"/>
      <c r="AG364" s="96"/>
      <c r="AH364" s="96"/>
      <c r="AI364" s="96"/>
      <c r="AJ364" s="96"/>
      <c r="AK364" s="96"/>
      <c r="AL364" s="96"/>
      <c r="AM364" s="96"/>
    </row>
    <row r="365" spans="1:39" s="61" customFormat="1" ht="15" customHeight="1" x14ac:dyDescent="0.25">
      <c r="A365" s="92"/>
      <c r="B365" s="92"/>
      <c r="C365" s="92"/>
      <c r="D365" s="92"/>
      <c r="E365" s="92"/>
      <c r="F365" s="92"/>
      <c r="G365" s="59"/>
      <c r="J365" s="59"/>
      <c r="M365" s="442"/>
      <c r="N365" s="443"/>
      <c r="O365" s="443"/>
      <c r="P365" s="443"/>
      <c r="Q365" s="443"/>
      <c r="R365" s="443"/>
      <c r="S365" s="443"/>
      <c r="T365" s="443"/>
      <c r="U365" s="443"/>
      <c r="V365" s="443"/>
      <c r="W365" s="443"/>
      <c r="X365" s="443"/>
      <c r="Y365" s="443"/>
      <c r="Z365" s="443"/>
      <c r="AA365" s="92"/>
      <c r="AB365" s="92"/>
      <c r="AC365" s="92"/>
      <c r="AD365" s="92"/>
      <c r="AE365" s="92"/>
      <c r="AF365" s="92"/>
      <c r="AG365" s="92"/>
      <c r="AH365" s="92"/>
      <c r="AI365" s="92"/>
      <c r="AJ365" s="92"/>
      <c r="AK365" s="92"/>
      <c r="AL365" s="92"/>
      <c r="AM365" s="92"/>
    </row>
    <row r="366" spans="1:39" s="61" customFormat="1" ht="15" customHeight="1" x14ac:dyDescent="0.25">
      <c r="A366" s="92"/>
      <c r="B366" s="92"/>
      <c r="C366" s="92"/>
      <c r="D366" s="92"/>
      <c r="E366" s="92"/>
      <c r="F366" s="92"/>
      <c r="G366" s="59"/>
      <c r="J366" s="59"/>
      <c r="M366" s="442"/>
      <c r="N366" s="443"/>
      <c r="O366" s="443"/>
      <c r="P366" s="443"/>
      <c r="Q366" s="443"/>
      <c r="R366" s="443"/>
      <c r="S366" s="443"/>
      <c r="T366" s="443"/>
      <c r="U366" s="443"/>
      <c r="V366" s="443"/>
      <c r="W366" s="443"/>
      <c r="X366" s="443"/>
      <c r="Y366" s="443"/>
      <c r="Z366" s="443"/>
      <c r="AA366" s="92"/>
      <c r="AB366" s="92"/>
      <c r="AC366" s="92"/>
      <c r="AD366" s="92"/>
      <c r="AE366" s="92"/>
      <c r="AF366" s="92"/>
      <c r="AG366" s="92"/>
      <c r="AH366" s="92"/>
      <c r="AI366" s="92"/>
      <c r="AJ366" s="92"/>
      <c r="AK366" s="92"/>
      <c r="AL366" s="92"/>
      <c r="AM366" s="92"/>
    </row>
    <row r="367" spans="1:39" s="61" customFormat="1" ht="15" customHeight="1" x14ac:dyDescent="0.25">
      <c r="A367" s="92"/>
      <c r="B367" s="92"/>
      <c r="C367" s="92"/>
      <c r="D367" s="92"/>
      <c r="E367" s="92"/>
      <c r="F367" s="92"/>
      <c r="G367" s="59"/>
      <c r="J367" s="59"/>
      <c r="M367" s="442"/>
      <c r="N367" s="443"/>
      <c r="O367" s="443"/>
      <c r="P367" s="443"/>
      <c r="Q367" s="443"/>
      <c r="R367" s="443"/>
      <c r="S367" s="443"/>
      <c r="T367" s="443"/>
      <c r="U367" s="443"/>
      <c r="V367" s="443"/>
      <c r="W367" s="443"/>
      <c r="X367" s="443"/>
      <c r="Y367" s="443"/>
      <c r="Z367" s="443"/>
      <c r="AA367" s="92"/>
      <c r="AB367" s="92"/>
      <c r="AC367" s="92"/>
      <c r="AD367" s="92"/>
      <c r="AE367" s="92"/>
      <c r="AF367" s="92"/>
      <c r="AG367" s="92"/>
      <c r="AH367" s="92"/>
      <c r="AI367" s="92"/>
      <c r="AJ367" s="92"/>
      <c r="AK367" s="92"/>
      <c r="AL367" s="92"/>
      <c r="AM367" s="92"/>
    </row>
    <row r="368" spans="1:39" s="61" customFormat="1" ht="15" customHeight="1" x14ac:dyDescent="0.25">
      <c r="A368" s="96"/>
      <c r="B368" s="96"/>
      <c r="C368" s="96"/>
      <c r="D368" s="96"/>
      <c r="E368" s="96"/>
      <c r="F368" s="96"/>
      <c r="G368" s="59"/>
      <c r="J368" s="59"/>
      <c r="M368" s="442"/>
      <c r="N368" s="443"/>
      <c r="O368" s="443"/>
      <c r="P368" s="443"/>
      <c r="Q368" s="443"/>
      <c r="R368" s="443"/>
      <c r="S368" s="443"/>
      <c r="T368" s="443"/>
      <c r="U368" s="443"/>
      <c r="V368" s="443"/>
      <c r="W368" s="443"/>
      <c r="X368" s="443"/>
      <c r="Y368" s="443"/>
      <c r="Z368" s="443"/>
      <c r="AA368" s="92"/>
      <c r="AB368" s="92"/>
      <c r="AC368" s="92"/>
      <c r="AD368" s="92"/>
      <c r="AE368" s="92"/>
      <c r="AF368" s="92"/>
      <c r="AG368" s="92"/>
      <c r="AH368" s="92"/>
      <c r="AI368" s="92"/>
      <c r="AJ368" s="92"/>
      <c r="AK368" s="92"/>
      <c r="AL368" s="92"/>
      <c r="AM368" s="92"/>
    </row>
    <row r="369" spans="1:39" s="61" customFormat="1" ht="15" customHeight="1" x14ac:dyDescent="0.25">
      <c r="A369" s="92"/>
      <c r="B369" s="92"/>
      <c r="C369" s="92"/>
      <c r="D369" s="92"/>
      <c r="E369" s="92"/>
      <c r="F369" s="92"/>
      <c r="G369" s="59"/>
      <c r="J369" s="59"/>
      <c r="M369" s="442"/>
      <c r="N369" s="443"/>
      <c r="O369" s="443"/>
      <c r="P369" s="443"/>
      <c r="Q369" s="443"/>
      <c r="R369" s="443"/>
      <c r="S369" s="443"/>
      <c r="T369" s="443"/>
      <c r="U369" s="443"/>
      <c r="V369" s="443"/>
      <c r="W369" s="443"/>
      <c r="X369" s="443"/>
      <c r="Y369" s="443"/>
      <c r="Z369" s="443"/>
      <c r="AA369" s="92"/>
      <c r="AB369" s="92"/>
      <c r="AC369" s="92"/>
      <c r="AD369" s="92"/>
      <c r="AE369" s="92"/>
      <c r="AF369" s="92"/>
      <c r="AG369" s="92"/>
      <c r="AH369" s="92"/>
      <c r="AI369" s="92"/>
      <c r="AJ369" s="92"/>
      <c r="AK369" s="92"/>
      <c r="AL369" s="92"/>
      <c r="AM369" s="92"/>
    </row>
    <row r="370" spans="1:39" s="61" customFormat="1" ht="15" customHeight="1" x14ac:dyDescent="0.25">
      <c r="A370" s="92"/>
      <c r="B370" s="92"/>
      <c r="C370" s="92"/>
      <c r="D370" s="92"/>
      <c r="E370" s="92"/>
      <c r="F370" s="92"/>
      <c r="G370" s="104"/>
      <c r="H370" s="189"/>
      <c r="I370" s="189"/>
      <c r="J370" s="104"/>
      <c r="K370" s="189"/>
      <c r="L370" s="189"/>
      <c r="M370" s="442"/>
      <c r="N370" s="443"/>
      <c r="O370" s="443"/>
      <c r="P370" s="443"/>
      <c r="Q370" s="443"/>
      <c r="R370" s="443"/>
      <c r="S370" s="443"/>
      <c r="T370" s="443"/>
      <c r="U370" s="443"/>
      <c r="V370" s="443"/>
      <c r="W370" s="443"/>
      <c r="X370" s="443"/>
      <c r="Y370" s="443"/>
      <c r="Z370" s="443"/>
      <c r="AA370" s="92"/>
      <c r="AB370" s="92"/>
      <c r="AC370" s="92"/>
      <c r="AD370" s="92"/>
      <c r="AE370" s="92"/>
      <c r="AF370" s="92"/>
      <c r="AG370" s="92"/>
      <c r="AH370" s="92"/>
      <c r="AI370" s="92"/>
      <c r="AJ370" s="92"/>
      <c r="AK370" s="92"/>
      <c r="AL370" s="92"/>
      <c r="AM370" s="92"/>
    </row>
    <row r="371" spans="1:39" s="61" customFormat="1" ht="15" customHeight="1" x14ac:dyDescent="0.25">
      <c r="A371" s="92"/>
      <c r="B371" s="92"/>
      <c r="C371" s="92"/>
      <c r="D371" s="92"/>
      <c r="E371" s="92"/>
      <c r="F371" s="92"/>
      <c r="G371" s="59"/>
      <c r="J371" s="59"/>
      <c r="M371" s="442"/>
      <c r="N371" s="443"/>
      <c r="O371" s="443"/>
      <c r="P371" s="443"/>
      <c r="Q371" s="443"/>
      <c r="R371" s="443"/>
      <c r="S371" s="443"/>
      <c r="T371" s="443"/>
      <c r="U371" s="443"/>
      <c r="V371" s="443"/>
      <c r="W371" s="443"/>
      <c r="X371" s="443"/>
      <c r="Y371" s="443"/>
      <c r="Z371" s="443"/>
      <c r="AA371" s="92"/>
      <c r="AB371" s="92"/>
      <c r="AC371" s="92"/>
      <c r="AD371" s="92"/>
      <c r="AE371" s="92"/>
      <c r="AF371" s="92"/>
      <c r="AG371" s="92"/>
      <c r="AH371" s="92"/>
      <c r="AI371" s="92"/>
      <c r="AJ371" s="92"/>
      <c r="AK371" s="92"/>
      <c r="AL371" s="92"/>
      <c r="AM371" s="92"/>
    </row>
    <row r="372" spans="1:39" s="61" customFormat="1" ht="15" customHeight="1" x14ac:dyDescent="0.25">
      <c r="A372" s="92"/>
      <c r="B372" s="92"/>
      <c r="C372" s="92"/>
      <c r="D372" s="92"/>
      <c r="E372" s="92"/>
      <c r="F372" s="92"/>
      <c r="G372" s="59"/>
      <c r="J372" s="59"/>
      <c r="M372" s="442"/>
      <c r="N372" s="443"/>
      <c r="O372" s="443"/>
      <c r="P372" s="443"/>
      <c r="Q372" s="443"/>
      <c r="R372" s="443"/>
      <c r="S372" s="443"/>
      <c r="T372" s="443"/>
      <c r="U372" s="443"/>
      <c r="V372" s="443"/>
      <c r="W372" s="443"/>
      <c r="X372" s="443"/>
      <c r="Y372" s="443"/>
      <c r="Z372" s="443"/>
      <c r="AA372" s="92"/>
      <c r="AB372" s="92"/>
      <c r="AC372" s="92"/>
      <c r="AD372" s="92"/>
      <c r="AE372" s="92"/>
      <c r="AF372" s="92"/>
      <c r="AG372" s="92"/>
      <c r="AH372" s="92"/>
      <c r="AI372" s="92"/>
      <c r="AJ372" s="92"/>
      <c r="AK372" s="92"/>
      <c r="AL372" s="92"/>
      <c r="AM372" s="92"/>
    </row>
    <row r="373" spans="1:39" s="61" customFormat="1" ht="15" customHeight="1" x14ac:dyDescent="0.25">
      <c r="A373" s="92"/>
      <c r="B373" s="92"/>
      <c r="C373" s="92"/>
      <c r="D373" s="92"/>
      <c r="E373" s="92"/>
      <c r="F373" s="92"/>
      <c r="G373" s="59"/>
      <c r="J373" s="59"/>
      <c r="M373" s="442"/>
      <c r="N373" s="443"/>
      <c r="O373" s="443"/>
      <c r="P373" s="443"/>
      <c r="Q373" s="443"/>
      <c r="R373" s="443"/>
      <c r="S373" s="443"/>
      <c r="T373" s="443"/>
      <c r="U373" s="443"/>
      <c r="V373" s="443"/>
      <c r="W373" s="443"/>
      <c r="X373" s="443"/>
      <c r="Y373" s="443"/>
      <c r="Z373" s="443"/>
      <c r="AA373" s="92"/>
      <c r="AB373" s="92"/>
      <c r="AC373" s="92"/>
      <c r="AD373" s="92"/>
      <c r="AE373" s="92"/>
      <c r="AF373" s="92"/>
      <c r="AG373" s="92"/>
      <c r="AH373" s="92"/>
      <c r="AI373" s="92"/>
      <c r="AJ373" s="92"/>
      <c r="AK373" s="92"/>
      <c r="AL373" s="92"/>
      <c r="AM373" s="92"/>
    </row>
    <row r="374" spans="1:39" s="61" customFormat="1" ht="15" customHeight="1" x14ac:dyDescent="0.25">
      <c r="A374" s="92"/>
      <c r="B374" s="92"/>
      <c r="C374" s="92"/>
      <c r="D374" s="92"/>
      <c r="E374" s="92"/>
      <c r="F374" s="92"/>
      <c r="G374" s="59"/>
      <c r="J374" s="59"/>
      <c r="M374" s="442"/>
      <c r="N374" s="443"/>
      <c r="O374" s="443"/>
      <c r="P374" s="443"/>
      <c r="Q374" s="443"/>
      <c r="R374" s="443"/>
      <c r="S374" s="443"/>
      <c r="T374" s="443"/>
      <c r="U374" s="443"/>
      <c r="V374" s="443"/>
      <c r="W374" s="443"/>
      <c r="X374" s="443"/>
      <c r="Y374" s="443"/>
      <c r="Z374" s="443"/>
      <c r="AA374" s="92"/>
      <c r="AB374" s="92"/>
      <c r="AC374" s="92"/>
      <c r="AD374" s="92"/>
      <c r="AE374" s="92"/>
      <c r="AF374" s="92"/>
      <c r="AG374" s="92"/>
      <c r="AH374" s="92"/>
      <c r="AI374" s="92"/>
      <c r="AJ374" s="92"/>
      <c r="AK374" s="92"/>
      <c r="AL374" s="92"/>
      <c r="AM374" s="92"/>
    </row>
    <row r="375" spans="1:39" s="189" customFormat="1" ht="15" customHeight="1" x14ac:dyDescent="0.25">
      <c r="A375" s="92"/>
      <c r="B375" s="92"/>
      <c r="C375" s="92"/>
      <c r="D375" s="92"/>
      <c r="E375" s="92"/>
      <c r="F375" s="92"/>
      <c r="G375" s="59"/>
      <c r="H375" s="61"/>
      <c r="I375" s="61"/>
      <c r="J375" s="59"/>
      <c r="K375" s="61"/>
      <c r="L375" s="61"/>
      <c r="M375" s="442"/>
      <c r="N375" s="443"/>
      <c r="O375" s="443"/>
      <c r="P375" s="443"/>
      <c r="Q375" s="443"/>
      <c r="R375" s="443"/>
      <c r="S375" s="443"/>
      <c r="T375" s="443"/>
      <c r="U375" s="443"/>
      <c r="V375" s="443"/>
      <c r="W375" s="443"/>
      <c r="X375" s="443"/>
      <c r="Y375" s="443"/>
      <c r="Z375" s="443"/>
      <c r="AA375" s="96"/>
      <c r="AB375" s="96"/>
      <c r="AC375" s="96"/>
      <c r="AD375" s="96"/>
      <c r="AE375" s="96"/>
      <c r="AF375" s="96"/>
      <c r="AG375" s="96"/>
      <c r="AH375" s="96"/>
      <c r="AI375" s="96"/>
      <c r="AJ375" s="96"/>
      <c r="AK375" s="96"/>
      <c r="AL375" s="96"/>
      <c r="AM375" s="96"/>
    </row>
    <row r="376" spans="1:39" s="61" customFormat="1" ht="15" customHeight="1" x14ac:dyDescent="0.25">
      <c r="A376" s="92"/>
      <c r="B376" s="92"/>
      <c r="C376" s="92"/>
      <c r="D376" s="92"/>
      <c r="E376" s="92"/>
      <c r="F376" s="92"/>
      <c r="G376" s="59"/>
      <c r="J376" s="59"/>
      <c r="M376" s="442"/>
      <c r="N376" s="443"/>
      <c r="O376" s="443"/>
      <c r="P376" s="443"/>
      <c r="Q376" s="443"/>
      <c r="R376" s="443"/>
      <c r="S376" s="443"/>
      <c r="T376" s="443"/>
      <c r="U376" s="443"/>
      <c r="V376" s="443"/>
      <c r="W376" s="443"/>
      <c r="X376" s="443"/>
      <c r="Y376" s="443"/>
      <c r="Z376" s="443"/>
      <c r="AA376" s="92"/>
      <c r="AB376" s="92"/>
      <c r="AC376" s="92"/>
      <c r="AD376" s="92"/>
      <c r="AE376" s="92"/>
      <c r="AF376" s="92"/>
      <c r="AG376" s="92"/>
      <c r="AH376" s="92"/>
      <c r="AI376" s="92"/>
      <c r="AJ376" s="92"/>
      <c r="AK376" s="92"/>
      <c r="AL376" s="92"/>
      <c r="AM376" s="92"/>
    </row>
    <row r="377" spans="1:39" s="61" customFormat="1" ht="15" customHeight="1" x14ac:dyDescent="0.25">
      <c r="A377" s="92"/>
      <c r="B377" s="92"/>
      <c r="C377" s="92"/>
      <c r="D377" s="92"/>
      <c r="E377" s="92"/>
      <c r="F377" s="92"/>
      <c r="G377" s="104"/>
      <c r="H377" s="189"/>
      <c r="I377" s="189"/>
      <c r="J377" s="104"/>
      <c r="K377" s="189"/>
      <c r="L377" s="189"/>
      <c r="M377" s="442"/>
      <c r="N377" s="443"/>
      <c r="O377" s="443"/>
      <c r="P377" s="443"/>
      <c r="Q377" s="443"/>
      <c r="R377" s="443"/>
      <c r="S377" s="443"/>
      <c r="T377" s="443"/>
      <c r="U377" s="443"/>
      <c r="V377" s="443"/>
      <c r="W377" s="443"/>
      <c r="X377" s="443"/>
      <c r="Y377" s="443"/>
      <c r="Z377" s="443"/>
      <c r="AA377" s="92"/>
      <c r="AB377" s="92"/>
      <c r="AC377" s="92"/>
      <c r="AD377" s="92"/>
      <c r="AE377" s="92"/>
      <c r="AF377" s="92"/>
      <c r="AG377" s="92"/>
      <c r="AH377" s="92"/>
      <c r="AI377" s="92"/>
      <c r="AJ377" s="92"/>
      <c r="AK377" s="92"/>
      <c r="AL377" s="92"/>
      <c r="AM377" s="92"/>
    </row>
    <row r="378" spans="1:39" s="61" customFormat="1" ht="15" customHeight="1" x14ac:dyDescent="0.25">
      <c r="A378" s="92"/>
      <c r="B378" s="92"/>
      <c r="C378" s="92"/>
      <c r="D378" s="92"/>
      <c r="E378" s="92"/>
      <c r="F378" s="92"/>
      <c r="G378" s="59"/>
      <c r="J378" s="59"/>
      <c r="M378" s="442"/>
      <c r="N378" s="443"/>
      <c r="O378" s="443"/>
      <c r="P378" s="443"/>
      <c r="Q378" s="443"/>
      <c r="R378" s="443"/>
      <c r="S378" s="443"/>
      <c r="T378" s="443"/>
      <c r="U378" s="443"/>
      <c r="V378" s="443"/>
      <c r="W378" s="443"/>
      <c r="X378" s="443"/>
      <c r="Y378" s="443"/>
      <c r="Z378" s="443"/>
      <c r="AA378" s="92"/>
      <c r="AB378" s="92"/>
      <c r="AC378" s="92"/>
      <c r="AD378" s="92"/>
      <c r="AE378" s="92"/>
      <c r="AF378" s="92"/>
      <c r="AG378" s="92"/>
      <c r="AH378" s="92"/>
      <c r="AI378" s="92"/>
      <c r="AJ378" s="92"/>
      <c r="AK378" s="92"/>
      <c r="AL378" s="92"/>
      <c r="AM378" s="92"/>
    </row>
    <row r="379" spans="1:39" s="61" customFormat="1" ht="15" customHeight="1" x14ac:dyDescent="0.25">
      <c r="A379" s="96"/>
      <c r="B379" s="96"/>
      <c r="C379" s="96"/>
      <c r="D379" s="96"/>
      <c r="E379" s="96"/>
      <c r="F379" s="96"/>
      <c r="G379" s="59"/>
      <c r="J379" s="59"/>
      <c r="M379" s="442"/>
      <c r="N379" s="443"/>
      <c r="O379" s="443"/>
      <c r="P379" s="443"/>
      <c r="Q379" s="443"/>
      <c r="R379" s="443"/>
      <c r="S379" s="443"/>
      <c r="T379" s="443"/>
      <c r="U379" s="443"/>
      <c r="V379" s="443"/>
      <c r="W379" s="443"/>
      <c r="X379" s="443"/>
      <c r="Y379" s="443"/>
      <c r="Z379" s="443"/>
      <c r="AA379" s="92"/>
      <c r="AB379" s="92"/>
      <c r="AC379" s="92"/>
      <c r="AD379" s="92"/>
      <c r="AE379" s="92"/>
      <c r="AF379" s="92"/>
      <c r="AG379" s="92"/>
      <c r="AH379" s="92"/>
      <c r="AI379" s="92"/>
      <c r="AJ379" s="92"/>
      <c r="AK379" s="92"/>
      <c r="AL379" s="92"/>
      <c r="AM379" s="92"/>
    </row>
    <row r="380" spans="1:39" s="61" customFormat="1" ht="15" customHeight="1" x14ac:dyDescent="0.25">
      <c r="A380" s="92"/>
      <c r="B380" s="92"/>
      <c r="C380" s="92"/>
      <c r="D380" s="92"/>
      <c r="E380" s="92"/>
      <c r="F380" s="92"/>
      <c r="G380" s="59"/>
      <c r="J380" s="59"/>
      <c r="M380" s="442"/>
      <c r="N380" s="443"/>
      <c r="O380" s="443"/>
      <c r="P380" s="443"/>
      <c r="Q380" s="443"/>
      <c r="R380" s="443"/>
      <c r="S380" s="443"/>
      <c r="T380" s="443"/>
      <c r="U380" s="443"/>
      <c r="V380" s="443"/>
      <c r="W380" s="443"/>
      <c r="X380" s="443"/>
      <c r="Y380" s="443"/>
      <c r="Z380" s="443"/>
      <c r="AA380" s="92"/>
      <c r="AB380" s="92"/>
      <c r="AC380" s="92"/>
      <c r="AD380" s="92"/>
      <c r="AE380" s="92"/>
      <c r="AF380" s="92"/>
      <c r="AG380" s="92"/>
      <c r="AH380" s="92"/>
      <c r="AI380" s="92"/>
      <c r="AJ380" s="92"/>
      <c r="AK380" s="92"/>
      <c r="AL380" s="92"/>
      <c r="AM380" s="92"/>
    </row>
    <row r="381" spans="1:39" s="61" customFormat="1" ht="15" customHeight="1" x14ac:dyDescent="0.25">
      <c r="A381" s="92"/>
      <c r="B381" s="92"/>
      <c r="C381" s="92"/>
      <c r="D381" s="92"/>
      <c r="E381" s="92"/>
      <c r="F381" s="92"/>
      <c r="G381" s="59"/>
      <c r="J381" s="59"/>
      <c r="M381" s="442"/>
      <c r="N381" s="443"/>
      <c r="O381" s="443"/>
      <c r="P381" s="443"/>
      <c r="Q381" s="443"/>
      <c r="R381" s="443"/>
      <c r="S381" s="443"/>
      <c r="T381" s="443"/>
      <c r="U381" s="443"/>
      <c r="V381" s="443"/>
      <c r="W381" s="443"/>
      <c r="X381" s="443"/>
      <c r="Y381" s="443"/>
      <c r="Z381" s="443"/>
      <c r="AA381" s="92"/>
      <c r="AB381" s="92"/>
      <c r="AC381" s="92"/>
      <c r="AD381" s="92"/>
      <c r="AE381" s="92"/>
      <c r="AF381" s="92"/>
      <c r="AG381" s="92"/>
      <c r="AH381" s="92"/>
      <c r="AI381" s="92"/>
      <c r="AJ381" s="92"/>
      <c r="AK381" s="92"/>
      <c r="AL381" s="92"/>
      <c r="AM381" s="92"/>
    </row>
    <row r="382" spans="1:39" s="61" customFormat="1" ht="15" customHeight="1" x14ac:dyDescent="0.25">
      <c r="A382" s="92"/>
      <c r="B382" s="92"/>
      <c r="C382" s="92"/>
      <c r="D382" s="92"/>
      <c r="E382" s="92"/>
      <c r="F382" s="92"/>
      <c r="G382" s="59"/>
      <c r="J382" s="59"/>
      <c r="M382" s="442"/>
      <c r="N382" s="443"/>
      <c r="O382" s="443"/>
      <c r="P382" s="443"/>
      <c r="Q382" s="443"/>
      <c r="R382" s="443"/>
      <c r="S382" s="443"/>
      <c r="T382" s="443"/>
      <c r="U382" s="443"/>
      <c r="V382" s="443"/>
      <c r="W382" s="443"/>
      <c r="X382" s="443"/>
      <c r="Y382" s="443"/>
      <c r="Z382" s="443"/>
      <c r="AA382" s="92"/>
      <c r="AB382" s="92"/>
      <c r="AC382" s="92"/>
      <c r="AD382" s="92"/>
      <c r="AE382" s="92"/>
      <c r="AF382" s="92"/>
      <c r="AG382" s="92"/>
      <c r="AH382" s="92"/>
      <c r="AI382" s="92"/>
      <c r="AJ382" s="92"/>
      <c r="AK382" s="92"/>
      <c r="AL382" s="92"/>
      <c r="AM382" s="92"/>
    </row>
    <row r="383" spans="1:39" s="61" customFormat="1" ht="15" customHeight="1" x14ac:dyDescent="0.25">
      <c r="A383" s="92"/>
      <c r="B383" s="92"/>
      <c r="C383" s="92"/>
      <c r="D383" s="92"/>
      <c r="E383" s="92"/>
      <c r="F383" s="92"/>
      <c r="G383" s="104"/>
      <c r="H383" s="189"/>
      <c r="I383" s="189"/>
      <c r="J383" s="104"/>
      <c r="K383" s="189"/>
      <c r="L383" s="189"/>
      <c r="M383" s="442"/>
      <c r="N383" s="443"/>
      <c r="O383" s="443"/>
      <c r="P383" s="443"/>
      <c r="Q383" s="443"/>
      <c r="R383" s="443"/>
      <c r="S383" s="443"/>
      <c r="T383" s="443"/>
      <c r="U383" s="443"/>
      <c r="V383" s="443"/>
      <c r="W383" s="443"/>
      <c r="X383" s="443"/>
      <c r="Y383" s="443"/>
      <c r="Z383" s="443"/>
      <c r="AA383" s="92"/>
      <c r="AB383" s="92"/>
      <c r="AC383" s="92"/>
      <c r="AD383" s="92"/>
      <c r="AE383" s="92"/>
      <c r="AF383" s="92"/>
      <c r="AG383" s="92"/>
      <c r="AH383" s="92"/>
      <c r="AI383" s="92"/>
      <c r="AJ383" s="92"/>
      <c r="AK383" s="92"/>
      <c r="AL383" s="92"/>
      <c r="AM383" s="92"/>
    </row>
    <row r="384" spans="1:39" s="189" customFormat="1" ht="15" customHeight="1" x14ac:dyDescent="0.25">
      <c r="A384" s="92"/>
      <c r="B384" s="92"/>
      <c r="C384" s="92"/>
      <c r="D384" s="92"/>
      <c r="E384" s="92"/>
      <c r="F384" s="92"/>
      <c r="G384" s="59"/>
      <c r="H384" s="61"/>
      <c r="I384" s="61"/>
      <c r="J384" s="59"/>
      <c r="K384" s="61"/>
      <c r="L384" s="61"/>
      <c r="M384" s="442"/>
      <c r="N384" s="443"/>
      <c r="O384" s="443"/>
      <c r="P384" s="443"/>
      <c r="Q384" s="443"/>
      <c r="R384" s="443"/>
      <c r="S384" s="443"/>
      <c r="T384" s="443"/>
      <c r="U384" s="443"/>
      <c r="V384" s="443"/>
      <c r="W384" s="443"/>
      <c r="X384" s="443"/>
      <c r="Y384" s="443"/>
      <c r="Z384" s="443"/>
      <c r="AA384" s="96"/>
      <c r="AB384" s="96"/>
      <c r="AC384" s="96"/>
      <c r="AD384" s="96"/>
      <c r="AE384" s="96"/>
      <c r="AF384" s="96"/>
      <c r="AG384" s="96"/>
      <c r="AH384" s="96"/>
      <c r="AI384" s="96"/>
      <c r="AJ384" s="96"/>
      <c r="AK384" s="96"/>
      <c r="AL384" s="96"/>
      <c r="AM384" s="96"/>
    </row>
    <row r="385" spans="1:39" s="61" customFormat="1" ht="15" customHeight="1" x14ac:dyDescent="0.25">
      <c r="A385" s="92"/>
      <c r="B385" s="92"/>
      <c r="C385" s="92"/>
      <c r="D385" s="92"/>
      <c r="E385" s="92"/>
      <c r="F385" s="92"/>
      <c r="G385" s="59"/>
      <c r="J385" s="59"/>
      <c r="M385" s="442"/>
      <c r="N385" s="443"/>
      <c r="O385" s="443"/>
      <c r="P385" s="443"/>
      <c r="Q385" s="443"/>
      <c r="R385" s="443"/>
      <c r="S385" s="443"/>
      <c r="T385" s="443"/>
      <c r="U385" s="443"/>
      <c r="V385" s="443"/>
      <c r="W385" s="443"/>
      <c r="X385" s="443"/>
      <c r="Y385" s="443"/>
      <c r="Z385" s="443"/>
      <c r="AA385" s="92"/>
      <c r="AB385" s="92"/>
      <c r="AC385" s="92"/>
      <c r="AD385" s="92"/>
      <c r="AE385" s="92"/>
      <c r="AF385" s="92"/>
      <c r="AG385" s="92"/>
      <c r="AH385" s="92"/>
      <c r="AI385" s="92"/>
      <c r="AJ385" s="92"/>
      <c r="AK385" s="92"/>
      <c r="AL385" s="92"/>
      <c r="AM385" s="92"/>
    </row>
    <row r="386" spans="1:39" s="61" customFormat="1" ht="15" customHeight="1" x14ac:dyDescent="0.25">
      <c r="A386" s="92"/>
      <c r="B386" s="92"/>
      <c r="C386" s="92"/>
      <c r="D386" s="92"/>
      <c r="E386" s="92"/>
      <c r="F386" s="92"/>
      <c r="G386" s="104"/>
      <c r="H386" s="189"/>
      <c r="I386" s="189"/>
      <c r="J386" s="104"/>
      <c r="K386" s="189"/>
      <c r="L386" s="189"/>
      <c r="M386" s="442"/>
      <c r="N386" s="443"/>
      <c r="O386" s="443"/>
      <c r="P386" s="443"/>
      <c r="Q386" s="443"/>
      <c r="R386" s="443"/>
      <c r="S386" s="443"/>
      <c r="T386" s="443"/>
      <c r="U386" s="443"/>
      <c r="V386" s="443"/>
      <c r="W386" s="443"/>
      <c r="X386" s="443"/>
      <c r="Y386" s="443"/>
      <c r="Z386" s="443"/>
      <c r="AA386" s="92"/>
      <c r="AB386" s="92"/>
      <c r="AC386" s="92"/>
      <c r="AD386" s="92"/>
      <c r="AE386" s="92"/>
      <c r="AF386" s="92"/>
      <c r="AG386" s="92"/>
      <c r="AH386" s="92"/>
      <c r="AI386" s="92"/>
      <c r="AJ386" s="92"/>
      <c r="AK386" s="92"/>
      <c r="AL386" s="92"/>
      <c r="AM386" s="92"/>
    </row>
    <row r="387" spans="1:39" s="61" customFormat="1" ht="15" customHeight="1" x14ac:dyDescent="0.25">
      <c r="A387" s="92"/>
      <c r="B387" s="92"/>
      <c r="C387" s="92"/>
      <c r="D387" s="92"/>
      <c r="E387" s="92"/>
      <c r="F387" s="92"/>
      <c r="G387" s="59"/>
      <c r="J387" s="59"/>
      <c r="M387" s="442"/>
      <c r="N387" s="443"/>
      <c r="O387" s="443"/>
      <c r="P387" s="443"/>
      <c r="Q387" s="443"/>
      <c r="R387" s="443"/>
      <c r="S387" s="443"/>
      <c r="T387" s="443"/>
      <c r="U387" s="443"/>
      <c r="V387" s="443"/>
      <c r="W387" s="443"/>
      <c r="X387" s="443"/>
      <c r="Y387" s="443"/>
      <c r="Z387" s="443"/>
      <c r="AA387" s="92"/>
      <c r="AB387" s="92"/>
      <c r="AC387" s="92"/>
      <c r="AD387" s="92"/>
      <c r="AE387" s="92"/>
      <c r="AF387" s="92"/>
      <c r="AG387" s="92"/>
      <c r="AH387" s="92"/>
      <c r="AI387" s="92"/>
      <c r="AJ387" s="92"/>
      <c r="AK387" s="92"/>
      <c r="AL387" s="92"/>
      <c r="AM387" s="92"/>
    </row>
    <row r="388" spans="1:39" s="61" customFormat="1" ht="15" customHeight="1" x14ac:dyDescent="0.25">
      <c r="A388" s="96"/>
      <c r="B388" s="96"/>
      <c r="C388" s="96"/>
      <c r="D388" s="96"/>
      <c r="E388" s="96"/>
      <c r="F388" s="96"/>
      <c r="G388" s="59"/>
      <c r="J388" s="59"/>
      <c r="M388" s="442"/>
      <c r="N388" s="443"/>
      <c r="O388" s="443"/>
      <c r="P388" s="443"/>
      <c r="Q388" s="443"/>
      <c r="R388" s="443"/>
      <c r="S388" s="443"/>
      <c r="T388" s="443"/>
      <c r="U388" s="443"/>
      <c r="V388" s="443"/>
      <c r="W388" s="443"/>
      <c r="X388" s="443"/>
      <c r="Y388" s="443"/>
      <c r="Z388" s="443"/>
      <c r="AA388" s="92"/>
      <c r="AB388" s="92"/>
      <c r="AC388" s="92"/>
      <c r="AD388" s="92"/>
      <c r="AE388" s="92"/>
      <c r="AF388" s="92"/>
      <c r="AG388" s="92"/>
      <c r="AH388" s="92"/>
      <c r="AI388" s="92"/>
      <c r="AJ388" s="92"/>
      <c r="AK388" s="92"/>
      <c r="AL388" s="92"/>
      <c r="AM388" s="92"/>
    </row>
    <row r="389" spans="1:39" s="61" customFormat="1" ht="15" customHeight="1" x14ac:dyDescent="0.25">
      <c r="A389" s="92"/>
      <c r="B389" s="92"/>
      <c r="C389" s="92"/>
      <c r="D389" s="92"/>
      <c r="E389" s="92"/>
      <c r="F389" s="92"/>
      <c r="G389" s="59"/>
      <c r="J389" s="59"/>
      <c r="M389" s="442"/>
      <c r="N389" s="443"/>
      <c r="O389" s="443"/>
      <c r="P389" s="443"/>
      <c r="Q389" s="443"/>
      <c r="R389" s="443"/>
      <c r="S389" s="443"/>
      <c r="T389" s="443"/>
      <c r="U389" s="443"/>
      <c r="V389" s="443"/>
      <c r="W389" s="443"/>
      <c r="X389" s="443"/>
      <c r="Y389" s="443"/>
      <c r="Z389" s="443"/>
      <c r="AA389" s="92"/>
      <c r="AB389" s="92"/>
      <c r="AC389" s="92"/>
      <c r="AD389" s="92"/>
      <c r="AE389" s="92"/>
      <c r="AF389" s="92"/>
      <c r="AG389" s="92"/>
      <c r="AH389" s="92"/>
      <c r="AI389" s="92"/>
      <c r="AJ389" s="92"/>
      <c r="AK389" s="92"/>
      <c r="AL389" s="92"/>
      <c r="AM389" s="92"/>
    </row>
    <row r="390" spans="1:39" s="61" customFormat="1" ht="15" customHeight="1" x14ac:dyDescent="0.25">
      <c r="A390" s="92"/>
      <c r="B390" s="92"/>
      <c r="C390" s="92"/>
      <c r="D390" s="92"/>
      <c r="E390" s="92"/>
      <c r="F390" s="92"/>
      <c r="G390" s="59"/>
      <c r="J390" s="59"/>
      <c r="M390" s="442"/>
      <c r="N390" s="443"/>
      <c r="O390" s="443"/>
      <c r="P390" s="443"/>
      <c r="Q390" s="443"/>
      <c r="R390" s="443"/>
      <c r="S390" s="443"/>
      <c r="T390" s="443"/>
      <c r="U390" s="443"/>
      <c r="V390" s="443"/>
      <c r="W390" s="443"/>
      <c r="X390" s="443"/>
      <c r="Y390" s="443"/>
      <c r="Z390" s="443"/>
      <c r="AA390" s="92"/>
      <c r="AB390" s="92"/>
      <c r="AC390" s="92"/>
      <c r="AD390" s="92"/>
      <c r="AE390" s="92"/>
      <c r="AF390" s="92"/>
      <c r="AG390" s="92"/>
      <c r="AH390" s="92"/>
      <c r="AI390" s="92"/>
      <c r="AJ390" s="92"/>
      <c r="AK390" s="92"/>
      <c r="AL390" s="92"/>
      <c r="AM390" s="92"/>
    </row>
    <row r="391" spans="1:39" s="189" customFormat="1" ht="15" customHeight="1" x14ac:dyDescent="0.25">
      <c r="A391" s="92"/>
      <c r="B391" s="92"/>
      <c r="C391" s="92"/>
      <c r="D391" s="92"/>
      <c r="E391" s="92"/>
      <c r="F391" s="92"/>
      <c r="G391" s="59"/>
      <c r="H391" s="61"/>
      <c r="I391" s="61"/>
      <c r="J391" s="59"/>
      <c r="K391" s="61"/>
      <c r="L391" s="61"/>
      <c r="M391" s="442"/>
      <c r="N391" s="443"/>
      <c r="O391" s="443"/>
      <c r="P391" s="443"/>
      <c r="Q391" s="443"/>
      <c r="R391" s="443"/>
      <c r="S391" s="443"/>
      <c r="T391" s="443"/>
      <c r="U391" s="443"/>
      <c r="V391" s="443"/>
      <c r="W391" s="443"/>
      <c r="X391" s="443"/>
      <c r="Y391" s="443"/>
      <c r="Z391" s="443"/>
      <c r="AA391" s="96"/>
      <c r="AB391" s="96"/>
      <c r="AC391" s="96"/>
      <c r="AD391" s="96"/>
      <c r="AE391" s="96"/>
      <c r="AF391" s="96"/>
      <c r="AG391" s="96"/>
      <c r="AH391" s="96"/>
      <c r="AI391" s="96"/>
      <c r="AJ391" s="96"/>
      <c r="AK391" s="96"/>
      <c r="AL391" s="96"/>
      <c r="AM391" s="96"/>
    </row>
    <row r="392" spans="1:39" s="61" customFormat="1" ht="15" customHeight="1" x14ac:dyDescent="0.25">
      <c r="A392" s="92"/>
      <c r="B392" s="92"/>
      <c r="C392" s="92"/>
      <c r="D392" s="92"/>
      <c r="E392" s="92"/>
      <c r="F392" s="92"/>
      <c r="G392" s="59"/>
      <c r="J392" s="59"/>
      <c r="M392" s="442"/>
      <c r="N392" s="443"/>
      <c r="O392" s="443"/>
      <c r="P392" s="443"/>
      <c r="Q392" s="443"/>
      <c r="R392" s="443"/>
      <c r="S392" s="443"/>
      <c r="T392" s="443"/>
      <c r="U392" s="443"/>
      <c r="V392" s="443"/>
      <c r="W392" s="443"/>
      <c r="X392" s="443"/>
      <c r="Y392" s="443"/>
      <c r="Z392" s="443"/>
      <c r="AA392" s="92"/>
      <c r="AB392" s="92"/>
      <c r="AC392" s="92"/>
      <c r="AD392" s="92"/>
      <c r="AE392" s="92"/>
      <c r="AF392" s="92"/>
      <c r="AG392" s="92"/>
      <c r="AH392" s="92"/>
      <c r="AI392" s="92"/>
      <c r="AJ392" s="92"/>
      <c r="AK392" s="92"/>
      <c r="AL392" s="92"/>
      <c r="AM392" s="92"/>
    </row>
    <row r="393" spans="1:39" s="61" customFormat="1" ht="15" customHeight="1" x14ac:dyDescent="0.25">
      <c r="A393" s="92"/>
      <c r="B393" s="92"/>
      <c r="C393" s="92"/>
      <c r="D393" s="92"/>
      <c r="E393" s="92"/>
      <c r="F393" s="92"/>
      <c r="G393" s="59"/>
      <c r="J393" s="59"/>
      <c r="M393" s="442"/>
      <c r="N393" s="443"/>
      <c r="O393" s="443"/>
      <c r="P393" s="443"/>
      <c r="Q393" s="443"/>
      <c r="R393" s="443"/>
      <c r="S393" s="443"/>
      <c r="T393" s="443"/>
      <c r="U393" s="443"/>
      <c r="V393" s="443"/>
      <c r="W393" s="443"/>
      <c r="X393" s="443"/>
      <c r="Y393" s="443"/>
      <c r="Z393" s="443"/>
      <c r="AA393" s="92"/>
      <c r="AB393" s="92"/>
      <c r="AC393" s="92"/>
      <c r="AD393" s="92"/>
      <c r="AE393" s="92"/>
      <c r="AF393" s="92"/>
      <c r="AG393" s="92"/>
      <c r="AH393" s="92"/>
      <c r="AI393" s="92"/>
      <c r="AJ393" s="92"/>
      <c r="AK393" s="92"/>
      <c r="AL393" s="92"/>
      <c r="AM393" s="92"/>
    </row>
    <row r="394" spans="1:39" s="61" customFormat="1" ht="15" customHeight="1" x14ac:dyDescent="0.25">
      <c r="A394" s="92"/>
      <c r="B394" s="92"/>
      <c r="C394" s="92"/>
      <c r="D394" s="92"/>
      <c r="E394" s="92"/>
      <c r="F394" s="92"/>
      <c r="G394" s="59"/>
      <c r="J394" s="59"/>
      <c r="M394" s="442"/>
      <c r="N394" s="443"/>
      <c r="O394" s="443"/>
      <c r="P394" s="443"/>
      <c r="Q394" s="443"/>
      <c r="R394" s="443"/>
      <c r="S394" s="443"/>
      <c r="T394" s="443"/>
      <c r="U394" s="443"/>
      <c r="V394" s="443"/>
      <c r="W394" s="443"/>
      <c r="X394" s="443"/>
      <c r="Y394" s="443"/>
      <c r="Z394" s="443"/>
      <c r="AA394" s="92"/>
      <c r="AB394" s="92"/>
      <c r="AC394" s="92"/>
      <c r="AD394" s="92"/>
      <c r="AE394" s="92"/>
      <c r="AF394" s="92"/>
      <c r="AG394" s="92"/>
      <c r="AH394" s="92"/>
      <c r="AI394" s="92"/>
      <c r="AJ394" s="92"/>
      <c r="AK394" s="92"/>
      <c r="AL394" s="92"/>
      <c r="AM394" s="92"/>
    </row>
    <row r="395" spans="1:39" s="61" customFormat="1" ht="15" customHeight="1" x14ac:dyDescent="0.25">
      <c r="A395" s="96"/>
      <c r="B395" s="96"/>
      <c r="C395" s="96"/>
      <c r="D395" s="96"/>
      <c r="E395" s="96"/>
      <c r="F395" s="96"/>
      <c r="G395" s="59"/>
      <c r="J395" s="59"/>
      <c r="M395" s="442"/>
      <c r="N395" s="443"/>
      <c r="O395" s="443"/>
      <c r="P395" s="443"/>
      <c r="Q395" s="443"/>
      <c r="R395" s="443"/>
      <c r="S395" s="443"/>
      <c r="T395" s="443"/>
      <c r="U395" s="443"/>
      <c r="V395" s="443"/>
      <c r="W395" s="443"/>
      <c r="X395" s="443"/>
      <c r="Y395" s="443"/>
      <c r="Z395" s="443"/>
      <c r="AA395" s="92"/>
      <c r="AB395" s="92"/>
      <c r="AC395" s="92"/>
      <c r="AD395" s="92"/>
      <c r="AE395" s="92"/>
      <c r="AF395" s="92"/>
      <c r="AG395" s="92"/>
      <c r="AH395" s="92"/>
      <c r="AI395" s="92"/>
      <c r="AJ395" s="92"/>
      <c r="AK395" s="92"/>
      <c r="AL395" s="92"/>
      <c r="AM395" s="92"/>
    </row>
    <row r="396" spans="1:39" s="61" customFormat="1" ht="15" customHeight="1" x14ac:dyDescent="0.25">
      <c r="A396" s="92"/>
      <c r="B396" s="92"/>
      <c r="C396" s="92"/>
      <c r="D396" s="92"/>
      <c r="E396" s="92"/>
      <c r="F396" s="92"/>
      <c r="G396" s="104"/>
      <c r="H396" s="189"/>
      <c r="I396" s="189"/>
      <c r="J396" s="104"/>
      <c r="K396" s="189"/>
      <c r="L396" s="189"/>
      <c r="M396" s="442"/>
      <c r="N396" s="443"/>
      <c r="O396" s="443"/>
      <c r="P396" s="443"/>
      <c r="Q396" s="443"/>
      <c r="R396" s="443"/>
      <c r="S396" s="443"/>
      <c r="T396" s="443"/>
      <c r="U396" s="443"/>
      <c r="V396" s="443"/>
      <c r="W396" s="443"/>
      <c r="X396" s="443"/>
      <c r="Y396" s="443"/>
      <c r="Z396" s="443"/>
      <c r="AA396" s="92"/>
      <c r="AB396" s="92"/>
      <c r="AC396" s="92"/>
      <c r="AD396" s="92"/>
      <c r="AE396" s="92"/>
      <c r="AF396" s="92"/>
      <c r="AG396" s="92"/>
      <c r="AH396" s="92"/>
      <c r="AI396" s="92"/>
      <c r="AJ396" s="92"/>
      <c r="AK396" s="92"/>
      <c r="AL396" s="92"/>
      <c r="AM396" s="92"/>
    </row>
    <row r="397" spans="1:39" s="189" customFormat="1" ht="15" customHeight="1" x14ac:dyDescent="0.25">
      <c r="A397" s="92"/>
      <c r="B397" s="92"/>
      <c r="C397" s="92"/>
      <c r="D397" s="92"/>
      <c r="E397" s="92"/>
      <c r="F397" s="92"/>
      <c r="G397" s="59"/>
      <c r="H397" s="61"/>
      <c r="I397" s="61"/>
      <c r="J397" s="59"/>
      <c r="K397" s="61"/>
      <c r="L397" s="61"/>
      <c r="M397" s="442"/>
      <c r="N397" s="443"/>
      <c r="O397" s="443"/>
      <c r="P397" s="443"/>
      <c r="Q397" s="443"/>
      <c r="R397" s="443"/>
      <c r="S397" s="443"/>
      <c r="T397" s="443"/>
      <c r="U397" s="443"/>
      <c r="V397" s="443"/>
      <c r="W397" s="443"/>
      <c r="X397" s="443"/>
      <c r="Y397" s="443"/>
      <c r="Z397" s="443"/>
      <c r="AA397" s="96"/>
      <c r="AB397" s="96"/>
      <c r="AC397" s="96"/>
      <c r="AD397" s="96"/>
      <c r="AE397" s="96"/>
      <c r="AF397" s="96"/>
      <c r="AG397" s="96"/>
      <c r="AH397" s="96"/>
      <c r="AI397" s="96"/>
      <c r="AJ397" s="96"/>
      <c r="AK397" s="96"/>
      <c r="AL397" s="96"/>
      <c r="AM397" s="96"/>
    </row>
    <row r="398" spans="1:39" s="61" customFormat="1" ht="15" customHeight="1" x14ac:dyDescent="0.25">
      <c r="A398" s="92"/>
      <c r="B398" s="92"/>
      <c r="C398" s="92"/>
      <c r="D398" s="92"/>
      <c r="E398" s="92"/>
      <c r="F398" s="92"/>
      <c r="G398" s="59"/>
      <c r="J398" s="59"/>
      <c r="M398" s="442"/>
      <c r="N398" s="443"/>
      <c r="O398" s="443"/>
      <c r="P398" s="443"/>
      <c r="Q398" s="443"/>
      <c r="R398" s="443"/>
      <c r="S398" s="443"/>
      <c r="T398" s="443"/>
      <c r="U398" s="443"/>
      <c r="V398" s="443"/>
      <c r="W398" s="443"/>
      <c r="X398" s="443"/>
      <c r="Y398" s="443"/>
      <c r="Z398" s="443"/>
      <c r="AA398" s="92"/>
      <c r="AB398" s="92"/>
      <c r="AC398" s="92"/>
      <c r="AD398" s="92"/>
      <c r="AE398" s="92"/>
      <c r="AF398" s="92"/>
      <c r="AG398" s="92"/>
      <c r="AH398" s="92"/>
      <c r="AI398" s="92"/>
      <c r="AJ398" s="92"/>
      <c r="AK398" s="92"/>
      <c r="AL398" s="92"/>
      <c r="AM398" s="92"/>
    </row>
    <row r="399" spans="1:39" s="61" customFormat="1" ht="15" customHeight="1" x14ac:dyDescent="0.25">
      <c r="A399" s="92"/>
      <c r="B399" s="92"/>
      <c r="C399" s="92"/>
      <c r="D399" s="92"/>
      <c r="E399" s="92"/>
      <c r="F399" s="92"/>
      <c r="G399" s="59"/>
      <c r="J399" s="59"/>
      <c r="M399" s="442"/>
      <c r="N399" s="443"/>
      <c r="O399" s="443"/>
      <c r="P399" s="443"/>
      <c r="Q399" s="443"/>
      <c r="R399" s="443"/>
      <c r="S399" s="443"/>
      <c r="T399" s="443"/>
      <c r="U399" s="443"/>
      <c r="V399" s="443"/>
      <c r="W399" s="443"/>
      <c r="X399" s="443"/>
      <c r="Y399" s="443"/>
      <c r="Z399" s="443"/>
      <c r="AA399" s="92"/>
      <c r="AB399" s="92"/>
      <c r="AC399" s="92"/>
      <c r="AD399" s="92"/>
      <c r="AE399" s="92"/>
      <c r="AF399" s="92"/>
      <c r="AG399" s="92"/>
      <c r="AH399" s="92"/>
      <c r="AI399" s="92"/>
      <c r="AJ399" s="92"/>
      <c r="AK399" s="92"/>
      <c r="AL399" s="92"/>
      <c r="AM399" s="92"/>
    </row>
    <row r="400" spans="1:39" s="189" customFormat="1" ht="15" customHeight="1" x14ac:dyDescent="0.25">
      <c r="A400" s="92"/>
      <c r="B400" s="92"/>
      <c r="C400" s="92"/>
      <c r="D400" s="92"/>
      <c r="E400" s="92"/>
      <c r="F400" s="92"/>
      <c r="G400" s="59"/>
      <c r="H400" s="61"/>
      <c r="I400" s="61"/>
      <c r="J400" s="59"/>
      <c r="K400" s="61"/>
      <c r="L400" s="61"/>
      <c r="M400" s="442"/>
      <c r="N400" s="443"/>
      <c r="O400" s="443"/>
      <c r="P400" s="443"/>
      <c r="Q400" s="443"/>
      <c r="R400" s="443"/>
      <c r="S400" s="443"/>
      <c r="T400" s="443"/>
      <c r="U400" s="443"/>
      <c r="V400" s="443"/>
      <c r="W400" s="443"/>
      <c r="X400" s="443"/>
      <c r="Y400" s="443"/>
      <c r="Z400" s="443"/>
      <c r="AA400" s="96"/>
      <c r="AB400" s="96"/>
      <c r="AC400" s="96"/>
      <c r="AD400" s="96"/>
      <c r="AE400" s="96"/>
      <c r="AF400" s="96"/>
      <c r="AG400" s="96"/>
      <c r="AH400" s="96"/>
      <c r="AI400" s="96"/>
      <c r="AJ400" s="96"/>
      <c r="AK400" s="96"/>
      <c r="AL400" s="96"/>
      <c r="AM400" s="96"/>
    </row>
    <row r="401" spans="1:39" s="61" customFormat="1" ht="15" customHeight="1" x14ac:dyDescent="0.25">
      <c r="A401" s="96"/>
      <c r="B401" s="96"/>
      <c r="C401" s="96"/>
      <c r="D401" s="96"/>
      <c r="E401" s="96"/>
      <c r="F401" s="96"/>
      <c r="G401" s="59"/>
      <c r="J401" s="59"/>
      <c r="M401" s="442"/>
      <c r="N401" s="443"/>
      <c r="O401" s="443"/>
      <c r="P401" s="443"/>
      <c r="Q401" s="443"/>
      <c r="R401" s="443"/>
      <c r="S401" s="443"/>
      <c r="T401" s="443"/>
      <c r="U401" s="443"/>
      <c r="V401" s="443"/>
      <c r="W401" s="443"/>
      <c r="X401" s="443"/>
      <c r="Y401" s="443"/>
      <c r="Z401" s="443"/>
      <c r="AA401" s="92"/>
      <c r="AB401" s="92"/>
      <c r="AC401" s="92"/>
      <c r="AD401" s="92"/>
      <c r="AE401" s="92"/>
      <c r="AF401" s="92"/>
      <c r="AG401" s="92"/>
      <c r="AH401" s="92"/>
      <c r="AI401" s="92"/>
      <c r="AJ401" s="92"/>
      <c r="AK401" s="92"/>
      <c r="AL401" s="92"/>
      <c r="AM401" s="92"/>
    </row>
    <row r="402" spans="1:39" s="61" customFormat="1" ht="15" customHeight="1" x14ac:dyDescent="0.25">
      <c r="A402" s="92"/>
      <c r="B402" s="92"/>
      <c r="C402" s="92"/>
      <c r="D402" s="92"/>
      <c r="E402" s="92"/>
      <c r="F402" s="92"/>
      <c r="G402" s="59"/>
      <c r="J402" s="59"/>
      <c r="M402" s="442"/>
      <c r="N402" s="443"/>
      <c r="O402" s="443"/>
      <c r="P402" s="443"/>
      <c r="Q402" s="443"/>
      <c r="R402" s="443"/>
      <c r="S402" s="443"/>
      <c r="T402" s="443"/>
      <c r="U402" s="443"/>
      <c r="V402" s="443"/>
      <c r="W402" s="443"/>
      <c r="X402" s="443"/>
      <c r="Y402" s="443"/>
      <c r="Z402" s="443"/>
      <c r="AA402" s="92"/>
      <c r="AB402" s="92"/>
      <c r="AC402" s="92"/>
      <c r="AD402" s="92"/>
      <c r="AE402" s="92"/>
      <c r="AF402" s="92"/>
      <c r="AG402" s="92"/>
      <c r="AH402" s="92"/>
      <c r="AI402" s="92"/>
      <c r="AJ402" s="92"/>
      <c r="AK402" s="92"/>
      <c r="AL402" s="92"/>
      <c r="AM402" s="92"/>
    </row>
    <row r="403" spans="1:39" s="61" customFormat="1" ht="15" customHeight="1" x14ac:dyDescent="0.25">
      <c r="A403" s="92"/>
      <c r="B403" s="92"/>
      <c r="C403" s="92"/>
      <c r="D403" s="92"/>
      <c r="E403" s="92"/>
      <c r="F403" s="92"/>
      <c r="G403" s="59"/>
      <c r="J403" s="59"/>
      <c r="M403" s="442"/>
      <c r="N403" s="443"/>
      <c r="O403" s="443"/>
      <c r="P403" s="443"/>
      <c r="Q403" s="443"/>
      <c r="R403" s="443"/>
      <c r="S403" s="443"/>
      <c r="T403" s="443"/>
      <c r="U403" s="443"/>
      <c r="V403" s="443"/>
      <c r="W403" s="443"/>
      <c r="X403" s="443"/>
      <c r="Y403" s="443"/>
      <c r="Z403" s="443"/>
      <c r="AA403" s="92"/>
      <c r="AB403" s="92"/>
      <c r="AC403" s="92"/>
      <c r="AD403" s="92"/>
      <c r="AE403" s="92"/>
      <c r="AF403" s="92"/>
      <c r="AG403" s="92"/>
      <c r="AH403" s="92"/>
      <c r="AI403" s="92"/>
      <c r="AJ403" s="92"/>
      <c r="AK403" s="92"/>
      <c r="AL403" s="92"/>
      <c r="AM403" s="92"/>
    </row>
    <row r="404" spans="1:39" s="61" customFormat="1" ht="15" customHeight="1" x14ac:dyDescent="0.25">
      <c r="A404" s="96"/>
      <c r="B404" s="96"/>
      <c r="C404" s="96"/>
      <c r="D404" s="96"/>
      <c r="E404" s="96"/>
      <c r="F404" s="96"/>
      <c r="G404" s="104"/>
      <c r="H404" s="189"/>
      <c r="I404" s="189"/>
      <c r="J404" s="104"/>
      <c r="K404" s="189"/>
      <c r="L404" s="189"/>
      <c r="M404" s="442"/>
      <c r="N404" s="443"/>
      <c r="O404" s="443"/>
      <c r="P404" s="443"/>
      <c r="Q404" s="443"/>
      <c r="R404" s="443"/>
      <c r="S404" s="443"/>
      <c r="T404" s="443"/>
      <c r="U404" s="443"/>
      <c r="V404" s="443"/>
      <c r="W404" s="443"/>
      <c r="X404" s="443"/>
      <c r="Y404" s="443"/>
      <c r="Z404" s="443"/>
      <c r="AA404" s="92"/>
      <c r="AB404" s="92"/>
      <c r="AC404" s="92"/>
      <c r="AD404" s="92"/>
      <c r="AE404" s="92"/>
      <c r="AF404" s="92"/>
      <c r="AG404" s="92"/>
      <c r="AH404" s="92"/>
      <c r="AI404" s="92"/>
      <c r="AJ404" s="92"/>
      <c r="AK404" s="92"/>
      <c r="AL404" s="92"/>
      <c r="AM404" s="92"/>
    </row>
    <row r="405" spans="1:39" s="61" customFormat="1" ht="15" customHeight="1" x14ac:dyDescent="0.25">
      <c r="A405" s="92"/>
      <c r="B405" s="92"/>
      <c r="C405" s="92"/>
      <c r="D405" s="92"/>
      <c r="E405" s="92"/>
      <c r="F405" s="92"/>
      <c r="G405" s="59"/>
      <c r="J405" s="59"/>
      <c r="M405" s="442"/>
      <c r="N405" s="443"/>
      <c r="O405" s="443"/>
      <c r="P405" s="443"/>
      <c r="Q405" s="443"/>
      <c r="R405" s="443"/>
      <c r="S405" s="443"/>
      <c r="T405" s="443"/>
      <c r="U405" s="443"/>
      <c r="V405" s="443"/>
      <c r="W405" s="443"/>
      <c r="X405" s="443"/>
      <c r="Y405" s="443"/>
      <c r="Z405" s="443"/>
      <c r="AA405" s="92"/>
      <c r="AB405" s="92"/>
      <c r="AC405" s="92"/>
      <c r="AD405" s="92"/>
      <c r="AE405" s="92"/>
      <c r="AF405" s="92"/>
      <c r="AG405" s="92"/>
      <c r="AH405" s="92"/>
      <c r="AI405" s="92"/>
      <c r="AJ405" s="92"/>
      <c r="AK405" s="92"/>
      <c r="AL405" s="92"/>
      <c r="AM405" s="92"/>
    </row>
    <row r="406" spans="1:39" s="61" customFormat="1" ht="15" customHeight="1" x14ac:dyDescent="0.25">
      <c r="A406" s="92"/>
      <c r="B406" s="92"/>
      <c r="C406" s="92"/>
      <c r="D406" s="92"/>
      <c r="E406" s="92"/>
      <c r="F406" s="92"/>
      <c r="G406" s="59"/>
      <c r="J406" s="59"/>
      <c r="M406" s="442"/>
      <c r="N406" s="443"/>
      <c r="O406" s="443"/>
      <c r="P406" s="443"/>
      <c r="Q406" s="443"/>
      <c r="R406" s="443"/>
      <c r="S406" s="443"/>
      <c r="T406" s="443"/>
      <c r="U406" s="443"/>
      <c r="V406" s="443"/>
      <c r="W406" s="443"/>
      <c r="X406" s="443"/>
      <c r="Y406" s="443"/>
      <c r="Z406" s="443"/>
      <c r="AA406" s="92"/>
      <c r="AB406" s="92"/>
      <c r="AC406" s="92"/>
      <c r="AD406" s="92"/>
      <c r="AE406" s="92"/>
      <c r="AF406" s="92"/>
      <c r="AG406" s="92"/>
      <c r="AH406" s="92"/>
      <c r="AI406" s="92"/>
      <c r="AJ406" s="92"/>
      <c r="AK406" s="92"/>
      <c r="AL406" s="92"/>
      <c r="AM406" s="92"/>
    </row>
    <row r="407" spans="1:39" s="61" customFormat="1" ht="15" customHeight="1" x14ac:dyDescent="0.25">
      <c r="A407" s="92"/>
      <c r="B407" s="92"/>
      <c r="C407" s="92"/>
      <c r="D407" s="92"/>
      <c r="E407" s="92"/>
      <c r="F407" s="92"/>
      <c r="G407" s="59"/>
      <c r="J407" s="59"/>
      <c r="M407" s="442"/>
      <c r="N407" s="443"/>
      <c r="O407" s="443"/>
      <c r="P407" s="443"/>
      <c r="Q407" s="443"/>
      <c r="R407" s="443"/>
      <c r="S407" s="443"/>
      <c r="T407" s="443"/>
      <c r="U407" s="443"/>
      <c r="V407" s="443"/>
      <c r="W407" s="443"/>
      <c r="X407" s="443"/>
      <c r="Y407" s="443"/>
      <c r="Z407" s="443"/>
      <c r="AA407" s="92"/>
      <c r="AB407" s="92"/>
      <c r="AC407" s="92"/>
      <c r="AD407" s="92"/>
      <c r="AE407" s="92"/>
      <c r="AF407" s="92"/>
      <c r="AG407" s="92"/>
      <c r="AH407" s="92"/>
      <c r="AI407" s="92"/>
      <c r="AJ407" s="92"/>
      <c r="AK407" s="92"/>
      <c r="AL407" s="92"/>
      <c r="AM407" s="92"/>
    </row>
    <row r="408" spans="1:39" s="61" customFormat="1" ht="15" customHeight="1" x14ac:dyDescent="0.25">
      <c r="A408" s="92"/>
      <c r="B408" s="92"/>
      <c r="C408" s="92"/>
      <c r="D408" s="92"/>
      <c r="E408" s="92"/>
      <c r="F408" s="92"/>
      <c r="G408" s="59"/>
      <c r="J408" s="59"/>
      <c r="M408" s="442"/>
      <c r="N408" s="443"/>
      <c r="O408" s="443"/>
      <c r="P408" s="443"/>
      <c r="Q408" s="443"/>
      <c r="R408" s="443"/>
      <c r="S408" s="443"/>
      <c r="T408" s="443"/>
      <c r="U408" s="443"/>
      <c r="V408" s="443"/>
      <c r="W408" s="443"/>
      <c r="X408" s="443"/>
      <c r="Y408" s="443"/>
      <c r="Z408" s="443"/>
      <c r="AA408" s="92"/>
      <c r="AB408" s="92"/>
      <c r="AC408" s="92"/>
      <c r="AD408" s="92"/>
      <c r="AE408" s="92"/>
      <c r="AF408" s="92"/>
      <c r="AG408" s="92"/>
      <c r="AH408" s="92"/>
      <c r="AI408" s="92"/>
      <c r="AJ408" s="92"/>
      <c r="AK408" s="92"/>
      <c r="AL408" s="92"/>
      <c r="AM408" s="92"/>
    </row>
    <row r="409" spans="1:39" s="61" customFormat="1" ht="15" customHeight="1" x14ac:dyDescent="0.25">
      <c r="A409" s="92"/>
      <c r="B409" s="92"/>
      <c r="C409" s="92"/>
      <c r="D409" s="92"/>
      <c r="E409" s="92"/>
      <c r="F409" s="92"/>
      <c r="G409" s="59"/>
      <c r="J409" s="59"/>
      <c r="M409" s="442"/>
      <c r="N409" s="443"/>
      <c r="O409" s="443"/>
      <c r="P409" s="443"/>
      <c r="Q409" s="443"/>
      <c r="R409" s="443"/>
      <c r="S409" s="443"/>
      <c r="T409" s="443"/>
      <c r="U409" s="443"/>
      <c r="V409" s="443"/>
      <c r="W409" s="443"/>
      <c r="X409" s="443"/>
      <c r="Y409" s="443"/>
      <c r="Z409" s="443"/>
      <c r="AA409" s="92"/>
      <c r="AB409" s="92"/>
      <c r="AC409" s="92"/>
      <c r="AD409" s="92"/>
      <c r="AE409" s="92"/>
      <c r="AF409" s="92"/>
      <c r="AG409" s="92"/>
      <c r="AH409" s="92"/>
      <c r="AI409" s="92"/>
      <c r="AJ409" s="92"/>
      <c r="AK409" s="92"/>
      <c r="AL409" s="92"/>
      <c r="AM409" s="92"/>
    </row>
    <row r="410" spans="1:39" s="189" customFormat="1" ht="15" customHeight="1" x14ac:dyDescent="0.25">
      <c r="A410" s="92"/>
      <c r="B410" s="92"/>
      <c r="C410" s="92"/>
      <c r="D410" s="92"/>
      <c r="E410" s="92"/>
      <c r="F410" s="92"/>
      <c r="G410" s="59"/>
      <c r="H410" s="61"/>
      <c r="I410" s="61"/>
      <c r="J410" s="59"/>
      <c r="K410" s="61"/>
      <c r="L410" s="61"/>
      <c r="M410" s="442"/>
      <c r="N410" s="443"/>
      <c r="O410" s="443"/>
      <c r="P410" s="443"/>
      <c r="Q410" s="443"/>
      <c r="R410" s="443"/>
      <c r="S410" s="443"/>
      <c r="T410" s="443"/>
      <c r="U410" s="443"/>
      <c r="V410" s="443"/>
      <c r="W410" s="443"/>
      <c r="X410" s="443"/>
      <c r="Y410" s="443"/>
      <c r="Z410" s="443"/>
      <c r="AA410" s="96"/>
      <c r="AB410" s="96"/>
      <c r="AC410" s="96"/>
      <c r="AD410" s="96"/>
      <c r="AE410" s="96"/>
      <c r="AF410" s="96"/>
      <c r="AG410" s="96"/>
      <c r="AH410" s="96"/>
      <c r="AI410" s="96"/>
      <c r="AJ410" s="96"/>
      <c r="AK410" s="96"/>
      <c r="AL410" s="96"/>
      <c r="AM410" s="96"/>
    </row>
    <row r="411" spans="1:39" s="61" customFormat="1" ht="15" customHeight="1" x14ac:dyDescent="0.25">
      <c r="A411" s="92"/>
      <c r="B411" s="92"/>
      <c r="C411" s="92"/>
      <c r="D411" s="92"/>
      <c r="E411" s="92"/>
      <c r="F411" s="92"/>
      <c r="G411" s="59"/>
      <c r="J411" s="59"/>
      <c r="M411" s="442"/>
      <c r="N411" s="443"/>
      <c r="O411" s="443"/>
      <c r="P411" s="443"/>
      <c r="Q411" s="443"/>
      <c r="R411" s="443"/>
      <c r="S411" s="443"/>
      <c r="T411" s="443"/>
      <c r="U411" s="443"/>
      <c r="V411" s="443"/>
      <c r="W411" s="443"/>
      <c r="X411" s="443"/>
      <c r="Y411" s="443"/>
      <c r="Z411" s="443"/>
      <c r="AA411" s="92"/>
      <c r="AB411" s="92"/>
      <c r="AC411" s="92"/>
      <c r="AD411" s="92"/>
      <c r="AE411" s="92"/>
      <c r="AF411" s="92"/>
      <c r="AG411" s="92"/>
      <c r="AH411" s="92"/>
      <c r="AI411" s="92"/>
      <c r="AJ411" s="92"/>
      <c r="AK411" s="92"/>
      <c r="AL411" s="92"/>
      <c r="AM411" s="92"/>
    </row>
    <row r="412" spans="1:39" s="61" customFormat="1" ht="15" customHeight="1" x14ac:dyDescent="0.25">
      <c r="A412" s="92"/>
      <c r="B412" s="92"/>
      <c r="C412" s="92"/>
      <c r="D412" s="92"/>
      <c r="E412" s="92"/>
      <c r="F412" s="92"/>
      <c r="G412" s="104"/>
      <c r="H412" s="189"/>
      <c r="I412" s="189"/>
      <c r="J412" s="104"/>
      <c r="K412" s="189"/>
      <c r="L412" s="189"/>
      <c r="M412" s="442"/>
      <c r="N412" s="443"/>
      <c r="O412" s="443"/>
      <c r="P412" s="443"/>
      <c r="Q412" s="443"/>
      <c r="R412" s="443"/>
      <c r="S412" s="443"/>
      <c r="T412" s="443"/>
      <c r="U412" s="443"/>
      <c r="V412" s="443"/>
      <c r="W412" s="443"/>
      <c r="X412" s="443"/>
      <c r="Y412" s="443"/>
      <c r="Z412" s="443"/>
      <c r="AA412" s="92"/>
      <c r="AB412" s="92"/>
      <c r="AC412" s="92"/>
      <c r="AD412" s="92"/>
      <c r="AE412" s="92"/>
      <c r="AF412" s="92"/>
      <c r="AG412" s="92"/>
      <c r="AH412" s="92"/>
      <c r="AI412" s="92"/>
      <c r="AJ412" s="92"/>
      <c r="AK412" s="92"/>
      <c r="AL412" s="92"/>
      <c r="AM412" s="92"/>
    </row>
    <row r="413" spans="1:39" s="61" customFormat="1" ht="15" customHeight="1" x14ac:dyDescent="0.25">
      <c r="A413" s="92"/>
      <c r="B413" s="92"/>
      <c r="C413" s="92"/>
      <c r="D413" s="92"/>
      <c r="E413" s="92"/>
      <c r="F413" s="92"/>
      <c r="G413" s="59"/>
      <c r="J413" s="59"/>
      <c r="M413" s="442"/>
      <c r="N413" s="443"/>
      <c r="O413" s="443"/>
      <c r="P413" s="443"/>
      <c r="Q413" s="443"/>
      <c r="R413" s="443"/>
      <c r="S413" s="443"/>
      <c r="T413" s="443"/>
      <c r="U413" s="443"/>
      <c r="V413" s="443"/>
      <c r="W413" s="443"/>
      <c r="X413" s="443"/>
      <c r="Y413" s="443"/>
      <c r="Z413" s="443"/>
      <c r="AA413" s="92"/>
      <c r="AB413" s="92"/>
      <c r="AC413" s="92"/>
      <c r="AD413" s="92"/>
      <c r="AE413" s="92"/>
      <c r="AF413" s="92"/>
      <c r="AG413" s="92"/>
      <c r="AH413" s="92"/>
      <c r="AI413" s="92"/>
      <c r="AJ413" s="92"/>
      <c r="AK413" s="92"/>
      <c r="AL413" s="92"/>
      <c r="AM413" s="92"/>
    </row>
    <row r="414" spans="1:39" s="61" customFormat="1" ht="15" customHeight="1" x14ac:dyDescent="0.25">
      <c r="A414" s="96"/>
      <c r="B414" s="96"/>
      <c r="C414" s="96"/>
      <c r="D414" s="96"/>
      <c r="E414" s="96"/>
      <c r="F414" s="96"/>
      <c r="G414" s="59"/>
      <c r="J414" s="59"/>
      <c r="M414" s="442"/>
      <c r="N414" s="443"/>
      <c r="O414" s="443"/>
      <c r="P414" s="443"/>
      <c r="Q414" s="443"/>
      <c r="R414" s="443"/>
      <c r="S414" s="443"/>
      <c r="T414" s="443"/>
      <c r="U414" s="443"/>
      <c r="V414" s="443"/>
      <c r="W414" s="443"/>
      <c r="X414" s="443"/>
      <c r="Y414" s="443"/>
      <c r="Z414" s="443"/>
      <c r="AA414" s="92"/>
      <c r="AB414" s="92"/>
      <c r="AC414" s="92"/>
      <c r="AD414" s="92"/>
      <c r="AE414" s="92"/>
      <c r="AF414" s="92"/>
      <c r="AG414" s="92"/>
      <c r="AH414" s="92"/>
      <c r="AI414" s="92"/>
      <c r="AJ414" s="92"/>
      <c r="AK414" s="92"/>
      <c r="AL414" s="92"/>
      <c r="AM414" s="92"/>
    </row>
    <row r="415" spans="1:39" s="61" customFormat="1" ht="15" customHeight="1" x14ac:dyDescent="0.25">
      <c r="A415" s="92"/>
      <c r="B415" s="92"/>
      <c r="C415" s="92"/>
      <c r="D415" s="92"/>
      <c r="E415" s="92"/>
      <c r="F415" s="92"/>
      <c r="G415" s="59"/>
      <c r="J415" s="59"/>
      <c r="M415" s="442"/>
      <c r="N415" s="443"/>
      <c r="O415" s="443"/>
      <c r="P415" s="443"/>
      <c r="Q415" s="443"/>
      <c r="R415" s="443"/>
      <c r="S415" s="443"/>
      <c r="T415" s="443"/>
      <c r="U415" s="443"/>
      <c r="V415" s="443"/>
      <c r="W415" s="443"/>
      <c r="X415" s="443"/>
      <c r="Y415" s="443"/>
      <c r="Z415" s="443"/>
      <c r="AA415" s="92"/>
      <c r="AB415" s="92"/>
      <c r="AC415" s="92"/>
      <c r="AD415" s="92"/>
      <c r="AE415" s="92"/>
      <c r="AF415" s="92"/>
      <c r="AG415" s="92"/>
      <c r="AH415" s="92"/>
      <c r="AI415" s="92"/>
      <c r="AJ415" s="92"/>
      <c r="AK415" s="92"/>
      <c r="AL415" s="92"/>
      <c r="AM415" s="92"/>
    </row>
    <row r="416" spans="1:39" s="61" customFormat="1" ht="15" customHeight="1" x14ac:dyDescent="0.25">
      <c r="A416" s="92"/>
      <c r="B416" s="92"/>
      <c r="C416" s="92"/>
      <c r="D416" s="92"/>
      <c r="E416" s="92"/>
      <c r="F416" s="92"/>
      <c r="G416" s="59"/>
      <c r="J416" s="59"/>
      <c r="M416" s="442"/>
      <c r="N416" s="443"/>
      <c r="O416" s="443"/>
      <c r="P416" s="443"/>
      <c r="Q416" s="443"/>
      <c r="R416" s="443"/>
      <c r="S416" s="443"/>
      <c r="T416" s="443"/>
      <c r="U416" s="443"/>
      <c r="V416" s="443"/>
      <c r="W416" s="443"/>
      <c r="X416" s="443"/>
      <c r="Y416" s="443"/>
      <c r="Z416" s="443"/>
      <c r="AA416" s="92"/>
      <c r="AB416" s="92"/>
      <c r="AC416" s="92"/>
      <c r="AD416" s="92"/>
      <c r="AE416" s="92"/>
      <c r="AF416" s="92"/>
      <c r="AG416" s="92"/>
      <c r="AH416" s="92"/>
      <c r="AI416" s="92"/>
      <c r="AJ416" s="92"/>
      <c r="AK416" s="92"/>
      <c r="AL416" s="92"/>
      <c r="AM416" s="92"/>
    </row>
    <row r="417" spans="1:39" s="61" customFormat="1" ht="15" customHeight="1" x14ac:dyDescent="0.25">
      <c r="A417" s="92"/>
      <c r="B417" s="92"/>
      <c r="C417" s="92"/>
      <c r="D417" s="92"/>
      <c r="E417" s="92"/>
      <c r="F417" s="92"/>
      <c r="G417" s="59"/>
      <c r="J417" s="59"/>
      <c r="M417" s="442"/>
      <c r="N417" s="443"/>
      <c r="O417" s="443"/>
      <c r="P417" s="443"/>
      <c r="Q417" s="443"/>
      <c r="R417" s="443"/>
      <c r="S417" s="443"/>
      <c r="T417" s="443"/>
      <c r="U417" s="443"/>
      <c r="V417" s="443"/>
      <c r="W417" s="443"/>
      <c r="X417" s="443"/>
      <c r="Y417" s="443"/>
      <c r="Z417" s="443"/>
      <c r="AA417" s="92"/>
      <c r="AB417" s="92"/>
      <c r="AC417" s="92"/>
      <c r="AD417" s="92"/>
      <c r="AE417" s="92"/>
      <c r="AF417" s="92"/>
      <c r="AG417" s="92"/>
      <c r="AH417" s="92"/>
      <c r="AI417" s="92"/>
      <c r="AJ417" s="92"/>
      <c r="AK417" s="92"/>
      <c r="AL417" s="92"/>
      <c r="AM417" s="92"/>
    </row>
    <row r="418" spans="1:39" s="189" customFormat="1" ht="15" customHeight="1" x14ac:dyDescent="0.25">
      <c r="A418" s="92"/>
      <c r="B418" s="92"/>
      <c r="C418" s="92"/>
      <c r="D418" s="92"/>
      <c r="E418" s="92"/>
      <c r="F418" s="92"/>
      <c r="G418" s="59"/>
      <c r="H418" s="61"/>
      <c r="I418" s="61"/>
      <c r="J418" s="59"/>
      <c r="K418" s="61"/>
      <c r="L418" s="61"/>
      <c r="M418" s="442"/>
      <c r="N418" s="443"/>
      <c r="O418" s="443"/>
      <c r="P418" s="443"/>
      <c r="Q418" s="443"/>
      <c r="R418" s="443"/>
      <c r="S418" s="443"/>
      <c r="T418" s="443"/>
      <c r="U418" s="443"/>
      <c r="V418" s="443"/>
      <c r="W418" s="443"/>
      <c r="X418" s="443"/>
      <c r="Y418" s="443"/>
      <c r="Z418" s="443"/>
      <c r="AA418" s="96"/>
      <c r="AB418" s="96"/>
      <c r="AC418" s="96"/>
      <c r="AD418" s="96"/>
      <c r="AE418" s="96"/>
      <c r="AF418" s="96"/>
      <c r="AG418" s="96"/>
      <c r="AH418" s="96"/>
      <c r="AI418" s="96"/>
      <c r="AJ418" s="96"/>
      <c r="AK418" s="96"/>
      <c r="AL418" s="96"/>
      <c r="AM418" s="96"/>
    </row>
    <row r="419" spans="1:39" s="61" customFormat="1" ht="15" customHeight="1" x14ac:dyDescent="0.25">
      <c r="A419" s="92"/>
      <c r="B419" s="92"/>
      <c r="C419" s="92"/>
      <c r="D419" s="92"/>
      <c r="E419" s="92"/>
      <c r="F419" s="92"/>
      <c r="G419" s="104"/>
      <c r="H419" s="189"/>
      <c r="I419" s="189"/>
      <c r="J419" s="104"/>
      <c r="K419" s="189"/>
      <c r="L419" s="189"/>
      <c r="M419" s="442"/>
      <c r="N419" s="443"/>
      <c r="O419" s="443"/>
      <c r="P419" s="443"/>
      <c r="Q419" s="443"/>
      <c r="R419" s="443"/>
      <c r="S419" s="443"/>
      <c r="T419" s="443"/>
      <c r="U419" s="443"/>
      <c r="V419" s="443"/>
      <c r="W419" s="443"/>
      <c r="X419" s="443"/>
      <c r="Y419" s="443"/>
      <c r="Z419" s="443"/>
      <c r="AA419" s="92"/>
      <c r="AB419" s="92"/>
      <c r="AC419" s="92"/>
      <c r="AD419" s="92"/>
      <c r="AE419" s="92"/>
      <c r="AF419" s="92"/>
      <c r="AG419" s="92"/>
      <c r="AH419" s="92"/>
      <c r="AI419" s="92"/>
      <c r="AJ419" s="92"/>
      <c r="AK419" s="92"/>
      <c r="AL419" s="92"/>
      <c r="AM419" s="92"/>
    </row>
    <row r="420" spans="1:39" s="61" customFormat="1" ht="15" customHeight="1" x14ac:dyDescent="0.25">
      <c r="A420" s="92"/>
      <c r="B420" s="92"/>
      <c r="C420" s="92"/>
      <c r="D420" s="92"/>
      <c r="E420" s="92"/>
      <c r="F420" s="92"/>
      <c r="G420" s="59"/>
      <c r="J420" s="59"/>
      <c r="M420" s="442"/>
      <c r="N420" s="443"/>
      <c r="O420" s="443"/>
      <c r="P420" s="443"/>
      <c r="Q420" s="443"/>
      <c r="R420" s="443"/>
      <c r="S420" s="443"/>
      <c r="T420" s="443"/>
      <c r="U420" s="443"/>
      <c r="V420" s="443"/>
      <c r="W420" s="443"/>
      <c r="X420" s="443"/>
      <c r="Y420" s="443"/>
      <c r="Z420" s="443"/>
      <c r="AA420" s="92"/>
      <c r="AB420" s="92"/>
      <c r="AC420" s="92"/>
      <c r="AD420" s="92"/>
      <c r="AE420" s="92"/>
      <c r="AF420" s="92"/>
      <c r="AG420" s="92"/>
      <c r="AH420" s="92"/>
      <c r="AI420" s="92"/>
      <c r="AJ420" s="92"/>
      <c r="AK420" s="92"/>
      <c r="AL420" s="92"/>
      <c r="AM420" s="92"/>
    </row>
    <row r="421" spans="1:39" s="61" customFormat="1" ht="15" customHeight="1" x14ac:dyDescent="0.25">
      <c r="A421" s="92"/>
      <c r="B421" s="92"/>
      <c r="C421" s="92"/>
      <c r="D421" s="92"/>
      <c r="E421" s="92"/>
      <c r="F421" s="92"/>
      <c r="G421" s="59"/>
      <c r="J421" s="59"/>
      <c r="M421" s="442"/>
      <c r="N421" s="443"/>
      <c r="O421" s="443"/>
      <c r="P421" s="443"/>
      <c r="Q421" s="443"/>
      <c r="R421" s="443"/>
      <c r="S421" s="443"/>
      <c r="T421" s="443"/>
      <c r="U421" s="443"/>
      <c r="V421" s="443"/>
      <c r="W421" s="443"/>
      <c r="X421" s="443"/>
      <c r="Y421" s="443"/>
      <c r="Z421" s="443"/>
      <c r="AA421" s="92"/>
      <c r="AB421" s="92"/>
      <c r="AC421" s="92"/>
      <c r="AD421" s="92"/>
      <c r="AE421" s="92"/>
      <c r="AF421" s="92"/>
      <c r="AG421" s="92"/>
      <c r="AH421" s="92"/>
      <c r="AI421" s="92"/>
      <c r="AJ421" s="92"/>
      <c r="AK421" s="92"/>
      <c r="AL421" s="92"/>
      <c r="AM421" s="92"/>
    </row>
    <row r="422" spans="1:39" s="61" customFormat="1" ht="12.75" customHeight="1" x14ac:dyDescent="0.25">
      <c r="A422" s="96"/>
      <c r="B422" s="96"/>
      <c r="C422" s="96"/>
      <c r="D422" s="96"/>
      <c r="E422" s="96"/>
      <c r="F422" s="96"/>
      <c r="G422" s="104"/>
      <c r="H422" s="189"/>
      <c r="I422" s="189"/>
      <c r="J422" s="104"/>
      <c r="K422" s="189"/>
      <c r="L422" s="189"/>
      <c r="M422" s="442"/>
      <c r="N422" s="443"/>
      <c r="O422" s="443"/>
      <c r="P422" s="443"/>
      <c r="Q422" s="443"/>
      <c r="R422" s="443"/>
      <c r="S422" s="443"/>
      <c r="T422" s="443"/>
      <c r="U422" s="443"/>
      <c r="V422" s="443"/>
      <c r="W422" s="443"/>
      <c r="X422" s="443"/>
      <c r="Y422" s="443"/>
      <c r="Z422" s="443"/>
      <c r="AA422" s="92"/>
      <c r="AB422" s="92"/>
      <c r="AC422" s="92"/>
      <c r="AD422" s="92"/>
      <c r="AE422" s="92"/>
      <c r="AF422" s="92"/>
      <c r="AG422" s="92"/>
      <c r="AH422" s="92"/>
      <c r="AI422" s="92"/>
      <c r="AJ422" s="92"/>
      <c r="AK422" s="92"/>
      <c r="AL422" s="92"/>
      <c r="AM422" s="92"/>
    </row>
    <row r="423" spans="1:39" s="61" customFormat="1" ht="12.75" customHeight="1" x14ac:dyDescent="0.25">
      <c r="A423" s="92"/>
      <c r="B423" s="92"/>
      <c r="C423" s="92"/>
      <c r="D423" s="92"/>
      <c r="E423" s="92"/>
      <c r="F423" s="92"/>
      <c r="G423" s="59"/>
      <c r="J423" s="59"/>
      <c r="M423" s="442"/>
      <c r="N423" s="443"/>
      <c r="O423" s="443"/>
      <c r="P423" s="443"/>
      <c r="Q423" s="443"/>
      <c r="R423" s="443"/>
      <c r="S423" s="443"/>
      <c r="T423" s="443"/>
      <c r="U423" s="443"/>
      <c r="V423" s="443"/>
      <c r="W423" s="443"/>
      <c r="X423" s="443"/>
      <c r="Y423" s="443"/>
      <c r="Z423" s="443"/>
      <c r="AA423" s="92"/>
      <c r="AB423" s="92"/>
      <c r="AC423" s="92"/>
      <c r="AD423" s="92"/>
      <c r="AE423" s="92"/>
      <c r="AF423" s="92"/>
      <c r="AG423" s="92"/>
      <c r="AH423" s="92"/>
      <c r="AI423" s="92"/>
      <c r="AJ423" s="92"/>
      <c r="AK423" s="92"/>
      <c r="AL423" s="92"/>
      <c r="AM423" s="92"/>
    </row>
    <row r="424" spans="1:39" s="104" customFormat="1" ht="12.75" customHeight="1" x14ac:dyDescent="0.2">
      <c r="A424" s="59"/>
      <c r="B424" s="59"/>
      <c r="C424" s="59"/>
      <c r="D424" s="140"/>
      <c r="E424" s="59"/>
      <c r="F424" s="59"/>
      <c r="G424" s="59"/>
      <c r="H424" s="140"/>
      <c r="I424" s="61"/>
      <c r="J424" s="59"/>
      <c r="K424" s="140"/>
      <c r="L424" s="61"/>
    </row>
    <row r="425" spans="1:39" ht="12.75" customHeight="1" x14ac:dyDescent="0.2">
      <c r="D425" s="140"/>
      <c r="H425" s="140"/>
      <c r="K425" s="140"/>
    </row>
    <row r="426" spans="1:39" ht="12.75" customHeight="1" x14ac:dyDescent="0.2">
      <c r="D426" s="140"/>
      <c r="H426" s="140"/>
      <c r="K426" s="140"/>
    </row>
    <row r="427" spans="1:39" ht="12.75" customHeight="1" x14ac:dyDescent="0.2">
      <c r="D427" s="140"/>
      <c r="H427" s="140"/>
      <c r="K427" s="140"/>
    </row>
    <row r="428" spans="1:39" ht="12.75" customHeight="1" x14ac:dyDescent="0.2">
      <c r="A428" s="104"/>
      <c r="B428" s="104"/>
      <c r="C428" s="104"/>
      <c r="D428" s="141"/>
      <c r="E428" s="104"/>
      <c r="F428" s="104"/>
      <c r="G428" s="104"/>
      <c r="H428" s="141"/>
      <c r="I428" s="189"/>
      <c r="J428" s="104"/>
      <c r="K428" s="141"/>
      <c r="L428" s="189"/>
    </row>
    <row r="429" spans="1:39" ht="12.75" customHeight="1" x14ac:dyDescent="0.2">
      <c r="D429" s="140"/>
      <c r="H429" s="140"/>
      <c r="K429" s="140"/>
    </row>
    <row r="430" spans="1:39" ht="12.75" customHeight="1" x14ac:dyDescent="0.2">
      <c r="D430" s="140"/>
      <c r="H430" s="140"/>
      <c r="K430" s="140"/>
    </row>
    <row r="431" spans="1:39" s="104" customFormat="1" ht="12.75" customHeight="1" x14ac:dyDescent="0.2">
      <c r="A431" s="59"/>
      <c r="B431" s="59"/>
      <c r="C431" s="59"/>
      <c r="D431" s="140"/>
      <c r="E431" s="59"/>
      <c r="F431" s="59"/>
      <c r="G431" s="59"/>
      <c r="H431" s="140"/>
      <c r="I431" s="61"/>
      <c r="J431" s="59"/>
      <c r="K431" s="140"/>
      <c r="L431" s="61"/>
    </row>
    <row r="432" spans="1:39" ht="12.75" customHeight="1" x14ac:dyDescent="0.2">
      <c r="D432" s="140"/>
      <c r="H432" s="140"/>
      <c r="K432" s="140"/>
    </row>
    <row r="433" spans="1:12" ht="12.75" customHeight="1" x14ac:dyDescent="0.2">
      <c r="D433" s="140"/>
      <c r="H433" s="140"/>
      <c r="K433" s="140"/>
    </row>
    <row r="434" spans="1:12" s="104" customFormat="1" ht="12.75" customHeight="1" x14ac:dyDescent="0.2">
      <c r="A434" s="59"/>
      <c r="B434" s="59"/>
      <c r="C434" s="59"/>
      <c r="D434" s="140"/>
      <c r="E434" s="59"/>
      <c r="F434" s="59"/>
      <c r="G434" s="59"/>
      <c r="H434" s="140"/>
      <c r="I434" s="61"/>
      <c r="J434" s="59"/>
      <c r="K434" s="140"/>
      <c r="L434" s="61"/>
    </row>
    <row r="435" spans="1:12" ht="12.75" customHeight="1" x14ac:dyDescent="0.2">
      <c r="A435" s="104"/>
      <c r="B435" s="104"/>
      <c r="C435" s="104"/>
      <c r="D435" s="141"/>
      <c r="E435" s="104"/>
      <c r="F435" s="104"/>
      <c r="G435" s="104"/>
      <c r="H435" s="141"/>
      <c r="I435" s="189"/>
      <c r="J435" s="104"/>
      <c r="K435" s="141"/>
      <c r="L435" s="189"/>
    </row>
    <row r="436" spans="1:12" ht="12.75" customHeight="1" x14ac:dyDescent="0.2">
      <c r="D436" s="140"/>
      <c r="H436" s="140"/>
      <c r="K436" s="140"/>
    </row>
    <row r="437" spans="1:12" ht="12.75" customHeight="1" x14ac:dyDescent="0.2">
      <c r="D437" s="140"/>
      <c r="H437" s="140"/>
      <c r="K437" s="140"/>
    </row>
    <row r="438" spans="1:12" ht="12.75" customHeight="1" x14ac:dyDescent="0.2">
      <c r="A438" s="104"/>
      <c r="B438" s="104"/>
      <c r="C438" s="104"/>
      <c r="D438" s="141"/>
      <c r="E438" s="104"/>
      <c r="F438" s="104"/>
      <c r="G438" s="104"/>
      <c r="H438" s="141"/>
      <c r="I438" s="189"/>
      <c r="J438" s="104"/>
      <c r="K438" s="141"/>
      <c r="L438" s="189"/>
    </row>
    <row r="439" spans="1:12" ht="12.75" customHeight="1" x14ac:dyDescent="0.2">
      <c r="D439" s="140"/>
      <c r="H439" s="140"/>
      <c r="K439" s="140"/>
    </row>
    <row r="440" spans="1:12" ht="12.75" customHeight="1" x14ac:dyDescent="0.2">
      <c r="D440" s="140"/>
      <c r="H440" s="140"/>
      <c r="K440" s="140"/>
    </row>
    <row r="441" spans="1:12" ht="12.75" customHeight="1" x14ac:dyDescent="0.2">
      <c r="D441" s="140"/>
      <c r="H441" s="140"/>
      <c r="K441" s="140"/>
    </row>
    <row r="442" spans="1:12" ht="12.75" customHeight="1" x14ac:dyDescent="0.2">
      <c r="D442" s="140"/>
      <c r="H442" s="140"/>
      <c r="K442" s="140"/>
    </row>
    <row r="443" spans="1:12" ht="12.75" customHeight="1" x14ac:dyDescent="0.2">
      <c r="D443" s="140"/>
      <c r="H443" s="140"/>
      <c r="K443" s="140"/>
    </row>
    <row r="444" spans="1:12" ht="12.75" customHeight="1" x14ac:dyDescent="0.2">
      <c r="D444" s="140"/>
      <c r="H444" s="140"/>
      <c r="K444" s="140"/>
    </row>
    <row r="445" spans="1:12" ht="12.75" customHeight="1" x14ac:dyDescent="0.2">
      <c r="D445" s="140"/>
      <c r="H445" s="140"/>
      <c r="K445" s="140"/>
    </row>
    <row r="446" spans="1:12" s="104" customFormat="1" ht="12.75" customHeight="1" x14ac:dyDescent="0.2">
      <c r="A446" s="59"/>
      <c r="B446" s="59"/>
      <c r="C446" s="59"/>
      <c r="D446" s="140"/>
      <c r="E446" s="59"/>
      <c r="F446" s="59"/>
      <c r="G446" s="59"/>
      <c r="H446" s="140"/>
      <c r="I446" s="61"/>
      <c r="J446" s="59"/>
      <c r="K446" s="140"/>
      <c r="L446" s="61"/>
    </row>
    <row r="447" spans="1:12" ht="12.75" customHeight="1" x14ac:dyDescent="0.2">
      <c r="D447" s="140"/>
      <c r="H447" s="140"/>
      <c r="K447" s="140"/>
    </row>
    <row r="448" spans="1:12" ht="12.75" customHeight="1" x14ac:dyDescent="0.2">
      <c r="D448" s="140"/>
      <c r="H448" s="140"/>
      <c r="K448" s="140"/>
    </row>
    <row r="449" spans="1:12" ht="12.75" customHeight="1" x14ac:dyDescent="0.2">
      <c r="D449" s="140"/>
      <c r="H449" s="140"/>
      <c r="K449" s="140"/>
    </row>
    <row r="450" spans="1:12" ht="12.75" customHeight="1" x14ac:dyDescent="0.2">
      <c r="A450" s="104"/>
      <c r="B450" s="104"/>
      <c r="C450" s="104"/>
      <c r="D450" s="141"/>
      <c r="E450" s="104"/>
      <c r="F450" s="104"/>
      <c r="G450" s="104"/>
      <c r="H450" s="141"/>
      <c r="I450" s="189"/>
      <c r="J450" s="104"/>
      <c r="K450" s="141"/>
      <c r="L450" s="189"/>
    </row>
    <row r="451" spans="1:12" ht="12.75" customHeight="1" x14ac:dyDescent="0.2">
      <c r="D451" s="140"/>
      <c r="H451" s="140"/>
      <c r="K451" s="140"/>
    </row>
    <row r="452" spans="1:12" x14ac:dyDescent="0.2">
      <c r="D452" s="140"/>
      <c r="H452" s="140"/>
      <c r="K452" s="140"/>
    </row>
    <row r="453" spans="1:12" x14ac:dyDescent="0.2">
      <c r="D453" s="140"/>
      <c r="H453" s="140"/>
      <c r="K453" s="140"/>
    </row>
    <row r="454" spans="1:12" s="104" customFormat="1" x14ac:dyDescent="0.2">
      <c r="A454" s="59"/>
      <c r="B454" s="59"/>
      <c r="C454" s="59"/>
      <c r="D454" s="140"/>
      <c r="E454" s="59"/>
      <c r="F454" s="59"/>
      <c r="G454" s="59"/>
      <c r="H454" s="140"/>
      <c r="I454" s="61"/>
      <c r="J454" s="59"/>
      <c r="K454" s="140"/>
      <c r="L454" s="61"/>
    </row>
    <row r="455" spans="1:12" x14ac:dyDescent="0.2">
      <c r="D455" s="140"/>
      <c r="H455" s="140"/>
      <c r="K455" s="140"/>
    </row>
    <row r="456" spans="1:12" x14ac:dyDescent="0.2">
      <c r="D456" s="140"/>
      <c r="H456" s="140"/>
      <c r="K456" s="140"/>
    </row>
    <row r="457" spans="1:12" x14ac:dyDescent="0.2">
      <c r="D457" s="140"/>
      <c r="H457" s="140"/>
      <c r="K457" s="140"/>
    </row>
    <row r="458" spans="1:12" x14ac:dyDescent="0.2">
      <c r="A458" s="104"/>
      <c r="B458" s="104"/>
      <c r="C458" s="104"/>
      <c r="D458" s="141"/>
      <c r="E458" s="104"/>
      <c r="F458" s="104"/>
      <c r="G458" s="104"/>
      <c r="H458" s="141"/>
      <c r="I458" s="189"/>
      <c r="J458" s="104"/>
      <c r="K458" s="141"/>
      <c r="L458" s="189"/>
    </row>
    <row r="459" spans="1:12" x14ac:dyDescent="0.2">
      <c r="D459" s="140"/>
      <c r="H459" s="140"/>
      <c r="K459" s="140"/>
    </row>
    <row r="460" spans="1:12" x14ac:dyDescent="0.2">
      <c r="D460" s="140"/>
      <c r="H460" s="140"/>
      <c r="K460" s="140"/>
    </row>
    <row r="461" spans="1:12" s="104" customFormat="1" x14ac:dyDescent="0.2">
      <c r="A461" s="59"/>
      <c r="B461" s="59"/>
      <c r="C461" s="59"/>
      <c r="D461" s="140"/>
      <c r="E461" s="59"/>
      <c r="F461" s="59"/>
      <c r="G461" s="59"/>
      <c r="H461" s="140"/>
      <c r="I461" s="61"/>
      <c r="J461" s="59"/>
      <c r="K461" s="140"/>
      <c r="L461" s="61"/>
    </row>
    <row r="462" spans="1:12" x14ac:dyDescent="0.2">
      <c r="D462" s="140"/>
      <c r="H462" s="140"/>
      <c r="K462" s="140"/>
    </row>
    <row r="463" spans="1:12" x14ac:dyDescent="0.2">
      <c r="D463" s="140"/>
      <c r="H463" s="140"/>
      <c r="K463" s="140"/>
    </row>
    <row r="464" spans="1:12" x14ac:dyDescent="0.2">
      <c r="D464" s="140"/>
      <c r="H464" s="140"/>
      <c r="K464" s="140"/>
    </row>
    <row r="465" spans="1:12" x14ac:dyDescent="0.2">
      <c r="A465" s="104"/>
      <c r="B465" s="104"/>
      <c r="C465" s="104"/>
      <c r="D465" s="141"/>
      <c r="E465" s="104"/>
      <c r="F465" s="104"/>
      <c r="G465" s="104"/>
      <c r="H465" s="141"/>
      <c r="I465" s="189"/>
      <c r="J465" s="104"/>
      <c r="K465" s="141"/>
      <c r="L465" s="189"/>
    </row>
    <row r="466" spans="1:12" x14ac:dyDescent="0.2">
      <c r="D466" s="140"/>
      <c r="H466" s="140"/>
      <c r="K466" s="140"/>
    </row>
    <row r="467" spans="1:12" x14ac:dyDescent="0.2">
      <c r="D467" s="140"/>
      <c r="H467" s="140"/>
      <c r="K467" s="140"/>
    </row>
    <row r="468" spans="1:12" x14ac:dyDescent="0.2">
      <c r="D468" s="140"/>
      <c r="H468" s="140"/>
      <c r="K468" s="140"/>
    </row>
    <row r="469" spans="1:12" x14ac:dyDescent="0.2">
      <c r="D469" s="140"/>
      <c r="H469" s="140"/>
      <c r="K469" s="140"/>
    </row>
    <row r="471" spans="1:12" s="104" customFormat="1" x14ac:dyDescent="0.2">
      <c r="A471" s="59"/>
      <c r="B471" s="59"/>
      <c r="C471" s="59"/>
      <c r="D471" s="59"/>
      <c r="E471" s="59"/>
      <c r="F471" s="59"/>
      <c r="G471" s="59"/>
      <c r="H471" s="59"/>
      <c r="I471" s="61"/>
      <c r="J471" s="59"/>
      <c r="K471" s="59"/>
      <c r="L471" s="61"/>
    </row>
    <row r="475" spans="1:12" x14ac:dyDescent="0.2">
      <c r="A475" s="104"/>
      <c r="B475" s="104"/>
      <c r="C475" s="104"/>
      <c r="D475" s="104"/>
      <c r="E475" s="104"/>
      <c r="F475" s="104"/>
      <c r="G475" s="104"/>
      <c r="H475" s="104"/>
      <c r="I475" s="189"/>
      <c r="J475" s="104"/>
      <c r="K475" s="104"/>
      <c r="L475" s="189"/>
    </row>
    <row r="477" spans="1:12" s="104" customFormat="1" x14ac:dyDescent="0.2">
      <c r="A477" s="59"/>
      <c r="B477" s="59"/>
      <c r="C477" s="59"/>
      <c r="D477" s="59"/>
      <c r="E477" s="59"/>
      <c r="F477" s="59"/>
      <c r="G477" s="59"/>
      <c r="H477" s="59"/>
      <c r="I477" s="61"/>
      <c r="J477" s="59"/>
      <c r="K477" s="59"/>
      <c r="L477" s="61"/>
    </row>
    <row r="480" spans="1:12" s="104" customFormat="1" x14ac:dyDescent="0.2">
      <c r="A480" s="59"/>
      <c r="B480" s="59"/>
      <c r="C480" s="59"/>
      <c r="D480" s="59"/>
      <c r="E480" s="59"/>
      <c r="F480" s="59"/>
      <c r="G480" s="59"/>
      <c r="H480" s="59"/>
      <c r="I480" s="61"/>
      <c r="J480" s="59"/>
      <c r="K480" s="59"/>
      <c r="L480" s="61"/>
    </row>
    <row r="481" spans="1:12" x14ac:dyDescent="0.2">
      <c r="A481" s="104"/>
      <c r="B481" s="104"/>
      <c r="C481" s="104"/>
      <c r="D481" s="104"/>
      <c r="E481" s="104"/>
      <c r="F481" s="104"/>
      <c r="G481" s="104"/>
      <c r="H481" s="104"/>
      <c r="I481" s="189"/>
      <c r="J481" s="104"/>
      <c r="K481" s="104"/>
      <c r="L481" s="189"/>
    </row>
    <row r="484" spans="1:12" s="104" customFormat="1" x14ac:dyDescent="0.2">
      <c r="I484" s="189"/>
      <c r="L484" s="189"/>
    </row>
    <row r="488" spans="1:12" x14ac:dyDescent="0.2">
      <c r="A488" s="104"/>
      <c r="B488" s="104"/>
      <c r="C488" s="104"/>
      <c r="D488" s="104"/>
      <c r="E488" s="104"/>
      <c r="F488" s="104"/>
      <c r="G488" s="104"/>
      <c r="H488" s="104"/>
      <c r="I488" s="189"/>
      <c r="J488" s="104"/>
      <c r="K488" s="104"/>
      <c r="L488" s="189"/>
    </row>
    <row r="491" spans="1:12" x14ac:dyDescent="0.2">
      <c r="C491" s="59">
        <f>C488</f>
        <v>0</v>
      </c>
    </row>
  </sheetData>
  <mergeCells count="73">
    <mergeCell ref="C310:E310"/>
    <mergeCell ref="C312:E312"/>
    <mergeCell ref="A316:F316"/>
    <mergeCell ref="C281:E281"/>
    <mergeCell ref="C283:E283"/>
    <mergeCell ref="C294:E294"/>
    <mergeCell ref="C299:E299"/>
    <mergeCell ref="C302:E302"/>
    <mergeCell ref="C307:E307"/>
    <mergeCell ref="C276:E276"/>
    <mergeCell ref="C212:E212"/>
    <mergeCell ref="C220:E220"/>
    <mergeCell ref="C222:E222"/>
    <mergeCell ref="C231:E231"/>
    <mergeCell ref="C238:E238"/>
    <mergeCell ref="C246:E246"/>
    <mergeCell ref="C252:E252"/>
    <mergeCell ref="C256:E256"/>
    <mergeCell ref="C258:E258"/>
    <mergeCell ref="C267:E267"/>
    <mergeCell ref="C271:E271"/>
    <mergeCell ref="C205:E205"/>
    <mergeCell ref="C146:E146"/>
    <mergeCell ref="C150:E150"/>
    <mergeCell ref="C153:E153"/>
    <mergeCell ref="C156:E156"/>
    <mergeCell ref="C158:E158"/>
    <mergeCell ref="C166:E166"/>
    <mergeCell ref="C172:E172"/>
    <mergeCell ref="C179:E179"/>
    <mergeCell ref="C184:E184"/>
    <mergeCell ref="C191:E191"/>
    <mergeCell ref="C193:E193"/>
    <mergeCell ref="C142:E142"/>
    <mergeCell ref="C80:E80"/>
    <mergeCell ref="C98:E98"/>
    <mergeCell ref="C108:E108"/>
    <mergeCell ref="C110:E110"/>
    <mergeCell ref="C113:E113"/>
    <mergeCell ref="C122:E122"/>
    <mergeCell ref="C126:E126"/>
    <mergeCell ref="C128:E128"/>
    <mergeCell ref="C131:E131"/>
    <mergeCell ref="C135:E135"/>
    <mergeCell ref="C138:E138"/>
    <mergeCell ref="C68:E68"/>
    <mergeCell ref="C13:E13"/>
    <mergeCell ref="C14:E14"/>
    <mergeCell ref="C26:E26"/>
    <mergeCell ref="C32:E32"/>
    <mergeCell ref="C40:E40"/>
    <mergeCell ref="C44:E44"/>
    <mergeCell ref="C48:E48"/>
    <mergeCell ref="C55:E55"/>
    <mergeCell ref="C57:E57"/>
    <mergeCell ref="C60:E60"/>
    <mergeCell ref="C64:E64"/>
    <mergeCell ref="C10:E10"/>
    <mergeCell ref="A5:F6"/>
    <mergeCell ref="G5:I5"/>
    <mergeCell ref="J5:L5"/>
    <mergeCell ref="G6:L6"/>
    <mergeCell ref="A7:A8"/>
    <mergeCell ref="B7:B8"/>
    <mergeCell ref="C7:D8"/>
    <mergeCell ref="E7:E8"/>
    <mergeCell ref="F7:F8"/>
    <mergeCell ref="G7:G8"/>
    <mergeCell ref="H7:H8"/>
    <mergeCell ref="I7:I8"/>
    <mergeCell ref="J7:J8"/>
    <mergeCell ref="K7:K8"/>
    <mergeCell ref="L7:L8"/>
  </mergeCells>
  <dataValidations count="1">
    <dataValidation type="whole" allowBlank="1" showInputMessage="1" showErrorMessage="1" errorTitle="Error" error="Your numbers contain decimals please round of to whole numbers" promptTitle="NB" prompt="Only whole numbers" sqref="G81:L84 G245:I245 G249:I249 G277:L277 G77:L79 G274:L275 G230:L231 G184:L190 G255:L256 G108:L108 G291:I291 G134:L134 G15:L24 G212:L215 G49:L50 G28:L30 G153:L156 G100:L100 G36:I36 G116:L117 G127:L127 G123:L123 G262:L263 G103:I103 G224:L225 G138:L138 G151:J151 K149:L151 G69:L74 G198:I204 G35:L35 G102:L102 G132:L132 H149:I149 G174:I175 G228:L228 G229:I229 G218:L222 G247:L248 G250:L251 G272:L272 G287:L290 G56:I56 J89:L92 G87:L88 G280:L281 G37:L39 G52:L54 G65:L66 G89:I91 G104:L105 G165:L166 G169:L173 G233:L235 G161:L162">
      <formula1>0</formula1>
      <formula2>3000000</formula2>
    </dataValidation>
  </dataValidations>
  <printOptions horizontalCentered="1"/>
  <pageMargins left="0.39370078740157483" right="0.39370078740157483" top="0.39370078740157483" bottom="0" header="0.51181102362204722" footer="0.51181102362204722"/>
  <pageSetup paperSize="9" scale="50" orientation="landscape" r:id="rId1"/>
  <headerFooter alignWithMargins="0"/>
  <rowBreaks count="5" manualBreakCount="5">
    <brk id="58" max="11" man="1"/>
    <brk id="111" max="11" man="1"/>
    <brk id="159" max="11" man="1"/>
    <brk id="222" max="11" man="1"/>
    <brk id="283" max="1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autoPageBreaks="0"/>
  </sheetPr>
  <dimension ref="A1:L396"/>
  <sheetViews>
    <sheetView showGridLines="0" topLeftCell="C373" zoomScale="85" zoomScaleNormal="85" zoomScaleSheetLayoutView="100" workbookViewId="0">
      <selection activeCell="E21" sqref="E21"/>
    </sheetView>
  </sheetViews>
  <sheetFormatPr defaultColWidth="9.28515625" defaultRowHeight="12.75" x14ac:dyDescent="0.2"/>
  <cols>
    <col min="1" max="1" width="9.28515625" style="665"/>
    <col min="2" max="2" width="1.7109375" style="665" customWidth="1"/>
    <col min="3" max="3" width="4.7109375" style="665" customWidth="1"/>
    <col min="4" max="4" width="8.7109375" style="665" customWidth="1"/>
    <col min="5" max="5" width="45.7109375" style="665" customWidth="1"/>
    <col min="6" max="8" width="14.7109375" style="700" customWidth="1"/>
    <col min="9" max="9" width="1.7109375" style="665" customWidth="1"/>
    <col min="10" max="16384" width="9.28515625" style="665"/>
  </cols>
  <sheetData>
    <row r="1" spans="1:12" s="647" customFormat="1" ht="15" customHeight="1" x14ac:dyDescent="0.25">
      <c r="B1" s="648"/>
      <c r="C1" s="649" t="s">
        <v>1278</v>
      </c>
      <c r="D1" s="649"/>
      <c r="E1" s="649"/>
      <c r="F1" s="650"/>
      <c r="G1" s="650"/>
      <c r="H1" s="650"/>
    </row>
    <row r="2" spans="1:12" s="647" customFormat="1" ht="15" customHeight="1" x14ac:dyDescent="0.25">
      <c r="B2" s="651"/>
      <c r="C2" s="652"/>
      <c r="D2" s="652"/>
      <c r="E2" s="652"/>
      <c r="F2" s="653"/>
      <c r="G2" s="653"/>
      <c r="H2" s="653"/>
    </row>
    <row r="3" spans="1:12" s="647" customFormat="1" ht="30" customHeight="1" x14ac:dyDescent="0.25">
      <c r="B3" s="654"/>
      <c r="C3" s="794" t="s">
        <v>1279</v>
      </c>
      <c r="D3" s="794"/>
      <c r="E3" s="794"/>
      <c r="F3" s="794"/>
      <c r="G3" s="794"/>
      <c r="H3" s="794"/>
    </row>
    <row r="4" spans="1:12" s="655" customFormat="1" ht="15" customHeight="1" x14ac:dyDescent="0.2">
      <c r="B4" s="651"/>
      <c r="C4" s="652"/>
      <c r="D4" s="652"/>
      <c r="E4" s="652"/>
      <c r="F4" s="653"/>
      <c r="G4" s="653"/>
      <c r="H4" s="653"/>
    </row>
    <row r="5" spans="1:12" s="655" customFormat="1" ht="18" customHeight="1" x14ac:dyDescent="0.2">
      <c r="B5" s="656"/>
      <c r="C5" s="657"/>
      <c r="D5" s="657"/>
      <c r="E5" s="657"/>
      <c r="F5" s="658" t="s">
        <v>1158</v>
      </c>
      <c r="G5" s="659"/>
      <c r="H5" s="660"/>
    </row>
    <row r="6" spans="1:12" s="655" customFormat="1" ht="18" customHeight="1" x14ac:dyDescent="0.2">
      <c r="B6" s="661"/>
      <c r="C6" s="662"/>
      <c r="D6" s="663"/>
      <c r="E6" s="664"/>
      <c r="F6" s="622" t="s">
        <v>1263</v>
      </c>
      <c r="G6" s="623" t="s">
        <v>1264</v>
      </c>
      <c r="H6" s="624"/>
    </row>
    <row r="7" spans="1:12" ht="18" customHeight="1" x14ac:dyDescent="0.2">
      <c r="B7" s="661"/>
      <c r="C7" s="788" t="s">
        <v>1280</v>
      </c>
      <c r="D7" s="789"/>
      <c r="E7" s="792" t="s">
        <v>195</v>
      </c>
      <c r="F7" s="785" t="str">
        <f>LEFT([5]Settings!$AB$2,4)+1 &amp; "/" &amp; RIGHT([5]Settings!$AB$2,2)+1</f>
        <v>2017/18</v>
      </c>
      <c r="G7" s="626" t="s">
        <v>1265</v>
      </c>
      <c r="H7" s="626"/>
    </row>
    <row r="8" spans="1:12" ht="18" customHeight="1" x14ac:dyDescent="0.2">
      <c r="B8" s="661"/>
      <c r="C8" s="790"/>
      <c r="D8" s="791"/>
      <c r="E8" s="793"/>
      <c r="F8" s="787"/>
      <c r="G8" s="627" t="str">
        <f>LEFT([5]Settings!$AB$2,4)+2 &amp; "/" &amp; RIGHT([5]Settings!$AB$2,2)+2</f>
        <v>2018/19</v>
      </c>
      <c r="H8" s="627" t="str">
        <f>LEFT([5]Settings!$AB$2,4)+3 &amp; "/" &amp; RIGHT([5]Settings!$AB$2,2)+3</f>
        <v>2019/20</v>
      </c>
    </row>
    <row r="9" spans="1:12" ht="15" customHeight="1" x14ac:dyDescent="0.2">
      <c r="B9" s="656"/>
      <c r="C9" s="666"/>
      <c r="D9" s="667"/>
      <c r="E9" s="668"/>
      <c r="F9" s="669" t="s">
        <v>1266</v>
      </c>
      <c r="G9" s="669" t="s">
        <v>1266</v>
      </c>
      <c r="H9" s="669" t="s">
        <v>1266</v>
      </c>
    </row>
    <row r="10" spans="1:12" ht="15" customHeight="1" x14ac:dyDescent="0.2">
      <c r="A10" s="670"/>
      <c r="B10" s="656"/>
      <c r="C10" s="254" t="s">
        <v>1</v>
      </c>
      <c r="D10" s="19"/>
      <c r="E10" s="229"/>
      <c r="F10" s="671"/>
      <c r="G10" s="671"/>
      <c r="H10" s="671"/>
    </row>
    <row r="11" spans="1:12" ht="15" customHeight="1" x14ac:dyDescent="0.2">
      <c r="A11" s="670"/>
      <c r="B11" s="656"/>
      <c r="C11" s="254">
        <v>0</v>
      </c>
      <c r="D11" s="243">
        <v>0</v>
      </c>
      <c r="E11" s="244">
        <v>0</v>
      </c>
      <c r="F11" s="671"/>
      <c r="G11" s="671"/>
      <c r="H11" s="671"/>
    </row>
    <row r="12" spans="1:12" ht="15" customHeight="1" x14ac:dyDescent="0.2">
      <c r="A12" s="670"/>
      <c r="B12" s="656"/>
      <c r="C12" s="20" t="s">
        <v>2</v>
      </c>
      <c r="D12" s="19" t="s">
        <v>268</v>
      </c>
      <c r="E12" s="229" t="s">
        <v>313</v>
      </c>
      <c r="F12" s="632">
        <v>705277</v>
      </c>
      <c r="G12" s="632">
        <v>779473</v>
      </c>
      <c r="H12" s="632">
        <v>841980</v>
      </c>
      <c r="J12" s="672"/>
      <c r="K12" s="672"/>
      <c r="L12" s="672"/>
    </row>
    <row r="13" spans="1:12" s="674" customFormat="1" ht="15" customHeight="1" x14ac:dyDescent="0.2">
      <c r="A13" s="670"/>
      <c r="B13" s="656"/>
      <c r="C13" s="255" t="s">
        <v>2</v>
      </c>
      <c r="D13" s="21" t="s">
        <v>259</v>
      </c>
      <c r="E13" s="65" t="s">
        <v>314</v>
      </c>
      <c r="F13" s="632">
        <v>844287</v>
      </c>
      <c r="G13" s="632">
        <v>942772</v>
      </c>
      <c r="H13" s="673">
        <v>1028922</v>
      </c>
      <c r="J13" s="672"/>
      <c r="K13" s="672"/>
      <c r="L13" s="672"/>
    </row>
    <row r="14" spans="1:12" ht="15" customHeight="1" x14ac:dyDescent="0.2">
      <c r="A14" s="670"/>
      <c r="B14" s="656"/>
      <c r="C14" s="256"/>
      <c r="D14" s="243"/>
      <c r="E14" s="246"/>
      <c r="F14" s="675"/>
      <c r="G14" s="676"/>
      <c r="H14" s="677"/>
      <c r="J14" s="672"/>
      <c r="K14" s="672"/>
      <c r="L14" s="672"/>
    </row>
    <row r="15" spans="1:12" ht="15" customHeight="1" x14ac:dyDescent="0.2">
      <c r="A15" s="670"/>
      <c r="B15" s="656"/>
      <c r="C15" s="20" t="s">
        <v>3</v>
      </c>
      <c r="D15" s="19" t="s">
        <v>4</v>
      </c>
      <c r="E15" s="229" t="s">
        <v>572</v>
      </c>
      <c r="F15" s="632">
        <v>77494</v>
      </c>
      <c r="G15" s="632">
        <v>83203</v>
      </c>
      <c r="H15" s="632">
        <v>88039</v>
      </c>
      <c r="J15" s="672"/>
      <c r="K15" s="672"/>
      <c r="L15" s="672"/>
    </row>
    <row r="16" spans="1:12" ht="15" customHeight="1" x14ac:dyDescent="0.2">
      <c r="A16" s="670"/>
      <c r="B16" s="656"/>
      <c r="C16" s="20" t="s">
        <v>3</v>
      </c>
      <c r="D16" s="19" t="s">
        <v>1281</v>
      </c>
      <c r="E16" s="229" t="s">
        <v>315</v>
      </c>
      <c r="F16" s="632">
        <v>45700</v>
      </c>
      <c r="G16" s="632">
        <v>48917</v>
      </c>
      <c r="H16" s="632">
        <v>51426</v>
      </c>
      <c r="J16" s="672"/>
      <c r="K16" s="672"/>
      <c r="L16" s="672"/>
    </row>
    <row r="17" spans="1:12" ht="15" customHeight="1" x14ac:dyDescent="0.2">
      <c r="A17" s="670"/>
      <c r="B17" s="656"/>
      <c r="C17" s="20" t="s">
        <v>3</v>
      </c>
      <c r="D17" s="19" t="s">
        <v>5</v>
      </c>
      <c r="E17" s="229" t="s">
        <v>316</v>
      </c>
      <c r="F17" s="632">
        <v>79569</v>
      </c>
      <c r="G17" s="632">
        <v>85530</v>
      </c>
      <c r="H17" s="632">
        <v>90751</v>
      </c>
      <c r="J17" s="672"/>
      <c r="K17" s="672"/>
      <c r="L17" s="672"/>
    </row>
    <row r="18" spans="1:12" ht="15" customHeight="1" x14ac:dyDescent="0.2">
      <c r="A18" s="670"/>
      <c r="B18" s="656"/>
      <c r="C18" s="20" t="s">
        <v>3</v>
      </c>
      <c r="D18" s="19" t="s">
        <v>6</v>
      </c>
      <c r="E18" s="229" t="s">
        <v>317</v>
      </c>
      <c r="F18" s="632">
        <v>82084</v>
      </c>
      <c r="G18" s="632">
        <v>88192</v>
      </c>
      <c r="H18" s="632">
        <v>93638</v>
      </c>
      <c r="J18" s="672"/>
      <c r="K18" s="672"/>
      <c r="L18" s="672"/>
    </row>
    <row r="19" spans="1:12" ht="15" customHeight="1" x14ac:dyDescent="0.2">
      <c r="A19" s="670"/>
      <c r="B19" s="656"/>
      <c r="C19" s="20" t="s">
        <v>3</v>
      </c>
      <c r="D19" s="19" t="s">
        <v>7</v>
      </c>
      <c r="E19" s="229" t="s">
        <v>318</v>
      </c>
      <c r="F19" s="632">
        <v>65367</v>
      </c>
      <c r="G19" s="632">
        <v>71933</v>
      </c>
      <c r="H19" s="632">
        <v>77618</v>
      </c>
      <c r="J19" s="672"/>
      <c r="K19" s="672"/>
      <c r="L19" s="672"/>
    </row>
    <row r="20" spans="1:12" ht="15" customHeight="1" x14ac:dyDescent="0.2">
      <c r="A20" s="670"/>
      <c r="B20" s="656"/>
      <c r="C20" s="20" t="s">
        <v>3</v>
      </c>
      <c r="D20" s="19" t="s">
        <v>1282</v>
      </c>
      <c r="E20" s="229" t="s">
        <v>319</v>
      </c>
      <c r="F20" s="632">
        <v>102637</v>
      </c>
      <c r="G20" s="632">
        <v>113277</v>
      </c>
      <c r="H20" s="632">
        <v>123252</v>
      </c>
      <c r="J20" s="672"/>
      <c r="K20" s="672"/>
      <c r="L20" s="672"/>
    </row>
    <row r="21" spans="1:12" ht="15" customHeight="1" x14ac:dyDescent="0.2">
      <c r="A21" s="670"/>
      <c r="B21" s="656"/>
      <c r="C21" s="20" t="s">
        <v>3</v>
      </c>
      <c r="D21" s="19" t="s">
        <v>8</v>
      </c>
      <c r="E21" s="229" t="s">
        <v>320</v>
      </c>
      <c r="F21" s="632">
        <v>42375</v>
      </c>
      <c r="G21" s="632">
        <v>45402</v>
      </c>
      <c r="H21" s="632">
        <v>48090</v>
      </c>
      <c r="J21" s="672"/>
      <c r="K21" s="672"/>
      <c r="L21" s="672"/>
    </row>
    <row r="22" spans="1:12" ht="15" customHeight="1" x14ac:dyDescent="0.2">
      <c r="A22" s="670"/>
      <c r="B22" s="656"/>
      <c r="C22" s="20" t="s">
        <v>9</v>
      </c>
      <c r="D22" s="19" t="s">
        <v>1283</v>
      </c>
      <c r="E22" s="229" t="s">
        <v>1161</v>
      </c>
      <c r="F22" s="673">
        <v>84825</v>
      </c>
      <c r="G22" s="673">
        <v>88177</v>
      </c>
      <c r="H22" s="673">
        <v>91012</v>
      </c>
      <c r="J22" s="672"/>
      <c r="K22" s="672"/>
      <c r="L22" s="672"/>
    </row>
    <row r="23" spans="1:12" ht="15" customHeight="1" x14ac:dyDescent="0.2">
      <c r="A23" s="670"/>
      <c r="B23" s="656"/>
      <c r="C23" s="22" t="s">
        <v>551</v>
      </c>
      <c r="D23" s="247"/>
      <c r="E23" s="248"/>
      <c r="F23" s="678">
        <f>SUM(F15:F22)</f>
        <v>580051</v>
      </c>
      <c r="G23" s="678">
        <f>SUM(G15:G22)</f>
        <v>624631</v>
      </c>
      <c r="H23" s="678">
        <f>SUM(H15:H22)</f>
        <v>663826</v>
      </c>
      <c r="J23" s="672"/>
      <c r="K23" s="672"/>
      <c r="L23" s="672"/>
    </row>
    <row r="24" spans="1:12" ht="15" customHeight="1" x14ac:dyDescent="0.2">
      <c r="A24" s="670"/>
      <c r="B24" s="656"/>
      <c r="C24" s="256"/>
      <c r="D24" s="245"/>
      <c r="E24" s="246"/>
      <c r="F24" s="671"/>
      <c r="G24" s="671"/>
      <c r="H24" s="671"/>
      <c r="J24" s="672"/>
      <c r="K24" s="672"/>
      <c r="L24" s="672"/>
    </row>
    <row r="25" spans="1:12" ht="15" customHeight="1" x14ac:dyDescent="0.2">
      <c r="A25" s="670"/>
      <c r="B25" s="656"/>
      <c r="C25" s="20" t="s">
        <v>3</v>
      </c>
      <c r="D25" s="19" t="s">
        <v>10</v>
      </c>
      <c r="E25" s="229" t="s">
        <v>321</v>
      </c>
      <c r="F25" s="632">
        <v>218025</v>
      </c>
      <c r="G25" s="632">
        <v>224474</v>
      </c>
      <c r="H25" s="632">
        <v>227832</v>
      </c>
      <c r="J25" s="672"/>
      <c r="K25" s="672"/>
      <c r="L25" s="672"/>
    </row>
    <row r="26" spans="1:12" ht="15" customHeight="1" x14ac:dyDescent="0.2">
      <c r="A26" s="670"/>
      <c r="B26" s="656"/>
      <c r="C26" s="20" t="s">
        <v>3</v>
      </c>
      <c r="D26" s="19" t="s">
        <v>11</v>
      </c>
      <c r="E26" s="229" t="s">
        <v>322</v>
      </c>
      <c r="F26" s="632">
        <v>227129</v>
      </c>
      <c r="G26" s="632">
        <v>233395</v>
      </c>
      <c r="H26" s="632">
        <v>236441</v>
      </c>
      <c r="J26" s="672"/>
      <c r="K26" s="672"/>
      <c r="L26" s="672"/>
    </row>
    <row r="27" spans="1:12" ht="15" customHeight="1" x14ac:dyDescent="0.2">
      <c r="A27" s="670"/>
      <c r="B27" s="656"/>
      <c r="C27" s="20" t="s">
        <v>3</v>
      </c>
      <c r="D27" s="19" t="s">
        <v>12</v>
      </c>
      <c r="E27" s="229" t="s">
        <v>323</v>
      </c>
      <c r="F27" s="632">
        <v>34997</v>
      </c>
      <c r="G27" s="632">
        <v>37805</v>
      </c>
      <c r="H27" s="632">
        <v>39333</v>
      </c>
      <c r="J27" s="672"/>
      <c r="K27" s="672"/>
      <c r="L27" s="672"/>
    </row>
    <row r="28" spans="1:12" ht="15" customHeight="1" x14ac:dyDescent="0.2">
      <c r="A28" s="670"/>
      <c r="B28" s="656"/>
      <c r="C28" s="20" t="s">
        <v>3</v>
      </c>
      <c r="D28" s="19" t="s">
        <v>13</v>
      </c>
      <c r="E28" s="229" t="s">
        <v>324</v>
      </c>
      <c r="F28" s="632">
        <v>95446</v>
      </c>
      <c r="G28" s="632">
        <v>96836</v>
      </c>
      <c r="H28" s="632">
        <v>96852</v>
      </c>
      <c r="J28" s="672"/>
      <c r="K28" s="672"/>
      <c r="L28" s="672"/>
    </row>
    <row r="29" spans="1:12" ht="15" customHeight="1" x14ac:dyDescent="0.2">
      <c r="A29" s="670"/>
      <c r="B29" s="656"/>
      <c r="C29" s="20" t="s">
        <v>3</v>
      </c>
      <c r="D29" s="19" t="s">
        <v>14</v>
      </c>
      <c r="E29" s="229" t="s">
        <v>325</v>
      </c>
      <c r="F29" s="632">
        <v>73615</v>
      </c>
      <c r="G29" s="632">
        <v>75217</v>
      </c>
      <c r="H29" s="632">
        <v>75760</v>
      </c>
      <c r="J29" s="672"/>
      <c r="K29" s="672"/>
      <c r="L29" s="672"/>
    </row>
    <row r="30" spans="1:12" ht="15" customHeight="1" x14ac:dyDescent="0.2">
      <c r="A30" s="670"/>
      <c r="B30" s="656"/>
      <c r="C30" s="20" t="s">
        <v>3</v>
      </c>
      <c r="D30" s="19" t="s">
        <v>513</v>
      </c>
      <c r="E30" s="229" t="s">
        <v>573</v>
      </c>
      <c r="F30" s="632">
        <v>149375</v>
      </c>
      <c r="G30" s="632">
        <v>155353</v>
      </c>
      <c r="H30" s="632">
        <v>158899</v>
      </c>
      <c r="J30" s="672"/>
      <c r="K30" s="672"/>
      <c r="L30" s="672"/>
    </row>
    <row r="31" spans="1:12" ht="15" customHeight="1" x14ac:dyDescent="0.2">
      <c r="A31" s="670"/>
      <c r="B31" s="656"/>
      <c r="C31" s="20" t="s">
        <v>9</v>
      </c>
      <c r="D31" s="19" t="s">
        <v>15</v>
      </c>
      <c r="E31" s="229" t="s">
        <v>495</v>
      </c>
      <c r="F31" s="673">
        <v>757132</v>
      </c>
      <c r="G31" s="673">
        <v>787007</v>
      </c>
      <c r="H31" s="673">
        <v>839363</v>
      </c>
      <c r="J31" s="672"/>
      <c r="K31" s="672"/>
      <c r="L31" s="672"/>
    </row>
    <row r="32" spans="1:12" ht="15" customHeight="1" x14ac:dyDescent="0.2">
      <c r="A32" s="670"/>
      <c r="B32" s="656"/>
      <c r="C32" s="22" t="s">
        <v>270</v>
      </c>
      <c r="D32" s="23"/>
      <c r="E32" s="249"/>
      <c r="F32" s="678">
        <f>SUM(F25:F31)</f>
        <v>1555719</v>
      </c>
      <c r="G32" s="678">
        <f>SUM(G25:G31)</f>
        <v>1610087</v>
      </c>
      <c r="H32" s="678">
        <f>SUM(H25:H31)</f>
        <v>1674480</v>
      </c>
      <c r="J32" s="672"/>
      <c r="K32" s="672"/>
      <c r="L32" s="672"/>
    </row>
    <row r="33" spans="1:12" ht="15" customHeight="1" x14ac:dyDescent="0.2">
      <c r="A33" s="670"/>
      <c r="B33" s="656"/>
      <c r="C33" s="254"/>
      <c r="D33" s="243"/>
      <c r="E33" s="244"/>
      <c r="F33" s="671"/>
      <c r="G33" s="671"/>
      <c r="H33" s="671"/>
      <c r="J33" s="672"/>
      <c r="K33" s="672"/>
      <c r="L33" s="672"/>
    </row>
    <row r="34" spans="1:12" ht="15" customHeight="1" x14ac:dyDescent="0.2">
      <c r="A34" s="670"/>
      <c r="B34" s="656"/>
      <c r="C34" s="20" t="s">
        <v>3</v>
      </c>
      <c r="D34" s="19" t="s">
        <v>16</v>
      </c>
      <c r="E34" s="229" t="s">
        <v>326</v>
      </c>
      <c r="F34" s="632">
        <v>37704</v>
      </c>
      <c r="G34" s="632">
        <v>39437</v>
      </c>
      <c r="H34" s="632">
        <v>40691</v>
      </c>
      <c r="J34" s="672"/>
      <c r="K34" s="672"/>
      <c r="L34" s="672"/>
    </row>
    <row r="35" spans="1:12" ht="15" customHeight="1" x14ac:dyDescent="0.2">
      <c r="A35" s="670"/>
      <c r="B35" s="656"/>
      <c r="C35" s="20" t="s">
        <v>3</v>
      </c>
      <c r="D35" s="19" t="s">
        <v>17</v>
      </c>
      <c r="E35" s="229" t="s">
        <v>327</v>
      </c>
      <c r="F35" s="632">
        <v>147333</v>
      </c>
      <c r="G35" s="632">
        <v>147638</v>
      </c>
      <c r="H35" s="632">
        <v>145371</v>
      </c>
      <c r="J35" s="672"/>
      <c r="K35" s="672"/>
      <c r="L35" s="672"/>
    </row>
    <row r="36" spans="1:12" ht="15" customHeight="1" x14ac:dyDescent="0.2">
      <c r="A36" s="670"/>
      <c r="B36" s="656"/>
      <c r="C36" s="20" t="s">
        <v>3</v>
      </c>
      <c r="D36" s="19" t="s">
        <v>18</v>
      </c>
      <c r="E36" s="229" t="s">
        <v>328</v>
      </c>
      <c r="F36" s="632">
        <v>115992</v>
      </c>
      <c r="G36" s="632">
        <v>115768</v>
      </c>
      <c r="H36" s="632">
        <v>113113</v>
      </c>
      <c r="J36" s="672"/>
      <c r="K36" s="672"/>
      <c r="L36" s="672"/>
    </row>
    <row r="37" spans="1:12" ht="15" customHeight="1" x14ac:dyDescent="0.2">
      <c r="A37" s="670"/>
      <c r="B37" s="656"/>
      <c r="C37" s="20" t="s">
        <v>3</v>
      </c>
      <c r="D37" s="19" t="s">
        <v>19</v>
      </c>
      <c r="E37" s="229" t="s">
        <v>329</v>
      </c>
      <c r="F37" s="632">
        <v>134108</v>
      </c>
      <c r="G37" s="632">
        <v>135843</v>
      </c>
      <c r="H37" s="632">
        <v>135622</v>
      </c>
      <c r="J37" s="672"/>
      <c r="K37" s="672"/>
      <c r="L37" s="672"/>
    </row>
    <row r="38" spans="1:12" ht="15" customHeight="1" x14ac:dyDescent="0.2">
      <c r="A38" s="670"/>
      <c r="B38" s="656"/>
      <c r="C38" s="20" t="s">
        <v>3</v>
      </c>
      <c r="D38" s="19" t="s">
        <v>20</v>
      </c>
      <c r="E38" s="229" t="s">
        <v>574</v>
      </c>
      <c r="F38" s="632">
        <v>59593</v>
      </c>
      <c r="G38" s="632">
        <v>61476</v>
      </c>
      <c r="H38" s="632">
        <v>62498</v>
      </c>
      <c r="J38" s="672"/>
      <c r="K38" s="672"/>
      <c r="L38" s="672"/>
    </row>
    <row r="39" spans="1:12" ht="15" customHeight="1" x14ac:dyDescent="0.2">
      <c r="A39" s="670"/>
      <c r="B39" s="656"/>
      <c r="C39" s="20" t="s">
        <v>3</v>
      </c>
      <c r="D39" s="19" t="s">
        <v>514</v>
      </c>
      <c r="E39" s="229" t="s">
        <v>552</v>
      </c>
      <c r="F39" s="632">
        <v>160117</v>
      </c>
      <c r="G39" s="632">
        <v>164355</v>
      </c>
      <c r="H39" s="632">
        <v>166282</v>
      </c>
      <c r="J39" s="672"/>
      <c r="K39" s="672"/>
      <c r="L39" s="672"/>
    </row>
    <row r="40" spans="1:12" ht="15" customHeight="1" x14ac:dyDescent="0.2">
      <c r="A40" s="670"/>
      <c r="B40" s="656"/>
      <c r="C40" s="20" t="s">
        <v>9</v>
      </c>
      <c r="D40" s="19" t="s">
        <v>21</v>
      </c>
      <c r="E40" s="229" t="s">
        <v>494</v>
      </c>
      <c r="F40" s="673">
        <v>507459</v>
      </c>
      <c r="G40" s="673">
        <v>525397</v>
      </c>
      <c r="H40" s="673">
        <v>543249</v>
      </c>
      <c r="J40" s="672"/>
      <c r="K40" s="672"/>
      <c r="L40" s="672"/>
    </row>
    <row r="41" spans="1:12" ht="15" customHeight="1" x14ac:dyDescent="0.2">
      <c r="A41" s="670"/>
      <c r="B41" s="656"/>
      <c r="C41" s="22" t="s">
        <v>22</v>
      </c>
      <c r="D41" s="23"/>
      <c r="E41" s="249"/>
      <c r="F41" s="678">
        <f>SUM(F34:F40)</f>
        <v>1162306</v>
      </c>
      <c r="G41" s="678">
        <f>SUM(G34:G40)</f>
        <v>1189914</v>
      </c>
      <c r="H41" s="678">
        <f>SUM(H34:H40)</f>
        <v>1206826</v>
      </c>
      <c r="J41" s="672"/>
      <c r="K41" s="672"/>
      <c r="L41" s="672"/>
    </row>
    <row r="42" spans="1:12" ht="15" customHeight="1" x14ac:dyDescent="0.2">
      <c r="A42" s="670"/>
      <c r="B42" s="656"/>
      <c r="C42" s="254"/>
      <c r="D42" s="243"/>
      <c r="E42" s="244"/>
      <c r="F42" s="671"/>
      <c r="G42" s="671"/>
      <c r="H42" s="671"/>
      <c r="J42" s="672"/>
      <c r="K42" s="672"/>
      <c r="L42" s="672"/>
    </row>
    <row r="43" spans="1:12" ht="15" customHeight="1" x14ac:dyDescent="0.2">
      <c r="A43" s="670"/>
      <c r="B43" s="656"/>
      <c r="C43" s="20" t="s">
        <v>3</v>
      </c>
      <c r="D43" s="19" t="s">
        <v>23</v>
      </c>
      <c r="E43" s="229" t="s">
        <v>330</v>
      </c>
      <c r="F43" s="632">
        <v>134116</v>
      </c>
      <c r="G43" s="632">
        <v>137949</v>
      </c>
      <c r="H43" s="632">
        <v>139913</v>
      </c>
      <c r="J43" s="672"/>
      <c r="K43" s="672"/>
      <c r="L43" s="672"/>
    </row>
    <row r="44" spans="1:12" ht="15" customHeight="1" x14ac:dyDescent="0.2">
      <c r="A44" s="670"/>
      <c r="B44" s="656"/>
      <c r="C44" s="20" t="s">
        <v>3</v>
      </c>
      <c r="D44" s="19" t="s">
        <v>24</v>
      </c>
      <c r="E44" s="229" t="s">
        <v>331</v>
      </c>
      <c r="F44" s="632">
        <v>132828</v>
      </c>
      <c r="G44" s="632">
        <v>136038</v>
      </c>
      <c r="H44" s="632">
        <v>137402</v>
      </c>
      <c r="J44" s="672"/>
      <c r="K44" s="672"/>
      <c r="L44" s="672"/>
    </row>
    <row r="45" spans="1:12" ht="15" customHeight="1" x14ac:dyDescent="0.2">
      <c r="A45" s="670"/>
      <c r="B45" s="656"/>
      <c r="C45" s="20" t="s">
        <v>3</v>
      </c>
      <c r="D45" s="19" t="s">
        <v>515</v>
      </c>
      <c r="E45" s="229" t="s">
        <v>553</v>
      </c>
      <c r="F45" s="632">
        <v>49030</v>
      </c>
      <c r="G45" s="632">
        <v>52514</v>
      </c>
      <c r="H45" s="632">
        <v>55125</v>
      </c>
      <c r="J45" s="672"/>
      <c r="K45" s="672"/>
      <c r="L45" s="672"/>
    </row>
    <row r="46" spans="1:12" ht="15" customHeight="1" x14ac:dyDescent="0.2">
      <c r="A46" s="670"/>
      <c r="B46" s="656"/>
      <c r="C46" s="20" t="s">
        <v>9</v>
      </c>
      <c r="D46" s="19" t="s">
        <v>25</v>
      </c>
      <c r="E46" s="229" t="s">
        <v>493</v>
      </c>
      <c r="F46" s="673">
        <v>239160</v>
      </c>
      <c r="G46" s="673">
        <v>258757</v>
      </c>
      <c r="H46" s="673">
        <v>273460</v>
      </c>
      <c r="J46" s="672"/>
      <c r="K46" s="672"/>
      <c r="L46" s="672"/>
    </row>
    <row r="47" spans="1:12" ht="15" customHeight="1" x14ac:dyDescent="0.2">
      <c r="A47" s="670"/>
      <c r="B47" s="656"/>
      <c r="C47" s="22" t="s">
        <v>275</v>
      </c>
      <c r="D47" s="23"/>
      <c r="E47" s="249"/>
      <c r="F47" s="678">
        <f>SUM(F43:F46)</f>
        <v>555134</v>
      </c>
      <c r="G47" s="678">
        <f>SUM(G43:G46)</f>
        <v>585258</v>
      </c>
      <c r="H47" s="678">
        <f>SUM(H43:H46)</f>
        <v>605900</v>
      </c>
      <c r="J47" s="672"/>
      <c r="K47" s="672"/>
      <c r="L47" s="672"/>
    </row>
    <row r="48" spans="1:12" ht="15" customHeight="1" x14ac:dyDescent="0.2">
      <c r="A48" s="670"/>
      <c r="B48" s="656"/>
      <c r="C48" s="254"/>
      <c r="D48" s="243"/>
      <c r="E48" s="244"/>
      <c r="F48" s="671"/>
      <c r="G48" s="671"/>
      <c r="H48" s="671"/>
      <c r="J48" s="672"/>
      <c r="K48" s="672"/>
      <c r="L48" s="672"/>
    </row>
    <row r="49" spans="1:12" ht="15" customHeight="1" x14ac:dyDescent="0.2">
      <c r="A49" s="670"/>
      <c r="B49" s="656"/>
      <c r="C49" s="20" t="s">
        <v>3</v>
      </c>
      <c r="D49" s="19" t="s">
        <v>26</v>
      </c>
      <c r="E49" s="229" t="s">
        <v>332</v>
      </c>
      <c r="F49" s="632">
        <v>210127</v>
      </c>
      <c r="G49" s="632">
        <v>225694</v>
      </c>
      <c r="H49" s="632">
        <v>235124</v>
      </c>
      <c r="J49" s="672"/>
      <c r="K49" s="672"/>
      <c r="L49" s="672"/>
    </row>
    <row r="50" spans="1:12" ht="15" customHeight="1" x14ac:dyDescent="0.2">
      <c r="A50" s="670"/>
      <c r="B50" s="656"/>
      <c r="C50" s="20" t="s">
        <v>3</v>
      </c>
      <c r="D50" s="19" t="s">
        <v>27</v>
      </c>
      <c r="E50" s="229" t="s">
        <v>333</v>
      </c>
      <c r="F50" s="632">
        <v>125772</v>
      </c>
      <c r="G50" s="632">
        <v>134678</v>
      </c>
      <c r="H50" s="632">
        <v>140105</v>
      </c>
      <c r="J50" s="672"/>
      <c r="K50" s="672"/>
      <c r="L50" s="672"/>
    </row>
    <row r="51" spans="1:12" ht="15" customHeight="1" x14ac:dyDescent="0.2">
      <c r="A51" s="670"/>
      <c r="B51" s="656"/>
      <c r="C51" s="20" t="s">
        <v>3</v>
      </c>
      <c r="D51" s="19" t="s">
        <v>28</v>
      </c>
      <c r="E51" s="229" t="s">
        <v>334</v>
      </c>
      <c r="F51" s="632">
        <v>223248</v>
      </c>
      <c r="G51" s="632">
        <v>233307</v>
      </c>
      <c r="H51" s="632">
        <v>239669</v>
      </c>
      <c r="J51" s="672"/>
      <c r="K51" s="672"/>
      <c r="L51" s="672"/>
    </row>
    <row r="52" spans="1:12" ht="15" customHeight="1" x14ac:dyDescent="0.2">
      <c r="A52" s="670"/>
      <c r="B52" s="656"/>
      <c r="C52" s="20" t="s">
        <v>3</v>
      </c>
      <c r="D52" s="19" t="s">
        <v>29</v>
      </c>
      <c r="E52" s="229" t="s">
        <v>335</v>
      </c>
      <c r="F52" s="632">
        <v>159379</v>
      </c>
      <c r="G52" s="632">
        <v>165019</v>
      </c>
      <c r="H52" s="632">
        <v>168081</v>
      </c>
      <c r="J52" s="672"/>
      <c r="K52" s="672"/>
      <c r="L52" s="672"/>
    </row>
    <row r="53" spans="1:12" ht="15" customHeight="1" x14ac:dyDescent="0.2">
      <c r="A53" s="670"/>
      <c r="B53" s="656"/>
      <c r="C53" s="20" t="s">
        <v>3</v>
      </c>
      <c r="D53" s="19" t="s">
        <v>30</v>
      </c>
      <c r="E53" s="229" t="s">
        <v>336</v>
      </c>
      <c r="F53" s="632">
        <v>267710</v>
      </c>
      <c r="G53" s="632">
        <v>290205</v>
      </c>
      <c r="H53" s="632">
        <v>304787</v>
      </c>
      <c r="J53" s="672"/>
      <c r="K53" s="672"/>
      <c r="L53" s="672"/>
    </row>
    <row r="54" spans="1:12" ht="15" customHeight="1" x14ac:dyDescent="0.2">
      <c r="A54" s="670"/>
      <c r="B54" s="656"/>
      <c r="C54" s="20" t="s">
        <v>9</v>
      </c>
      <c r="D54" s="19" t="s">
        <v>31</v>
      </c>
      <c r="E54" s="229" t="s">
        <v>1162</v>
      </c>
      <c r="F54" s="632">
        <v>728270</v>
      </c>
      <c r="G54" s="632">
        <v>793525</v>
      </c>
      <c r="H54" s="632">
        <v>857040</v>
      </c>
      <c r="J54" s="672"/>
      <c r="K54" s="672"/>
      <c r="L54" s="672"/>
    </row>
    <row r="55" spans="1:12" ht="15" customHeight="1" x14ac:dyDescent="0.2">
      <c r="A55" s="670"/>
      <c r="B55" s="656"/>
      <c r="C55" s="22" t="s">
        <v>265</v>
      </c>
      <c r="D55" s="23"/>
      <c r="E55" s="249"/>
      <c r="F55" s="678">
        <f>SUM(F49:F54)</f>
        <v>1714506</v>
      </c>
      <c r="G55" s="678">
        <f>SUM(G49:G54)</f>
        <v>1842428</v>
      </c>
      <c r="H55" s="678">
        <f>SUM(H49:H54)</f>
        <v>1944806</v>
      </c>
      <c r="J55" s="672"/>
      <c r="K55" s="672"/>
      <c r="L55" s="672"/>
    </row>
    <row r="56" spans="1:12" ht="15" customHeight="1" x14ac:dyDescent="0.2">
      <c r="A56" s="670"/>
      <c r="B56" s="656"/>
      <c r="C56" s="256"/>
      <c r="D56" s="243"/>
      <c r="E56" s="136"/>
      <c r="F56" s="671"/>
      <c r="G56" s="671"/>
      <c r="H56" s="671"/>
      <c r="J56" s="672"/>
      <c r="K56" s="672"/>
      <c r="L56" s="672"/>
    </row>
    <row r="57" spans="1:12" ht="15" customHeight="1" x14ac:dyDescent="0.2">
      <c r="A57" s="670"/>
      <c r="B57" s="656"/>
      <c r="C57" s="20" t="s">
        <v>3</v>
      </c>
      <c r="D57" s="19" t="s">
        <v>261</v>
      </c>
      <c r="E57" s="229" t="s">
        <v>337</v>
      </c>
      <c r="F57" s="632">
        <v>185808</v>
      </c>
      <c r="G57" s="632">
        <v>205402</v>
      </c>
      <c r="H57" s="632">
        <v>215237</v>
      </c>
      <c r="J57" s="672"/>
      <c r="K57" s="672"/>
      <c r="L57" s="672"/>
    </row>
    <row r="58" spans="1:12" ht="15" customHeight="1" x14ac:dyDescent="0.2">
      <c r="A58" s="670"/>
      <c r="B58" s="656"/>
      <c r="C58" s="20" t="s">
        <v>3</v>
      </c>
      <c r="D58" s="19" t="s">
        <v>260</v>
      </c>
      <c r="E58" s="229" t="s">
        <v>338</v>
      </c>
      <c r="F58" s="632">
        <v>175236</v>
      </c>
      <c r="G58" s="632">
        <v>191102</v>
      </c>
      <c r="H58" s="632">
        <v>199217</v>
      </c>
      <c r="J58" s="672"/>
      <c r="K58" s="672"/>
      <c r="L58" s="672"/>
    </row>
    <row r="59" spans="1:12" ht="15" customHeight="1" x14ac:dyDescent="0.2">
      <c r="A59" s="670"/>
      <c r="B59" s="656"/>
      <c r="C59" s="20" t="s">
        <v>3</v>
      </c>
      <c r="D59" s="19" t="s">
        <v>271</v>
      </c>
      <c r="E59" s="229" t="s">
        <v>339</v>
      </c>
      <c r="F59" s="632">
        <v>197681</v>
      </c>
      <c r="G59" s="632">
        <v>227226</v>
      </c>
      <c r="H59" s="632">
        <v>238082</v>
      </c>
      <c r="J59" s="672"/>
      <c r="K59" s="672"/>
      <c r="L59" s="672"/>
    </row>
    <row r="60" spans="1:12" ht="15" customHeight="1" x14ac:dyDescent="0.2">
      <c r="A60" s="670"/>
      <c r="B60" s="656"/>
      <c r="C60" s="20" t="s">
        <v>3</v>
      </c>
      <c r="D60" s="19" t="s">
        <v>466</v>
      </c>
      <c r="E60" s="229" t="s">
        <v>340</v>
      </c>
      <c r="F60" s="632">
        <v>99613</v>
      </c>
      <c r="G60" s="632">
        <v>107864</v>
      </c>
      <c r="H60" s="632">
        <v>112067</v>
      </c>
      <c r="J60" s="672"/>
      <c r="K60" s="672"/>
      <c r="L60" s="672"/>
    </row>
    <row r="61" spans="1:12" ht="15" customHeight="1" x14ac:dyDescent="0.2">
      <c r="A61" s="670"/>
      <c r="B61" s="656"/>
      <c r="C61" s="20" t="s">
        <v>9</v>
      </c>
      <c r="D61" s="19" t="s">
        <v>32</v>
      </c>
      <c r="E61" s="229" t="s">
        <v>492</v>
      </c>
      <c r="F61" s="632">
        <v>437586</v>
      </c>
      <c r="G61" s="632">
        <v>511925</v>
      </c>
      <c r="H61" s="632">
        <v>557420</v>
      </c>
      <c r="J61" s="672"/>
      <c r="K61" s="672"/>
      <c r="L61" s="672"/>
    </row>
    <row r="62" spans="1:12" ht="15" customHeight="1" x14ac:dyDescent="0.2">
      <c r="A62" s="670"/>
      <c r="B62" s="656"/>
      <c r="C62" s="22" t="s">
        <v>33</v>
      </c>
      <c r="D62" s="23"/>
      <c r="E62" s="249"/>
      <c r="F62" s="678">
        <f>SUM(F57:F61)</f>
        <v>1095924</v>
      </c>
      <c r="G62" s="678">
        <f>SUM(G57:G61)</f>
        <v>1243519</v>
      </c>
      <c r="H62" s="678">
        <f>SUM(H57:H61)</f>
        <v>1322023</v>
      </c>
      <c r="J62" s="672"/>
      <c r="K62" s="672"/>
      <c r="L62" s="672"/>
    </row>
    <row r="63" spans="1:12" ht="15" customHeight="1" x14ac:dyDescent="0.2">
      <c r="A63" s="670"/>
      <c r="B63" s="656"/>
      <c r="C63" s="254"/>
      <c r="D63" s="19"/>
      <c r="E63" s="229"/>
      <c r="F63" s="671"/>
      <c r="G63" s="671"/>
      <c r="H63" s="671"/>
      <c r="J63" s="672"/>
      <c r="K63" s="672"/>
      <c r="L63" s="672"/>
    </row>
    <row r="64" spans="1:12" ht="15" customHeight="1" x14ac:dyDescent="0.2">
      <c r="A64" s="670"/>
      <c r="B64" s="656"/>
      <c r="C64" s="22" t="s">
        <v>34</v>
      </c>
      <c r="D64" s="24"/>
      <c r="E64" s="679"/>
      <c r="F64" s="678">
        <f>SUM(F12:F13,F23,F32,F41,F47,F55,F62)</f>
        <v>8213204</v>
      </c>
      <c r="G64" s="678">
        <f>SUM(G12:G13,G23,G32,G41,G47,G55,G62)</f>
        <v>8818082</v>
      </c>
      <c r="H64" s="678">
        <f>SUM(H12:H13,H23,H32,H41,H47,H55,H62)</f>
        <v>9288763</v>
      </c>
      <c r="J64" s="672"/>
      <c r="K64" s="672"/>
      <c r="L64" s="672"/>
    </row>
    <row r="65" spans="1:12" ht="15" customHeight="1" x14ac:dyDescent="0.2">
      <c r="A65" s="670"/>
      <c r="B65" s="656"/>
      <c r="C65" s="680"/>
      <c r="D65" s="681"/>
      <c r="F65" s="671"/>
      <c r="G65" s="671"/>
      <c r="H65" s="671"/>
      <c r="J65" s="672"/>
      <c r="K65" s="672"/>
      <c r="L65" s="672"/>
    </row>
    <row r="66" spans="1:12" ht="15" customHeight="1" x14ac:dyDescent="0.2">
      <c r="A66" s="670"/>
      <c r="B66" s="656"/>
      <c r="C66" s="682" t="s">
        <v>35</v>
      </c>
      <c r="D66" s="683"/>
      <c r="E66" s="668"/>
      <c r="F66" s="684"/>
      <c r="G66" s="684"/>
      <c r="H66" s="684"/>
      <c r="J66" s="672"/>
      <c r="K66" s="672"/>
      <c r="L66" s="672"/>
    </row>
    <row r="67" spans="1:12" ht="15" customHeight="1" x14ac:dyDescent="0.2">
      <c r="A67" s="670"/>
      <c r="B67" s="656"/>
      <c r="C67" s="685"/>
      <c r="D67" s="667"/>
      <c r="E67" s="668"/>
      <c r="F67" s="671"/>
      <c r="G67" s="671"/>
      <c r="H67" s="671"/>
      <c r="J67" s="672"/>
      <c r="K67" s="672"/>
      <c r="L67" s="672"/>
    </row>
    <row r="68" spans="1:12" ht="15" customHeight="1" x14ac:dyDescent="0.2">
      <c r="A68" s="670"/>
      <c r="B68" s="656"/>
      <c r="C68" s="255" t="s">
        <v>2</v>
      </c>
      <c r="D68" s="21" t="s">
        <v>269</v>
      </c>
      <c r="E68" s="65" t="s">
        <v>530</v>
      </c>
      <c r="F68" s="673">
        <v>630908</v>
      </c>
      <c r="G68" s="673">
        <v>685968</v>
      </c>
      <c r="H68" s="673">
        <v>741097</v>
      </c>
      <c r="J68" s="672"/>
      <c r="K68" s="672"/>
      <c r="L68" s="672"/>
    </row>
    <row r="69" spans="1:12" ht="15" customHeight="1" x14ac:dyDescent="0.2">
      <c r="A69" s="670"/>
      <c r="B69" s="656"/>
      <c r="C69" s="254"/>
      <c r="D69" s="19"/>
      <c r="E69" s="229"/>
      <c r="F69" s="671"/>
      <c r="G69" s="671"/>
      <c r="H69" s="671"/>
      <c r="J69" s="672"/>
      <c r="K69" s="672"/>
      <c r="L69" s="672"/>
    </row>
    <row r="70" spans="1:12" ht="15" customHeight="1" x14ac:dyDescent="0.2">
      <c r="A70" s="670"/>
      <c r="B70" s="656"/>
      <c r="C70" s="20" t="s">
        <v>3</v>
      </c>
      <c r="D70" s="19" t="s">
        <v>36</v>
      </c>
      <c r="E70" s="229" t="s">
        <v>341</v>
      </c>
      <c r="F70" s="632">
        <v>49189</v>
      </c>
      <c r="G70" s="632">
        <v>57899</v>
      </c>
      <c r="H70" s="632">
        <v>61783</v>
      </c>
      <c r="J70" s="672"/>
      <c r="K70" s="672"/>
      <c r="L70" s="672"/>
    </row>
    <row r="71" spans="1:12" s="681" customFormat="1" ht="15" customHeight="1" x14ac:dyDescent="0.2">
      <c r="A71" s="670"/>
      <c r="B71" s="686"/>
      <c r="C71" s="20" t="s">
        <v>3</v>
      </c>
      <c r="D71" s="19" t="s">
        <v>37</v>
      </c>
      <c r="E71" s="229" t="s">
        <v>342</v>
      </c>
      <c r="F71" s="632">
        <v>67330</v>
      </c>
      <c r="G71" s="632">
        <v>77579</v>
      </c>
      <c r="H71" s="632">
        <v>82637</v>
      </c>
      <c r="J71" s="672"/>
      <c r="K71" s="672"/>
      <c r="L71" s="672"/>
    </row>
    <row r="72" spans="1:12" ht="15" customHeight="1" x14ac:dyDescent="0.2">
      <c r="A72" s="670"/>
      <c r="B72" s="656"/>
      <c r="C72" s="20" t="s">
        <v>3</v>
      </c>
      <c r="D72" s="19" t="s">
        <v>38</v>
      </c>
      <c r="E72" s="229" t="s">
        <v>343</v>
      </c>
      <c r="F72" s="632">
        <v>56055</v>
      </c>
      <c r="G72" s="632">
        <v>61606</v>
      </c>
      <c r="H72" s="632">
        <v>66009</v>
      </c>
      <c r="J72" s="672"/>
      <c r="K72" s="672"/>
      <c r="L72" s="672"/>
    </row>
    <row r="73" spans="1:12" ht="15" customHeight="1" x14ac:dyDescent="0.2">
      <c r="A73" s="670"/>
      <c r="B73" s="656"/>
      <c r="C73" s="20" t="s">
        <v>9</v>
      </c>
      <c r="D73" s="19" t="s">
        <v>39</v>
      </c>
      <c r="E73" s="229" t="s">
        <v>491</v>
      </c>
      <c r="F73" s="632">
        <v>33307</v>
      </c>
      <c r="G73" s="632">
        <v>40418</v>
      </c>
      <c r="H73" s="632">
        <v>41856</v>
      </c>
      <c r="J73" s="672"/>
      <c r="K73" s="672"/>
      <c r="L73" s="672"/>
    </row>
    <row r="74" spans="1:12" ht="15" customHeight="1" x14ac:dyDescent="0.2">
      <c r="A74" s="670"/>
      <c r="B74" s="656"/>
      <c r="C74" s="22" t="s">
        <v>40</v>
      </c>
      <c r="D74" s="23"/>
      <c r="E74" s="249"/>
      <c r="F74" s="678">
        <f>SUM(F70:F73)</f>
        <v>205881</v>
      </c>
      <c r="G74" s="678">
        <f>SUM(G70:G73)</f>
        <v>237502</v>
      </c>
      <c r="H74" s="678">
        <f>SUM(H70:H73)</f>
        <v>252285</v>
      </c>
      <c r="J74" s="672"/>
      <c r="K74" s="672"/>
      <c r="L74" s="672"/>
    </row>
    <row r="75" spans="1:12" ht="15" customHeight="1" x14ac:dyDescent="0.2">
      <c r="A75" s="670"/>
      <c r="B75" s="656"/>
      <c r="C75" s="254"/>
      <c r="D75" s="19"/>
      <c r="E75" s="229"/>
      <c r="F75" s="671"/>
      <c r="G75" s="671"/>
      <c r="H75" s="671"/>
      <c r="J75" s="672"/>
      <c r="K75" s="672"/>
      <c r="L75" s="672"/>
    </row>
    <row r="76" spans="1:12" ht="15" customHeight="1" x14ac:dyDescent="0.2">
      <c r="A76" s="670"/>
      <c r="B76" s="656"/>
      <c r="C76" s="20" t="s">
        <v>3</v>
      </c>
      <c r="D76" s="19" t="s">
        <v>41</v>
      </c>
      <c r="E76" s="229" t="s">
        <v>345</v>
      </c>
      <c r="F76" s="632">
        <v>89814</v>
      </c>
      <c r="G76" s="632">
        <v>106815</v>
      </c>
      <c r="H76" s="632">
        <v>113792</v>
      </c>
      <c r="J76" s="672"/>
      <c r="K76" s="672"/>
      <c r="L76" s="672"/>
    </row>
    <row r="77" spans="1:12" ht="15" customHeight="1" x14ac:dyDescent="0.2">
      <c r="A77" s="670"/>
      <c r="B77" s="656"/>
      <c r="C77" s="20" t="s">
        <v>3</v>
      </c>
      <c r="D77" s="19" t="s">
        <v>42</v>
      </c>
      <c r="E77" s="229" t="s">
        <v>346</v>
      </c>
      <c r="F77" s="632">
        <v>44274</v>
      </c>
      <c r="G77" s="632">
        <v>49254</v>
      </c>
      <c r="H77" s="632">
        <v>52554</v>
      </c>
      <c r="J77" s="672"/>
      <c r="K77" s="672"/>
      <c r="L77" s="672"/>
    </row>
    <row r="78" spans="1:12" ht="15" customHeight="1" x14ac:dyDescent="0.2">
      <c r="A78" s="670"/>
      <c r="B78" s="656"/>
      <c r="C78" s="20" t="s">
        <v>3</v>
      </c>
      <c r="D78" s="19" t="s">
        <v>43</v>
      </c>
      <c r="E78" s="229" t="s">
        <v>347</v>
      </c>
      <c r="F78" s="632">
        <v>59702</v>
      </c>
      <c r="G78" s="632">
        <v>66780</v>
      </c>
      <c r="H78" s="632">
        <v>71163</v>
      </c>
      <c r="J78" s="672"/>
      <c r="K78" s="672"/>
      <c r="L78" s="672"/>
    </row>
    <row r="79" spans="1:12" ht="15" customHeight="1" x14ac:dyDescent="0.2">
      <c r="A79" s="670"/>
      <c r="B79" s="656"/>
      <c r="C79" s="20" t="s">
        <v>3</v>
      </c>
      <c r="D79" s="19" t="s">
        <v>44</v>
      </c>
      <c r="E79" s="229" t="s">
        <v>348</v>
      </c>
      <c r="F79" s="632">
        <v>393631</v>
      </c>
      <c r="G79" s="632">
        <v>459418</v>
      </c>
      <c r="H79" s="632">
        <v>498537</v>
      </c>
      <c r="J79" s="672"/>
      <c r="K79" s="672"/>
      <c r="L79" s="672"/>
    </row>
    <row r="80" spans="1:12" ht="15" customHeight="1" x14ac:dyDescent="0.2">
      <c r="A80" s="670"/>
      <c r="B80" s="656"/>
      <c r="C80" s="20" t="s">
        <v>3</v>
      </c>
      <c r="D80" s="19" t="s">
        <v>45</v>
      </c>
      <c r="E80" s="229" t="s">
        <v>349</v>
      </c>
      <c r="F80" s="632">
        <v>100124</v>
      </c>
      <c r="G80" s="632">
        <v>110692</v>
      </c>
      <c r="H80" s="632">
        <v>117408</v>
      </c>
      <c r="J80" s="672"/>
      <c r="K80" s="672"/>
      <c r="L80" s="672"/>
    </row>
    <row r="81" spans="1:12" ht="15" customHeight="1" x14ac:dyDescent="0.2">
      <c r="A81" s="670"/>
      <c r="B81" s="656"/>
      <c r="C81" s="20" t="s">
        <v>9</v>
      </c>
      <c r="D81" s="19" t="s">
        <v>46</v>
      </c>
      <c r="E81" s="229" t="s">
        <v>490</v>
      </c>
      <c r="F81" s="632">
        <v>115472</v>
      </c>
      <c r="G81" s="632">
        <v>120945</v>
      </c>
      <c r="H81" s="632">
        <v>125096</v>
      </c>
      <c r="J81" s="672"/>
      <c r="K81" s="672"/>
      <c r="L81" s="672"/>
    </row>
    <row r="82" spans="1:12" ht="15" customHeight="1" x14ac:dyDescent="0.2">
      <c r="A82" s="670"/>
      <c r="B82" s="656"/>
      <c r="C82" s="22" t="s">
        <v>47</v>
      </c>
      <c r="D82" s="23"/>
      <c r="E82" s="249"/>
      <c r="F82" s="678">
        <f>SUM(F76:F81)</f>
        <v>803017</v>
      </c>
      <c r="G82" s="678">
        <f>SUM(G76:G81)</f>
        <v>913904</v>
      </c>
      <c r="H82" s="678">
        <f>SUM(H76:H81)</f>
        <v>978550</v>
      </c>
      <c r="J82" s="672"/>
      <c r="K82" s="672"/>
      <c r="L82" s="672"/>
    </row>
    <row r="83" spans="1:12" ht="15" customHeight="1" x14ac:dyDescent="0.2">
      <c r="A83" s="670"/>
      <c r="B83" s="656"/>
      <c r="C83" s="254"/>
      <c r="D83" s="19"/>
      <c r="E83" s="229"/>
      <c r="F83" s="671"/>
      <c r="G83" s="671"/>
      <c r="H83" s="671"/>
      <c r="J83" s="672"/>
      <c r="K83" s="672"/>
      <c r="L83" s="672"/>
    </row>
    <row r="84" spans="1:12" ht="15" customHeight="1" x14ac:dyDescent="0.2">
      <c r="A84" s="670"/>
      <c r="B84" s="656"/>
      <c r="C84" s="20" t="s">
        <v>3</v>
      </c>
      <c r="D84" s="19" t="s">
        <v>48</v>
      </c>
      <c r="E84" s="229" t="s">
        <v>350</v>
      </c>
      <c r="F84" s="632">
        <v>157656</v>
      </c>
      <c r="G84" s="632">
        <v>173593</v>
      </c>
      <c r="H84" s="632">
        <v>185530</v>
      </c>
      <c r="J84" s="672"/>
      <c r="K84" s="672"/>
      <c r="L84" s="672"/>
    </row>
    <row r="85" spans="1:12" ht="15" customHeight="1" x14ac:dyDescent="0.2">
      <c r="A85" s="670"/>
      <c r="B85" s="656"/>
      <c r="C85" s="20" t="s">
        <v>3</v>
      </c>
      <c r="D85" s="19" t="s">
        <v>49</v>
      </c>
      <c r="E85" s="229" t="s">
        <v>351</v>
      </c>
      <c r="F85" s="632">
        <v>129764</v>
      </c>
      <c r="G85" s="632">
        <v>147888</v>
      </c>
      <c r="H85" s="632">
        <v>161256</v>
      </c>
      <c r="J85" s="672"/>
      <c r="K85" s="672"/>
      <c r="L85" s="672"/>
    </row>
    <row r="86" spans="1:12" ht="15" customHeight="1" x14ac:dyDescent="0.2">
      <c r="A86" s="670"/>
      <c r="B86" s="656"/>
      <c r="C86" s="20" t="s">
        <v>3</v>
      </c>
      <c r="D86" s="19" t="s">
        <v>50</v>
      </c>
      <c r="E86" s="229" t="s">
        <v>352</v>
      </c>
      <c r="F86" s="632">
        <v>79880</v>
      </c>
      <c r="G86" s="632">
        <v>87430</v>
      </c>
      <c r="H86" s="632">
        <v>93708</v>
      </c>
      <c r="J86" s="672"/>
      <c r="K86" s="672"/>
      <c r="L86" s="672"/>
    </row>
    <row r="87" spans="1:12" ht="15" customHeight="1" x14ac:dyDescent="0.2">
      <c r="A87" s="670"/>
      <c r="B87" s="656"/>
      <c r="C87" s="20" t="s">
        <v>3</v>
      </c>
      <c r="D87" s="19" t="s">
        <v>51</v>
      </c>
      <c r="E87" s="229" t="s">
        <v>461</v>
      </c>
      <c r="F87" s="632">
        <v>493768</v>
      </c>
      <c r="G87" s="632">
        <v>537563</v>
      </c>
      <c r="H87" s="632">
        <v>573326</v>
      </c>
      <c r="J87" s="672"/>
      <c r="K87" s="672"/>
      <c r="L87" s="672"/>
    </row>
    <row r="88" spans="1:12" ht="15" customHeight="1" x14ac:dyDescent="0.2">
      <c r="A88" s="670"/>
      <c r="B88" s="656"/>
      <c r="C88" s="20" t="s">
        <v>3</v>
      </c>
      <c r="D88" s="19" t="s">
        <v>52</v>
      </c>
      <c r="E88" s="229" t="s">
        <v>353</v>
      </c>
      <c r="F88" s="632">
        <v>61603</v>
      </c>
      <c r="G88" s="632">
        <v>67933</v>
      </c>
      <c r="H88" s="632">
        <v>72638</v>
      </c>
      <c r="J88" s="672"/>
      <c r="K88" s="672"/>
      <c r="L88" s="672"/>
    </row>
    <row r="89" spans="1:12" ht="15" customHeight="1" x14ac:dyDescent="0.2">
      <c r="A89" s="670"/>
      <c r="B89" s="656"/>
      <c r="C89" s="20" t="s">
        <v>3</v>
      </c>
      <c r="D89" s="19" t="s">
        <v>272</v>
      </c>
      <c r="E89" s="229" t="s">
        <v>354</v>
      </c>
      <c r="F89" s="632">
        <v>68314</v>
      </c>
      <c r="G89" s="632">
        <v>74700</v>
      </c>
      <c r="H89" s="632">
        <v>79840</v>
      </c>
      <c r="J89" s="672"/>
      <c r="K89" s="672"/>
      <c r="L89" s="672"/>
    </row>
    <row r="90" spans="1:12" ht="15" customHeight="1" x14ac:dyDescent="0.2">
      <c r="A90" s="670"/>
      <c r="B90" s="656"/>
      <c r="C90" s="20" t="s">
        <v>9</v>
      </c>
      <c r="D90" s="19" t="s">
        <v>53</v>
      </c>
      <c r="E90" s="229" t="s">
        <v>489</v>
      </c>
      <c r="F90" s="632">
        <v>101909</v>
      </c>
      <c r="G90" s="632">
        <v>106990</v>
      </c>
      <c r="H90" s="632">
        <v>110846</v>
      </c>
      <c r="J90" s="672"/>
      <c r="K90" s="672"/>
      <c r="L90" s="672"/>
    </row>
    <row r="91" spans="1:12" ht="15" customHeight="1" x14ac:dyDescent="0.2">
      <c r="A91" s="670"/>
      <c r="B91" s="656"/>
      <c r="C91" s="22" t="s">
        <v>54</v>
      </c>
      <c r="D91" s="23"/>
      <c r="E91" s="249"/>
      <c r="F91" s="678">
        <f>SUM(F84:F90)</f>
        <v>1092894</v>
      </c>
      <c r="G91" s="678">
        <f>SUM(G84:G90)</f>
        <v>1196097</v>
      </c>
      <c r="H91" s="678">
        <f>SUM(H84:H90)</f>
        <v>1277144</v>
      </c>
      <c r="J91" s="672"/>
      <c r="K91" s="672"/>
      <c r="L91" s="672"/>
    </row>
    <row r="92" spans="1:12" ht="15" customHeight="1" x14ac:dyDescent="0.2">
      <c r="A92" s="670"/>
      <c r="B92" s="656"/>
      <c r="C92" s="254"/>
      <c r="D92" s="19"/>
      <c r="E92" s="229"/>
      <c r="F92" s="671"/>
      <c r="G92" s="671"/>
      <c r="H92" s="671"/>
      <c r="J92" s="672"/>
      <c r="K92" s="672"/>
      <c r="L92" s="672"/>
    </row>
    <row r="93" spans="1:12" ht="15" customHeight="1" x14ac:dyDescent="0.2">
      <c r="A93" s="670"/>
      <c r="B93" s="656"/>
      <c r="C93" s="20" t="s">
        <v>3</v>
      </c>
      <c r="D93" s="19" t="s">
        <v>55</v>
      </c>
      <c r="E93" s="229" t="s">
        <v>355</v>
      </c>
      <c r="F93" s="632">
        <v>164092</v>
      </c>
      <c r="G93" s="632">
        <v>185011</v>
      </c>
      <c r="H93" s="632">
        <v>200251</v>
      </c>
      <c r="J93" s="672"/>
      <c r="K93" s="672"/>
      <c r="L93" s="672"/>
    </row>
    <row r="94" spans="1:12" ht="15" customHeight="1" x14ac:dyDescent="0.2">
      <c r="A94" s="670"/>
      <c r="B94" s="656"/>
      <c r="C94" s="20" t="s">
        <v>3</v>
      </c>
      <c r="D94" s="19" t="s">
        <v>56</v>
      </c>
      <c r="E94" s="229" t="s">
        <v>356</v>
      </c>
      <c r="F94" s="632">
        <v>160606</v>
      </c>
      <c r="G94" s="632">
        <v>174200</v>
      </c>
      <c r="H94" s="632">
        <v>186068</v>
      </c>
      <c r="J94" s="672"/>
      <c r="K94" s="672"/>
      <c r="L94" s="672"/>
    </row>
    <row r="95" spans="1:12" ht="15" customHeight="1" x14ac:dyDescent="0.2">
      <c r="A95" s="670"/>
      <c r="B95" s="656"/>
      <c r="C95" s="20" t="s">
        <v>3</v>
      </c>
      <c r="D95" s="19" t="s">
        <v>57</v>
      </c>
      <c r="E95" s="229" t="s">
        <v>357</v>
      </c>
      <c r="F95" s="632">
        <v>142709</v>
      </c>
      <c r="G95" s="632">
        <v>163582</v>
      </c>
      <c r="H95" s="632">
        <v>181267</v>
      </c>
      <c r="J95" s="672"/>
      <c r="K95" s="672"/>
      <c r="L95" s="672"/>
    </row>
    <row r="96" spans="1:12" ht="15" customHeight="1" x14ac:dyDescent="0.2">
      <c r="A96" s="670"/>
      <c r="B96" s="656"/>
      <c r="C96" s="20" t="s">
        <v>3</v>
      </c>
      <c r="D96" s="19" t="s">
        <v>58</v>
      </c>
      <c r="E96" s="229" t="s">
        <v>358</v>
      </c>
      <c r="F96" s="632">
        <v>78462</v>
      </c>
      <c r="G96" s="632">
        <v>86124</v>
      </c>
      <c r="H96" s="632">
        <v>92261</v>
      </c>
      <c r="J96" s="672"/>
      <c r="K96" s="672"/>
      <c r="L96" s="672"/>
    </row>
    <row r="97" spans="1:12" ht="15" customHeight="1" x14ac:dyDescent="0.2">
      <c r="A97" s="670"/>
      <c r="B97" s="656"/>
      <c r="C97" s="20" t="s">
        <v>9</v>
      </c>
      <c r="D97" s="19" t="s">
        <v>1284</v>
      </c>
      <c r="E97" s="229" t="s">
        <v>488</v>
      </c>
      <c r="F97" s="632">
        <v>144321</v>
      </c>
      <c r="G97" s="632">
        <v>149130</v>
      </c>
      <c r="H97" s="632">
        <v>153678</v>
      </c>
      <c r="J97" s="672"/>
      <c r="K97" s="672"/>
      <c r="L97" s="672"/>
    </row>
    <row r="98" spans="1:12" ht="15" customHeight="1" x14ac:dyDescent="0.2">
      <c r="A98" s="670"/>
      <c r="B98" s="656"/>
      <c r="C98" s="22" t="s">
        <v>59</v>
      </c>
      <c r="D98" s="23"/>
      <c r="E98" s="249"/>
      <c r="F98" s="678">
        <f>SUM(F93:F97)</f>
        <v>690190</v>
      </c>
      <c r="G98" s="678">
        <f>SUM(G93:G97)</f>
        <v>758047</v>
      </c>
      <c r="H98" s="678">
        <f>SUM(H93:H97)</f>
        <v>813525</v>
      </c>
      <c r="J98" s="672"/>
      <c r="K98" s="672"/>
      <c r="L98" s="672"/>
    </row>
    <row r="99" spans="1:12" ht="15" customHeight="1" x14ac:dyDescent="0.2">
      <c r="A99" s="670"/>
      <c r="B99" s="656"/>
      <c r="C99" s="254"/>
      <c r="D99" s="19"/>
      <c r="E99" s="229"/>
      <c r="F99" s="671"/>
      <c r="G99" s="671"/>
      <c r="H99" s="671"/>
      <c r="J99" s="672"/>
      <c r="K99" s="672"/>
      <c r="L99" s="672"/>
    </row>
    <row r="100" spans="1:12" ht="15" customHeight="1" x14ac:dyDescent="0.2">
      <c r="A100" s="670"/>
      <c r="B100" s="656"/>
      <c r="C100" s="687" t="s">
        <v>60</v>
      </c>
      <c r="D100" s="688"/>
      <c r="E100" s="689"/>
      <c r="F100" s="678">
        <f>SUM(F68,F74,F82,F91,F98)</f>
        <v>3422890</v>
      </c>
      <c r="G100" s="678">
        <f>SUM(G68,G74,G82,G91,G98)</f>
        <v>3791518</v>
      </c>
      <c r="H100" s="678">
        <f>SUM(H68,H74,H82,H91,H98)</f>
        <v>4062601</v>
      </c>
      <c r="J100" s="672"/>
      <c r="K100" s="672"/>
      <c r="L100" s="672"/>
    </row>
    <row r="101" spans="1:12" ht="15" customHeight="1" x14ac:dyDescent="0.2">
      <c r="A101" s="670"/>
      <c r="B101" s="656"/>
      <c r="C101" s="685"/>
      <c r="D101" s="667"/>
      <c r="E101" s="668"/>
      <c r="F101" s="671"/>
      <c r="G101" s="671"/>
      <c r="H101" s="671"/>
      <c r="J101" s="672"/>
      <c r="K101" s="672"/>
      <c r="L101" s="672"/>
    </row>
    <row r="102" spans="1:12" ht="15" customHeight="1" x14ac:dyDescent="0.2">
      <c r="A102" s="670"/>
      <c r="B102" s="656"/>
      <c r="C102" s="254" t="s">
        <v>61</v>
      </c>
      <c r="D102" s="19"/>
      <c r="E102" s="229"/>
      <c r="F102" s="671"/>
      <c r="G102" s="671"/>
      <c r="H102" s="671"/>
      <c r="J102" s="672"/>
      <c r="K102" s="672"/>
      <c r="L102" s="672"/>
    </row>
    <row r="103" spans="1:12" ht="15" customHeight="1" x14ac:dyDescent="0.2">
      <c r="A103" s="670"/>
      <c r="B103" s="656"/>
      <c r="C103" s="254"/>
      <c r="D103" s="19"/>
      <c r="E103" s="229"/>
      <c r="F103" s="671"/>
      <c r="G103" s="671"/>
      <c r="H103" s="671"/>
      <c r="J103" s="672"/>
      <c r="K103" s="672"/>
      <c r="L103" s="672"/>
    </row>
    <row r="104" spans="1:12" ht="15" customHeight="1" x14ac:dyDescent="0.2">
      <c r="A104" s="670"/>
      <c r="B104" s="656"/>
      <c r="C104" s="20" t="s">
        <v>2</v>
      </c>
      <c r="D104" s="19" t="s">
        <v>235</v>
      </c>
      <c r="E104" s="229" t="s">
        <v>62</v>
      </c>
      <c r="F104" s="632">
        <v>2719861</v>
      </c>
      <c r="G104" s="632">
        <v>3154062</v>
      </c>
      <c r="H104" s="632">
        <v>3503013</v>
      </c>
      <c r="J104" s="672"/>
      <c r="K104" s="672"/>
      <c r="L104" s="672"/>
    </row>
    <row r="105" spans="1:12" ht="15" customHeight="1" x14ac:dyDescent="0.2">
      <c r="A105" s="670"/>
      <c r="B105" s="656"/>
      <c r="C105" s="20" t="s">
        <v>2</v>
      </c>
      <c r="D105" s="19" t="s">
        <v>237</v>
      </c>
      <c r="E105" s="229" t="s">
        <v>63</v>
      </c>
      <c r="F105" s="632">
        <v>3666637</v>
      </c>
      <c r="G105" s="632">
        <v>4241872</v>
      </c>
      <c r="H105" s="632">
        <v>4722485</v>
      </c>
      <c r="J105" s="672"/>
      <c r="K105" s="672"/>
      <c r="L105" s="672"/>
    </row>
    <row r="106" spans="1:12" ht="15" customHeight="1" x14ac:dyDescent="0.2">
      <c r="A106" s="670"/>
      <c r="B106" s="656"/>
      <c r="C106" s="255" t="s">
        <v>2</v>
      </c>
      <c r="D106" s="21" t="s">
        <v>236</v>
      </c>
      <c r="E106" s="65" t="s">
        <v>64</v>
      </c>
      <c r="F106" s="673">
        <v>2132788</v>
      </c>
      <c r="G106" s="673">
        <v>2404666</v>
      </c>
      <c r="H106" s="673">
        <v>2661272</v>
      </c>
      <c r="J106" s="672"/>
      <c r="K106" s="672"/>
      <c r="L106" s="672"/>
    </row>
    <row r="107" spans="1:12" s="681" customFormat="1" ht="15" customHeight="1" x14ac:dyDescent="0.2">
      <c r="A107" s="670"/>
      <c r="B107" s="686"/>
      <c r="C107" s="254"/>
      <c r="D107" s="19"/>
      <c r="E107" s="229"/>
      <c r="F107" s="671"/>
      <c r="G107" s="671"/>
      <c r="H107" s="671"/>
      <c r="J107" s="672"/>
      <c r="K107" s="672"/>
      <c r="L107" s="672"/>
    </row>
    <row r="108" spans="1:12" ht="15" customHeight="1" x14ac:dyDescent="0.2">
      <c r="A108" s="670"/>
      <c r="B108" s="656"/>
      <c r="C108" s="20" t="s">
        <v>3</v>
      </c>
      <c r="D108" s="19" t="s">
        <v>65</v>
      </c>
      <c r="E108" s="229" t="s">
        <v>359</v>
      </c>
      <c r="F108" s="632">
        <v>633240</v>
      </c>
      <c r="G108" s="632">
        <v>709076</v>
      </c>
      <c r="H108" s="632">
        <v>772614</v>
      </c>
      <c r="J108" s="672"/>
      <c r="K108" s="672"/>
      <c r="L108" s="672"/>
    </row>
    <row r="109" spans="1:12" ht="15" customHeight="1" x14ac:dyDescent="0.2">
      <c r="A109" s="670"/>
      <c r="B109" s="656"/>
      <c r="C109" s="20" t="s">
        <v>3</v>
      </c>
      <c r="D109" s="19" t="s">
        <v>66</v>
      </c>
      <c r="E109" s="229" t="s">
        <v>360</v>
      </c>
      <c r="F109" s="632">
        <v>86316</v>
      </c>
      <c r="G109" s="632">
        <v>97438</v>
      </c>
      <c r="H109" s="632">
        <v>107839</v>
      </c>
      <c r="J109" s="672"/>
      <c r="K109" s="672"/>
      <c r="L109" s="672"/>
    </row>
    <row r="110" spans="1:12" ht="15" customHeight="1" x14ac:dyDescent="0.2">
      <c r="A110" s="670"/>
      <c r="B110" s="656"/>
      <c r="C110" s="20" t="s">
        <v>3</v>
      </c>
      <c r="D110" s="19" t="s">
        <v>67</v>
      </c>
      <c r="E110" s="229" t="s">
        <v>361</v>
      </c>
      <c r="F110" s="632">
        <v>104923</v>
      </c>
      <c r="G110" s="632">
        <v>119389</v>
      </c>
      <c r="H110" s="632">
        <v>132215</v>
      </c>
      <c r="J110" s="672"/>
      <c r="K110" s="672"/>
      <c r="L110" s="672"/>
    </row>
    <row r="111" spans="1:12" ht="15" customHeight="1" x14ac:dyDescent="0.2">
      <c r="A111" s="670"/>
      <c r="B111" s="656"/>
      <c r="C111" s="20" t="s">
        <v>9</v>
      </c>
      <c r="D111" s="19" t="s">
        <v>68</v>
      </c>
      <c r="E111" s="229" t="s">
        <v>487</v>
      </c>
      <c r="F111" s="632">
        <v>254779</v>
      </c>
      <c r="G111" s="632">
        <v>258764</v>
      </c>
      <c r="H111" s="632">
        <v>266791</v>
      </c>
      <c r="J111" s="672"/>
      <c r="K111" s="672"/>
      <c r="L111" s="672"/>
    </row>
    <row r="112" spans="1:12" ht="15" customHeight="1" x14ac:dyDescent="0.2">
      <c r="A112" s="670"/>
      <c r="B112" s="656"/>
      <c r="C112" s="22" t="s">
        <v>69</v>
      </c>
      <c r="D112" s="23"/>
      <c r="E112" s="249"/>
      <c r="F112" s="678">
        <f>SUM(F108:F111)</f>
        <v>1079258</v>
      </c>
      <c r="G112" s="678">
        <f>SUM(G108:G111)</f>
        <v>1184667</v>
      </c>
      <c r="H112" s="678">
        <f>SUM(H108:H111)</f>
        <v>1279459</v>
      </c>
      <c r="J112" s="672"/>
      <c r="K112" s="672"/>
      <c r="L112" s="672"/>
    </row>
    <row r="113" spans="1:12" ht="15" customHeight="1" x14ac:dyDescent="0.2">
      <c r="A113" s="670"/>
      <c r="B113" s="656"/>
      <c r="C113" s="254"/>
      <c r="D113" s="19"/>
      <c r="E113" s="229"/>
      <c r="F113" s="671"/>
      <c r="G113" s="671"/>
      <c r="H113" s="671"/>
      <c r="J113" s="672"/>
      <c r="K113" s="672"/>
      <c r="L113" s="672"/>
    </row>
    <row r="114" spans="1:12" ht="15" customHeight="1" x14ac:dyDescent="0.2">
      <c r="A114" s="670"/>
      <c r="B114" s="656"/>
      <c r="C114" s="20" t="s">
        <v>3</v>
      </c>
      <c r="D114" s="19" t="s">
        <v>70</v>
      </c>
      <c r="E114" s="229" t="s">
        <v>362</v>
      </c>
      <c r="F114" s="632">
        <v>323938</v>
      </c>
      <c r="G114" s="632">
        <v>370843</v>
      </c>
      <c r="H114" s="632">
        <v>410961</v>
      </c>
      <c r="J114" s="672"/>
      <c r="K114" s="672"/>
      <c r="L114" s="672"/>
    </row>
    <row r="115" spans="1:12" ht="15" customHeight="1" x14ac:dyDescent="0.2">
      <c r="A115" s="670"/>
      <c r="B115" s="656"/>
      <c r="C115" s="20" t="s">
        <v>3</v>
      </c>
      <c r="D115" s="19" t="s">
        <v>273</v>
      </c>
      <c r="E115" s="229" t="s">
        <v>363</v>
      </c>
      <c r="F115" s="632">
        <v>163084</v>
      </c>
      <c r="G115" s="632">
        <v>186186</v>
      </c>
      <c r="H115" s="632">
        <v>203851</v>
      </c>
      <c r="J115" s="672"/>
      <c r="K115" s="672"/>
      <c r="L115" s="672"/>
    </row>
    <row r="116" spans="1:12" ht="15" customHeight="1" x14ac:dyDescent="0.2">
      <c r="A116" s="670"/>
      <c r="B116" s="656"/>
      <c r="C116" s="20" t="s">
        <v>3</v>
      </c>
      <c r="D116" s="19" t="s">
        <v>516</v>
      </c>
      <c r="E116" s="229" t="s">
        <v>575</v>
      </c>
      <c r="F116" s="632">
        <v>239112</v>
      </c>
      <c r="G116" s="632">
        <v>275335</v>
      </c>
      <c r="H116" s="632">
        <v>303044</v>
      </c>
      <c r="J116" s="672"/>
      <c r="K116" s="672"/>
      <c r="L116" s="672"/>
    </row>
    <row r="117" spans="1:12" ht="15" customHeight="1" x14ac:dyDescent="0.2">
      <c r="A117" s="670"/>
      <c r="B117" s="656"/>
      <c r="C117" s="20" t="s">
        <v>9</v>
      </c>
      <c r="D117" s="19" t="s">
        <v>71</v>
      </c>
      <c r="E117" s="229" t="s">
        <v>486</v>
      </c>
      <c r="F117" s="632">
        <v>193187</v>
      </c>
      <c r="G117" s="632">
        <v>197803</v>
      </c>
      <c r="H117" s="632">
        <v>204516</v>
      </c>
      <c r="J117" s="672"/>
      <c r="K117" s="672"/>
      <c r="L117" s="672"/>
    </row>
    <row r="118" spans="1:12" ht="15" customHeight="1" x14ac:dyDescent="0.2">
      <c r="A118" s="670"/>
      <c r="B118" s="656"/>
      <c r="C118" s="22" t="s">
        <v>72</v>
      </c>
      <c r="D118" s="23"/>
      <c r="E118" s="249"/>
      <c r="F118" s="678">
        <f>SUM(F114:F117)</f>
        <v>919321</v>
      </c>
      <c r="G118" s="678">
        <f>SUM(G114:G117)</f>
        <v>1030167</v>
      </c>
      <c r="H118" s="678">
        <f>SUM(H114:H117)</f>
        <v>1122372</v>
      </c>
      <c r="J118" s="672"/>
      <c r="K118" s="672"/>
      <c r="L118" s="672"/>
    </row>
    <row r="119" spans="1:12" ht="15" customHeight="1" x14ac:dyDescent="0.2">
      <c r="A119" s="670"/>
      <c r="B119" s="656"/>
      <c r="C119" s="254"/>
      <c r="D119" s="19"/>
      <c r="E119" s="229"/>
      <c r="F119" s="671"/>
      <c r="G119" s="671"/>
      <c r="H119" s="671"/>
      <c r="J119" s="672"/>
      <c r="K119" s="672"/>
      <c r="L119" s="672"/>
    </row>
    <row r="120" spans="1:12" ht="15" customHeight="1" x14ac:dyDescent="0.2">
      <c r="A120" s="670"/>
      <c r="B120" s="656"/>
      <c r="C120" s="687" t="s">
        <v>73</v>
      </c>
      <c r="D120" s="688"/>
      <c r="E120" s="689"/>
      <c r="F120" s="678">
        <f>SUM(F104:F106,F112,F118)</f>
        <v>10517865</v>
      </c>
      <c r="G120" s="678">
        <f>SUM(G104:G106,G112,G118)</f>
        <v>12015434</v>
      </c>
      <c r="H120" s="678">
        <f>SUM(H104:H106,H112,H118)</f>
        <v>13288601</v>
      </c>
      <c r="J120" s="672"/>
      <c r="K120" s="672"/>
      <c r="L120" s="672"/>
    </row>
    <row r="121" spans="1:12" ht="15" customHeight="1" x14ac:dyDescent="0.2">
      <c r="A121" s="670"/>
      <c r="B121" s="656"/>
      <c r="C121" s="685"/>
      <c r="D121" s="667"/>
      <c r="E121" s="668"/>
      <c r="F121" s="671"/>
      <c r="G121" s="671"/>
      <c r="H121" s="671"/>
      <c r="J121" s="672"/>
      <c r="K121" s="672"/>
      <c r="L121" s="672"/>
    </row>
    <row r="122" spans="1:12" ht="15" customHeight="1" x14ac:dyDescent="0.2">
      <c r="A122" s="670"/>
      <c r="B122" s="656"/>
      <c r="C122" s="257" t="s">
        <v>74</v>
      </c>
      <c r="D122" s="19"/>
      <c r="E122" s="229"/>
      <c r="F122" s="671"/>
      <c r="G122" s="671"/>
      <c r="H122" s="671"/>
      <c r="J122" s="672"/>
      <c r="K122" s="672"/>
      <c r="L122" s="672"/>
    </row>
    <row r="123" spans="1:12" ht="15" customHeight="1" x14ac:dyDescent="0.2">
      <c r="A123" s="670"/>
      <c r="B123" s="656"/>
      <c r="C123" s="254"/>
      <c r="D123" s="19"/>
      <c r="E123" s="229"/>
      <c r="F123" s="671"/>
      <c r="G123" s="671"/>
      <c r="H123" s="671"/>
      <c r="J123" s="672"/>
      <c r="K123" s="672"/>
      <c r="L123" s="672"/>
    </row>
    <row r="124" spans="1:12" ht="15" customHeight="1" x14ac:dyDescent="0.2">
      <c r="A124" s="670"/>
      <c r="B124" s="656"/>
      <c r="C124" s="255" t="s">
        <v>2</v>
      </c>
      <c r="D124" s="21" t="s">
        <v>234</v>
      </c>
      <c r="E124" s="65" t="s">
        <v>496</v>
      </c>
      <c r="F124" s="673">
        <v>2582776</v>
      </c>
      <c r="G124" s="673">
        <v>2902498</v>
      </c>
      <c r="H124" s="673">
        <v>3183088</v>
      </c>
      <c r="J124" s="672"/>
      <c r="K124" s="672"/>
      <c r="L124" s="672"/>
    </row>
    <row r="125" spans="1:12" ht="15" customHeight="1" x14ac:dyDescent="0.2">
      <c r="A125" s="670"/>
      <c r="B125" s="656"/>
      <c r="C125" s="254"/>
      <c r="D125" s="19"/>
      <c r="E125" s="229"/>
      <c r="F125" s="671"/>
      <c r="G125" s="671"/>
      <c r="H125" s="671"/>
      <c r="J125" s="672"/>
      <c r="K125" s="672"/>
      <c r="L125" s="672"/>
    </row>
    <row r="126" spans="1:12" ht="15" customHeight="1" x14ac:dyDescent="0.2">
      <c r="A126" s="670"/>
      <c r="B126" s="656"/>
      <c r="C126" s="20" t="s">
        <v>3</v>
      </c>
      <c r="D126" s="19" t="s">
        <v>197</v>
      </c>
      <c r="E126" s="229" t="s">
        <v>554</v>
      </c>
      <c r="F126" s="632">
        <v>113579</v>
      </c>
      <c r="G126" s="632">
        <v>118193</v>
      </c>
      <c r="H126" s="632">
        <v>121233</v>
      </c>
      <c r="J126" s="672"/>
      <c r="K126" s="672"/>
      <c r="L126" s="672"/>
    </row>
    <row r="127" spans="1:12" ht="15" customHeight="1" x14ac:dyDescent="0.2">
      <c r="A127" s="670"/>
      <c r="B127" s="656"/>
      <c r="C127" s="20" t="s">
        <v>3</v>
      </c>
      <c r="D127" s="19" t="s">
        <v>198</v>
      </c>
      <c r="E127" s="229" t="s">
        <v>578</v>
      </c>
      <c r="F127" s="632">
        <v>119070</v>
      </c>
      <c r="G127" s="632">
        <v>120221</v>
      </c>
      <c r="H127" s="632">
        <v>119566</v>
      </c>
      <c r="J127" s="672"/>
      <c r="K127" s="672"/>
      <c r="L127" s="672"/>
    </row>
    <row r="128" spans="1:12" ht="15" customHeight="1" x14ac:dyDescent="0.2">
      <c r="A128" s="670"/>
      <c r="B128" s="656"/>
      <c r="C128" s="20" t="s">
        <v>3</v>
      </c>
      <c r="D128" s="19" t="s">
        <v>199</v>
      </c>
      <c r="E128" s="229" t="s">
        <v>555</v>
      </c>
      <c r="F128" s="632">
        <v>79670</v>
      </c>
      <c r="G128" s="632">
        <v>82268</v>
      </c>
      <c r="H128" s="632">
        <v>83753</v>
      </c>
      <c r="J128" s="672"/>
      <c r="K128" s="672"/>
      <c r="L128" s="672"/>
    </row>
    <row r="129" spans="1:12" ht="15" customHeight="1" x14ac:dyDescent="0.2">
      <c r="A129" s="670"/>
      <c r="B129" s="656"/>
      <c r="C129" s="20" t="s">
        <v>3</v>
      </c>
      <c r="D129" s="19" t="s">
        <v>196</v>
      </c>
      <c r="E129" s="229" t="s">
        <v>556</v>
      </c>
      <c r="F129" s="632">
        <v>175566</v>
      </c>
      <c r="G129" s="632">
        <v>184983</v>
      </c>
      <c r="H129" s="632">
        <v>191993</v>
      </c>
      <c r="J129" s="672"/>
      <c r="K129" s="672"/>
      <c r="L129" s="672"/>
    </row>
    <row r="130" spans="1:12" s="681" customFormat="1" ht="15" customHeight="1" x14ac:dyDescent="0.2">
      <c r="A130" s="670"/>
      <c r="B130" s="686"/>
      <c r="C130" s="20" t="s">
        <v>9</v>
      </c>
      <c r="D130" s="19" t="s">
        <v>75</v>
      </c>
      <c r="E130" s="229" t="s">
        <v>539</v>
      </c>
      <c r="F130" s="632">
        <v>411676</v>
      </c>
      <c r="G130" s="632">
        <v>436655</v>
      </c>
      <c r="H130" s="632">
        <v>463376</v>
      </c>
      <c r="J130" s="672"/>
      <c r="K130" s="672"/>
      <c r="L130" s="672"/>
    </row>
    <row r="131" spans="1:12" ht="15" customHeight="1" x14ac:dyDescent="0.2">
      <c r="A131" s="670"/>
      <c r="B131" s="656"/>
      <c r="C131" s="22" t="s">
        <v>76</v>
      </c>
      <c r="D131" s="23"/>
      <c r="E131" s="249"/>
      <c r="F131" s="678">
        <f>SUM(F126:F130)</f>
        <v>899561</v>
      </c>
      <c r="G131" s="678">
        <f>SUM(G126:G130)</f>
        <v>942320</v>
      </c>
      <c r="H131" s="678">
        <f>SUM(H126:H130)</f>
        <v>979921</v>
      </c>
      <c r="J131" s="672"/>
      <c r="K131" s="672"/>
      <c r="L131" s="672"/>
    </row>
    <row r="132" spans="1:12" ht="15" customHeight="1" x14ac:dyDescent="0.2">
      <c r="A132" s="670"/>
      <c r="B132" s="656"/>
      <c r="C132" s="254"/>
      <c r="D132" s="19"/>
      <c r="E132" s="229"/>
      <c r="F132" s="671"/>
      <c r="G132" s="671"/>
      <c r="H132" s="671"/>
      <c r="J132" s="672"/>
      <c r="K132" s="672"/>
      <c r="L132" s="672"/>
    </row>
    <row r="133" spans="1:12" ht="15" customHeight="1" x14ac:dyDescent="0.2">
      <c r="A133" s="670"/>
      <c r="B133" s="656"/>
      <c r="C133" s="20" t="s">
        <v>3</v>
      </c>
      <c r="D133" s="19" t="s">
        <v>200</v>
      </c>
      <c r="E133" s="229" t="s">
        <v>364</v>
      </c>
      <c r="F133" s="632">
        <v>87377</v>
      </c>
      <c r="G133" s="632">
        <v>91504</v>
      </c>
      <c r="H133" s="632">
        <v>94392</v>
      </c>
      <c r="J133" s="672"/>
      <c r="K133" s="672"/>
      <c r="L133" s="672"/>
    </row>
    <row r="134" spans="1:12" ht="15" customHeight="1" x14ac:dyDescent="0.2">
      <c r="A134" s="670"/>
      <c r="B134" s="656"/>
      <c r="C134" s="20" t="s">
        <v>3</v>
      </c>
      <c r="D134" s="19" t="s">
        <v>201</v>
      </c>
      <c r="E134" s="229" t="s">
        <v>365</v>
      </c>
      <c r="F134" s="632">
        <v>54448</v>
      </c>
      <c r="G134" s="632">
        <v>60089</v>
      </c>
      <c r="H134" s="632">
        <v>64801</v>
      </c>
      <c r="J134" s="672"/>
      <c r="K134" s="672"/>
      <c r="L134" s="672"/>
    </row>
    <row r="135" spans="1:12" ht="15" customHeight="1" x14ac:dyDescent="0.2">
      <c r="A135" s="670"/>
      <c r="B135" s="656"/>
      <c r="C135" s="20" t="s">
        <v>3</v>
      </c>
      <c r="D135" s="19" t="s">
        <v>202</v>
      </c>
      <c r="E135" s="229" t="s">
        <v>548</v>
      </c>
      <c r="F135" s="632">
        <v>29225</v>
      </c>
      <c r="G135" s="632">
        <v>31803</v>
      </c>
      <c r="H135" s="632">
        <v>33407</v>
      </c>
      <c r="J135" s="672"/>
      <c r="K135" s="672"/>
      <c r="L135" s="672"/>
    </row>
    <row r="136" spans="1:12" ht="15" customHeight="1" x14ac:dyDescent="0.2">
      <c r="A136" s="670"/>
      <c r="B136" s="656"/>
      <c r="C136" s="20" t="s">
        <v>3</v>
      </c>
      <c r="D136" s="19" t="s">
        <v>203</v>
      </c>
      <c r="E136" s="229" t="s">
        <v>1253</v>
      </c>
      <c r="F136" s="632">
        <v>31475</v>
      </c>
      <c r="G136" s="632">
        <v>32554</v>
      </c>
      <c r="H136" s="632">
        <v>33192</v>
      </c>
      <c r="J136" s="672"/>
      <c r="K136" s="672"/>
      <c r="L136" s="672"/>
    </row>
    <row r="137" spans="1:12" ht="15" customHeight="1" x14ac:dyDescent="0.2">
      <c r="A137" s="670"/>
      <c r="B137" s="656"/>
      <c r="C137" s="20" t="s">
        <v>3</v>
      </c>
      <c r="D137" s="19" t="s">
        <v>204</v>
      </c>
      <c r="E137" s="229" t="s">
        <v>464</v>
      </c>
      <c r="F137" s="632">
        <v>468430</v>
      </c>
      <c r="G137" s="632">
        <v>507022</v>
      </c>
      <c r="H137" s="632">
        <v>544706</v>
      </c>
      <c r="J137" s="672"/>
      <c r="K137" s="672"/>
      <c r="L137" s="672"/>
    </row>
    <row r="138" spans="1:12" ht="15" customHeight="1" x14ac:dyDescent="0.2">
      <c r="A138" s="670"/>
      <c r="B138" s="656"/>
      <c r="C138" s="20" t="s">
        <v>3</v>
      </c>
      <c r="D138" s="19" t="s">
        <v>205</v>
      </c>
      <c r="E138" s="229" t="s">
        <v>366</v>
      </c>
      <c r="F138" s="632">
        <v>51173</v>
      </c>
      <c r="G138" s="632">
        <v>55191</v>
      </c>
      <c r="H138" s="632">
        <v>57951</v>
      </c>
      <c r="J138" s="672"/>
      <c r="K138" s="672"/>
      <c r="L138" s="672"/>
    </row>
    <row r="139" spans="1:12" ht="15" customHeight="1" x14ac:dyDescent="0.2">
      <c r="A139" s="670"/>
      <c r="B139" s="656"/>
      <c r="C139" s="20" t="s">
        <v>3</v>
      </c>
      <c r="D139" s="19" t="s">
        <v>206</v>
      </c>
      <c r="E139" s="229" t="s">
        <v>367</v>
      </c>
      <c r="F139" s="632">
        <v>59253</v>
      </c>
      <c r="G139" s="632">
        <v>62275</v>
      </c>
      <c r="H139" s="632">
        <v>64446</v>
      </c>
      <c r="J139" s="672"/>
      <c r="K139" s="672"/>
      <c r="L139" s="672"/>
    </row>
    <row r="140" spans="1:12" ht="15" customHeight="1" x14ac:dyDescent="0.2">
      <c r="A140" s="670"/>
      <c r="B140" s="656"/>
      <c r="C140" s="20" t="s">
        <v>9</v>
      </c>
      <c r="D140" s="19" t="s">
        <v>77</v>
      </c>
      <c r="E140" s="229" t="s">
        <v>579</v>
      </c>
      <c r="F140" s="632">
        <v>457680</v>
      </c>
      <c r="G140" s="632">
        <v>484563</v>
      </c>
      <c r="H140" s="632">
        <v>526441</v>
      </c>
      <c r="J140" s="672"/>
      <c r="K140" s="672"/>
      <c r="L140" s="672"/>
    </row>
    <row r="141" spans="1:12" ht="15" customHeight="1" x14ac:dyDescent="0.2">
      <c r="A141" s="670"/>
      <c r="B141" s="656"/>
      <c r="C141" s="22" t="s">
        <v>1163</v>
      </c>
      <c r="D141" s="23"/>
      <c r="E141" s="249"/>
      <c r="F141" s="678">
        <f>SUM(F133:F140)</f>
        <v>1239061</v>
      </c>
      <c r="G141" s="678">
        <f>SUM(G133:G140)</f>
        <v>1325001</v>
      </c>
      <c r="H141" s="678">
        <f>SUM(H133:H140)</f>
        <v>1419336</v>
      </c>
      <c r="J141" s="672"/>
      <c r="K141" s="672"/>
      <c r="L141" s="672"/>
    </row>
    <row r="142" spans="1:12" ht="15" customHeight="1" x14ac:dyDescent="0.2">
      <c r="A142" s="670"/>
      <c r="B142" s="656"/>
      <c r="C142" s="254"/>
      <c r="D142" s="19"/>
      <c r="E142" s="229"/>
      <c r="F142" s="671"/>
      <c r="G142" s="671"/>
      <c r="H142" s="671"/>
      <c r="J142" s="672"/>
      <c r="K142" s="672"/>
      <c r="L142" s="672"/>
    </row>
    <row r="143" spans="1:12" ht="15" customHeight="1" x14ac:dyDescent="0.2">
      <c r="A143" s="670"/>
      <c r="B143" s="656"/>
      <c r="C143" s="20" t="s">
        <v>3</v>
      </c>
      <c r="D143" s="19" t="s">
        <v>238</v>
      </c>
      <c r="E143" s="229" t="s">
        <v>368</v>
      </c>
      <c r="F143" s="632">
        <v>102863</v>
      </c>
      <c r="G143" s="632">
        <v>110010</v>
      </c>
      <c r="H143" s="632">
        <v>114395</v>
      </c>
      <c r="J143" s="672"/>
      <c r="K143" s="672"/>
      <c r="L143" s="672"/>
    </row>
    <row r="144" spans="1:12" ht="15" customHeight="1" x14ac:dyDescent="0.2">
      <c r="A144" s="670"/>
      <c r="B144" s="656"/>
      <c r="C144" s="20" t="s">
        <v>3</v>
      </c>
      <c r="D144" s="19" t="s">
        <v>517</v>
      </c>
      <c r="E144" s="229" t="s">
        <v>557</v>
      </c>
      <c r="F144" s="632">
        <v>143450</v>
      </c>
      <c r="G144" s="632">
        <v>154726</v>
      </c>
      <c r="H144" s="632">
        <v>162118</v>
      </c>
      <c r="J144" s="672"/>
      <c r="K144" s="672"/>
      <c r="L144" s="672"/>
    </row>
    <row r="145" spans="1:12" ht="15" customHeight="1" x14ac:dyDescent="0.2">
      <c r="A145" s="670"/>
      <c r="B145" s="656"/>
      <c r="C145" s="20" t="s">
        <v>3</v>
      </c>
      <c r="D145" s="19" t="s">
        <v>518</v>
      </c>
      <c r="E145" s="229" t="s">
        <v>576</v>
      </c>
      <c r="F145" s="632">
        <v>190231</v>
      </c>
      <c r="G145" s="632">
        <v>205367</v>
      </c>
      <c r="H145" s="632">
        <v>215338</v>
      </c>
      <c r="J145" s="672"/>
      <c r="K145" s="672"/>
      <c r="L145" s="672"/>
    </row>
    <row r="146" spans="1:12" ht="15" customHeight="1" x14ac:dyDescent="0.2">
      <c r="A146" s="670"/>
      <c r="B146" s="656"/>
      <c r="C146" s="20" t="s">
        <v>9</v>
      </c>
      <c r="D146" s="19" t="s">
        <v>78</v>
      </c>
      <c r="E146" s="229" t="s">
        <v>580</v>
      </c>
      <c r="F146" s="632">
        <v>361568</v>
      </c>
      <c r="G146" s="632">
        <v>398405</v>
      </c>
      <c r="H146" s="632">
        <v>433175</v>
      </c>
      <c r="J146" s="672"/>
      <c r="K146" s="672"/>
      <c r="L146" s="672"/>
    </row>
    <row r="147" spans="1:12" ht="15" customHeight="1" x14ac:dyDescent="0.2">
      <c r="A147" s="670"/>
      <c r="B147" s="656"/>
      <c r="C147" s="22" t="s">
        <v>1164</v>
      </c>
      <c r="D147" s="23"/>
      <c r="E147" s="249"/>
      <c r="F147" s="678">
        <f>SUM(F143:F146)</f>
        <v>798112</v>
      </c>
      <c r="G147" s="678">
        <f>SUM(G143:G146)</f>
        <v>868508</v>
      </c>
      <c r="H147" s="678">
        <f>SUM(H143:H146)</f>
        <v>925026</v>
      </c>
      <c r="J147" s="672"/>
      <c r="K147" s="672"/>
      <c r="L147" s="672"/>
    </row>
    <row r="148" spans="1:12" ht="15" customHeight="1" x14ac:dyDescent="0.2">
      <c r="A148" s="670"/>
      <c r="B148" s="656"/>
      <c r="C148" s="254"/>
      <c r="D148" s="19"/>
      <c r="E148" s="229"/>
      <c r="F148" s="671"/>
      <c r="G148" s="671"/>
      <c r="H148" s="671"/>
      <c r="J148" s="672"/>
      <c r="K148" s="672"/>
      <c r="L148" s="672"/>
    </row>
    <row r="149" spans="1:12" ht="15" customHeight="1" x14ac:dyDescent="0.2">
      <c r="A149" s="670"/>
      <c r="B149" s="656"/>
      <c r="C149" s="20" t="s">
        <v>3</v>
      </c>
      <c r="D149" s="19" t="s">
        <v>207</v>
      </c>
      <c r="E149" s="229" t="s">
        <v>581</v>
      </c>
      <c r="F149" s="632">
        <v>37228</v>
      </c>
      <c r="G149" s="632">
        <v>41425</v>
      </c>
      <c r="H149" s="632">
        <v>44516</v>
      </c>
      <c r="J149" s="672"/>
      <c r="K149" s="672"/>
      <c r="L149" s="672"/>
    </row>
    <row r="150" spans="1:12" ht="15" customHeight="1" x14ac:dyDescent="0.2">
      <c r="A150" s="670"/>
      <c r="B150" s="656"/>
      <c r="C150" s="20" t="s">
        <v>3</v>
      </c>
      <c r="D150" s="19" t="s">
        <v>208</v>
      </c>
      <c r="E150" s="229" t="s">
        <v>743</v>
      </c>
      <c r="F150" s="632">
        <v>115616</v>
      </c>
      <c r="G150" s="632">
        <v>121634</v>
      </c>
      <c r="H150" s="632">
        <v>125529</v>
      </c>
      <c r="J150" s="672"/>
      <c r="K150" s="672"/>
      <c r="L150" s="672"/>
    </row>
    <row r="151" spans="1:12" ht="15" customHeight="1" x14ac:dyDescent="0.2">
      <c r="A151" s="670"/>
      <c r="B151" s="656"/>
      <c r="C151" s="20" t="s">
        <v>3</v>
      </c>
      <c r="D151" s="19" t="s">
        <v>209</v>
      </c>
      <c r="E151" s="229" t="s">
        <v>582</v>
      </c>
      <c r="F151" s="632">
        <v>136937</v>
      </c>
      <c r="G151" s="632">
        <v>144789</v>
      </c>
      <c r="H151" s="632">
        <v>150233</v>
      </c>
      <c r="J151" s="672"/>
      <c r="K151" s="672"/>
      <c r="L151" s="672"/>
    </row>
    <row r="152" spans="1:12" ht="15" customHeight="1" x14ac:dyDescent="0.2">
      <c r="A152" s="670"/>
      <c r="B152" s="656"/>
      <c r="C152" s="20" t="s">
        <v>3</v>
      </c>
      <c r="D152" s="19" t="s">
        <v>210</v>
      </c>
      <c r="E152" s="229" t="s">
        <v>558</v>
      </c>
      <c r="F152" s="632">
        <v>104498</v>
      </c>
      <c r="G152" s="632">
        <v>112328</v>
      </c>
      <c r="H152" s="632">
        <v>118226</v>
      </c>
      <c r="J152" s="672"/>
      <c r="K152" s="672"/>
      <c r="L152" s="672"/>
    </row>
    <row r="153" spans="1:12" ht="15" customHeight="1" x14ac:dyDescent="0.2">
      <c r="A153" s="670"/>
      <c r="B153" s="656"/>
      <c r="C153" s="20" t="s">
        <v>9</v>
      </c>
      <c r="D153" s="19" t="s">
        <v>80</v>
      </c>
      <c r="E153" s="229" t="s">
        <v>583</v>
      </c>
      <c r="F153" s="632">
        <v>291519</v>
      </c>
      <c r="G153" s="632">
        <v>325764</v>
      </c>
      <c r="H153" s="632">
        <v>353929</v>
      </c>
      <c r="J153" s="672"/>
      <c r="K153" s="672"/>
      <c r="L153" s="672"/>
    </row>
    <row r="154" spans="1:12" ht="15" customHeight="1" x14ac:dyDescent="0.2">
      <c r="A154" s="670"/>
      <c r="B154" s="656"/>
      <c r="C154" s="22" t="s">
        <v>1165</v>
      </c>
      <c r="D154" s="23"/>
      <c r="E154" s="249"/>
      <c r="F154" s="678">
        <f>SUM(F149:F153)</f>
        <v>685798</v>
      </c>
      <c r="G154" s="678">
        <f>SUM(G149:G153)</f>
        <v>745940</v>
      </c>
      <c r="H154" s="678">
        <f>SUM(H149:H153)</f>
        <v>792433</v>
      </c>
      <c r="J154" s="672"/>
      <c r="K154" s="672"/>
      <c r="L154" s="672"/>
    </row>
    <row r="155" spans="1:12" ht="15" customHeight="1" x14ac:dyDescent="0.2">
      <c r="A155" s="670"/>
      <c r="B155" s="656"/>
      <c r="C155" s="254"/>
      <c r="D155" s="19"/>
      <c r="E155" s="229"/>
      <c r="F155" s="671"/>
      <c r="G155" s="671"/>
      <c r="H155" s="671"/>
      <c r="J155" s="672"/>
      <c r="K155" s="672"/>
      <c r="L155" s="672"/>
    </row>
    <row r="156" spans="1:12" ht="15" customHeight="1" x14ac:dyDescent="0.2">
      <c r="A156" s="670"/>
      <c r="B156" s="656"/>
      <c r="C156" s="20" t="s">
        <v>3</v>
      </c>
      <c r="D156" s="19" t="s">
        <v>211</v>
      </c>
      <c r="E156" s="229" t="s">
        <v>369</v>
      </c>
      <c r="F156" s="632">
        <v>318176</v>
      </c>
      <c r="G156" s="632">
        <v>341372</v>
      </c>
      <c r="H156" s="632">
        <v>362646</v>
      </c>
      <c r="J156" s="672"/>
      <c r="K156" s="672"/>
      <c r="L156" s="672"/>
    </row>
    <row r="157" spans="1:12" ht="15" customHeight="1" x14ac:dyDescent="0.2">
      <c r="A157" s="670"/>
      <c r="B157" s="656"/>
      <c r="C157" s="20" t="s">
        <v>3</v>
      </c>
      <c r="D157" s="19" t="s">
        <v>212</v>
      </c>
      <c r="E157" s="229" t="s">
        <v>584</v>
      </c>
      <c r="F157" s="632">
        <v>25391</v>
      </c>
      <c r="G157" s="632">
        <v>27122</v>
      </c>
      <c r="H157" s="632">
        <v>28210</v>
      </c>
      <c r="J157" s="672"/>
      <c r="K157" s="672"/>
      <c r="L157" s="672"/>
    </row>
    <row r="158" spans="1:12" ht="15" customHeight="1" x14ac:dyDescent="0.2">
      <c r="A158" s="670"/>
      <c r="B158" s="656"/>
      <c r="C158" s="20" t="s">
        <v>3</v>
      </c>
      <c r="D158" s="19" t="s">
        <v>213</v>
      </c>
      <c r="E158" s="229" t="s">
        <v>370</v>
      </c>
      <c r="F158" s="632">
        <v>78831</v>
      </c>
      <c r="G158" s="632">
        <v>81935</v>
      </c>
      <c r="H158" s="632">
        <v>83825</v>
      </c>
      <c r="J158" s="672"/>
      <c r="K158" s="672"/>
      <c r="L158" s="672"/>
    </row>
    <row r="159" spans="1:12" ht="15" customHeight="1" x14ac:dyDescent="0.2">
      <c r="A159" s="670"/>
      <c r="B159" s="656"/>
      <c r="C159" s="20" t="s">
        <v>9</v>
      </c>
      <c r="D159" s="19" t="s">
        <v>82</v>
      </c>
      <c r="E159" s="229" t="s">
        <v>485</v>
      </c>
      <c r="F159" s="632">
        <v>137965</v>
      </c>
      <c r="G159" s="632">
        <v>148751</v>
      </c>
      <c r="H159" s="632">
        <v>159832</v>
      </c>
      <c r="J159" s="672"/>
      <c r="K159" s="672"/>
      <c r="L159" s="672"/>
    </row>
    <row r="160" spans="1:12" ht="15" customHeight="1" x14ac:dyDescent="0.2">
      <c r="A160" s="670"/>
      <c r="B160" s="656"/>
      <c r="C160" s="22" t="s">
        <v>83</v>
      </c>
      <c r="D160" s="23"/>
      <c r="E160" s="249"/>
      <c r="F160" s="678">
        <f>SUM(F156:F159)</f>
        <v>560363</v>
      </c>
      <c r="G160" s="678">
        <f>SUM(G156:G159)</f>
        <v>599180</v>
      </c>
      <c r="H160" s="678">
        <f>SUM(H156:H159)</f>
        <v>634513</v>
      </c>
      <c r="J160" s="672"/>
      <c r="K160" s="672"/>
      <c r="L160" s="672"/>
    </row>
    <row r="161" spans="1:12" ht="15" customHeight="1" x14ac:dyDescent="0.2">
      <c r="A161" s="670"/>
      <c r="B161" s="656"/>
      <c r="C161" s="254"/>
      <c r="D161" s="26"/>
      <c r="E161" s="250"/>
      <c r="F161" s="671"/>
      <c r="G161" s="671"/>
      <c r="H161" s="671"/>
      <c r="J161" s="672"/>
      <c r="K161" s="672"/>
      <c r="L161" s="672"/>
    </row>
    <row r="162" spans="1:12" ht="15" customHeight="1" x14ac:dyDescent="0.2">
      <c r="A162" s="670"/>
      <c r="B162" s="656"/>
      <c r="C162" s="20" t="s">
        <v>3</v>
      </c>
      <c r="D162" s="19" t="s">
        <v>214</v>
      </c>
      <c r="E162" s="229" t="s">
        <v>371</v>
      </c>
      <c r="F162" s="632">
        <v>61570</v>
      </c>
      <c r="G162" s="632">
        <v>65830</v>
      </c>
      <c r="H162" s="632">
        <v>68538</v>
      </c>
      <c r="J162" s="672"/>
      <c r="K162" s="672"/>
      <c r="L162" s="672"/>
    </row>
    <row r="163" spans="1:12" ht="15" customHeight="1" x14ac:dyDescent="0.2">
      <c r="A163" s="670"/>
      <c r="B163" s="656"/>
      <c r="C163" s="20" t="s">
        <v>3</v>
      </c>
      <c r="D163" s="19" t="s">
        <v>215</v>
      </c>
      <c r="E163" s="229" t="s">
        <v>462</v>
      </c>
      <c r="F163" s="632">
        <v>107146</v>
      </c>
      <c r="G163" s="632">
        <v>118558</v>
      </c>
      <c r="H163" s="632">
        <v>125240</v>
      </c>
      <c r="J163" s="672"/>
      <c r="K163" s="672"/>
      <c r="L163" s="672"/>
    </row>
    <row r="164" spans="1:12" ht="15" customHeight="1" x14ac:dyDescent="0.2">
      <c r="A164" s="670"/>
      <c r="B164" s="656"/>
      <c r="C164" s="20" t="s">
        <v>3</v>
      </c>
      <c r="D164" s="19" t="s">
        <v>216</v>
      </c>
      <c r="E164" s="229" t="s">
        <v>585</v>
      </c>
      <c r="F164" s="632">
        <v>117393</v>
      </c>
      <c r="G164" s="632">
        <v>129314</v>
      </c>
      <c r="H164" s="632">
        <v>137095</v>
      </c>
      <c r="J164" s="672"/>
      <c r="K164" s="672"/>
      <c r="L164" s="672"/>
    </row>
    <row r="165" spans="1:12" ht="15" customHeight="1" x14ac:dyDescent="0.2">
      <c r="A165" s="670"/>
      <c r="B165" s="656"/>
      <c r="C165" s="20" t="s">
        <v>3</v>
      </c>
      <c r="D165" s="19" t="s">
        <v>217</v>
      </c>
      <c r="E165" s="229" t="s">
        <v>372</v>
      </c>
      <c r="F165" s="632">
        <v>128137</v>
      </c>
      <c r="G165" s="632">
        <v>135743</v>
      </c>
      <c r="H165" s="632">
        <v>140597</v>
      </c>
      <c r="J165" s="672"/>
      <c r="K165" s="672"/>
      <c r="L165" s="672"/>
    </row>
    <row r="166" spans="1:12" ht="15" customHeight="1" x14ac:dyDescent="0.2">
      <c r="A166" s="670"/>
      <c r="B166" s="656"/>
      <c r="C166" s="20" t="s">
        <v>3</v>
      </c>
      <c r="D166" s="19" t="s">
        <v>218</v>
      </c>
      <c r="E166" s="229" t="s">
        <v>373</v>
      </c>
      <c r="F166" s="632">
        <v>132566</v>
      </c>
      <c r="G166" s="632">
        <v>142381</v>
      </c>
      <c r="H166" s="632">
        <v>148121</v>
      </c>
      <c r="J166" s="672"/>
      <c r="K166" s="672"/>
      <c r="L166" s="672"/>
    </row>
    <row r="167" spans="1:12" ht="15" customHeight="1" x14ac:dyDescent="0.2">
      <c r="A167" s="670"/>
      <c r="B167" s="656"/>
      <c r="C167" s="20" t="s">
        <v>9</v>
      </c>
      <c r="D167" s="19" t="s">
        <v>84</v>
      </c>
      <c r="E167" s="229" t="s">
        <v>484</v>
      </c>
      <c r="F167" s="632">
        <v>382571</v>
      </c>
      <c r="G167" s="632">
        <v>425804</v>
      </c>
      <c r="H167" s="632">
        <v>465143</v>
      </c>
      <c r="J167" s="672"/>
      <c r="K167" s="672"/>
      <c r="L167" s="672"/>
    </row>
    <row r="168" spans="1:12" ht="15" customHeight="1" x14ac:dyDescent="0.2">
      <c r="A168" s="670"/>
      <c r="B168" s="656"/>
      <c r="C168" s="22" t="s">
        <v>85</v>
      </c>
      <c r="D168" s="23"/>
      <c r="E168" s="249"/>
      <c r="F168" s="678">
        <f>SUM(F162:F167)</f>
        <v>929383</v>
      </c>
      <c r="G168" s="678">
        <f>SUM(G162:G167)</f>
        <v>1017630</v>
      </c>
      <c r="H168" s="678">
        <f>SUM(H162:H167)</f>
        <v>1084734</v>
      </c>
      <c r="J168" s="672"/>
      <c r="K168" s="672"/>
      <c r="L168" s="672"/>
    </row>
    <row r="169" spans="1:12" ht="15" customHeight="1" x14ac:dyDescent="0.2">
      <c r="A169" s="670"/>
      <c r="B169" s="656"/>
      <c r="C169" s="254"/>
      <c r="D169" s="19"/>
      <c r="E169" s="229"/>
      <c r="F169" s="671"/>
      <c r="G169" s="671"/>
      <c r="H169" s="671"/>
      <c r="J169" s="672"/>
      <c r="K169" s="672"/>
      <c r="L169" s="672"/>
    </row>
    <row r="170" spans="1:12" ht="15" customHeight="1" x14ac:dyDescent="0.2">
      <c r="A170" s="670"/>
      <c r="B170" s="656"/>
      <c r="C170" s="20" t="s">
        <v>3</v>
      </c>
      <c r="D170" s="19" t="s">
        <v>219</v>
      </c>
      <c r="E170" s="229" t="s">
        <v>586</v>
      </c>
      <c r="F170" s="632">
        <v>133848</v>
      </c>
      <c r="G170" s="632">
        <v>144660</v>
      </c>
      <c r="H170" s="632">
        <v>152220</v>
      </c>
      <c r="J170" s="672"/>
      <c r="K170" s="672"/>
      <c r="L170" s="672"/>
    </row>
    <row r="171" spans="1:12" ht="15" customHeight="1" x14ac:dyDescent="0.2">
      <c r="A171" s="670"/>
      <c r="B171" s="656"/>
      <c r="C171" s="20" t="s">
        <v>3</v>
      </c>
      <c r="D171" s="19" t="s">
        <v>220</v>
      </c>
      <c r="E171" s="229" t="s">
        <v>374</v>
      </c>
      <c r="F171" s="632">
        <v>146284</v>
      </c>
      <c r="G171" s="632">
        <v>158617</v>
      </c>
      <c r="H171" s="632">
        <v>166461</v>
      </c>
      <c r="J171" s="672"/>
      <c r="K171" s="672"/>
      <c r="L171" s="672"/>
    </row>
    <row r="172" spans="1:12" ht="15" customHeight="1" x14ac:dyDescent="0.2">
      <c r="A172" s="670"/>
      <c r="B172" s="656"/>
      <c r="C172" s="20" t="s">
        <v>3</v>
      </c>
      <c r="D172" s="19" t="s">
        <v>221</v>
      </c>
      <c r="E172" s="229" t="s">
        <v>375</v>
      </c>
      <c r="F172" s="632">
        <v>132131</v>
      </c>
      <c r="G172" s="632">
        <v>142546</v>
      </c>
      <c r="H172" s="632">
        <v>150138</v>
      </c>
      <c r="J172" s="672"/>
      <c r="K172" s="672"/>
      <c r="L172" s="672"/>
    </row>
    <row r="173" spans="1:12" ht="15" customHeight="1" x14ac:dyDescent="0.2">
      <c r="A173" s="670"/>
      <c r="B173" s="656"/>
      <c r="C173" s="20" t="s">
        <v>3</v>
      </c>
      <c r="D173" s="19" t="s">
        <v>519</v>
      </c>
      <c r="E173" s="229" t="s">
        <v>559</v>
      </c>
      <c r="F173" s="632">
        <v>84732</v>
      </c>
      <c r="G173" s="632">
        <v>93374</v>
      </c>
      <c r="H173" s="632">
        <v>98617</v>
      </c>
      <c r="J173" s="672"/>
      <c r="K173" s="672"/>
      <c r="L173" s="672"/>
    </row>
    <row r="174" spans="1:12" ht="15" customHeight="1" x14ac:dyDescent="0.2">
      <c r="A174" s="670"/>
      <c r="B174" s="656"/>
      <c r="C174" s="20" t="s">
        <v>9</v>
      </c>
      <c r="D174" s="19" t="s">
        <v>86</v>
      </c>
      <c r="E174" s="229" t="s">
        <v>744</v>
      </c>
      <c r="F174" s="632">
        <v>330020</v>
      </c>
      <c r="G174" s="632">
        <v>375654</v>
      </c>
      <c r="H174" s="632">
        <v>412729</v>
      </c>
      <c r="J174" s="672"/>
      <c r="K174" s="672"/>
      <c r="L174" s="672"/>
    </row>
    <row r="175" spans="1:12" ht="15" customHeight="1" x14ac:dyDescent="0.2">
      <c r="A175" s="670"/>
      <c r="B175" s="656"/>
      <c r="C175" s="22" t="s">
        <v>1160</v>
      </c>
      <c r="D175" s="23"/>
      <c r="E175" s="249"/>
      <c r="F175" s="678">
        <f>SUM(F170:F174)</f>
        <v>827015</v>
      </c>
      <c r="G175" s="678">
        <f>SUM(G170:G174)</f>
        <v>914851</v>
      </c>
      <c r="H175" s="678">
        <f>SUM(H170:H174)</f>
        <v>980165</v>
      </c>
      <c r="J175" s="672"/>
      <c r="K175" s="672"/>
      <c r="L175" s="672"/>
    </row>
    <row r="176" spans="1:12" ht="15" customHeight="1" x14ac:dyDescent="0.2">
      <c r="A176" s="670"/>
      <c r="B176" s="656"/>
      <c r="C176" s="254"/>
      <c r="D176" s="19"/>
      <c r="E176" s="229"/>
      <c r="F176" s="671"/>
      <c r="G176" s="671"/>
      <c r="H176" s="671"/>
      <c r="J176" s="672"/>
      <c r="K176" s="672"/>
      <c r="L176" s="672"/>
    </row>
    <row r="177" spans="1:12" ht="15" customHeight="1" x14ac:dyDescent="0.2">
      <c r="A177" s="670"/>
      <c r="B177" s="656"/>
      <c r="C177" s="20" t="s">
        <v>3</v>
      </c>
      <c r="D177" s="19" t="s">
        <v>222</v>
      </c>
      <c r="E177" s="229" t="s">
        <v>587</v>
      </c>
      <c r="F177" s="632">
        <v>107114</v>
      </c>
      <c r="G177" s="632">
        <v>114299</v>
      </c>
      <c r="H177" s="632">
        <v>119356</v>
      </c>
      <c r="J177" s="672"/>
      <c r="K177" s="672"/>
      <c r="L177" s="672"/>
    </row>
    <row r="178" spans="1:12" ht="15" customHeight="1" x14ac:dyDescent="0.2">
      <c r="A178" s="670"/>
      <c r="B178" s="656"/>
      <c r="C178" s="20" t="s">
        <v>3</v>
      </c>
      <c r="D178" s="19" t="s">
        <v>223</v>
      </c>
      <c r="E178" s="229" t="s">
        <v>560</v>
      </c>
      <c r="F178" s="632">
        <v>292009</v>
      </c>
      <c r="G178" s="632">
        <v>326318</v>
      </c>
      <c r="H178" s="632">
        <v>355898</v>
      </c>
      <c r="J178" s="672"/>
      <c r="K178" s="672"/>
      <c r="L178" s="672"/>
    </row>
    <row r="179" spans="1:12" ht="15" customHeight="1" x14ac:dyDescent="0.2">
      <c r="A179" s="670"/>
      <c r="B179" s="656"/>
      <c r="C179" s="20" t="s">
        <v>3</v>
      </c>
      <c r="D179" s="19" t="s">
        <v>224</v>
      </c>
      <c r="E179" s="229" t="s">
        <v>376</v>
      </c>
      <c r="F179" s="632">
        <v>156999</v>
      </c>
      <c r="G179" s="632">
        <v>164545</v>
      </c>
      <c r="H179" s="632">
        <v>169641</v>
      </c>
      <c r="J179" s="672"/>
      <c r="K179" s="672"/>
      <c r="L179" s="672"/>
    </row>
    <row r="180" spans="1:12" ht="15" customHeight="1" x14ac:dyDescent="0.2">
      <c r="A180" s="670"/>
      <c r="B180" s="656"/>
      <c r="C180" s="20" t="s">
        <v>3</v>
      </c>
      <c r="D180" s="19" t="s">
        <v>225</v>
      </c>
      <c r="E180" s="229" t="s">
        <v>561</v>
      </c>
      <c r="F180" s="632">
        <v>67317</v>
      </c>
      <c r="G180" s="632">
        <v>70509</v>
      </c>
      <c r="H180" s="632">
        <v>72424</v>
      </c>
      <c r="J180" s="672"/>
      <c r="K180" s="672"/>
      <c r="L180" s="672"/>
    </row>
    <row r="181" spans="1:12" ht="15" customHeight="1" x14ac:dyDescent="0.2">
      <c r="A181" s="670"/>
      <c r="B181" s="656"/>
      <c r="C181" s="20" t="s">
        <v>3</v>
      </c>
      <c r="D181" s="19" t="s">
        <v>226</v>
      </c>
      <c r="E181" s="229" t="s">
        <v>377</v>
      </c>
      <c r="F181" s="632">
        <v>82435</v>
      </c>
      <c r="G181" s="632">
        <v>86214</v>
      </c>
      <c r="H181" s="632">
        <v>88386</v>
      </c>
      <c r="J181" s="672"/>
      <c r="K181" s="672"/>
      <c r="L181" s="672"/>
    </row>
    <row r="182" spans="1:12" ht="15" customHeight="1" x14ac:dyDescent="0.2">
      <c r="A182" s="670"/>
      <c r="B182" s="656"/>
      <c r="C182" s="20" t="s">
        <v>9</v>
      </c>
      <c r="D182" s="19" t="s">
        <v>88</v>
      </c>
      <c r="E182" s="229" t="s">
        <v>742</v>
      </c>
      <c r="F182" s="632">
        <v>453730</v>
      </c>
      <c r="G182" s="632">
        <v>477540</v>
      </c>
      <c r="H182" s="632">
        <v>516964</v>
      </c>
      <c r="J182" s="672"/>
      <c r="K182" s="672"/>
      <c r="L182" s="672"/>
    </row>
    <row r="183" spans="1:12" ht="15" customHeight="1" x14ac:dyDescent="0.2">
      <c r="A183" s="670"/>
      <c r="B183" s="656"/>
      <c r="C183" s="22" t="s">
        <v>945</v>
      </c>
      <c r="D183" s="23"/>
      <c r="E183" s="249"/>
      <c r="F183" s="678">
        <f>SUM(F177:F182)</f>
        <v>1159604</v>
      </c>
      <c r="G183" s="678">
        <f>SUM(G177:G182)</f>
        <v>1239425</v>
      </c>
      <c r="H183" s="678">
        <f>SUM(H177:H182)</f>
        <v>1322669</v>
      </c>
      <c r="J183" s="672"/>
      <c r="K183" s="672"/>
      <c r="L183" s="672"/>
    </row>
    <row r="184" spans="1:12" ht="15" customHeight="1" x14ac:dyDescent="0.2">
      <c r="A184" s="670"/>
      <c r="B184" s="656"/>
      <c r="C184" s="254"/>
      <c r="D184" s="19"/>
      <c r="E184" s="229"/>
      <c r="F184" s="671"/>
      <c r="G184" s="671"/>
      <c r="H184" s="671"/>
      <c r="J184" s="672"/>
      <c r="K184" s="672"/>
      <c r="L184" s="672"/>
    </row>
    <row r="185" spans="1:12" ht="15" customHeight="1" x14ac:dyDescent="0.2">
      <c r="A185" s="670"/>
      <c r="B185" s="656"/>
      <c r="C185" s="20" t="s">
        <v>3</v>
      </c>
      <c r="D185" s="19" t="s">
        <v>227</v>
      </c>
      <c r="E185" s="229" t="s">
        <v>378</v>
      </c>
      <c r="F185" s="632">
        <v>134192</v>
      </c>
      <c r="G185" s="632">
        <v>145837</v>
      </c>
      <c r="H185" s="632">
        <v>154162</v>
      </c>
      <c r="J185" s="672"/>
      <c r="K185" s="672"/>
      <c r="L185" s="672"/>
    </row>
    <row r="186" spans="1:12" ht="15" customHeight="1" x14ac:dyDescent="0.2">
      <c r="A186" s="670"/>
      <c r="B186" s="656"/>
      <c r="C186" s="20" t="s">
        <v>3</v>
      </c>
      <c r="D186" s="19" t="s">
        <v>228</v>
      </c>
      <c r="E186" s="229" t="s">
        <v>379</v>
      </c>
      <c r="F186" s="632">
        <v>131541</v>
      </c>
      <c r="G186" s="632">
        <v>147634</v>
      </c>
      <c r="H186" s="632">
        <v>160991</v>
      </c>
      <c r="J186" s="672"/>
      <c r="K186" s="672"/>
      <c r="L186" s="672"/>
    </row>
    <row r="187" spans="1:12" ht="15" customHeight="1" x14ac:dyDescent="0.2">
      <c r="A187" s="670"/>
      <c r="B187" s="656"/>
      <c r="C187" s="20" t="s">
        <v>3</v>
      </c>
      <c r="D187" s="19" t="s">
        <v>229</v>
      </c>
      <c r="E187" s="229" t="s">
        <v>380</v>
      </c>
      <c r="F187" s="632">
        <v>118243</v>
      </c>
      <c r="G187" s="632">
        <v>128677</v>
      </c>
      <c r="H187" s="632">
        <v>135070</v>
      </c>
      <c r="J187" s="672"/>
      <c r="K187" s="672"/>
      <c r="L187" s="672"/>
    </row>
    <row r="188" spans="1:12" ht="15" customHeight="1" x14ac:dyDescent="0.2">
      <c r="A188" s="670"/>
      <c r="B188" s="656"/>
      <c r="C188" s="20" t="s">
        <v>3</v>
      </c>
      <c r="D188" s="19" t="s">
        <v>230</v>
      </c>
      <c r="E188" s="229" t="s">
        <v>381</v>
      </c>
      <c r="F188" s="632">
        <v>75284</v>
      </c>
      <c r="G188" s="632">
        <v>80395</v>
      </c>
      <c r="H188" s="632">
        <v>83175</v>
      </c>
      <c r="J188" s="672"/>
      <c r="K188" s="672"/>
      <c r="L188" s="672"/>
    </row>
    <row r="189" spans="1:12" ht="15" customHeight="1" x14ac:dyDescent="0.2">
      <c r="A189" s="670"/>
      <c r="B189" s="656"/>
      <c r="C189" s="20" t="s">
        <v>9</v>
      </c>
      <c r="D189" s="19" t="s">
        <v>89</v>
      </c>
      <c r="E189" s="229" t="s">
        <v>483</v>
      </c>
      <c r="F189" s="632">
        <v>419734</v>
      </c>
      <c r="G189" s="632">
        <v>469828</v>
      </c>
      <c r="H189" s="632">
        <v>518484</v>
      </c>
      <c r="J189" s="672"/>
      <c r="K189" s="672"/>
      <c r="L189" s="672"/>
    </row>
    <row r="190" spans="1:12" ht="15" customHeight="1" x14ac:dyDescent="0.2">
      <c r="A190" s="670"/>
      <c r="B190" s="656"/>
      <c r="C190" s="22" t="s">
        <v>90</v>
      </c>
      <c r="D190" s="23"/>
      <c r="E190" s="249"/>
      <c r="F190" s="678">
        <f>SUM(F185:F189)</f>
        <v>878994</v>
      </c>
      <c r="G190" s="678">
        <f>SUM(G185:G189)</f>
        <v>972371</v>
      </c>
      <c r="H190" s="678">
        <f>SUM(H185:H189)</f>
        <v>1051882</v>
      </c>
      <c r="J190" s="672"/>
      <c r="K190" s="672"/>
      <c r="L190" s="672"/>
    </row>
    <row r="191" spans="1:12" ht="15" customHeight="1" x14ac:dyDescent="0.2">
      <c r="A191" s="670"/>
      <c r="B191" s="656"/>
      <c r="C191" s="254"/>
      <c r="D191" s="19"/>
      <c r="E191" s="229"/>
      <c r="F191" s="671"/>
      <c r="G191" s="671"/>
      <c r="H191" s="671"/>
      <c r="J191" s="672"/>
      <c r="K191" s="672"/>
      <c r="L191" s="672"/>
    </row>
    <row r="192" spans="1:12" ht="15" customHeight="1" x14ac:dyDescent="0.2">
      <c r="A192" s="670"/>
      <c r="B192" s="656"/>
      <c r="C192" s="20" t="s">
        <v>3</v>
      </c>
      <c r="D192" s="19" t="s">
        <v>231</v>
      </c>
      <c r="E192" s="229" t="s">
        <v>382</v>
      </c>
      <c r="F192" s="632">
        <v>47250</v>
      </c>
      <c r="G192" s="632">
        <v>55133</v>
      </c>
      <c r="H192" s="632">
        <v>58136</v>
      </c>
      <c r="J192" s="672"/>
      <c r="K192" s="672"/>
      <c r="L192" s="672"/>
    </row>
    <row r="193" spans="1:12" ht="15" customHeight="1" x14ac:dyDescent="0.2">
      <c r="A193" s="670"/>
      <c r="B193" s="656"/>
      <c r="C193" s="20" t="s">
        <v>3</v>
      </c>
      <c r="D193" s="19" t="s">
        <v>232</v>
      </c>
      <c r="E193" s="229" t="s">
        <v>589</v>
      </c>
      <c r="F193" s="632">
        <v>95443</v>
      </c>
      <c r="G193" s="632">
        <v>98915</v>
      </c>
      <c r="H193" s="632">
        <v>101013</v>
      </c>
      <c r="J193" s="672"/>
      <c r="K193" s="672"/>
      <c r="L193" s="672"/>
    </row>
    <row r="194" spans="1:12" ht="15" customHeight="1" x14ac:dyDescent="0.2">
      <c r="A194" s="670"/>
      <c r="B194" s="656"/>
      <c r="C194" s="20" t="s">
        <v>3</v>
      </c>
      <c r="D194" s="19" t="s">
        <v>233</v>
      </c>
      <c r="E194" s="229" t="s">
        <v>588</v>
      </c>
      <c r="F194" s="632">
        <v>160817</v>
      </c>
      <c r="G194" s="632">
        <v>168285</v>
      </c>
      <c r="H194" s="632">
        <v>173323</v>
      </c>
      <c r="J194" s="672"/>
      <c r="K194" s="672"/>
      <c r="L194" s="672"/>
    </row>
    <row r="195" spans="1:12" ht="15" customHeight="1" x14ac:dyDescent="0.2">
      <c r="A195" s="670"/>
      <c r="B195" s="656"/>
      <c r="C195" s="20" t="s">
        <v>3</v>
      </c>
      <c r="D195" s="19" t="s">
        <v>520</v>
      </c>
      <c r="E195" s="229" t="s">
        <v>562</v>
      </c>
      <c r="F195" s="632">
        <v>101241</v>
      </c>
      <c r="G195" s="632">
        <v>110135</v>
      </c>
      <c r="H195" s="632">
        <v>115314</v>
      </c>
      <c r="J195" s="672"/>
      <c r="K195" s="672"/>
      <c r="L195" s="672"/>
    </row>
    <row r="196" spans="1:12" ht="15" customHeight="1" x14ac:dyDescent="0.2">
      <c r="A196" s="670"/>
      <c r="B196" s="656"/>
      <c r="C196" s="20" t="s">
        <v>9</v>
      </c>
      <c r="D196" s="19" t="s">
        <v>91</v>
      </c>
      <c r="E196" s="229" t="s">
        <v>590</v>
      </c>
      <c r="F196" s="632">
        <v>285028</v>
      </c>
      <c r="G196" s="632">
        <v>318779</v>
      </c>
      <c r="H196" s="632">
        <v>345521</v>
      </c>
      <c r="J196" s="672"/>
      <c r="K196" s="672"/>
      <c r="L196" s="672"/>
    </row>
    <row r="197" spans="1:12" ht="15" customHeight="1" x14ac:dyDescent="0.2">
      <c r="A197" s="670"/>
      <c r="B197" s="656"/>
      <c r="C197" s="22" t="s">
        <v>1166</v>
      </c>
      <c r="D197" s="23"/>
      <c r="E197" s="249"/>
      <c r="F197" s="678">
        <f>SUM(F192:F196)</f>
        <v>689779</v>
      </c>
      <c r="G197" s="678">
        <f>SUM(G192:G196)</f>
        <v>751247</v>
      </c>
      <c r="H197" s="678">
        <f>SUM(H192:H196)</f>
        <v>793307</v>
      </c>
      <c r="J197" s="672"/>
      <c r="K197" s="672"/>
      <c r="L197" s="672"/>
    </row>
    <row r="198" spans="1:12" ht="15" customHeight="1" x14ac:dyDescent="0.2">
      <c r="A198" s="670"/>
      <c r="B198" s="656"/>
      <c r="C198" s="254"/>
      <c r="D198" s="19"/>
      <c r="E198" s="229"/>
      <c r="F198" s="671"/>
      <c r="G198" s="671"/>
      <c r="H198" s="671"/>
      <c r="J198" s="672"/>
      <c r="K198" s="672"/>
      <c r="L198" s="672"/>
    </row>
    <row r="199" spans="1:12" ht="15" customHeight="1" x14ac:dyDescent="0.2">
      <c r="A199" s="670"/>
      <c r="B199" s="656"/>
      <c r="C199" s="687" t="s">
        <v>92</v>
      </c>
      <c r="D199" s="688"/>
      <c r="E199" s="689"/>
      <c r="F199" s="678">
        <f>SUM(F124,F131,F141,F147,F154,F160,F168,F175,F183,F190,F197)</f>
        <v>11250446</v>
      </c>
      <c r="G199" s="678">
        <f>SUM(G124,G131,G141,G147,G154,G160,G168,G175,G183,G190,G197)</f>
        <v>12278971</v>
      </c>
      <c r="H199" s="678">
        <f>SUM(H124,H131,H141,H147,H154,H160,H168,H175,H183,H190,H197)</f>
        <v>13167074</v>
      </c>
      <c r="J199" s="672"/>
      <c r="K199" s="672"/>
      <c r="L199" s="672"/>
    </row>
    <row r="200" spans="1:12" ht="15" customHeight="1" x14ac:dyDescent="0.2">
      <c r="A200" s="670"/>
      <c r="B200" s="656"/>
      <c r="C200" s="685"/>
      <c r="D200" s="667"/>
      <c r="E200" s="668"/>
      <c r="F200" s="671"/>
      <c r="G200" s="671"/>
      <c r="H200" s="671"/>
      <c r="J200" s="672"/>
      <c r="K200" s="672"/>
      <c r="L200" s="672"/>
    </row>
    <row r="201" spans="1:12" ht="15" customHeight="1" x14ac:dyDescent="0.2">
      <c r="A201" s="670"/>
      <c r="B201" s="656"/>
      <c r="C201" s="257" t="s">
        <v>93</v>
      </c>
      <c r="D201" s="26"/>
      <c r="E201" s="229"/>
      <c r="F201" s="671"/>
      <c r="G201" s="671"/>
      <c r="H201" s="671"/>
      <c r="J201" s="672"/>
      <c r="K201" s="672"/>
      <c r="L201" s="672"/>
    </row>
    <row r="202" spans="1:12" ht="15" customHeight="1" x14ac:dyDescent="0.2">
      <c r="A202" s="670"/>
      <c r="B202" s="656"/>
      <c r="C202" s="257"/>
      <c r="D202" s="26"/>
      <c r="E202" s="229"/>
      <c r="F202" s="671"/>
      <c r="G202" s="671"/>
      <c r="H202" s="671"/>
      <c r="J202" s="672"/>
      <c r="K202" s="672"/>
      <c r="L202" s="672"/>
    </row>
    <row r="203" spans="1:12" ht="15" customHeight="1" x14ac:dyDescent="0.2">
      <c r="A203" s="670"/>
      <c r="B203" s="656"/>
      <c r="C203" s="20" t="s">
        <v>3</v>
      </c>
      <c r="D203" s="19" t="s">
        <v>239</v>
      </c>
      <c r="E203" s="229" t="s">
        <v>383</v>
      </c>
      <c r="F203" s="632">
        <v>234578</v>
      </c>
      <c r="G203" s="632">
        <v>251584</v>
      </c>
      <c r="H203" s="632">
        <v>262868</v>
      </c>
      <c r="J203" s="672"/>
      <c r="K203" s="672"/>
      <c r="L203" s="672"/>
    </row>
    <row r="204" spans="1:12" ht="15" customHeight="1" x14ac:dyDescent="0.2">
      <c r="A204" s="670"/>
      <c r="B204" s="656"/>
      <c r="C204" s="20" t="s">
        <v>3</v>
      </c>
      <c r="D204" s="19" t="s">
        <v>240</v>
      </c>
      <c r="E204" s="229" t="s">
        <v>384</v>
      </c>
      <c r="F204" s="632">
        <v>222508</v>
      </c>
      <c r="G204" s="632">
        <v>242595</v>
      </c>
      <c r="H204" s="632">
        <v>254930</v>
      </c>
      <c r="J204" s="672"/>
      <c r="K204" s="672"/>
      <c r="L204" s="672"/>
    </row>
    <row r="205" spans="1:12" ht="15" customHeight="1" x14ac:dyDescent="0.2">
      <c r="A205" s="670"/>
      <c r="B205" s="656"/>
      <c r="C205" s="20" t="s">
        <v>3</v>
      </c>
      <c r="D205" s="19" t="s">
        <v>241</v>
      </c>
      <c r="E205" s="229" t="s">
        <v>385</v>
      </c>
      <c r="F205" s="632">
        <v>311977</v>
      </c>
      <c r="G205" s="632">
        <v>336443</v>
      </c>
      <c r="H205" s="632">
        <v>353706</v>
      </c>
      <c r="J205" s="672"/>
      <c r="K205" s="672"/>
      <c r="L205" s="672"/>
    </row>
    <row r="206" spans="1:12" ht="15" customHeight="1" x14ac:dyDescent="0.2">
      <c r="A206" s="670"/>
      <c r="B206" s="656"/>
      <c r="C206" s="20" t="s">
        <v>3</v>
      </c>
      <c r="D206" s="19" t="s">
        <v>242</v>
      </c>
      <c r="E206" s="229" t="s">
        <v>386</v>
      </c>
      <c r="F206" s="632">
        <v>120392</v>
      </c>
      <c r="G206" s="632">
        <v>131531</v>
      </c>
      <c r="H206" s="632">
        <v>139114</v>
      </c>
      <c r="J206" s="672"/>
      <c r="K206" s="672"/>
      <c r="L206" s="672"/>
    </row>
    <row r="207" spans="1:12" ht="15" customHeight="1" x14ac:dyDescent="0.2">
      <c r="A207" s="670"/>
      <c r="B207" s="656"/>
      <c r="C207" s="20" t="s">
        <v>3</v>
      </c>
      <c r="D207" s="19" t="s">
        <v>243</v>
      </c>
      <c r="E207" s="229" t="s">
        <v>387</v>
      </c>
      <c r="F207" s="632">
        <v>99298</v>
      </c>
      <c r="G207" s="632">
        <v>108493</v>
      </c>
      <c r="H207" s="632">
        <v>114231</v>
      </c>
      <c r="J207" s="672"/>
      <c r="K207" s="672"/>
      <c r="L207" s="672"/>
    </row>
    <row r="208" spans="1:12" ht="15" customHeight="1" x14ac:dyDescent="0.2">
      <c r="A208" s="670"/>
      <c r="B208" s="656"/>
      <c r="C208" s="20" t="s">
        <v>9</v>
      </c>
      <c r="D208" s="19" t="s">
        <v>95</v>
      </c>
      <c r="E208" s="229" t="s">
        <v>482</v>
      </c>
      <c r="F208" s="632">
        <v>759547</v>
      </c>
      <c r="G208" s="632">
        <v>843149</v>
      </c>
      <c r="H208" s="632">
        <v>923013</v>
      </c>
      <c r="J208" s="672"/>
      <c r="K208" s="672"/>
      <c r="L208" s="672"/>
    </row>
    <row r="209" spans="1:12" ht="15" customHeight="1" x14ac:dyDescent="0.2">
      <c r="A209" s="670"/>
      <c r="B209" s="656"/>
      <c r="C209" s="22" t="s">
        <v>96</v>
      </c>
      <c r="D209" s="23"/>
      <c r="E209" s="249"/>
      <c r="F209" s="678">
        <f>SUM(F203:F208)</f>
        <v>1748300</v>
      </c>
      <c r="G209" s="678">
        <f>SUM(G203:G208)</f>
        <v>1913795</v>
      </c>
      <c r="H209" s="678">
        <f>SUM(H203:H208)</f>
        <v>2047862</v>
      </c>
      <c r="J209" s="672"/>
      <c r="K209" s="672"/>
      <c r="L209" s="672"/>
    </row>
    <row r="210" spans="1:12" ht="15" customHeight="1" x14ac:dyDescent="0.2">
      <c r="A210" s="670"/>
      <c r="B210" s="656"/>
      <c r="C210" s="254"/>
      <c r="D210" s="19"/>
      <c r="E210" s="229"/>
      <c r="F210" s="690"/>
      <c r="G210" s="690"/>
      <c r="H210" s="690"/>
      <c r="J210" s="672"/>
      <c r="K210" s="672"/>
      <c r="L210" s="672"/>
    </row>
    <row r="211" spans="1:12" ht="15" customHeight="1" x14ac:dyDescent="0.2">
      <c r="A211" s="670"/>
      <c r="B211" s="656"/>
      <c r="C211" s="20" t="s">
        <v>3</v>
      </c>
      <c r="D211" s="19" t="s">
        <v>244</v>
      </c>
      <c r="E211" s="229" t="s">
        <v>244</v>
      </c>
      <c r="F211" s="632">
        <v>104327</v>
      </c>
      <c r="G211" s="632">
        <v>122782</v>
      </c>
      <c r="H211" s="632">
        <v>133307</v>
      </c>
      <c r="J211" s="672"/>
      <c r="K211" s="672"/>
      <c r="L211" s="672"/>
    </row>
    <row r="212" spans="1:12" ht="15" customHeight="1" x14ac:dyDescent="0.2">
      <c r="A212" s="670"/>
      <c r="B212" s="656"/>
      <c r="C212" s="20" t="s">
        <v>3</v>
      </c>
      <c r="D212" s="19" t="s">
        <v>245</v>
      </c>
      <c r="E212" s="229" t="s">
        <v>245</v>
      </c>
      <c r="F212" s="632">
        <v>361798</v>
      </c>
      <c r="G212" s="632">
        <v>388695</v>
      </c>
      <c r="H212" s="632">
        <v>407408</v>
      </c>
      <c r="J212" s="672"/>
      <c r="K212" s="672"/>
      <c r="L212" s="672"/>
    </row>
    <row r="213" spans="1:12" s="681" customFormat="1" ht="15" customHeight="1" x14ac:dyDescent="0.2">
      <c r="A213" s="670"/>
      <c r="B213" s="686"/>
      <c r="C213" s="20" t="s">
        <v>3</v>
      </c>
      <c r="D213" s="19" t="s">
        <v>246</v>
      </c>
      <c r="E213" s="229" t="s">
        <v>529</v>
      </c>
      <c r="F213" s="632">
        <v>294079</v>
      </c>
      <c r="G213" s="632">
        <v>314649</v>
      </c>
      <c r="H213" s="632">
        <v>329245</v>
      </c>
      <c r="J213" s="672"/>
      <c r="K213" s="672"/>
      <c r="L213" s="672"/>
    </row>
    <row r="214" spans="1:12" ht="15" customHeight="1" x14ac:dyDescent="0.2">
      <c r="A214" s="670"/>
      <c r="B214" s="656"/>
      <c r="C214" s="20" t="s">
        <v>3</v>
      </c>
      <c r="D214" s="19" t="s">
        <v>526</v>
      </c>
      <c r="E214" s="229" t="s">
        <v>564</v>
      </c>
      <c r="F214" s="632">
        <v>304695</v>
      </c>
      <c r="G214" s="632">
        <v>325128</v>
      </c>
      <c r="H214" s="632">
        <v>339170</v>
      </c>
      <c r="J214" s="672"/>
      <c r="K214" s="672"/>
      <c r="L214" s="672"/>
    </row>
    <row r="215" spans="1:12" ht="15" customHeight="1" x14ac:dyDescent="0.2">
      <c r="A215" s="670"/>
      <c r="B215" s="656"/>
      <c r="C215" s="20" t="s">
        <v>9</v>
      </c>
      <c r="D215" s="19" t="s">
        <v>97</v>
      </c>
      <c r="E215" s="229" t="s">
        <v>98</v>
      </c>
      <c r="F215" s="632">
        <v>824760</v>
      </c>
      <c r="G215" s="632">
        <v>913077</v>
      </c>
      <c r="H215" s="632">
        <v>999217</v>
      </c>
      <c r="J215" s="672"/>
      <c r="K215" s="672"/>
      <c r="L215" s="672"/>
    </row>
    <row r="216" spans="1:12" ht="15" customHeight="1" x14ac:dyDescent="0.2">
      <c r="A216" s="670"/>
      <c r="B216" s="656"/>
      <c r="C216" s="22" t="s">
        <v>99</v>
      </c>
      <c r="D216" s="23"/>
      <c r="E216" s="249"/>
      <c r="F216" s="678">
        <f>SUM(F211:F215)</f>
        <v>1889659</v>
      </c>
      <c r="G216" s="678">
        <f>SUM(G211:G215)</f>
        <v>2064331</v>
      </c>
      <c r="H216" s="678">
        <f>SUM(H211:H215)</f>
        <v>2208347</v>
      </c>
      <c r="J216" s="672"/>
      <c r="K216" s="672"/>
      <c r="L216" s="672"/>
    </row>
    <row r="217" spans="1:12" ht="15" customHeight="1" x14ac:dyDescent="0.2">
      <c r="A217" s="670"/>
      <c r="B217" s="656"/>
      <c r="C217" s="254"/>
      <c r="D217" s="19"/>
      <c r="E217" s="229"/>
      <c r="F217" s="690"/>
      <c r="G217" s="690"/>
      <c r="H217" s="690"/>
      <c r="J217" s="672"/>
      <c r="K217" s="672"/>
      <c r="L217" s="672"/>
    </row>
    <row r="218" spans="1:12" ht="15" customHeight="1" x14ac:dyDescent="0.2">
      <c r="A218" s="670"/>
      <c r="B218" s="656"/>
      <c r="C218" s="20" t="s">
        <v>3</v>
      </c>
      <c r="D218" s="19" t="s">
        <v>247</v>
      </c>
      <c r="E218" s="229" t="s">
        <v>565</v>
      </c>
      <c r="F218" s="632">
        <v>161111</v>
      </c>
      <c r="G218" s="632">
        <v>167031</v>
      </c>
      <c r="H218" s="632">
        <v>170559</v>
      </c>
      <c r="J218" s="672"/>
      <c r="K218" s="672"/>
      <c r="L218" s="672"/>
    </row>
    <row r="219" spans="1:12" ht="15" customHeight="1" x14ac:dyDescent="0.2">
      <c r="A219" s="670"/>
      <c r="B219" s="656"/>
      <c r="C219" s="20" t="s">
        <v>3</v>
      </c>
      <c r="D219" s="19" t="s">
        <v>248</v>
      </c>
      <c r="E219" s="229" t="s">
        <v>566</v>
      </c>
      <c r="F219" s="632">
        <v>122614</v>
      </c>
      <c r="G219" s="632">
        <v>127590</v>
      </c>
      <c r="H219" s="632">
        <v>130623</v>
      </c>
      <c r="J219" s="672"/>
      <c r="K219" s="672"/>
      <c r="L219" s="672"/>
    </row>
    <row r="220" spans="1:12" ht="15" customHeight="1" x14ac:dyDescent="0.2">
      <c r="A220" s="670"/>
      <c r="B220" s="656"/>
      <c r="C220" s="20" t="s">
        <v>3</v>
      </c>
      <c r="D220" s="19" t="s">
        <v>249</v>
      </c>
      <c r="E220" s="229" t="s">
        <v>567</v>
      </c>
      <c r="F220" s="632">
        <v>752064</v>
      </c>
      <c r="G220" s="632">
        <v>831889</v>
      </c>
      <c r="H220" s="632">
        <v>903461</v>
      </c>
      <c r="J220" s="672"/>
      <c r="K220" s="672"/>
      <c r="L220" s="672"/>
    </row>
    <row r="221" spans="1:12" ht="15" customHeight="1" x14ac:dyDescent="0.2">
      <c r="A221" s="670"/>
      <c r="B221" s="656"/>
      <c r="C221" s="20" t="s">
        <v>3</v>
      </c>
      <c r="D221" s="19" t="s">
        <v>250</v>
      </c>
      <c r="E221" s="229" t="s">
        <v>577</v>
      </c>
      <c r="F221" s="632">
        <v>212142</v>
      </c>
      <c r="G221" s="632">
        <v>221852</v>
      </c>
      <c r="H221" s="632">
        <v>228112</v>
      </c>
      <c r="J221" s="672"/>
      <c r="K221" s="672"/>
      <c r="L221" s="672"/>
    </row>
    <row r="222" spans="1:12" ht="15" customHeight="1" x14ac:dyDescent="0.2">
      <c r="A222" s="670"/>
      <c r="B222" s="656"/>
      <c r="C222" s="20" t="s">
        <v>9</v>
      </c>
      <c r="D222" s="19" t="s">
        <v>100</v>
      </c>
      <c r="E222" s="229" t="s">
        <v>536</v>
      </c>
      <c r="F222" s="632">
        <v>522352</v>
      </c>
      <c r="G222" s="632">
        <v>548624</v>
      </c>
      <c r="H222" s="632">
        <v>588367</v>
      </c>
      <c r="J222" s="672"/>
      <c r="K222" s="672"/>
      <c r="L222" s="672"/>
    </row>
    <row r="223" spans="1:12" ht="15" customHeight="1" x14ac:dyDescent="0.2">
      <c r="A223" s="670"/>
      <c r="B223" s="656"/>
      <c r="C223" s="22" t="s">
        <v>101</v>
      </c>
      <c r="D223" s="23"/>
      <c r="E223" s="249"/>
      <c r="F223" s="678">
        <f>SUM(F218:F222)</f>
        <v>1770283</v>
      </c>
      <c r="G223" s="678">
        <f>SUM(G218:G222)</f>
        <v>1896986</v>
      </c>
      <c r="H223" s="678">
        <f>SUM(H218:H222)</f>
        <v>2021122</v>
      </c>
      <c r="J223" s="672"/>
      <c r="K223" s="672"/>
      <c r="L223" s="672"/>
    </row>
    <row r="224" spans="1:12" ht="15" customHeight="1" x14ac:dyDescent="0.2">
      <c r="A224" s="670"/>
      <c r="B224" s="656"/>
      <c r="C224" s="254"/>
      <c r="D224" s="19"/>
      <c r="E224" s="229"/>
      <c r="F224" s="677"/>
      <c r="G224" s="677"/>
      <c r="H224" s="677"/>
      <c r="J224" s="672"/>
      <c r="K224" s="672"/>
      <c r="L224" s="672"/>
    </row>
    <row r="225" spans="1:12" ht="15" customHeight="1" x14ac:dyDescent="0.2">
      <c r="A225" s="670"/>
      <c r="B225" s="656"/>
      <c r="C225" s="20" t="s">
        <v>3</v>
      </c>
      <c r="D225" s="19" t="s">
        <v>251</v>
      </c>
      <c r="E225" s="229" t="s">
        <v>388</v>
      </c>
      <c r="F225" s="632">
        <v>68976</v>
      </c>
      <c r="G225" s="632">
        <v>86282</v>
      </c>
      <c r="H225" s="632">
        <v>93908</v>
      </c>
      <c r="J225" s="672"/>
      <c r="K225" s="672"/>
      <c r="L225" s="672"/>
    </row>
    <row r="226" spans="1:12" ht="15" customHeight="1" x14ac:dyDescent="0.2">
      <c r="A226" s="670"/>
      <c r="B226" s="656"/>
      <c r="C226" s="20" t="s">
        <v>3</v>
      </c>
      <c r="D226" s="19" t="s">
        <v>252</v>
      </c>
      <c r="E226" s="229" t="s">
        <v>389</v>
      </c>
      <c r="F226" s="632">
        <v>109248</v>
      </c>
      <c r="G226" s="632">
        <v>130420</v>
      </c>
      <c r="H226" s="632">
        <v>144652</v>
      </c>
      <c r="J226" s="672"/>
      <c r="K226" s="672"/>
      <c r="L226" s="672"/>
    </row>
    <row r="227" spans="1:12" ht="15" customHeight="1" x14ac:dyDescent="0.2">
      <c r="A227" s="670"/>
      <c r="B227" s="656"/>
      <c r="C227" s="20" t="s">
        <v>3</v>
      </c>
      <c r="D227" s="19" t="s">
        <v>253</v>
      </c>
      <c r="E227" s="229" t="s">
        <v>390</v>
      </c>
      <c r="F227" s="632">
        <v>74939</v>
      </c>
      <c r="G227" s="632">
        <v>81992</v>
      </c>
      <c r="H227" s="632">
        <v>88513</v>
      </c>
      <c r="J227" s="672"/>
      <c r="K227" s="672"/>
      <c r="L227" s="672"/>
    </row>
    <row r="228" spans="1:12" ht="15" customHeight="1" x14ac:dyDescent="0.2">
      <c r="A228" s="670"/>
      <c r="B228" s="656"/>
      <c r="C228" s="20" t="s">
        <v>3</v>
      </c>
      <c r="D228" s="19" t="s">
        <v>254</v>
      </c>
      <c r="E228" s="229" t="s">
        <v>391</v>
      </c>
      <c r="F228" s="632">
        <v>369653</v>
      </c>
      <c r="G228" s="632">
        <v>394585</v>
      </c>
      <c r="H228" s="632">
        <v>415836</v>
      </c>
      <c r="J228" s="672"/>
      <c r="K228" s="672"/>
      <c r="L228" s="672"/>
    </row>
    <row r="229" spans="1:12" ht="15" customHeight="1" x14ac:dyDescent="0.2">
      <c r="A229" s="670"/>
      <c r="B229" s="656"/>
      <c r="C229" s="20" t="s">
        <v>3</v>
      </c>
      <c r="D229" s="19" t="s">
        <v>525</v>
      </c>
      <c r="E229" s="229" t="s">
        <v>568</v>
      </c>
      <c r="F229" s="632">
        <v>93384</v>
      </c>
      <c r="G229" s="632">
        <v>100825</v>
      </c>
      <c r="H229" s="632">
        <v>107303</v>
      </c>
      <c r="J229" s="672"/>
      <c r="K229" s="672"/>
      <c r="L229" s="672"/>
    </row>
    <row r="230" spans="1:12" ht="15" customHeight="1" x14ac:dyDescent="0.2">
      <c r="A230" s="670"/>
      <c r="B230" s="656"/>
      <c r="C230" s="20" t="s">
        <v>9</v>
      </c>
      <c r="D230" s="19" t="s">
        <v>102</v>
      </c>
      <c r="E230" s="229" t="s">
        <v>481</v>
      </c>
      <c r="F230" s="632">
        <v>117373</v>
      </c>
      <c r="G230" s="632">
        <v>122646</v>
      </c>
      <c r="H230" s="632">
        <v>127038</v>
      </c>
      <c r="J230" s="672"/>
      <c r="K230" s="672"/>
      <c r="L230" s="672"/>
    </row>
    <row r="231" spans="1:12" ht="15" customHeight="1" x14ac:dyDescent="0.2">
      <c r="A231" s="670"/>
      <c r="B231" s="656"/>
      <c r="C231" s="22" t="s">
        <v>103</v>
      </c>
      <c r="D231" s="23"/>
      <c r="E231" s="249"/>
      <c r="F231" s="678">
        <f>SUM(F225:F230)</f>
        <v>833573</v>
      </c>
      <c r="G231" s="678">
        <f>SUM(G225:G230)</f>
        <v>916750</v>
      </c>
      <c r="H231" s="678">
        <f>SUM(H225:H230)</f>
        <v>977250</v>
      </c>
      <c r="J231" s="672"/>
      <c r="K231" s="672"/>
      <c r="L231" s="672"/>
    </row>
    <row r="232" spans="1:12" ht="15" customHeight="1" x14ac:dyDescent="0.2">
      <c r="A232" s="670"/>
      <c r="B232" s="656"/>
      <c r="C232" s="254"/>
      <c r="D232" s="19"/>
      <c r="E232" s="229"/>
      <c r="F232" s="690"/>
      <c r="G232" s="690"/>
      <c r="H232" s="690"/>
      <c r="J232" s="672"/>
      <c r="K232" s="672"/>
      <c r="L232" s="672"/>
    </row>
    <row r="233" spans="1:12" ht="15" customHeight="1" x14ac:dyDescent="0.2">
      <c r="A233" s="670"/>
      <c r="B233" s="656"/>
      <c r="C233" s="20" t="s">
        <v>3</v>
      </c>
      <c r="D233" s="19" t="s">
        <v>255</v>
      </c>
      <c r="E233" s="229" t="s">
        <v>392</v>
      </c>
      <c r="F233" s="632">
        <v>123766</v>
      </c>
      <c r="G233" s="632">
        <v>129255</v>
      </c>
      <c r="H233" s="632">
        <v>132946</v>
      </c>
      <c r="J233" s="672"/>
      <c r="K233" s="672"/>
      <c r="L233" s="672"/>
    </row>
    <row r="234" spans="1:12" ht="15" customHeight="1" x14ac:dyDescent="0.2">
      <c r="A234" s="670"/>
      <c r="B234" s="656"/>
      <c r="C234" s="20" t="s">
        <v>3</v>
      </c>
      <c r="D234" s="19" t="s">
        <v>256</v>
      </c>
      <c r="E234" s="229" t="s">
        <v>393</v>
      </c>
      <c r="F234" s="632">
        <v>223019</v>
      </c>
      <c r="G234" s="632">
        <v>236259</v>
      </c>
      <c r="H234" s="632">
        <v>245626</v>
      </c>
      <c r="J234" s="672"/>
      <c r="K234" s="672"/>
      <c r="L234" s="672"/>
    </row>
    <row r="235" spans="1:12" ht="15" customHeight="1" x14ac:dyDescent="0.2">
      <c r="A235" s="670"/>
      <c r="B235" s="656"/>
      <c r="C235" s="20" t="s">
        <v>3</v>
      </c>
      <c r="D235" s="19" t="s">
        <v>257</v>
      </c>
      <c r="E235" s="229" t="s">
        <v>394</v>
      </c>
      <c r="F235" s="632">
        <v>233368</v>
      </c>
      <c r="G235" s="632">
        <v>240823</v>
      </c>
      <c r="H235" s="632">
        <v>244910</v>
      </c>
      <c r="J235" s="672"/>
      <c r="K235" s="672"/>
      <c r="L235" s="672"/>
    </row>
    <row r="236" spans="1:12" ht="15" customHeight="1" x14ac:dyDescent="0.2">
      <c r="A236" s="670"/>
      <c r="B236" s="656"/>
      <c r="C236" s="20" t="s">
        <v>3</v>
      </c>
      <c r="D236" s="19" t="s">
        <v>524</v>
      </c>
      <c r="E236" s="229" t="s">
        <v>569</v>
      </c>
      <c r="F236" s="632">
        <v>333002</v>
      </c>
      <c r="G236" s="632">
        <v>359356</v>
      </c>
      <c r="H236" s="632">
        <v>378699</v>
      </c>
      <c r="J236" s="672"/>
      <c r="K236" s="672"/>
      <c r="L236" s="672"/>
    </row>
    <row r="237" spans="1:12" ht="15" customHeight="1" x14ac:dyDescent="0.2">
      <c r="A237" s="670"/>
      <c r="B237" s="656"/>
      <c r="C237" s="20" t="s">
        <v>9</v>
      </c>
      <c r="D237" s="19" t="s">
        <v>94</v>
      </c>
      <c r="E237" s="229" t="s">
        <v>480</v>
      </c>
      <c r="F237" s="632">
        <v>658580</v>
      </c>
      <c r="G237" s="632">
        <v>713194</v>
      </c>
      <c r="H237" s="632">
        <v>771374</v>
      </c>
      <c r="J237" s="672"/>
      <c r="K237" s="672"/>
      <c r="L237" s="672"/>
    </row>
    <row r="238" spans="1:12" ht="15" customHeight="1" x14ac:dyDescent="0.2">
      <c r="A238" s="670"/>
      <c r="B238" s="656"/>
      <c r="C238" s="22" t="s">
        <v>276</v>
      </c>
      <c r="D238" s="23"/>
      <c r="E238" s="249"/>
      <c r="F238" s="678">
        <f>SUM(F233:F237)</f>
        <v>1571735</v>
      </c>
      <c r="G238" s="678">
        <f>SUM(G233:G237)</f>
        <v>1678887</v>
      </c>
      <c r="H238" s="678">
        <f>SUM(H233:H237)</f>
        <v>1773555</v>
      </c>
      <c r="J238" s="672"/>
      <c r="K238" s="672"/>
      <c r="L238" s="672"/>
    </row>
    <row r="239" spans="1:12" ht="15" customHeight="1" x14ac:dyDescent="0.2">
      <c r="A239" s="670"/>
      <c r="B239" s="656"/>
      <c r="C239" s="254"/>
      <c r="D239" s="39"/>
      <c r="E239" s="136"/>
      <c r="F239" s="671"/>
      <c r="G239" s="671"/>
      <c r="H239" s="671"/>
      <c r="J239" s="672"/>
      <c r="K239" s="672"/>
      <c r="L239" s="672"/>
    </row>
    <row r="240" spans="1:12" ht="15" customHeight="1" x14ac:dyDescent="0.2">
      <c r="A240" s="670"/>
      <c r="B240" s="656"/>
      <c r="C240" s="687" t="s">
        <v>104</v>
      </c>
      <c r="D240" s="688"/>
      <c r="E240" s="689"/>
      <c r="F240" s="678">
        <f>SUM(F209,F216,F223,F231,F238)</f>
        <v>7813550</v>
      </c>
      <c r="G240" s="678">
        <f>SUM(G209,G216,G223,G231,G238)</f>
        <v>8470749</v>
      </c>
      <c r="H240" s="678">
        <f>SUM(H209,H216,H223,H231,H238)</f>
        <v>9028136</v>
      </c>
      <c r="J240" s="672"/>
      <c r="K240" s="672"/>
      <c r="L240" s="672"/>
    </row>
    <row r="241" spans="1:12" ht="15" customHeight="1" x14ac:dyDescent="0.2">
      <c r="A241" s="670"/>
      <c r="B241" s="656"/>
      <c r="C241" s="685"/>
      <c r="D241" s="667"/>
      <c r="E241" s="668"/>
      <c r="F241" s="671"/>
      <c r="G241" s="671"/>
      <c r="H241" s="671"/>
      <c r="J241" s="672"/>
      <c r="K241" s="672"/>
      <c r="L241" s="672"/>
    </row>
    <row r="242" spans="1:12" ht="15" customHeight="1" x14ac:dyDescent="0.2">
      <c r="A242" s="670"/>
      <c r="B242" s="656"/>
      <c r="C242" s="682" t="s">
        <v>105</v>
      </c>
      <c r="D242" s="667"/>
      <c r="E242" s="668"/>
      <c r="F242" s="671"/>
      <c r="G242" s="671"/>
      <c r="H242" s="671"/>
      <c r="J242" s="672"/>
      <c r="K242" s="672"/>
      <c r="L242" s="672"/>
    </row>
    <row r="243" spans="1:12" ht="15" customHeight="1" x14ac:dyDescent="0.2">
      <c r="A243" s="670"/>
      <c r="B243" s="656"/>
      <c r="C243" s="685"/>
      <c r="D243" s="667"/>
      <c r="E243" s="668"/>
      <c r="F243" s="671"/>
      <c r="G243" s="671"/>
      <c r="H243" s="671"/>
      <c r="J243" s="672"/>
      <c r="K243" s="672"/>
      <c r="L243" s="672"/>
    </row>
    <row r="244" spans="1:12" ht="15" customHeight="1" x14ac:dyDescent="0.2">
      <c r="A244" s="670"/>
      <c r="B244" s="656"/>
      <c r="C244" s="685" t="s">
        <v>3</v>
      </c>
      <c r="D244" s="667" t="s">
        <v>1285</v>
      </c>
      <c r="E244" s="668" t="s">
        <v>1167</v>
      </c>
      <c r="F244" s="632">
        <v>254241</v>
      </c>
      <c r="G244" s="632">
        <v>277989</v>
      </c>
      <c r="H244" s="632">
        <v>296235</v>
      </c>
      <c r="J244" s="672"/>
      <c r="K244" s="672"/>
      <c r="L244" s="672"/>
    </row>
    <row r="245" spans="1:12" ht="15" customHeight="1" x14ac:dyDescent="0.2">
      <c r="A245" s="670"/>
      <c r="B245" s="656"/>
      <c r="C245" s="685" t="s">
        <v>3</v>
      </c>
      <c r="D245" s="667" t="s">
        <v>1286</v>
      </c>
      <c r="E245" s="668" t="s">
        <v>1168</v>
      </c>
      <c r="F245" s="632">
        <v>134855</v>
      </c>
      <c r="G245" s="632">
        <v>154428</v>
      </c>
      <c r="H245" s="632">
        <v>169675</v>
      </c>
      <c r="J245" s="672"/>
      <c r="K245" s="672"/>
      <c r="L245" s="672"/>
    </row>
    <row r="246" spans="1:12" ht="15" customHeight="1" x14ac:dyDescent="0.2">
      <c r="A246" s="670"/>
      <c r="B246" s="656"/>
      <c r="C246" s="685" t="s">
        <v>3</v>
      </c>
      <c r="D246" s="667" t="s">
        <v>1287</v>
      </c>
      <c r="E246" s="668" t="s">
        <v>1169</v>
      </c>
      <c r="F246" s="632">
        <v>186451</v>
      </c>
      <c r="G246" s="632">
        <v>209114</v>
      </c>
      <c r="H246" s="632">
        <v>226372</v>
      </c>
      <c r="J246" s="672"/>
      <c r="K246" s="672"/>
      <c r="L246" s="672"/>
    </row>
    <row r="247" spans="1:12" ht="15" customHeight="1" x14ac:dyDescent="0.2">
      <c r="A247" s="670"/>
      <c r="B247" s="656"/>
      <c r="C247" s="685" t="s">
        <v>3</v>
      </c>
      <c r="D247" s="667" t="s">
        <v>1288</v>
      </c>
      <c r="E247" s="668" t="s">
        <v>1170</v>
      </c>
      <c r="F247" s="632">
        <v>96312</v>
      </c>
      <c r="G247" s="632">
        <v>107189</v>
      </c>
      <c r="H247" s="632">
        <v>114486</v>
      </c>
      <c r="J247" s="672"/>
      <c r="K247" s="672"/>
      <c r="L247" s="672"/>
    </row>
    <row r="248" spans="1:12" ht="15" customHeight="1" x14ac:dyDescent="0.2">
      <c r="A248" s="670"/>
      <c r="B248" s="656"/>
      <c r="C248" s="685" t="s">
        <v>3</v>
      </c>
      <c r="D248" s="667" t="s">
        <v>1289</v>
      </c>
      <c r="E248" s="668" t="s">
        <v>1171</v>
      </c>
      <c r="F248" s="632">
        <v>93948</v>
      </c>
      <c r="G248" s="632">
        <v>107311</v>
      </c>
      <c r="H248" s="632">
        <v>117044</v>
      </c>
      <c r="J248" s="672"/>
      <c r="K248" s="672"/>
      <c r="L248" s="672"/>
    </row>
    <row r="249" spans="1:12" ht="15" customHeight="1" x14ac:dyDescent="0.2">
      <c r="A249" s="670"/>
      <c r="B249" s="656"/>
      <c r="C249" s="685" t="s">
        <v>3</v>
      </c>
      <c r="D249" s="667" t="s">
        <v>1290</v>
      </c>
      <c r="E249" s="668" t="s">
        <v>1172</v>
      </c>
      <c r="F249" s="632">
        <v>58388</v>
      </c>
      <c r="G249" s="632">
        <v>64426</v>
      </c>
      <c r="H249" s="632">
        <v>69280</v>
      </c>
      <c r="J249" s="672"/>
      <c r="K249" s="672"/>
      <c r="L249" s="672"/>
    </row>
    <row r="250" spans="1:12" ht="15" customHeight="1" x14ac:dyDescent="0.2">
      <c r="A250" s="670"/>
      <c r="B250" s="656"/>
      <c r="C250" s="685" t="s">
        <v>3</v>
      </c>
      <c r="D250" s="667" t="s">
        <v>1291</v>
      </c>
      <c r="E250" s="668" t="s">
        <v>1173</v>
      </c>
      <c r="F250" s="632">
        <v>218181</v>
      </c>
      <c r="G250" s="632">
        <v>258160</v>
      </c>
      <c r="H250" s="632">
        <v>286526</v>
      </c>
      <c r="J250" s="672"/>
      <c r="K250" s="672"/>
      <c r="L250" s="672"/>
    </row>
    <row r="251" spans="1:12" ht="15" customHeight="1" x14ac:dyDescent="0.2">
      <c r="A251" s="670"/>
      <c r="B251" s="656"/>
      <c r="C251" s="685" t="s">
        <v>9</v>
      </c>
      <c r="D251" s="667" t="s">
        <v>106</v>
      </c>
      <c r="E251" s="668" t="s">
        <v>1174</v>
      </c>
      <c r="F251" s="632">
        <v>278576</v>
      </c>
      <c r="G251" s="632">
        <v>282338</v>
      </c>
      <c r="H251" s="632">
        <v>290911</v>
      </c>
      <c r="J251" s="672"/>
      <c r="K251" s="672"/>
      <c r="L251" s="672"/>
    </row>
    <row r="252" spans="1:12" ht="15" customHeight="1" x14ac:dyDescent="0.2">
      <c r="A252" s="670"/>
      <c r="B252" s="656"/>
      <c r="C252" s="687" t="s">
        <v>107</v>
      </c>
      <c r="D252" s="688"/>
      <c r="E252" s="689"/>
      <c r="F252" s="678">
        <f>SUM(F244:F251)</f>
        <v>1320952</v>
      </c>
      <c r="G252" s="678">
        <f>SUM(G244:G251)</f>
        <v>1460955</v>
      </c>
      <c r="H252" s="678">
        <f>SUM(H244:H251)</f>
        <v>1570529</v>
      </c>
      <c r="J252" s="672"/>
      <c r="K252" s="672"/>
      <c r="L252" s="672"/>
    </row>
    <row r="253" spans="1:12" ht="15" customHeight="1" x14ac:dyDescent="0.2">
      <c r="A253" s="670"/>
      <c r="B253" s="656"/>
      <c r="C253" s="685"/>
      <c r="D253" s="667"/>
      <c r="E253" s="668"/>
      <c r="F253" s="677"/>
      <c r="G253" s="677"/>
      <c r="H253" s="677"/>
      <c r="J253" s="672"/>
      <c r="K253" s="672"/>
      <c r="L253" s="672"/>
    </row>
    <row r="254" spans="1:12" s="681" customFormat="1" ht="15" customHeight="1" x14ac:dyDescent="0.2">
      <c r="A254" s="670"/>
      <c r="B254" s="686"/>
      <c r="C254" s="685" t="s">
        <v>3</v>
      </c>
      <c r="D254" s="667" t="s">
        <v>108</v>
      </c>
      <c r="E254" s="668" t="s">
        <v>1175</v>
      </c>
      <c r="F254" s="632">
        <v>79745</v>
      </c>
      <c r="G254" s="632">
        <v>87215</v>
      </c>
      <c r="H254" s="632">
        <v>94208</v>
      </c>
      <c r="J254" s="672"/>
      <c r="K254" s="672"/>
      <c r="L254" s="672"/>
    </row>
    <row r="255" spans="1:12" ht="15" customHeight="1" x14ac:dyDescent="0.2">
      <c r="A255" s="670"/>
      <c r="B255" s="656"/>
      <c r="C255" s="685" t="s">
        <v>3</v>
      </c>
      <c r="D255" s="667" t="s">
        <v>109</v>
      </c>
      <c r="E255" s="668" t="s">
        <v>1176</v>
      </c>
      <c r="F255" s="632">
        <v>288802</v>
      </c>
      <c r="G255" s="632">
        <v>326821</v>
      </c>
      <c r="H255" s="632">
        <v>362607</v>
      </c>
      <c r="J255" s="672"/>
      <c r="K255" s="672"/>
      <c r="L255" s="672"/>
    </row>
    <row r="256" spans="1:12" ht="15" customHeight="1" x14ac:dyDescent="0.2">
      <c r="A256" s="670"/>
      <c r="B256" s="656"/>
      <c r="C256" s="685" t="s">
        <v>3</v>
      </c>
      <c r="D256" s="667" t="s">
        <v>110</v>
      </c>
      <c r="E256" s="668" t="s">
        <v>1177</v>
      </c>
      <c r="F256" s="632">
        <v>156759</v>
      </c>
      <c r="G256" s="632">
        <v>179975</v>
      </c>
      <c r="H256" s="632">
        <v>201936</v>
      </c>
      <c r="J256" s="672"/>
      <c r="K256" s="672"/>
      <c r="L256" s="672"/>
    </row>
    <row r="257" spans="1:12" ht="15" customHeight="1" x14ac:dyDescent="0.2">
      <c r="A257" s="670"/>
      <c r="B257" s="656"/>
      <c r="C257" s="685" t="s">
        <v>3</v>
      </c>
      <c r="D257" s="667" t="s">
        <v>111</v>
      </c>
      <c r="E257" s="668" t="s">
        <v>1178</v>
      </c>
      <c r="F257" s="632">
        <v>55222</v>
      </c>
      <c r="G257" s="632">
        <v>58515</v>
      </c>
      <c r="H257" s="632">
        <v>61560</v>
      </c>
      <c r="J257" s="672"/>
      <c r="K257" s="672"/>
      <c r="L257" s="672"/>
    </row>
    <row r="258" spans="1:12" ht="15" customHeight="1" x14ac:dyDescent="0.2">
      <c r="A258" s="670"/>
      <c r="B258" s="656"/>
      <c r="C258" s="685" t="s">
        <v>3</v>
      </c>
      <c r="D258" s="667" t="s">
        <v>112</v>
      </c>
      <c r="E258" s="668" t="s">
        <v>1179</v>
      </c>
      <c r="F258" s="632">
        <v>338477</v>
      </c>
      <c r="G258" s="632">
        <v>363538</v>
      </c>
      <c r="H258" s="632">
        <v>385423</v>
      </c>
      <c r="J258" s="672"/>
      <c r="K258" s="672"/>
      <c r="L258" s="672"/>
    </row>
    <row r="259" spans="1:12" ht="15" customHeight="1" x14ac:dyDescent="0.2">
      <c r="A259" s="670"/>
      <c r="B259" s="656"/>
      <c r="C259" s="685" t="s">
        <v>3</v>
      </c>
      <c r="D259" s="667" t="s">
        <v>113</v>
      </c>
      <c r="E259" s="668" t="s">
        <v>1180</v>
      </c>
      <c r="F259" s="632">
        <v>328528</v>
      </c>
      <c r="G259" s="632">
        <v>344913</v>
      </c>
      <c r="H259" s="632">
        <v>358572</v>
      </c>
      <c r="J259" s="672"/>
      <c r="K259" s="672"/>
      <c r="L259" s="672"/>
    </row>
    <row r="260" spans="1:12" ht="15" customHeight="1" x14ac:dyDescent="0.2">
      <c r="A260" s="670"/>
      <c r="B260" s="656"/>
      <c r="C260" s="685" t="s">
        <v>9</v>
      </c>
      <c r="D260" s="667" t="s">
        <v>114</v>
      </c>
      <c r="E260" s="668" t="s">
        <v>1181</v>
      </c>
      <c r="F260" s="632">
        <v>339056</v>
      </c>
      <c r="G260" s="632">
        <v>343843</v>
      </c>
      <c r="H260" s="632">
        <v>354394</v>
      </c>
      <c r="J260" s="672"/>
      <c r="K260" s="672"/>
      <c r="L260" s="672"/>
    </row>
    <row r="261" spans="1:12" ht="15" customHeight="1" x14ac:dyDescent="0.2">
      <c r="A261" s="670"/>
      <c r="B261" s="656"/>
      <c r="C261" s="687" t="s">
        <v>115</v>
      </c>
      <c r="D261" s="688"/>
      <c r="E261" s="689"/>
      <c r="F261" s="678">
        <f>SUM(F254:F260)</f>
        <v>1586589</v>
      </c>
      <c r="G261" s="678">
        <f>SUM(G254:G260)</f>
        <v>1704820</v>
      </c>
      <c r="H261" s="678">
        <f>SUM(H254:H260)</f>
        <v>1818700</v>
      </c>
      <c r="J261" s="672"/>
      <c r="K261" s="672"/>
      <c r="L261" s="672"/>
    </row>
    <row r="262" spans="1:12" ht="15" customHeight="1" x14ac:dyDescent="0.2">
      <c r="A262" s="670"/>
      <c r="B262" s="656"/>
      <c r="C262" s="685"/>
      <c r="D262" s="667"/>
      <c r="E262" s="668"/>
      <c r="F262" s="677"/>
      <c r="G262" s="677"/>
      <c r="H262" s="677"/>
      <c r="J262" s="672"/>
      <c r="K262" s="672"/>
      <c r="L262" s="672"/>
    </row>
    <row r="263" spans="1:12" ht="15" customHeight="1" x14ac:dyDescent="0.2">
      <c r="A263" s="670"/>
      <c r="B263" s="656"/>
      <c r="C263" s="685" t="s">
        <v>3</v>
      </c>
      <c r="D263" s="667" t="s">
        <v>116</v>
      </c>
      <c r="E263" s="668" t="s">
        <v>117</v>
      </c>
      <c r="F263" s="632">
        <v>124393</v>
      </c>
      <c r="G263" s="632">
        <v>132815</v>
      </c>
      <c r="H263" s="632">
        <v>140835</v>
      </c>
      <c r="J263" s="672"/>
      <c r="K263" s="672"/>
      <c r="L263" s="672"/>
    </row>
    <row r="264" spans="1:12" ht="15" customHeight="1" x14ac:dyDescent="0.2">
      <c r="A264" s="670"/>
      <c r="B264" s="656"/>
      <c r="C264" s="685" t="s">
        <v>3</v>
      </c>
      <c r="D264" s="667" t="s">
        <v>118</v>
      </c>
      <c r="E264" s="668" t="s">
        <v>119</v>
      </c>
      <c r="F264" s="632">
        <v>483144</v>
      </c>
      <c r="G264" s="632">
        <v>515601</v>
      </c>
      <c r="H264" s="632">
        <v>544585</v>
      </c>
      <c r="J264" s="672"/>
      <c r="K264" s="672"/>
      <c r="L264" s="672"/>
    </row>
    <row r="265" spans="1:12" ht="15" customHeight="1" x14ac:dyDescent="0.2">
      <c r="A265" s="670"/>
      <c r="B265" s="656"/>
      <c r="C265" s="685" t="s">
        <v>3</v>
      </c>
      <c r="D265" s="667" t="s">
        <v>120</v>
      </c>
      <c r="E265" s="668" t="s">
        <v>121</v>
      </c>
      <c r="F265" s="632">
        <v>683632</v>
      </c>
      <c r="G265" s="632">
        <v>719537</v>
      </c>
      <c r="H265" s="632">
        <v>750699</v>
      </c>
      <c r="J265" s="672"/>
      <c r="K265" s="672"/>
      <c r="L265" s="672"/>
    </row>
    <row r="266" spans="1:12" ht="15" customHeight="1" x14ac:dyDescent="0.2">
      <c r="A266" s="670"/>
      <c r="B266" s="656"/>
      <c r="C266" s="685" t="s">
        <v>3</v>
      </c>
      <c r="D266" s="667" t="s">
        <v>523</v>
      </c>
      <c r="E266" s="668" t="s">
        <v>570</v>
      </c>
      <c r="F266" s="632">
        <v>608678</v>
      </c>
      <c r="G266" s="632">
        <v>662052</v>
      </c>
      <c r="H266" s="632">
        <v>712545</v>
      </c>
      <c r="J266" s="672"/>
      <c r="K266" s="672"/>
      <c r="L266" s="672"/>
    </row>
    <row r="267" spans="1:12" ht="15" customHeight="1" x14ac:dyDescent="0.2">
      <c r="A267" s="670"/>
      <c r="B267" s="656"/>
      <c r="C267" s="685" t="s">
        <v>9</v>
      </c>
      <c r="D267" s="667" t="s">
        <v>122</v>
      </c>
      <c r="E267" s="668" t="s">
        <v>123</v>
      </c>
      <c r="F267" s="632">
        <v>229690</v>
      </c>
      <c r="G267" s="632">
        <v>238711</v>
      </c>
      <c r="H267" s="632">
        <v>246531</v>
      </c>
      <c r="J267" s="672"/>
      <c r="K267" s="672"/>
      <c r="L267" s="672"/>
    </row>
    <row r="268" spans="1:12" ht="15" customHeight="1" x14ac:dyDescent="0.2">
      <c r="A268" s="670"/>
      <c r="B268" s="656"/>
      <c r="C268" s="687" t="s">
        <v>124</v>
      </c>
      <c r="D268" s="688"/>
      <c r="E268" s="689"/>
      <c r="F268" s="678">
        <f>SUM(F263:F267)</f>
        <v>2129537</v>
      </c>
      <c r="G268" s="678">
        <f>SUM(G263:G267)</f>
        <v>2268716</v>
      </c>
      <c r="H268" s="678">
        <f>SUM(H263:H267)</f>
        <v>2395195</v>
      </c>
      <c r="J268" s="672"/>
      <c r="K268" s="672"/>
      <c r="L268" s="672"/>
    </row>
    <row r="269" spans="1:12" ht="15" customHeight="1" x14ac:dyDescent="0.2">
      <c r="A269" s="670"/>
      <c r="B269" s="656"/>
      <c r="C269" s="666"/>
      <c r="D269" s="667"/>
      <c r="E269" s="668"/>
      <c r="F269" s="675"/>
      <c r="G269" s="675"/>
      <c r="H269" s="675"/>
      <c r="J269" s="672"/>
      <c r="K269" s="672"/>
      <c r="L269" s="672"/>
    </row>
    <row r="270" spans="1:12" ht="15" customHeight="1" x14ac:dyDescent="0.2">
      <c r="A270" s="670"/>
      <c r="B270" s="656"/>
      <c r="C270" s="687" t="s">
        <v>125</v>
      </c>
      <c r="D270" s="688"/>
      <c r="E270" s="689"/>
      <c r="F270" s="678">
        <f>SUM(F252,F261,F268)</f>
        <v>5037078</v>
      </c>
      <c r="G270" s="678">
        <f>SUM(G252,G261,G268)</f>
        <v>5434491</v>
      </c>
      <c r="H270" s="678">
        <f>SUM(H252,H261,H268)</f>
        <v>5784424</v>
      </c>
      <c r="J270" s="672"/>
      <c r="K270" s="672"/>
      <c r="L270" s="672"/>
    </row>
    <row r="271" spans="1:12" ht="15" customHeight="1" x14ac:dyDescent="0.2">
      <c r="A271" s="670"/>
      <c r="B271" s="656"/>
      <c r="C271" s="666"/>
      <c r="D271" s="667"/>
      <c r="E271" s="668"/>
      <c r="F271" s="671"/>
      <c r="G271" s="671"/>
      <c r="H271" s="671"/>
      <c r="J271" s="672"/>
      <c r="K271" s="672"/>
      <c r="L271" s="672"/>
    </row>
    <row r="272" spans="1:12" ht="15" customHeight="1" x14ac:dyDescent="0.2">
      <c r="A272" s="670"/>
      <c r="B272" s="656"/>
      <c r="C272" s="257" t="s">
        <v>126</v>
      </c>
      <c r="D272" s="19"/>
      <c r="E272" s="229"/>
      <c r="F272" s="671"/>
      <c r="G272" s="671"/>
      <c r="H272" s="671"/>
      <c r="J272" s="672"/>
      <c r="K272" s="672"/>
      <c r="L272" s="672"/>
    </row>
    <row r="273" spans="1:12" ht="15" customHeight="1" x14ac:dyDescent="0.2">
      <c r="A273" s="670"/>
      <c r="B273" s="656"/>
      <c r="C273" s="254"/>
      <c r="D273" s="19"/>
      <c r="E273" s="229"/>
      <c r="F273" s="671"/>
      <c r="G273" s="671"/>
      <c r="H273" s="671"/>
      <c r="J273" s="672"/>
      <c r="K273" s="672"/>
      <c r="L273" s="672"/>
    </row>
    <row r="274" spans="1:12" ht="15" customHeight="1" x14ac:dyDescent="0.2">
      <c r="A274" s="670"/>
      <c r="B274" s="656"/>
      <c r="C274" s="20" t="s">
        <v>3</v>
      </c>
      <c r="D274" s="19" t="s">
        <v>131</v>
      </c>
      <c r="E274" s="229" t="s">
        <v>395</v>
      </c>
      <c r="F274" s="632">
        <v>14115</v>
      </c>
      <c r="G274" s="632">
        <v>15455</v>
      </c>
      <c r="H274" s="632">
        <v>16574</v>
      </c>
      <c r="J274" s="672"/>
      <c r="K274" s="672"/>
      <c r="L274" s="672"/>
    </row>
    <row r="275" spans="1:12" ht="15" customHeight="1" x14ac:dyDescent="0.2">
      <c r="A275" s="670"/>
      <c r="B275" s="656"/>
      <c r="C275" s="20" t="s">
        <v>3</v>
      </c>
      <c r="D275" s="19" t="s">
        <v>1292</v>
      </c>
      <c r="E275" s="229" t="s">
        <v>396</v>
      </c>
      <c r="F275" s="632">
        <v>40403</v>
      </c>
      <c r="G275" s="632">
        <v>43940</v>
      </c>
      <c r="H275" s="632">
        <v>47044</v>
      </c>
      <c r="J275" s="672"/>
      <c r="K275" s="672"/>
      <c r="L275" s="672"/>
    </row>
    <row r="276" spans="1:12" ht="15" customHeight="1" x14ac:dyDescent="0.2">
      <c r="A276" s="670"/>
      <c r="B276" s="656"/>
      <c r="C276" s="20" t="s">
        <v>3</v>
      </c>
      <c r="D276" s="19" t="s">
        <v>1293</v>
      </c>
      <c r="E276" s="229" t="s">
        <v>397</v>
      </c>
      <c r="F276" s="632">
        <v>19362</v>
      </c>
      <c r="G276" s="632">
        <v>20714</v>
      </c>
      <c r="H276" s="632">
        <v>21763</v>
      </c>
      <c r="J276" s="672"/>
      <c r="K276" s="672"/>
      <c r="L276" s="672"/>
    </row>
    <row r="277" spans="1:12" ht="15" customHeight="1" x14ac:dyDescent="0.2">
      <c r="A277" s="670"/>
      <c r="B277" s="656"/>
      <c r="C277" s="20" t="s">
        <v>3</v>
      </c>
      <c r="D277" s="19" t="s">
        <v>132</v>
      </c>
      <c r="E277" s="229" t="s">
        <v>398</v>
      </c>
      <c r="F277" s="632">
        <v>21047</v>
      </c>
      <c r="G277" s="632">
        <v>22830</v>
      </c>
      <c r="H277" s="632">
        <v>24360</v>
      </c>
      <c r="J277" s="672"/>
      <c r="K277" s="672"/>
      <c r="L277" s="672"/>
    </row>
    <row r="278" spans="1:12" ht="15" customHeight="1" x14ac:dyDescent="0.2">
      <c r="A278" s="670"/>
      <c r="B278" s="656"/>
      <c r="C278" s="20" t="s">
        <v>3</v>
      </c>
      <c r="D278" s="19" t="s">
        <v>133</v>
      </c>
      <c r="E278" s="229" t="s">
        <v>399</v>
      </c>
      <c r="F278" s="632">
        <v>18198</v>
      </c>
      <c r="G278" s="632">
        <v>20222</v>
      </c>
      <c r="H278" s="632">
        <v>21775</v>
      </c>
      <c r="J278" s="672"/>
      <c r="K278" s="672"/>
      <c r="L278" s="672"/>
    </row>
    <row r="279" spans="1:12" ht="15" customHeight="1" x14ac:dyDescent="0.2">
      <c r="A279" s="670"/>
      <c r="B279" s="656"/>
      <c r="C279" s="20" t="s">
        <v>3</v>
      </c>
      <c r="D279" s="19" t="s">
        <v>1294</v>
      </c>
      <c r="E279" s="229" t="s">
        <v>400</v>
      </c>
      <c r="F279" s="632">
        <v>16391</v>
      </c>
      <c r="G279" s="632">
        <v>17411</v>
      </c>
      <c r="H279" s="632">
        <v>18334</v>
      </c>
      <c r="J279" s="672"/>
      <c r="K279" s="672"/>
      <c r="L279" s="672"/>
    </row>
    <row r="280" spans="1:12" ht="15" customHeight="1" x14ac:dyDescent="0.2">
      <c r="A280" s="670"/>
      <c r="B280" s="656"/>
      <c r="C280" s="20" t="s">
        <v>9</v>
      </c>
      <c r="D280" s="19" t="s">
        <v>134</v>
      </c>
      <c r="E280" s="229" t="s">
        <v>467</v>
      </c>
      <c r="F280" s="632">
        <v>38744</v>
      </c>
      <c r="G280" s="632">
        <v>47106</v>
      </c>
      <c r="H280" s="632">
        <v>48603</v>
      </c>
      <c r="J280" s="672"/>
      <c r="K280" s="672"/>
      <c r="L280" s="672"/>
    </row>
    <row r="281" spans="1:12" ht="15" customHeight="1" x14ac:dyDescent="0.2">
      <c r="A281" s="670"/>
      <c r="B281" s="656"/>
      <c r="C281" s="22" t="s">
        <v>135</v>
      </c>
      <c r="D281" s="23"/>
      <c r="E281" s="249"/>
      <c r="F281" s="678">
        <f>SUM(F274:F280)</f>
        <v>168260</v>
      </c>
      <c r="G281" s="678">
        <f>SUM(G274:G280)</f>
        <v>187678</v>
      </c>
      <c r="H281" s="678">
        <f>SUM(H274:H280)</f>
        <v>198453</v>
      </c>
      <c r="J281" s="672"/>
      <c r="K281" s="672"/>
      <c r="L281" s="672"/>
    </row>
    <row r="282" spans="1:12" ht="15" customHeight="1" x14ac:dyDescent="0.2">
      <c r="A282" s="670"/>
      <c r="B282" s="656"/>
      <c r="C282" s="254"/>
      <c r="D282" s="19"/>
      <c r="E282" s="229"/>
      <c r="F282" s="677"/>
      <c r="G282" s="677"/>
      <c r="H282" s="677"/>
      <c r="J282" s="672"/>
      <c r="K282" s="672"/>
      <c r="L282" s="672"/>
    </row>
    <row r="283" spans="1:12" s="681" customFormat="1" ht="15" customHeight="1" x14ac:dyDescent="0.2">
      <c r="A283" s="670"/>
      <c r="B283" s="686"/>
      <c r="C283" s="20" t="s">
        <v>3</v>
      </c>
      <c r="D283" s="19" t="s">
        <v>1295</v>
      </c>
      <c r="E283" s="229" t="s">
        <v>401</v>
      </c>
      <c r="F283" s="632">
        <v>28192</v>
      </c>
      <c r="G283" s="632">
        <v>31083</v>
      </c>
      <c r="H283" s="632">
        <v>33249</v>
      </c>
      <c r="J283" s="672"/>
      <c r="K283" s="672"/>
      <c r="L283" s="672"/>
    </row>
    <row r="284" spans="1:12" ht="15" customHeight="1" x14ac:dyDescent="0.2">
      <c r="A284" s="670"/>
      <c r="B284" s="656"/>
      <c r="C284" s="20" t="s">
        <v>3</v>
      </c>
      <c r="D284" s="19" t="s">
        <v>1296</v>
      </c>
      <c r="E284" s="229" t="s">
        <v>402</v>
      </c>
      <c r="F284" s="632">
        <v>39760</v>
      </c>
      <c r="G284" s="632">
        <v>44147</v>
      </c>
      <c r="H284" s="632">
        <v>47543</v>
      </c>
      <c r="J284" s="672"/>
      <c r="K284" s="672"/>
      <c r="L284" s="672"/>
    </row>
    <row r="285" spans="1:12" ht="15" customHeight="1" x14ac:dyDescent="0.2">
      <c r="A285" s="670"/>
      <c r="B285" s="656"/>
      <c r="C285" s="20" t="s">
        <v>3</v>
      </c>
      <c r="D285" s="19" t="s">
        <v>136</v>
      </c>
      <c r="E285" s="229" t="s">
        <v>403</v>
      </c>
      <c r="F285" s="632">
        <v>37094</v>
      </c>
      <c r="G285" s="632">
        <v>40758</v>
      </c>
      <c r="H285" s="632">
        <v>43710</v>
      </c>
      <c r="J285" s="672"/>
      <c r="K285" s="672"/>
      <c r="L285" s="672"/>
    </row>
    <row r="286" spans="1:12" ht="15" customHeight="1" x14ac:dyDescent="0.2">
      <c r="A286" s="670"/>
      <c r="B286" s="656"/>
      <c r="C286" s="20" t="s">
        <v>3</v>
      </c>
      <c r="D286" s="19" t="s">
        <v>137</v>
      </c>
      <c r="E286" s="229" t="s">
        <v>404</v>
      </c>
      <c r="F286" s="632">
        <v>20397</v>
      </c>
      <c r="G286" s="632">
        <v>21975</v>
      </c>
      <c r="H286" s="632">
        <v>23282</v>
      </c>
      <c r="J286" s="672"/>
      <c r="K286" s="672"/>
      <c r="L286" s="672"/>
    </row>
    <row r="287" spans="1:12" ht="15" customHeight="1" x14ac:dyDescent="0.2">
      <c r="A287" s="670"/>
      <c r="B287" s="656"/>
      <c r="C287" s="20" t="s">
        <v>3</v>
      </c>
      <c r="D287" s="19" t="s">
        <v>1297</v>
      </c>
      <c r="E287" s="229" t="s">
        <v>405</v>
      </c>
      <c r="F287" s="632">
        <v>20182</v>
      </c>
      <c r="G287" s="632">
        <v>22162</v>
      </c>
      <c r="H287" s="632">
        <v>23589</v>
      </c>
      <c r="J287" s="672"/>
      <c r="K287" s="672"/>
      <c r="L287" s="672"/>
    </row>
    <row r="288" spans="1:12" ht="15" customHeight="1" x14ac:dyDescent="0.2">
      <c r="A288" s="670"/>
      <c r="B288" s="656"/>
      <c r="C288" s="20" t="s">
        <v>3</v>
      </c>
      <c r="D288" s="19" t="s">
        <v>1298</v>
      </c>
      <c r="E288" s="229" t="s">
        <v>406</v>
      </c>
      <c r="F288" s="632">
        <v>20915</v>
      </c>
      <c r="G288" s="632">
        <v>22925</v>
      </c>
      <c r="H288" s="632">
        <v>24394</v>
      </c>
      <c r="J288" s="672"/>
      <c r="K288" s="672"/>
      <c r="L288" s="672"/>
    </row>
    <row r="289" spans="1:12" ht="15" customHeight="1" x14ac:dyDescent="0.2">
      <c r="A289" s="670"/>
      <c r="B289" s="656"/>
      <c r="C289" s="20" t="s">
        <v>3</v>
      </c>
      <c r="D289" s="19" t="s">
        <v>138</v>
      </c>
      <c r="E289" s="229" t="s">
        <v>407</v>
      </c>
      <c r="F289" s="632">
        <v>27526</v>
      </c>
      <c r="G289" s="632">
        <v>29807</v>
      </c>
      <c r="H289" s="632">
        <v>31754</v>
      </c>
      <c r="J289" s="672"/>
      <c r="K289" s="672"/>
      <c r="L289" s="672"/>
    </row>
    <row r="290" spans="1:12" ht="15" customHeight="1" x14ac:dyDescent="0.2">
      <c r="A290" s="670"/>
      <c r="B290" s="656"/>
      <c r="C290" s="20" t="s">
        <v>3</v>
      </c>
      <c r="D290" s="19" t="s">
        <v>139</v>
      </c>
      <c r="E290" s="229" t="s">
        <v>408</v>
      </c>
      <c r="F290" s="632">
        <v>41384</v>
      </c>
      <c r="G290" s="632">
        <v>45255</v>
      </c>
      <c r="H290" s="632">
        <v>47871</v>
      </c>
      <c r="J290" s="672"/>
      <c r="K290" s="672"/>
      <c r="L290" s="672"/>
    </row>
    <row r="291" spans="1:12" ht="15" customHeight="1" x14ac:dyDescent="0.2">
      <c r="A291" s="670"/>
      <c r="B291" s="656"/>
      <c r="C291" s="20" t="s">
        <v>9</v>
      </c>
      <c r="D291" s="19" t="s">
        <v>140</v>
      </c>
      <c r="E291" s="229" t="s">
        <v>470</v>
      </c>
      <c r="F291" s="632">
        <v>39862</v>
      </c>
      <c r="G291" s="632">
        <v>47696</v>
      </c>
      <c r="H291" s="632">
        <v>49345</v>
      </c>
      <c r="J291" s="672"/>
      <c r="K291" s="672"/>
      <c r="L291" s="672"/>
    </row>
    <row r="292" spans="1:12" ht="15" customHeight="1" x14ac:dyDescent="0.2">
      <c r="A292" s="670"/>
      <c r="B292" s="656"/>
      <c r="C292" s="22" t="s">
        <v>266</v>
      </c>
      <c r="D292" s="23"/>
      <c r="E292" s="249"/>
      <c r="F292" s="678">
        <f>SUM(F283:F291)</f>
        <v>275312</v>
      </c>
      <c r="G292" s="678">
        <f>SUM(G283:G291)</f>
        <v>305808</v>
      </c>
      <c r="H292" s="678">
        <f>SUM(H283:H291)</f>
        <v>324737</v>
      </c>
      <c r="J292" s="672"/>
      <c r="K292" s="672"/>
      <c r="L292" s="672"/>
    </row>
    <row r="293" spans="1:12" ht="15" customHeight="1" x14ac:dyDescent="0.2">
      <c r="A293" s="670"/>
      <c r="B293" s="656"/>
      <c r="C293" s="254"/>
      <c r="D293" s="19"/>
      <c r="E293" s="229"/>
      <c r="F293" s="677"/>
      <c r="G293" s="677"/>
      <c r="H293" s="677"/>
      <c r="J293" s="672"/>
      <c r="K293" s="672"/>
      <c r="L293" s="672"/>
    </row>
    <row r="294" spans="1:12" ht="15" customHeight="1" x14ac:dyDescent="0.2">
      <c r="A294" s="670"/>
      <c r="B294" s="656"/>
      <c r="C294" s="20" t="s">
        <v>3</v>
      </c>
      <c r="D294" s="19" t="s">
        <v>141</v>
      </c>
      <c r="E294" s="229" t="s">
        <v>463</v>
      </c>
      <c r="F294" s="632">
        <v>63164</v>
      </c>
      <c r="G294" s="632">
        <v>77174</v>
      </c>
      <c r="H294" s="632">
        <v>83485</v>
      </c>
      <c r="J294" s="672"/>
      <c r="K294" s="672"/>
      <c r="L294" s="672"/>
    </row>
    <row r="295" spans="1:12" ht="15" customHeight="1" x14ac:dyDescent="0.2">
      <c r="A295" s="670"/>
      <c r="B295" s="656"/>
      <c r="C295" s="20" t="s">
        <v>3</v>
      </c>
      <c r="D295" s="19" t="s">
        <v>1299</v>
      </c>
      <c r="E295" s="229" t="s">
        <v>409</v>
      </c>
      <c r="F295" s="632">
        <v>21454</v>
      </c>
      <c r="G295" s="632">
        <v>23106</v>
      </c>
      <c r="H295" s="632">
        <v>24330</v>
      </c>
      <c r="J295" s="672"/>
      <c r="K295" s="672"/>
      <c r="L295" s="672"/>
    </row>
    <row r="296" spans="1:12" ht="15" customHeight="1" x14ac:dyDescent="0.2">
      <c r="A296" s="670"/>
      <c r="B296" s="656"/>
      <c r="C296" s="20" t="s">
        <v>3</v>
      </c>
      <c r="D296" s="19" t="s">
        <v>1300</v>
      </c>
      <c r="E296" s="229" t="s">
        <v>410</v>
      </c>
      <c r="F296" s="632">
        <v>32206</v>
      </c>
      <c r="G296" s="632">
        <v>35403</v>
      </c>
      <c r="H296" s="632">
        <v>38344</v>
      </c>
      <c r="J296" s="672"/>
      <c r="K296" s="672"/>
      <c r="L296" s="672"/>
    </row>
    <row r="297" spans="1:12" ht="15" customHeight="1" x14ac:dyDescent="0.2">
      <c r="A297" s="670"/>
      <c r="B297" s="656"/>
      <c r="C297" s="20" t="s">
        <v>3</v>
      </c>
      <c r="D297" s="19" t="s">
        <v>142</v>
      </c>
      <c r="E297" s="229" t="s">
        <v>411</v>
      </c>
      <c r="F297" s="632">
        <v>18974</v>
      </c>
      <c r="G297" s="632">
        <v>20479</v>
      </c>
      <c r="H297" s="632">
        <v>21904</v>
      </c>
      <c r="J297" s="672"/>
      <c r="K297" s="672"/>
      <c r="L297" s="672"/>
    </row>
    <row r="298" spans="1:12" ht="15" customHeight="1" x14ac:dyDescent="0.2">
      <c r="A298" s="670"/>
      <c r="B298" s="656"/>
      <c r="C298" s="20" t="s">
        <v>3</v>
      </c>
      <c r="D298" s="19" t="s">
        <v>522</v>
      </c>
      <c r="E298" s="229" t="s">
        <v>713</v>
      </c>
      <c r="F298" s="632">
        <v>70769</v>
      </c>
      <c r="G298" s="632">
        <v>78081</v>
      </c>
      <c r="H298" s="632">
        <v>84564</v>
      </c>
      <c r="J298" s="672"/>
      <c r="K298" s="672"/>
      <c r="L298" s="672"/>
    </row>
    <row r="299" spans="1:12" ht="15" customHeight="1" x14ac:dyDescent="0.2">
      <c r="A299" s="670"/>
      <c r="B299" s="656"/>
      <c r="C299" s="20" t="s">
        <v>9</v>
      </c>
      <c r="D299" s="19" t="s">
        <v>143</v>
      </c>
      <c r="E299" s="229" t="s">
        <v>1182</v>
      </c>
      <c r="F299" s="632">
        <v>55770</v>
      </c>
      <c r="G299" s="632">
        <v>65988</v>
      </c>
      <c r="H299" s="632">
        <v>68213</v>
      </c>
      <c r="J299" s="672"/>
      <c r="K299" s="672"/>
      <c r="L299" s="672"/>
    </row>
    <row r="300" spans="1:12" ht="15" customHeight="1" x14ac:dyDescent="0.2">
      <c r="A300" s="670"/>
      <c r="B300" s="656"/>
      <c r="C300" s="22" t="s">
        <v>144</v>
      </c>
      <c r="D300" s="23"/>
      <c r="E300" s="249"/>
      <c r="F300" s="678">
        <f>SUM(F294:F299)</f>
        <v>262337</v>
      </c>
      <c r="G300" s="678">
        <f>SUM(G294:G299)</f>
        <v>300231</v>
      </c>
      <c r="H300" s="678">
        <f>SUM(H294:H299)</f>
        <v>320840</v>
      </c>
      <c r="J300" s="672"/>
      <c r="K300" s="672"/>
      <c r="L300" s="672"/>
    </row>
    <row r="301" spans="1:12" ht="15" customHeight="1" x14ac:dyDescent="0.2">
      <c r="A301" s="670"/>
      <c r="B301" s="656"/>
      <c r="C301" s="254"/>
      <c r="D301" s="19"/>
      <c r="E301" s="229"/>
      <c r="F301" s="677"/>
      <c r="G301" s="677"/>
      <c r="H301" s="677"/>
      <c r="J301" s="672"/>
      <c r="K301" s="672"/>
      <c r="L301" s="672"/>
    </row>
    <row r="302" spans="1:12" ht="15" customHeight="1" x14ac:dyDescent="0.2">
      <c r="A302" s="670"/>
      <c r="B302" s="656"/>
      <c r="C302" s="20" t="s">
        <v>3</v>
      </c>
      <c r="D302" s="19" t="s">
        <v>145</v>
      </c>
      <c r="E302" s="229" t="s">
        <v>412</v>
      </c>
      <c r="F302" s="632">
        <v>150982</v>
      </c>
      <c r="G302" s="632">
        <v>172904</v>
      </c>
      <c r="H302" s="632">
        <v>189209</v>
      </c>
      <c r="J302" s="672"/>
      <c r="K302" s="672"/>
      <c r="L302" s="672"/>
    </row>
    <row r="303" spans="1:12" ht="15" customHeight="1" x14ac:dyDescent="0.2">
      <c r="A303" s="670"/>
      <c r="B303" s="656"/>
      <c r="C303" s="20" t="s">
        <v>3</v>
      </c>
      <c r="D303" s="19" t="s">
        <v>146</v>
      </c>
      <c r="E303" s="229" t="s">
        <v>413</v>
      </c>
      <c r="F303" s="632">
        <v>66982</v>
      </c>
      <c r="G303" s="632">
        <v>75726</v>
      </c>
      <c r="H303" s="632">
        <v>81312</v>
      </c>
      <c r="J303" s="672"/>
      <c r="K303" s="672"/>
      <c r="L303" s="672"/>
    </row>
    <row r="304" spans="1:12" ht="15" customHeight="1" x14ac:dyDescent="0.2">
      <c r="A304" s="670"/>
      <c r="B304" s="656"/>
      <c r="C304" s="20" t="s">
        <v>3</v>
      </c>
      <c r="D304" s="19" t="s">
        <v>147</v>
      </c>
      <c r="E304" s="229" t="s">
        <v>414</v>
      </c>
      <c r="F304" s="632">
        <v>37698</v>
      </c>
      <c r="G304" s="632">
        <v>41562</v>
      </c>
      <c r="H304" s="632">
        <v>44094</v>
      </c>
      <c r="J304" s="672"/>
      <c r="K304" s="672"/>
      <c r="L304" s="672"/>
    </row>
    <row r="305" spans="1:12" ht="15" customHeight="1" x14ac:dyDescent="0.2">
      <c r="A305" s="670"/>
      <c r="B305" s="656"/>
      <c r="C305" s="20" t="s">
        <v>3</v>
      </c>
      <c r="D305" s="19" t="s">
        <v>1301</v>
      </c>
      <c r="E305" s="229" t="s">
        <v>415</v>
      </c>
      <c r="F305" s="632">
        <v>85242</v>
      </c>
      <c r="G305" s="632">
        <v>94174</v>
      </c>
      <c r="H305" s="632">
        <v>100096</v>
      </c>
      <c r="J305" s="672"/>
      <c r="K305" s="672"/>
      <c r="L305" s="672"/>
    </row>
    <row r="306" spans="1:12" ht="15" customHeight="1" x14ac:dyDescent="0.2">
      <c r="A306" s="670"/>
      <c r="B306" s="656"/>
      <c r="C306" s="20" t="s">
        <v>9</v>
      </c>
      <c r="D306" s="19" t="s">
        <v>148</v>
      </c>
      <c r="E306" s="229" t="s">
        <v>468</v>
      </c>
      <c r="F306" s="632">
        <v>112317</v>
      </c>
      <c r="G306" s="632">
        <v>116144</v>
      </c>
      <c r="H306" s="632">
        <v>119678</v>
      </c>
      <c r="J306" s="672"/>
      <c r="K306" s="672"/>
      <c r="L306" s="672"/>
    </row>
    <row r="307" spans="1:12" ht="15" customHeight="1" x14ac:dyDescent="0.2">
      <c r="A307" s="670"/>
      <c r="B307" s="656"/>
      <c r="C307" s="22" t="s">
        <v>149</v>
      </c>
      <c r="D307" s="23"/>
      <c r="E307" s="249"/>
      <c r="F307" s="678">
        <f>SUM(F302:F306)</f>
        <v>453221</v>
      </c>
      <c r="G307" s="678">
        <f>SUM(G302:G306)</f>
        <v>500510</v>
      </c>
      <c r="H307" s="678">
        <f>SUM(H302:H306)</f>
        <v>534389</v>
      </c>
      <c r="J307" s="672"/>
      <c r="K307" s="672"/>
      <c r="L307" s="672"/>
    </row>
    <row r="308" spans="1:12" ht="15" customHeight="1" x14ac:dyDescent="0.2">
      <c r="A308" s="670"/>
      <c r="B308" s="656"/>
      <c r="C308" s="254"/>
      <c r="D308" s="19"/>
      <c r="E308" s="229"/>
      <c r="F308" s="671"/>
      <c r="G308" s="671"/>
      <c r="H308" s="671"/>
      <c r="J308" s="672"/>
      <c r="K308" s="672"/>
      <c r="L308" s="672"/>
    </row>
    <row r="309" spans="1:12" ht="15" customHeight="1" x14ac:dyDescent="0.2">
      <c r="A309" s="670"/>
      <c r="B309" s="656"/>
      <c r="C309" s="20" t="s">
        <v>3</v>
      </c>
      <c r="D309" s="19" t="s">
        <v>127</v>
      </c>
      <c r="E309" s="229" t="s">
        <v>416</v>
      </c>
      <c r="F309" s="632">
        <v>121603</v>
      </c>
      <c r="G309" s="632">
        <v>128209</v>
      </c>
      <c r="H309" s="632">
        <v>133609</v>
      </c>
      <c r="J309" s="672"/>
      <c r="K309" s="672"/>
      <c r="L309" s="672"/>
    </row>
    <row r="310" spans="1:12" ht="15" customHeight="1" x14ac:dyDescent="0.2">
      <c r="A310" s="670"/>
      <c r="B310" s="656"/>
      <c r="C310" s="20" t="s">
        <v>3</v>
      </c>
      <c r="D310" s="19" t="s">
        <v>128</v>
      </c>
      <c r="E310" s="229" t="s">
        <v>417</v>
      </c>
      <c r="F310" s="632">
        <v>129580</v>
      </c>
      <c r="G310" s="632">
        <v>141621</v>
      </c>
      <c r="H310" s="632">
        <v>152362</v>
      </c>
      <c r="J310" s="672"/>
      <c r="K310" s="672"/>
      <c r="L310" s="672"/>
    </row>
    <row r="311" spans="1:12" ht="15" customHeight="1" x14ac:dyDescent="0.2">
      <c r="A311" s="670"/>
      <c r="B311" s="656"/>
      <c r="C311" s="20" t="s">
        <v>3</v>
      </c>
      <c r="D311" s="19" t="s">
        <v>129</v>
      </c>
      <c r="E311" s="229" t="s">
        <v>418</v>
      </c>
      <c r="F311" s="632">
        <v>28558</v>
      </c>
      <c r="G311" s="632">
        <v>33116</v>
      </c>
      <c r="H311" s="632">
        <v>37442</v>
      </c>
      <c r="J311" s="672"/>
      <c r="K311" s="672"/>
      <c r="L311" s="672"/>
    </row>
    <row r="312" spans="1:12" ht="15" customHeight="1" x14ac:dyDescent="0.2">
      <c r="A312" s="670"/>
      <c r="B312" s="656"/>
      <c r="C312" s="20" t="s">
        <v>9</v>
      </c>
      <c r="D312" s="19" t="s">
        <v>130</v>
      </c>
      <c r="E312" s="251" t="s">
        <v>469</v>
      </c>
      <c r="F312" s="632">
        <v>71799</v>
      </c>
      <c r="G312" s="632">
        <v>85203</v>
      </c>
      <c r="H312" s="632">
        <v>88273</v>
      </c>
      <c r="J312" s="672"/>
      <c r="K312" s="672"/>
      <c r="L312" s="672"/>
    </row>
    <row r="313" spans="1:12" ht="15" customHeight="1" x14ac:dyDescent="0.2">
      <c r="A313" s="670"/>
      <c r="B313" s="656"/>
      <c r="C313" s="22" t="s">
        <v>264</v>
      </c>
      <c r="D313" s="23"/>
      <c r="E313" s="249"/>
      <c r="F313" s="678">
        <f>SUM(F309:F312)</f>
        <v>351540</v>
      </c>
      <c r="G313" s="678">
        <f>SUM(G309:G312)</f>
        <v>388149</v>
      </c>
      <c r="H313" s="678">
        <f>SUM(H309:H312)</f>
        <v>411686</v>
      </c>
      <c r="J313" s="672"/>
      <c r="K313" s="672"/>
      <c r="L313" s="672"/>
    </row>
    <row r="314" spans="1:12" ht="15" customHeight="1" x14ac:dyDescent="0.2">
      <c r="A314" s="670"/>
      <c r="B314" s="656"/>
      <c r="C314" s="254"/>
      <c r="D314" s="19"/>
      <c r="E314" s="229"/>
      <c r="F314" s="671"/>
      <c r="G314" s="671"/>
      <c r="H314" s="671"/>
      <c r="J314" s="672"/>
      <c r="K314" s="672"/>
      <c r="L314" s="672"/>
    </row>
    <row r="315" spans="1:12" ht="15" customHeight="1" x14ac:dyDescent="0.2">
      <c r="A315" s="670"/>
      <c r="B315" s="656"/>
      <c r="C315" s="687" t="s">
        <v>150</v>
      </c>
      <c r="D315" s="688"/>
      <c r="E315" s="689"/>
      <c r="F315" s="678">
        <f>SUM(F281,F292,F300,F307,F313)</f>
        <v>1510670</v>
      </c>
      <c r="G315" s="678">
        <f>SUM(G281,G292,G300,G307,G313)</f>
        <v>1682376</v>
      </c>
      <c r="H315" s="678">
        <f>SUM(H281,H292,H300,H307,H313)</f>
        <v>1790105</v>
      </c>
      <c r="J315" s="672"/>
      <c r="K315" s="672"/>
      <c r="L315" s="672"/>
    </row>
    <row r="316" spans="1:12" ht="15" customHeight="1" x14ac:dyDescent="0.2">
      <c r="A316" s="670"/>
      <c r="B316" s="656"/>
      <c r="C316" s="685"/>
      <c r="D316" s="667"/>
      <c r="E316" s="668"/>
      <c r="F316" s="671"/>
      <c r="G316" s="671"/>
      <c r="H316" s="671"/>
      <c r="J316" s="672"/>
      <c r="K316" s="672"/>
      <c r="L316" s="672"/>
    </row>
    <row r="317" spans="1:12" ht="15" customHeight="1" x14ac:dyDescent="0.2">
      <c r="A317" s="670"/>
      <c r="B317" s="656"/>
      <c r="C317" s="257" t="s">
        <v>151</v>
      </c>
      <c r="D317" s="19"/>
      <c r="E317" s="229"/>
      <c r="F317" s="671"/>
      <c r="G317" s="671"/>
      <c r="H317" s="671"/>
      <c r="J317" s="672"/>
      <c r="K317" s="672"/>
      <c r="L317" s="672"/>
    </row>
    <row r="318" spans="1:12" ht="15" customHeight="1" x14ac:dyDescent="0.2">
      <c r="A318" s="670"/>
      <c r="B318" s="656"/>
      <c r="C318" s="254"/>
      <c r="D318" s="19"/>
      <c r="E318" s="229"/>
      <c r="F318" s="671"/>
      <c r="G318" s="671"/>
      <c r="H318" s="671"/>
      <c r="J318" s="672"/>
      <c r="K318" s="672"/>
      <c r="L318" s="672"/>
    </row>
    <row r="319" spans="1:12" ht="15" customHeight="1" x14ac:dyDescent="0.2">
      <c r="A319" s="670"/>
      <c r="B319" s="656"/>
      <c r="C319" s="20" t="s">
        <v>3</v>
      </c>
      <c r="D319" s="19" t="s">
        <v>152</v>
      </c>
      <c r="E319" s="229" t="s">
        <v>419</v>
      </c>
      <c r="F319" s="632">
        <v>284500</v>
      </c>
      <c r="G319" s="632">
        <v>305804</v>
      </c>
      <c r="H319" s="632">
        <v>322408</v>
      </c>
      <c r="J319" s="672"/>
      <c r="K319" s="672"/>
      <c r="L319" s="672"/>
    </row>
    <row r="320" spans="1:12" ht="15" customHeight="1" x14ac:dyDescent="0.2">
      <c r="A320" s="670"/>
      <c r="B320" s="656"/>
      <c r="C320" s="20" t="s">
        <v>3</v>
      </c>
      <c r="D320" s="19" t="s">
        <v>153</v>
      </c>
      <c r="E320" s="229" t="s">
        <v>420</v>
      </c>
      <c r="F320" s="632">
        <v>567442</v>
      </c>
      <c r="G320" s="632">
        <v>625845</v>
      </c>
      <c r="H320" s="632">
        <v>681745</v>
      </c>
      <c r="J320" s="672"/>
      <c r="K320" s="672"/>
      <c r="L320" s="672"/>
    </row>
    <row r="321" spans="1:12" ht="15" customHeight="1" x14ac:dyDescent="0.2">
      <c r="A321" s="670"/>
      <c r="B321" s="656"/>
      <c r="C321" s="20" t="s">
        <v>3</v>
      </c>
      <c r="D321" s="19" t="s">
        <v>154</v>
      </c>
      <c r="E321" s="229" t="s">
        <v>421</v>
      </c>
      <c r="F321" s="632">
        <v>526072</v>
      </c>
      <c r="G321" s="632">
        <v>607549</v>
      </c>
      <c r="H321" s="632">
        <v>680253</v>
      </c>
      <c r="J321" s="672"/>
      <c r="K321" s="672"/>
      <c r="L321" s="672"/>
    </row>
    <row r="322" spans="1:12" ht="15" customHeight="1" x14ac:dyDescent="0.2">
      <c r="A322" s="670"/>
      <c r="B322" s="656"/>
      <c r="C322" s="20" t="s">
        <v>3</v>
      </c>
      <c r="D322" s="19" t="s">
        <v>155</v>
      </c>
      <c r="E322" s="229" t="s">
        <v>422</v>
      </c>
      <c r="F322" s="632">
        <v>70879</v>
      </c>
      <c r="G322" s="632">
        <v>81401</v>
      </c>
      <c r="H322" s="632">
        <v>88722</v>
      </c>
      <c r="J322" s="672"/>
      <c r="K322" s="672"/>
      <c r="L322" s="672"/>
    </row>
    <row r="323" spans="1:12" ht="15" customHeight="1" x14ac:dyDescent="0.2">
      <c r="A323" s="670"/>
      <c r="B323" s="656"/>
      <c r="C323" s="20" t="s">
        <v>3</v>
      </c>
      <c r="D323" s="19" t="s">
        <v>156</v>
      </c>
      <c r="E323" s="229" t="s">
        <v>423</v>
      </c>
      <c r="F323" s="632">
        <v>357438</v>
      </c>
      <c r="G323" s="632">
        <v>385729</v>
      </c>
      <c r="H323" s="632">
        <v>408142</v>
      </c>
      <c r="J323" s="672"/>
      <c r="K323" s="672"/>
      <c r="L323" s="672"/>
    </row>
    <row r="324" spans="1:12" ht="15" customHeight="1" x14ac:dyDescent="0.2">
      <c r="A324" s="670"/>
      <c r="B324" s="656"/>
      <c r="C324" s="20" t="s">
        <v>9</v>
      </c>
      <c r="D324" s="19" t="s">
        <v>157</v>
      </c>
      <c r="E324" s="229" t="s">
        <v>471</v>
      </c>
      <c r="F324" s="632">
        <v>313057</v>
      </c>
      <c r="G324" s="632">
        <v>321870</v>
      </c>
      <c r="H324" s="632">
        <v>333726</v>
      </c>
      <c r="J324" s="672"/>
      <c r="K324" s="672"/>
      <c r="L324" s="672"/>
    </row>
    <row r="325" spans="1:12" ht="15" customHeight="1" x14ac:dyDescent="0.2">
      <c r="A325" s="670"/>
      <c r="B325" s="656"/>
      <c r="C325" s="22" t="s">
        <v>158</v>
      </c>
      <c r="D325" s="23"/>
      <c r="E325" s="249"/>
      <c r="F325" s="678">
        <f>SUM(F319:F324)</f>
        <v>2119388</v>
      </c>
      <c r="G325" s="678">
        <f>SUM(G319:G324)</f>
        <v>2328198</v>
      </c>
      <c r="H325" s="678">
        <f>SUM(H319:H324)</f>
        <v>2514996</v>
      </c>
      <c r="J325" s="672"/>
      <c r="K325" s="672"/>
      <c r="L325" s="672"/>
    </row>
    <row r="326" spans="1:12" s="681" customFormat="1" ht="15" customHeight="1" x14ac:dyDescent="0.2">
      <c r="A326" s="670"/>
      <c r="B326" s="686"/>
      <c r="C326" s="254"/>
      <c r="D326" s="19"/>
      <c r="E326" s="229"/>
      <c r="F326" s="671"/>
      <c r="G326" s="671"/>
      <c r="H326" s="671"/>
      <c r="J326" s="672"/>
      <c r="K326" s="672"/>
      <c r="L326" s="672"/>
    </row>
    <row r="327" spans="1:12" ht="15" customHeight="1" x14ac:dyDescent="0.2">
      <c r="A327" s="670"/>
      <c r="B327" s="656"/>
      <c r="C327" s="20" t="s">
        <v>3</v>
      </c>
      <c r="D327" s="19" t="s">
        <v>159</v>
      </c>
      <c r="E327" s="229" t="s">
        <v>424</v>
      </c>
      <c r="F327" s="632">
        <v>102876</v>
      </c>
      <c r="G327" s="632">
        <v>110675</v>
      </c>
      <c r="H327" s="632">
        <v>115357</v>
      </c>
      <c r="J327" s="672"/>
      <c r="K327" s="672"/>
      <c r="L327" s="672"/>
    </row>
    <row r="328" spans="1:12" ht="15" customHeight="1" x14ac:dyDescent="0.2">
      <c r="A328" s="670"/>
      <c r="B328" s="656"/>
      <c r="C328" s="20" t="s">
        <v>3</v>
      </c>
      <c r="D328" s="19" t="s">
        <v>160</v>
      </c>
      <c r="E328" s="229" t="s">
        <v>425</v>
      </c>
      <c r="F328" s="632">
        <v>92403</v>
      </c>
      <c r="G328" s="632">
        <v>101649</v>
      </c>
      <c r="H328" s="632">
        <v>107070</v>
      </c>
      <c r="J328" s="672"/>
      <c r="K328" s="672"/>
      <c r="L328" s="672"/>
    </row>
    <row r="329" spans="1:12" ht="15" customHeight="1" x14ac:dyDescent="0.2">
      <c r="A329" s="670"/>
      <c r="B329" s="656"/>
      <c r="C329" s="20" t="s">
        <v>3</v>
      </c>
      <c r="D329" s="19" t="s">
        <v>161</v>
      </c>
      <c r="E329" s="229" t="s">
        <v>426</v>
      </c>
      <c r="F329" s="632">
        <v>198796</v>
      </c>
      <c r="G329" s="632">
        <v>224700</v>
      </c>
      <c r="H329" s="632">
        <v>238967</v>
      </c>
      <c r="J329" s="672"/>
      <c r="K329" s="672"/>
      <c r="L329" s="672"/>
    </row>
    <row r="330" spans="1:12" ht="15" customHeight="1" x14ac:dyDescent="0.2">
      <c r="A330" s="670"/>
      <c r="B330" s="656"/>
      <c r="C330" s="20" t="s">
        <v>3</v>
      </c>
      <c r="D330" s="19" t="s">
        <v>162</v>
      </c>
      <c r="E330" s="229" t="s">
        <v>427</v>
      </c>
      <c r="F330" s="632">
        <v>98339</v>
      </c>
      <c r="G330" s="632">
        <v>111601</v>
      </c>
      <c r="H330" s="632">
        <v>118756</v>
      </c>
      <c r="J330" s="672"/>
      <c r="K330" s="672"/>
      <c r="L330" s="672"/>
    </row>
    <row r="331" spans="1:12" ht="15" customHeight="1" x14ac:dyDescent="0.2">
      <c r="A331" s="670"/>
      <c r="B331" s="656"/>
      <c r="C331" s="20" t="s">
        <v>3</v>
      </c>
      <c r="D331" s="19" t="s">
        <v>163</v>
      </c>
      <c r="E331" s="229" t="s">
        <v>428</v>
      </c>
      <c r="F331" s="632">
        <v>137639</v>
      </c>
      <c r="G331" s="632">
        <v>151772</v>
      </c>
      <c r="H331" s="632">
        <v>159888</v>
      </c>
      <c r="J331" s="672"/>
      <c r="K331" s="672"/>
      <c r="L331" s="672"/>
    </row>
    <row r="332" spans="1:12" ht="15" customHeight="1" x14ac:dyDescent="0.2">
      <c r="A332" s="670"/>
      <c r="B332" s="656"/>
      <c r="C332" s="20" t="s">
        <v>9</v>
      </c>
      <c r="D332" s="19" t="s">
        <v>164</v>
      </c>
      <c r="E332" s="229" t="s">
        <v>472</v>
      </c>
      <c r="F332" s="632">
        <v>616267</v>
      </c>
      <c r="G332" s="632">
        <v>698707</v>
      </c>
      <c r="H332" s="632">
        <v>766482</v>
      </c>
      <c r="J332" s="672"/>
      <c r="K332" s="672"/>
      <c r="L332" s="672"/>
    </row>
    <row r="333" spans="1:12" ht="15" customHeight="1" x14ac:dyDescent="0.2">
      <c r="A333" s="670"/>
      <c r="B333" s="656"/>
      <c r="C333" s="22" t="s">
        <v>267</v>
      </c>
      <c r="D333" s="23"/>
      <c r="E333" s="249"/>
      <c r="F333" s="678">
        <f>SUM(F327:F332)</f>
        <v>1246320</v>
      </c>
      <c r="G333" s="678">
        <f>SUM(G327:G332)</f>
        <v>1399104</v>
      </c>
      <c r="H333" s="678">
        <f>SUM(H327:H332)</f>
        <v>1506520</v>
      </c>
      <c r="J333" s="672"/>
      <c r="K333" s="672"/>
      <c r="L333" s="672"/>
    </row>
    <row r="334" spans="1:12" ht="15" customHeight="1" x14ac:dyDescent="0.2">
      <c r="A334" s="670"/>
      <c r="B334" s="656"/>
      <c r="C334" s="254"/>
      <c r="D334" s="19"/>
      <c r="E334" s="229"/>
      <c r="F334" s="677"/>
      <c r="G334" s="677"/>
      <c r="H334" s="677"/>
      <c r="J334" s="672"/>
      <c r="K334" s="672"/>
      <c r="L334" s="672"/>
    </row>
    <row r="335" spans="1:12" ht="15" customHeight="1" x14ac:dyDescent="0.2">
      <c r="A335" s="670"/>
      <c r="B335" s="656"/>
      <c r="C335" s="20" t="s">
        <v>3</v>
      </c>
      <c r="D335" s="19" t="s">
        <v>165</v>
      </c>
      <c r="E335" s="229" t="s">
        <v>344</v>
      </c>
      <c r="F335" s="632">
        <v>43507</v>
      </c>
      <c r="G335" s="632">
        <v>47075</v>
      </c>
      <c r="H335" s="632">
        <v>49602</v>
      </c>
      <c r="J335" s="672"/>
      <c r="K335" s="672"/>
      <c r="L335" s="672"/>
    </row>
    <row r="336" spans="1:12" ht="15" customHeight="1" x14ac:dyDescent="0.2">
      <c r="A336" s="670"/>
      <c r="B336" s="656"/>
      <c r="C336" s="20" t="s">
        <v>3</v>
      </c>
      <c r="D336" s="19" t="s">
        <v>166</v>
      </c>
      <c r="E336" s="229" t="s">
        <v>429</v>
      </c>
      <c r="F336" s="632">
        <v>47502</v>
      </c>
      <c r="G336" s="632">
        <v>50036</v>
      </c>
      <c r="H336" s="632">
        <v>51877</v>
      </c>
      <c r="J336" s="672"/>
      <c r="K336" s="672"/>
      <c r="L336" s="672"/>
    </row>
    <row r="337" spans="1:12" ht="15" customHeight="1" x14ac:dyDescent="0.2">
      <c r="A337" s="670"/>
      <c r="B337" s="656"/>
      <c r="C337" s="20" t="s">
        <v>3</v>
      </c>
      <c r="D337" s="19" t="s">
        <v>167</v>
      </c>
      <c r="E337" s="229" t="s">
        <v>430</v>
      </c>
      <c r="F337" s="632">
        <v>170353</v>
      </c>
      <c r="G337" s="632">
        <v>175330</v>
      </c>
      <c r="H337" s="632">
        <v>178014</v>
      </c>
      <c r="J337" s="672"/>
      <c r="K337" s="672"/>
      <c r="L337" s="672"/>
    </row>
    <row r="338" spans="1:12" ht="15" customHeight="1" x14ac:dyDescent="0.2">
      <c r="A338" s="670"/>
      <c r="B338" s="656"/>
      <c r="C338" s="20" t="s">
        <v>3</v>
      </c>
      <c r="D338" s="19" t="s">
        <v>168</v>
      </c>
      <c r="E338" s="229" t="s">
        <v>431</v>
      </c>
      <c r="F338" s="632">
        <v>41695</v>
      </c>
      <c r="G338" s="632">
        <v>44556</v>
      </c>
      <c r="H338" s="632">
        <v>46677</v>
      </c>
      <c r="J338" s="672"/>
      <c r="K338" s="672"/>
      <c r="L338" s="672"/>
    </row>
    <row r="339" spans="1:12" ht="15" customHeight="1" x14ac:dyDescent="0.2">
      <c r="A339" s="670"/>
      <c r="B339" s="656"/>
      <c r="C339" s="20" t="s">
        <v>3</v>
      </c>
      <c r="D339" s="19" t="s">
        <v>274</v>
      </c>
      <c r="E339" s="229" t="s">
        <v>1183</v>
      </c>
      <c r="F339" s="632">
        <v>103799</v>
      </c>
      <c r="G339" s="632">
        <v>108496</v>
      </c>
      <c r="H339" s="632">
        <v>111421</v>
      </c>
      <c r="J339" s="672"/>
      <c r="K339" s="672"/>
      <c r="L339" s="672"/>
    </row>
    <row r="340" spans="1:12" ht="15" customHeight="1" x14ac:dyDescent="0.2">
      <c r="A340" s="670"/>
      <c r="B340" s="656"/>
      <c r="C340" s="20" t="s">
        <v>9</v>
      </c>
      <c r="D340" s="19" t="s">
        <v>169</v>
      </c>
      <c r="E340" s="229" t="s">
        <v>1099</v>
      </c>
      <c r="F340" s="632">
        <v>308448</v>
      </c>
      <c r="G340" s="632">
        <v>338013</v>
      </c>
      <c r="H340" s="632">
        <v>361371</v>
      </c>
      <c r="J340" s="672"/>
      <c r="K340" s="672"/>
      <c r="L340" s="672"/>
    </row>
    <row r="341" spans="1:12" ht="15" customHeight="1" x14ac:dyDescent="0.2">
      <c r="A341" s="670"/>
      <c r="B341" s="656"/>
      <c r="C341" s="22" t="s">
        <v>262</v>
      </c>
      <c r="D341" s="23"/>
      <c r="E341" s="249"/>
      <c r="F341" s="678">
        <f>SUM(F335:F340)</f>
        <v>715304</v>
      </c>
      <c r="G341" s="678">
        <f>SUM(G335:G340)</f>
        <v>763506</v>
      </c>
      <c r="H341" s="678">
        <f>SUM(H335:H340)</f>
        <v>798962</v>
      </c>
      <c r="J341" s="672"/>
      <c r="K341" s="672"/>
      <c r="L341" s="672"/>
    </row>
    <row r="342" spans="1:12" ht="15" customHeight="1" x14ac:dyDescent="0.2">
      <c r="A342" s="670"/>
      <c r="B342" s="656"/>
      <c r="C342" s="254"/>
      <c r="D342" s="19"/>
      <c r="E342" s="229"/>
      <c r="F342" s="677"/>
      <c r="G342" s="677"/>
      <c r="H342" s="677"/>
      <c r="J342" s="672"/>
      <c r="K342" s="672"/>
      <c r="L342" s="672"/>
    </row>
    <row r="343" spans="1:12" ht="15" customHeight="1" x14ac:dyDescent="0.2">
      <c r="A343" s="670"/>
      <c r="B343" s="656"/>
      <c r="C343" s="20" t="s">
        <v>3</v>
      </c>
      <c r="D343" s="19" t="s">
        <v>1302</v>
      </c>
      <c r="E343" s="229" t="s">
        <v>432</v>
      </c>
      <c r="F343" s="632">
        <v>354377</v>
      </c>
      <c r="G343" s="632">
        <v>393806</v>
      </c>
      <c r="H343" s="632">
        <v>427110</v>
      </c>
      <c r="J343" s="672"/>
      <c r="K343" s="672"/>
      <c r="L343" s="672"/>
    </row>
    <row r="344" spans="1:12" ht="15" customHeight="1" x14ac:dyDescent="0.2">
      <c r="A344" s="670"/>
      <c r="B344" s="656"/>
      <c r="C344" s="20" t="s">
        <v>3</v>
      </c>
      <c r="D344" s="19" t="s">
        <v>170</v>
      </c>
      <c r="E344" s="229" t="s">
        <v>433</v>
      </c>
      <c r="F344" s="632">
        <v>102111</v>
      </c>
      <c r="G344" s="632">
        <v>115250</v>
      </c>
      <c r="H344" s="632">
        <v>123571</v>
      </c>
      <c r="J344" s="672"/>
      <c r="K344" s="672"/>
      <c r="L344" s="672"/>
    </row>
    <row r="345" spans="1:12" ht="15" customHeight="1" x14ac:dyDescent="0.2">
      <c r="A345" s="670"/>
      <c r="B345" s="656"/>
      <c r="C345" s="20" t="s">
        <v>571</v>
      </c>
      <c r="D345" s="19" t="s">
        <v>521</v>
      </c>
      <c r="E345" s="229" t="s">
        <v>1184</v>
      </c>
      <c r="F345" s="632">
        <v>209740</v>
      </c>
      <c r="G345" s="632">
        <v>234327</v>
      </c>
      <c r="H345" s="632">
        <v>257001</v>
      </c>
      <c r="J345" s="672"/>
      <c r="K345" s="672"/>
      <c r="L345" s="672"/>
    </row>
    <row r="346" spans="1:12" ht="15" customHeight="1" x14ac:dyDescent="0.2">
      <c r="A346" s="670"/>
      <c r="B346" s="656"/>
      <c r="C346" s="20" t="s">
        <v>9</v>
      </c>
      <c r="D346" s="19" t="s">
        <v>1303</v>
      </c>
      <c r="E346" s="229" t="s">
        <v>473</v>
      </c>
      <c r="F346" s="632">
        <v>173676</v>
      </c>
      <c r="G346" s="632">
        <v>179905</v>
      </c>
      <c r="H346" s="632">
        <v>185575</v>
      </c>
      <c r="J346" s="672"/>
      <c r="K346" s="672"/>
      <c r="L346" s="672"/>
    </row>
    <row r="347" spans="1:12" ht="15" customHeight="1" x14ac:dyDescent="0.2">
      <c r="A347" s="670"/>
      <c r="B347" s="656"/>
      <c r="C347" s="22" t="s">
        <v>263</v>
      </c>
      <c r="D347" s="23"/>
      <c r="E347" s="249"/>
      <c r="F347" s="678">
        <f>SUM(F343:F346)</f>
        <v>839904</v>
      </c>
      <c r="G347" s="678">
        <f>SUM(G343:G346)</f>
        <v>923288</v>
      </c>
      <c r="H347" s="678">
        <f>SUM(H343:H346)</f>
        <v>993257</v>
      </c>
      <c r="J347" s="672"/>
      <c r="K347" s="672"/>
      <c r="L347" s="672"/>
    </row>
    <row r="348" spans="1:12" ht="15" customHeight="1" x14ac:dyDescent="0.2">
      <c r="A348" s="670"/>
      <c r="B348" s="656"/>
      <c r="C348" s="254"/>
      <c r="D348" s="19"/>
      <c r="E348" s="229"/>
      <c r="F348" s="671"/>
      <c r="G348" s="671"/>
      <c r="H348" s="671"/>
      <c r="J348" s="672"/>
      <c r="K348" s="672"/>
      <c r="L348" s="672"/>
    </row>
    <row r="349" spans="1:12" ht="15" customHeight="1" x14ac:dyDescent="0.2">
      <c r="A349" s="670"/>
      <c r="B349" s="656"/>
      <c r="C349" s="687" t="s">
        <v>171</v>
      </c>
      <c r="D349" s="688"/>
      <c r="E349" s="689"/>
      <c r="F349" s="678">
        <f>SUM(F325,F333,F341,F347)</f>
        <v>4920916</v>
      </c>
      <c r="G349" s="678">
        <f>SUM(G325,G333,G341,G347)</f>
        <v>5414096</v>
      </c>
      <c r="H349" s="678">
        <f>SUM(H325,H333,H341,H347)</f>
        <v>5813735</v>
      </c>
      <c r="J349" s="672"/>
      <c r="K349" s="672"/>
      <c r="L349" s="672"/>
    </row>
    <row r="350" spans="1:12" ht="15" customHeight="1" x14ac:dyDescent="0.2">
      <c r="A350" s="670"/>
      <c r="B350" s="656"/>
      <c r="C350" s="691"/>
      <c r="D350" s="692"/>
      <c r="E350" s="693"/>
      <c r="F350" s="694"/>
      <c r="G350" s="694"/>
      <c r="H350" s="695"/>
      <c r="J350" s="672"/>
      <c r="K350" s="672"/>
      <c r="L350" s="672"/>
    </row>
    <row r="351" spans="1:12" ht="15" customHeight="1" x14ac:dyDescent="0.2">
      <c r="A351" s="670"/>
      <c r="B351" s="656"/>
      <c r="C351" s="257" t="s">
        <v>172</v>
      </c>
      <c r="D351" s="19"/>
      <c r="E351" s="229"/>
      <c r="F351" s="695"/>
      <c r="G351" s="695"/>
      <c r="H351" s="695"/>
      <c r="J351" s="672"/>
      <c r="K351" s="672"/>
      <c r="L351" s="672"/>
    </row>
    <row r="352" spans="1:12" ht="15" customHeight="1" x14ac:dyDescent="0.2">
      <c r="A352" s="670"/>
      <c r="B352" s="656"/>
      <c r="C352" s="254"/>
      <c r="D352" s="19"/>
      <c r="E352" s="229"/>
      <c r="F352" s="696"/>
      <c r="G352" s="696"/>
      <c r="H352" s="695"/>
      <c r="J352" s="672"/>
      <c r="K352" s="672"/>
      <c r="L352" s="672"/>
    </row>
    <row r="353" spans="1:12" ht="15" customHeight="1" x14ac:dyDescent="0.2">
      <c r="A353" s="670"/>
      <c r="B353" s="656"/>
      <c r="C353" s="255" t="s">
        <v>2</v>
      </c>
      <c r="D353" s="21" t="s">
        <v>258</v>
      </c>
      <c r="E353" s="65" t="s">
        <v>173</v>
      </c>
      <c r="F353" s="673">
        <v>2292908</v>
      </c>
      <c r="G353" s="673">
        <v>2582306</v>
      </c>
      <c r="H353" s="673">
        <v>2835569</v>
      </c>
      <c r="J353" s="672"/>
      <c r="K353" s="672"/>
      <c r="L353" s="672"/>
    </row>
    <row r="354" spans="1:12" ht="15" customHeight="1" x14ac:dyDescent="0.2">
      <c r="A354" s="670"/>
      <c r="B354" s="656"/>
      <c r="C354" s="254"/>
      <c r="D354" s="19"/>
      <c r="E354" s="229"/>
      <c r="F354" s="677"/>
      <c r="G354" s="677"/>
      <c r="H354" s="671"/>
      <c r="J354" s="672"/>
      <c r="K354" s="672"/>
      <c r="L354" s="672"/>
    </row>
    <row r="355" spans="1:12" ht="15" customHeight="1" x14ac:dyDescent="0.2">
      <c r="A355" s="670"/>
      <c r="B355" s="656"/>
      <c r="C355" s="20" t="s">
        <v>3</v>
      </c>
      <c r="D355" s="19" t="s">
        <v>174</v>
      </c>
      <c r="E355" s="229" t="s">
        <v>434</v>
      </c>
      <c r="F355" s="632">
        <v>47561</v>
      </c>
      <c r="G355" s="632">
        <v>52454</v>
      </c>
      <c r="H355" s="632">
        <v>56696</v>
      </c>
      <c r="J355" s="672"/>
      <c r="K355" s="672"/>
      <c r="L355" s="672"/>
    </row>
    <row r="356" spans="1:12" ht="15" customHeight="1" x14ac:dyDescent="0.2">
      <c r="A356" s="670"/>
      <c r="B356" s="656"/>
      <c r="C356" s="20" t="s">
        <v>3</v>
      </c>
      <c r="D356" s="19" t="s">
        <v>175</v>
      </c>
      <c r="E356" s="229" t="s">
        <v>435</v>
      </c>
      <c r="F356" s="632">
        <v>40873</v>
      </c>
      <c r="G356" s="632">
        <v>45113</v>
      </c>
      <c r="H356" s="632">
        <v>48716</v>
      </c>
      <c r="J356" s="672"/>
      <c r="K356" s="672"/>
      <c r="L356" s="672"/>
    </row>
    <row r="357" spans="1:12" ht="15" customHeight="1" x14ac:dyDescent="0.2">
      <c r="A357" s="670"/>
      <c r="B357" s="656"/>
      <c r="C357" s="20" t="s">
        <v>3</v>
      </c>
      <c r="D357" s="19" t="s">
        <v>1304</v>
      </c>
      <c r="E357" s="229" t="s">
        <v>436</v>
      </c>
      <c r="F357" s="632">
        <v>37144</v>
      </c>
      <c r="G357" s="632">
        <v>41503</v>
      </c>
      <c r="H357" s="632">
        <v>45359</v>
      </c>
      <c r="J357" s="672"/>
      <c r="K357" s="672"/>
      <c r="L357" s="672"/>
    </row>
    <row r="358" spans="1:12" ht="15" customHeight="1" x14ac:dyDescent="0.2">
      <c r="A358" s="670"/>
      <c r="B358" s="656"/>
      <c r="C358" s="20" t="s">
        <v>3</v>
      </c>
      <c r="D358" s="19" t="s">
        <v>1305</v>
      </c>
      <c r="E358" s="229" t="s">
        <v>437</v>
      </c>
      <c r="F358" s="632">
        <v>71511</v>
      </c>
      <c r="G358" s="632">
        <v>80637</v>
      </c>
      <c r="H358" s="632">
        <v>88800</v>
      </c>
      <c r="J358" s="672"/>
      <c r="K358" s="672"/>
      <c r="L358" s="672"/>
    </row>
    <row r="359" spans="1:12" s="681" customFormat="1" ht="15" customHeight="1" x14ac:dyDescent="0.2">
      <c r="A359" s="670"/>
      <c r="B359" s="686"/>
      <c r="C359" s="20" t="s">
        <v>3</v>
      </c>
      <c r="D359" s="19" t="s">
        <v>1306</v>
      </c>
      <c r="E359" s="229" t="s">
        <v>438</v>
      </c>
      <c r="F359" s="632">
        <v>70560</v>
      </c>
      <c r="G359" s="632">
        <v>82301</v>
      </c>
      <c r="H359" s="632">
        <v>92184</v>
      </c>
      <c r="J359" s="672"/>
      <c r="K359" s="672"/>
      <c r="L359" s="672"/>
    </row>
    <row r="360" spans="1:12" ht="15" customHeight="1" x14ac:dyDescent="0.2">
      <c r="A360" s="670"/>
      <c r="B360" s="656"/>
      <c r="C360" s="20" t="s">
        <v>9</v>
      </c>
      <c r="D360" s="19" t="s">
        <v>176</v>
      </c>
      <c r="E360" s="229" t="s">
        <v>474</v>
      </c>
      <c r="F360" s="632">
        <v>84972</v>
      </c>
      <c r="G360" s="632">
        <v>88303</v>
      </c>
      <c r="H360" s="632">
        <v>91217</v>
      </c>
      <c r="J360" s="672"/>
      <c r="K360" s="672"/>
      <c r="L360" s="672"/>
    </row>
    <row r="361" spans="1:12" ht="15" customHeight="1" x14ac:dyDescent="0.2">
      <c r="A361" s="670"/>
      <c r="B361" s="661"/>
      <c r="C361" s="22" t="s">
        <v>177</v>
      </c>
      <c r="D361" s="23"/>
      <c r="E361" s="249"/>
      <c r="F361" s="678">
        <f>SUM(F355:F360)</f>
        <v>352621</v>
      </c>
      <c r="G361" s="678">
        <f>SUM(G355:G360)</f>
        <v>390311</v>
      </c>
      <c r="H361" s="678">
        <f>SUM(H355:H360)</f>
        <v>422972</v>
      </c>
      <c r="J361" s="672"/>
      <c r="K361" s="672"/>
      <c r="L361" s="672"/>
    </row>
    <row r="362" spans="1:12" ht="15" customHeight="1" x14ac:dyDescent="0.2">
      <c r="A362" s="670"/>
      <c r="B362" s="656"/>
      <c r="C362" s="254"/>
      <c r="D362" s="19"/>
      <c r="E362" s="229"/>
      <c r="F362" s="677"/>
      <c r="G362" s="677"/>
      <c r="H362" s="671"/>
      <c r="J362" s="672"/>
      <c r="K362" s="672"/>
      <c r="L362" s="672"/>
    </row>
    <row r="363" spans="1:12" ht="15" customHeight="1" x14ac:dyDescent="0.2">
      <c r="A363" s="670"/>
      <c r="B363" s="656"/>
      <c r="C363" s="20" t="s">
        <v>3</v>
      </c>
      <c r="D363" s="19" t="s">
        <v>178</v>
      </c>
      <c r="E363" s="229" t="s">
        <v>439</v>
      </c>
      <c r="F363" s="632">
        <v>70412</v>
      </c>
      <c r="G363" s="632">
        <v>84872</v>
      </c>
      <c r="H363" s="632">
        <v>93510</v>
      </c>
      <c r="J363" s="672"/>
      <c r="K363" s="672"/>
      <c r="L363" s="672"/>
    </row>
    <row r="364" spans="1:12" ht="15" customHeight="1" x14ac:dyDescent="0.2">
      <c r="A364" s="670"/>
      <c r="B364" s="656"/>
      <c r="C364" s="20" t="s">
        <v>3</v>
      </c>
      <c r="D364" s="19" t="s">
        <v>179</v>
      </c>
      <c r="E364" s="229" t="s">
        <v>440</v>
      </c>
      <c r="F364" s="632">
        <v>120821</v>
      </c>
      <c r="G364" s="632">
        <v>137935</v>
      </c>
      <c r="H364" s="632">
        <v>151671</v>
      </c>
      <c r="J364" s="672"/>
      <c r="K364" s="672"/>
      <c r="L364" s="672"/>
    </row>
    <row r="365" spans="1:12" ht="15" customHeight="1" x14ac:dyDescent="0.2">
      <c r="A365" s="670"/>
      <c r="B365" s="656"/>
      <c r="C365" s="20" t="s">
        <v>3</v>
      </c>
      <c r="D365" s="19" t="s">
        <v>180</v>
      </c>
      <c r="E365" s="229" t="s">
        <v>441</v>
      </c>
      <c r="F365" s="632">
        <v>110631</v>
      </c>
      <c r="G365" s="632">
        <v>124544</v>
      </c>
      <c r="H365" s="632">
        <v>137145</v>
      </c>
      <c r="J365" s="672"/>
      <c r="K365" s="672"/>
      <c r="L365" s="672"/>
    </row>
    <row r="366" spans="1:12" ht="15" customHeight="1" x14ac:dyDescent="0.2">
      <c r="A366" s="670"/>
      <c r="B366" s="656"/>
      <c r="C366" s="20" t="s">
        <v>3</v>
      </c>
      <c r="D366" s="19" t="s">
        <v>1307</v>
      </c>
      <c r="E366" s="229" t="s">
        <v>442</v>
      </c>
      <c r="F366" s="632">
        <v>98097</v>
      </c>
      <c r="G366" s="632">
        <v>109299</v>
      </c>
      <c r="H366" s="632">
        <v>118836</v>
      </c>
      <c r="J366" s="672"/>
      <c r="K366" s="672"/>
      <c r="L366" s="672"/>
    </row>
    <row r="367" spans="1:12" ht="15" customHeight="1" x14ac:dyDescent="0.2">
      <c r="A367" s="670"/>
      <c r="B367" s="656"/>
      <c r="C367" s="20" t="s">
        <v>3</v>
      </c>
      <c r="D367" s="19" t="s">
        <v>1308</v>
      </c>
      <c r="E367" s="229" t="s">
        <v>443</v>
      </c>
      <c r="F367" s="632">
        <v>65384</v>
      </c>
      <c r="G367" s="632">
        <v>73248</v>
      </c>
      <c r="H367" s="632">
        <v>79403</v>
      </c>
      <c r="J367" s="672"/>
      <c r="K367" s="672"/>
      <c r="L367" s="672"/>
    </row>
    <row r="368" spans="1:12" ht="15" customHeight="1" x14ac:dyDescent="0.2">
      <c r="A368" s="670"/>
      <c r="B368" s="656"/>
      <c r="C368" s="20" t="s">
        <v>9</v>
      </c>
      <c r="D368" s="19" t="s">
        <v>181</v>
      </c>
      <c r="E368" s="229" t="s">
        <v>475</v>
      </c>
      <c r="F368" s="632">
        <v>222739</v>
      </c>
      <c r="G368" s="632">
        <v>225200</v>
      </c>
      <c r="H368" s="632">
        <v>231860</v>
      </c>
      <c r="J368" s="672"/>
      <c r="K368" s="672"/>
      <c r="L368" s="672"/>
    </row>
    <row r="369" spans="1:12" ht="15" customHeight="1" x14ac:dyDescent="0.2">
      <c r="A369" s="670"/>
      <c r="B369" s="656"/>
      <c r="C369" s="22" t="s">
        <v>182</v>
      </c>
      <c r="D369" s="23"/>
      <c r="E369" s="249"/>
      <c r="F369" s="678">
        <f>SUM(F363:F368)</f>
        <v>688084</v>
      </c>
      <c r="G369" s="678">
        <f>SUM(G363:G368)</f>
        <v>755098</v>
      </c>
      <c r="H369" s="678">
        <f>SUM(H363:H368)</f>
        <v>812425</v>
      </c>
      <c r="J369" s="672"/>
      <c r="K369" s="672"/>
      <c r="L369" s="672"/>
    </row>
    <row r="370" spans="1:12" ht="15" customHeight="1" x14ac:dyDescent="0.2">
      <c r="A370" s="670"/>
      <c r="B370" s="656"/>
      <c r="C370" s="254"/>
      <c r="D370" s="26"/>
      <c r="E370" s="229"/>
      <c r="F370" s="675"/>
      <c r="G370" s="675"/>
      <c r="H370" s="671"/>
      <c r="J370" s="672"/>
      <c r="K370" s="672"/>
      <c r="L370" s="672"/>
    </row>
    <row r="371" spans="1:12" ht="15" customHeight="1" x14ac:dyDescent="0.2">
      <c r="A371" s="670"/>
      <c r="B371" s="656"/>
      <c r="C371" s="20" t="s">
        <v>3</v>
      </c>
      <c r="D371" s="19" t="s">
        <v>183</v>
      </c>
      <c r="E371" s="229" t="s">
        <v>444</v>
      </c>
      <c r="F371" s="632">
        <v>77911</v>
      </c>
      <c r="G371" s="632">
        <v>87508</v>
      </c>
      <c r="H371" s="632">
        <v>95078</v>
      </c>
      <c r="J371" s="672"/>
      <c r="K371" s="672"/>
      <c r="L371" s="672"/>
    </row>
    <row r="372" spans="1:12" ht="15" customHeight="1" x14ac:dyDescent="0.2">
      <c r="A372" s="670"/>
      <c r="B372" s="656"/>
      <c r="C372" s="20" t="s">
        <v>3</v>
      </c>
      <c r="D372" s="19" t="s">
        <v>1309</v>
      </c>
      <c r="E372" s="229" t="s">
        <v>445</v>
      </c>
      <c r="F372" s="632">
        <v>84223</v>
      </c>
      <c r="G372" s="632">
        <v>96165</v>
      </c>
      <c r="H372" s="632">
        <v>105986</v>
      </c>
      <c r="J372" s="672"/>
      <c r="K372" s="672"/>
      <c r="L372" s="672"/>
    </row>
    <row r="373" spans="1:12" ht="15" customHeight="1" x14ac:dyDescent="0.2">
      <c r="A373" s="670"/>
      <c r="B373" s="656"/>
      <c r="C373" s="20" t="s">
        <v>3</v>
      </c>
      <c r="D373" s="19" t="s">
        <v>1310</v>
      </c>
      <c r="E373" s="229" t="s">
        <v>446</v>
      </c>
      <c r="F373" s="632">
        <v>25190</v>
      </c>
      <c r="G373" s="632">
        <v>27645</v>
      </c>
      <c r="H373" s="632">
        <v>29808</v>
      </c>
      <c r="J373" s="672"/>
      <c r="K373" s="672"/>
      <c r="L373" s="672"/>
    </row>
    <row r="374" spans="1:12" ht="15" customHeight="1" x14ac:dyDescent="0.2">
      <c r="A374" s="670"/>
      <c r="B374" s="656"/>
      <c r="C374" s="20" t="s">
        <v>3</v>
      </c>
      <c r="D374" s="19" t="s">
        <v>1311</v>
      </c>
      <c r="E374" s="229" t="s">
        <v>447</v>
      </c>
      <c r="F374" s="632">
        <v>26201</v>
      </c>
      <c r="G374" s="632">
        <v>29045</v>
      </c>
      <c r="H374" s="632">
        <v>31507</v>
      </c>
      <c r="J374" s="672"/>
      <c r="K374" s="672"/>
      <c r="L374" s="672"/>
    </row>
    <row r="375" spans="1:12" ht="15" customHeight="1" x14ac:dyDescent="0.2">
      <c r="A375" s="670"/>
      <c r="B375" s="656"/>
      <c r="C375" s="20" t="s">
        <v>9</v>
      </c>
      <c r="D375" s="19" t="s">
        <v>184</v>
      </c>
      <c r="E375" s="229" t="s">
        <v>476</v>
      </c>
      <c r="F375" s="632">
        <v>57286</v>
      </c>
      <c r="G375" s="632">
        <v>67781</v>
      </c>
      <c r="H375" s="632">
        <v>70043</v>
      </c>
      <c r="J375" s="672"/>
      <c r="K375" s="672"/>
      <c r="L375" s="672"/>
    </row>
    <row r="376" spans="1:12" ht="15" customHeight="1" x14ac:dyDescent="0.2">
      <c r="A376" s="670"/>
      <c r="B376" s="656"/>
      <c r="C376" s="22" t="s">
        <v>185</v>
      </c>
      <c r="D376" s="23"/>
      <c r="E376" s="249"/>
      <c r="F376" s="678">
        <f>SUM(F371:F375)</f>
        <v>270811</v>
      </c>
      <c r="G376" s="678">
        <f>SUM(G371:G375)</f>
        <v>308144</v>
      </c>
      <c r="H376" s="678">
        <f>SUM(H371:H375)</f>
        <v>332422</v>
      </c>
      <c r="J376" s="672"/>
      <c r="K376" s="672"/>
      <c r="L376" s="672"/>
    </row>
    <row r="377" spans="1:12" ht="15" customHeight="1" x14ac:dyDescent="0.2">
      <c r="A377" s="670"/>
      <c r="B377" s="656"/>
      <c r="C377" s="254"/>
      <c r="D377" s="19"/>
      <c r="E377" s="229"/>
      <c r="F377" s="677"/>
      <c r="G377" s="677"/>
      <c r="H377" s="671"/>
      <c r="J377" s="672"/>
      <c r="K377" s="672"/>
      <c r="L377" s="672"/>
    </row>
    <row r="378" spans="1:12" ht="15" customHeight="1" x14ac:dyDescent="0.2">
      <c r="A378" s="670"/>
      <c r="B378" s="656"/>
      <c r="C378" s="20" t="s">
        <v>3</v>
      </c>
      <c r="D378" s="19" t="s">
        <v>186</v>
      </c>
      <c r="E378" s="229" t="s">
        <v>448</v>
      </c>
      <c r="F378" s="632">
        <v>24023</v>
      </c>
      <c r="G378" s="632">
        <v>25909</v>
      </c>
      <c r="H378" s="632">
        <v>27321</v>
      </c>
      <c r="J378" s="672"/>
      <c r="K378" s="672"/>
      <c r="L378" s="672"/>
    </row>
    <row r="379" spans="1:12" ht="15" customHeight="1" x14ac:dyDescent="0.2">
      <c r="A379" s="670"/>
      <c r="B379" s="656"/>
      <c r="C379" s="20" t="s">
        <v>3</v>
      </c>
      <c r="D379" s="19" t="s">
        <v>1312</v>
      </c>
      <c r="E379" s="229" t="s">
        <v>449</v>
      </c>
      <c r="F379" s="632">
        <v>37497</v>
      </c>
      <c r="G379" s="632">
        <v>40959</v>
      </c>
      <c r="H379" s="632">
        <v>44087</v>
      </c>
      <c r="J379" s="672"/>
      <c r="K379" s="672"/>
      <c r="L379" s="672"/>
    </row>
    <row r="380" spans="1:12" ht="15" customHeight="1" x14ac:dyDescent="0.2">
      <c r="A380" s="670"/>
      <c r="B380" s="656"/>
      <c r="C380" s="20" t="s">
        <v>3</v>
      </c>
      <c r="D380" s="19" t="s">
        <v>1313</v>
      </c>
      <c r="E380" s="229" t="s">
        <v>450</v>
      </c>
      <c r="F380" s="632">
        <v>78472</v>
      </c>
      <c r="G380" s="632">
        <v>85985</v>
      </c>
      <c r="H380" s="632">
        <v>92943</v>
      </c>
      <c r="J380" s="672"/>
      <c r="K380" s="672"/>
      <c r="L380" s="672"/>
    </row>
    <row r="381" spans="1:12" ht="15" customHeight="1" x14ac:dyDescent="0.2">
      <c r="A381" s="670"/>
      <c r="B381" s="656"/>
      <c r="C381" s="20" t="s">
        <v>3</v>
      </c>
      <c r="D381" s="19" t="s">
        <v>1314</v>
      </c>
      <c r="E381" s="229" t="s">
        <v>451</v>
      </c>
      <c r="F381" s="632">
        <v>122613</v>
      </c>
      <c r="G381" s="632">
        <v>137809</v>
      </c>
      <c r="H381" s="632">
        <v>151044</v>
      </c>
      <c r="J381" s="672"/>
      <c r="K381" s="672"/>
      <c r="L381" s="672"/>
    </row>
    <row r="382" spans="1:12" ht="15" customHeight="1" x14ac:dyDescent="0.2">
      <c r="A382" s="670"/>
      <c r="B382" s="656"/>
      <c r="C382" s="20" t="s">
        <v>3</v>
      </c>
      <c r="D382" s="19" t="s">
        <v>187</v>
      </c>
      <c r="E382" s="229" t="s">
        <v>452</v>
      </c>
      <c r="F382" s="632">
        <v>62683</v>
      </c>
      <c r="G382" s="632">
        <v>67877</v>
      </c>
      <c r="H382" s="632">
        <v>72405</v>
      </c>
      <c r="J382" s="672"/>
      <c r="K382" s="672"/>
      <c r="L382" s="672"/>
    </row>
    <row r="383" spans="1:12" ht="15" customHeight="1" x14ac:dyDescent="0.2">
      <c r="A383" s="670"/>
      <c r="B383" s="656"/>
      <c r="C383" s="20" t="s">
        <v>3</v>
      </c>
      <c r="D383" s="19" t="s">
        <v>1315</v>
      </c>
      <c r="E383" s="229" t="s">
        <v>453</v>
      </c>
      <c r="F383" s="632">
        <v>74039</v>
      </c>
      <c r="G383" s="632">
        <v>82976</v>
      </c>
      <c r="H383" s="632">
        <v>91226</v>
      </c>
      <c r="J383" s="672"/>
      <c r="K383" s="672"/>
      <c r="L383" s="672"/>
    </row>
    <row r="384" spans="1:12" ht="15" customHeight="1" x14ac:dyDescent="0.2">
      <c r="A384" s="670"/>
      <c r="B384" s="656"/>
      <c r="C384" s="20" t="s">
        <v>3</v>
      </c>
      <c r="D384" s="19" t="s">
        <v>1316</v>
      </c>
      <c r="E384" s="229" t="s">
        <v>454</v>
      </c>
      <c r="F384" s="632">
        <v>70833</v>
      </c>
      <c r="G384" s="632">
        <v>78409</v>
      </c>
      <c r="H384" s="632">
        <v>85140</v>
      </c>
      <c r="J384" s="672"/>
      <c r="K384" s="672"/>
      <c r="L384" s="672"/>
    </row>
    <row r="385" spans="1:12" ht="15" customHeight="1" x14ac:dyDescent="0.2">
      <c r="A385" s="670"/>
      <c r="B385" s="656"/>
      <c r="C385" s="20" t="s">
        <v>9</v>
      </c>
      <c r="D385" s="19" t="s">
        <v>188</v>
      </c>
      <c r="E385" s="229" t="s">
        <v>477</v>
      </c>
      <c r="F385" s="632">
        <v>146055</v>
      </c>
      <c r="G385" s="632">
        <v>151130</v>
      </c>
      <c r="H385" s="632">
        <v>155816</v>
      </c>
      <c r="J385" s="672"/>
      <c r="K385" s="672"/>
      <c r="L385" s="672"/>
    </row>
    <row r="386" spans="1:12" ht="15" customHeight="1" x14ac:dyDescent="0.2">
      <c r="A386" s="670"/>
      <c r="B386" s="656"/>
      <c r="C386" s="22" t="s">
        <v>189</v>
      </c>
      <c r="D386" s="23"/>
      <c r="E386" s="249"/>
      <c r="F386" s="678">
        <f>SUM(F378:F385)</f>
        <v>616215</v>
      </c>
      <c r="G386" s="678">
        <f>SUM(G378:G385)</f>
        <v>671054</v>
      </c>
      <c r="H386" s="678">
        <f>SUM(H378:H385)</f>
        <v>719982</v>
      </c>
      <c r="J386" s="672"/>
      <c r="K386" s="672"/>
      <c r="L386" s="672"/>
    </row>
    <row r="387" spans="1:12" ht="15" customHeight="1" x14ac:dyDescent="0.2">
      <c r="A387" s="670"/>
      <c r="B387" s="656"/>
      <c r="C387" s="254"/>
      <c r="D387" s="19"/>
      <c r="E387" s="229"/>
      <c r="F387" s="677"/>
      <c r="G387" s="677"/>
      <c r="H387" s="671"/>
      <c r="J387" s="672"/>
      <c r="K387" s="672"/>
      <c r="L387" s="672"/>
    </row>
    <row r="388" spans="1:12" ht="15" customHeight="1" x14ac:dyDescent="0.2">
      <c r="A388" s="670"/>
      <c r="B388" s="656"/>
      <c r="C388" s="20" t="s">
        <v>3</v>
      </c>
      <c r="D388" s="19" t="s">
        <v>1317</v>
      </c>
      <c r="E388" s="229" t="s">
        <v>455</v>
      </c>
      <c r="F388" s="632">
        <f>13572+4</f>
        <v>13576</v>
      </c>
      <c r="G388" s="632">
        <f>14948+23</f>
        <v>14971</v>
      </c>
      <c r="H388" s="632">
        <f>15908+15</f>
        <v>15923</v>
      </c>
      <c r="J388" s="672"/>
      <c r="K388" s="672"/>
      <c r="L388" s="672"/>
    </row>
    <row r="389" spans="1:12" ht="15" customHeight="1" x14ac:dyDescent="0.2">
      <c r="A389" s="670"/>
      <c r="B389" s="656"/>
      <c r="C389" s="20" t="s">
        <v>3</v>
      </c>
      <c r="D389" s="19" t="s">
        <v>1318</v>
      </c>
      <c r="E389" s="229" t="s">
        <v>456</v>
      </c>
      <c r="F389" s="632">
        <v>17652</v>
      </c>
      <c r="G389" s="632">
        <v>19274</v>
      </c>
      <c r="H389" s="632">
        <v>20588</v>
      </c>
      <c r="J389" s="672"/>
      <c r="K389" s="672"/>
      <c r="L389" s="672"/>
    </row>
    <row r="390" spans="1:12" ht="15" customHeight="1" x14ac:dyDescent="0.2">
      <c r="A390" s="670"/>
      <c r="B390" s="656"/>
      <c r="C390" s="20" t="s">
        <v>3</v>
      </c>
      <c r="D390" s="19" t="s">
        <v>190</v>
      </c>
      <c r="E390" s="229" t="s">
        <v>457</v>
      </c>
      <c r="F390" s="632">
        <v>51060</v>
      </c>
      <c r="G390" s="632">
        <v>56567</v>
      </c>
      <c r="H390" s="632">
        <v>60766</v>
      </c>
      <c r="J390" s="672"/>
      <c r="K390" s="672"/>
      <c r="L390" s="672"/>
    </row>
    <row r="391" spans="1:12" ht="15" customHeight="1" x14ac:dyDescent="0.2">
      <c r="A391" s="670"/>
      <c r="B391" s="656"/>
      <c r="C391" s="20" t="s">
        <v>9</v>
      </c>
      <c r="D391" s="19" t="s">
        <v>191</v>
      </c>
      <c r="E391" s="229" t="s">
        <v>478</v>
      </c>
      <c r="F391" s="632">
        <v>22595</v>
      </c>
      <c r="G391" s="632">
        <v>28403</v>
      </c>
      <c r="H391" s="632">
        <v>29379</v>
      </c>
      <c r="J391" s="672"/>
      <c r="K391" s="672"/>
      <c r="L391" s="672"/>
    </row>
    <row r="392" spans="1:12" ht="15" customHeight="1" x14ac:dyDescent="0.2">
      <c r="A392" s="670"/>
      <c r="B392" s="656"/>
      <c r="C392" s="22" t="s">
        <v>192</v>
      </c>
      <c r="D392" s="23"/>
      <c r="E392" s="249"/>
      <c r="F392" s="678">
        <f>SUM(F388:F391)</f>
        <v>104883</v>
      </c>
      <c r="G392" s="678">
        <f>SUM(G388:G391)</f>
        <v>119215</v>
      </c>
      <c r="H392" s="678">
        <f>SUM(H388:H391)</f>
        <v>126656</v>
      </c>
      <c r="J392" s="672"/>
      <c r="K392" s="672"/>
      <c r="L392" s="672"/>
    </row>
    <row r="393" spans="1:12" ht="15" customHeight="1" x14ac:dyDescent="0.2">
      <c r="A393" s="670"/>
      <c r="B393" s="656"/>
      <c r="C393" s="254"/>
      <c r="D393" s="19"/>
      <c r="E393" s="229"/>
      <c r="F393" s="671"/>
      <c r="G393" s="671"/>
      <c r="H393" s="671"/>
      <c r="J393" s="672"/>
      <c r="K393" s="672"/>
      <c r="L393" s="672"/>
    </row>
    <row r="394" spans="1:12" ht="15" customHeight="1" x14ac:dyDescent="0.2">
      <c r="A394" s="670"/>
      <c r="B394" s="656"/>
      <c r="C394" s="687" t="s">
        <v>193</v>
      </c>
      <c r="D394" s="688"/>
      <c r="E394" s="689"/>
      <c r="F394" s="678">
        <f>SUM(F353,F361,F369,F376,F386,F392)</f>
        <v>4325522</v>
      </c>
      <c r="G394" s="678">
        <f>SUM(G353,G361,G369,G376,G386,G392)</f>
        <v>4826128</v>
      </c>
      <c r="H394" s="678">
        <f>SUM(H353,H361,H369,H376,H386,H392)</f>
        <v>5250026</v>
      </c>
      <c r="J394" s="672"/>
      <c r="K394" s="672"/>
      <c r="L394" s="672"/>
    </row>
    <row r="395" spans="1:12" ht="15" customHeight="1" x14ac:dyDescent="0.2">
      <c r="A395" s="670"/>
      <c r="B395" s="656"/>
      <c r="C395" s="697"/>
      <c r="D395" s="698"/>
      <c r="E395" s="699"/>
      <c r="F395" s="690"/>
      <c r="G395" s="690"/>
      <c r="H395" s="690"/>
      <c r="J395" s="672"/>
      <c r="K395" s="672"/>
      <c r="L395" s="672"/>
    </row>
    <row r="396" spans="1:12" ht="15" customHeight="1" x14ac:dyDescent="0.2">
      <c r="A396" s="670"/>
      <c r="B396" s="656"/>
      <c r="C396" s="687" t="s">
        <v>194</v>
      </c>
      <c r="D396" s="688"/>
      <c r="E396" s="689"/>
      <c r="F396" s="678">
        <f>SUM(F64,F100,F120,F199,F240,F270,F315,F349,F394)</f>
        <v>57012141</v>
      </c>
      <c r="G396" s="678">
        <f>SUM(G64,G100,G120,G199,G240,G270,G315,G349,G394)</f>
        <v>62731845</v>
      </c>
      <c r="H396" s="678">
        <f>SUM(H64,H100,H120,H199,H240,H270,H315,H349,H394)</f>
        <v>67473465</v>
      </c>
      <c r="J396" s="672"/>
      <c r="K396" s="672"/>
      <c r="L396" s="672"/>
    </row>
  </sheetData>
  <mergeCells count="4">
    <mergeCell ref="C7:D8"/>
    <mergeCell ref="E7:E8"/>
    <mergeCell ref="F7:F8"/>
    <mergeCell ref="C3:H3"/>
  </mergeCells>
  <dataValidations count="1">
    <dataValidation type="whole" allowBlank="1" showInputMessage="1" showErrorMessage="1" errorTitle="Error" error="Your numbers contain decimals please round of to whole numbers" promptTitle="NB" prompt="Only whole numbers" sqref="F49:H54 F57:H61 F68:H68 F76:H81 F84:H90 F93:H97 F104:H106 F108:H111 F124:H124 F133:H140 F149:H153 F156:H159 F162:H167 F185:H189 F203:H208 F244:H251 F254:H260 F274:H280 F283:H291 F302:H306 F309:H312 F319:H324 F327:H332 F335:H340 F353:H353 F355:H360 F363:H368 F12:H13 F378:H385 F388:H391 F371:H375 F15:H22 F25:H31 F34:H40 F43:H46 F70:H73 F114:H117 F143:H146 F170:H174 F177:H182 F192:H196 F211:H215 F225:H230 F233:H237 F263:H267 F343:H346 F218:H222 F294:H299 F126:H130">
      <formula1>0</formula1>
      <formula2>3000000</formula2>
    </dataValidation>
  </dataValidations>
  <printOptions horizontalCentered="1"/>
  <pageMargins left="0" right="0" top="0.59055118110236227" bottom="0.15748031496062992" header="0.51181102362204722" footer="0.15748031496062992"/>
  <pageSetup paperSize="9" scale="74" orientation="portrait" r:id="rId1"/>
  <headerFooter alignWithMargins="0"/>
  <rowBreaks count="9" manualBreakCount="9">
    <brk id="64" min="1" max="8" man="1"/>
    <brk id="100" min="1" max="8" man="1"/>
    <brk id="120" min="1" max="8" man="1"/>
    <brk id="160" min="1" max="8" man="1"/>
    <brk id="199" min="1" max="8" man="1"/>
    <brk id="240" min="1" max="8" man="1"/>
    <brk id="270" min="1" max="8" man="1"/>
    <brk id="315" min="1" max="8" man="1"/>
    <brk id="349" min="1" max="8"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128"/>
  <sheetViews>
    <sheetView showGridLines="0" view="pageBreakPreview" zoomScaleNormal="100" zoomScaleSheetLayoutView="100" workbookViewId="0">
      <selection activeCell="B3" sqref="B3:M3"/>
    </sheetView>
  </sheetViews>
  <sheetFormatPr defaultRowHeight="12.75" x14ac:dyDescent="0.2"/>
  <cols>
    <col min="1" max="1" width="9.140625" style="260" customWidth="1"/>
    <col min="2" max="14" width="10.7109375" style="260" customWidth="1"/>
    <col min="15" max="15" width="10.85546875" style="260" customWidth="1"/>
    <col min="16" max="256" width="9.140625" style="260"/>
    <col min="257" max="259" width="10.85546875" style="260" customWidth="1"/>
    <col min="260" max="260" width="10.28515625" style="260" customWidth="1"/>
    <col min="261" max="271" width="10.85546875" style="260" customWidth="1"/>
    <col min="272" max="512" width="9.140625" style="260"/>
    <col min="513" max="515" width="10.85546875" style="260" customWidth="1"/>
    <col min="516" max="516" width="10.28515625" style="260" customWidth="1"/>
    <col min="517" max="527" width="10.85546875" style="260" customWidth="1"/>
    <col min="528" max="768" width="9.140625" style="260"/>
    <col min="769" max="771" width="10.85546875" style="260" customWidth="1"/>
    <col min="772" max="772" width="10.28515625" style="260" customWidth="1"/>
    <col min="773" max="783" width="10.85546875" style="260" customWidth="1"/>
    <col min="784" max="1024" width="9.140625" style="260"/>
    <col min="1025" max="1027" width="10.85546875" style="260" customWidth="1"/>
    <col min="1028" max="1028" width="10.28515625" style="260" customWidth="1"/>
    <col min="1029" max="1039" width="10.85546875" style="260" customWidth="1"/>
    <col min="1040" max="1280" width="9.140625" style="260"/>
    <col min="1281" max="1283" width="10.85546875" style="260" customWidth="1"/>
    <col min="1284" max="1284" width="10.28515625" style="260" customWidth="1"/>
    <col min="1285" max="1295" width="10.85546875" style="260" customWidth="1"/>
    <col min="1296" max="1536" width="9.140625" style="260"/>
    <col min="1537" max="1539" width="10.85546875" style="260" customWidth="1"/>
    <col min="1540" max="1540" width="10.28515625" style="260" customWidth="1"/>
    <col min="1541" max="1551" width="10.85546875" style="260" customWidth="1"/>
    <col min="1552" max="1792" width="9.140625" style="260"/>
    <col min="1793" max="1795" width="10.85546875" style="260" customWidth="1"/>
    <col min="1796" max="1796" width="10.28515625" style="260" customWidth="1"/>
    <col min="1797" max="1807" width="10.85546875" style="260" customWidth="1"/>
    <col min="1808" max="2048" width="9.140625" style="260"/>
    <col min="2049" max="2051" width="10.85546875" style="260" customWidth="1"/>
    <col min="2052" max="2052" width="10.28515625" style="260" customWidth="1"/>
    <col min="2053" max="2063" width="10.85546875" style="260" customWidth="1"/>
    <col min="2064" max="2304" width="9.140625" style="260"/>
    <col min="2305" max="2307" width="10.85546875" style="260" customWidth="1"/>
    <col min="2308" max="2308" width="10.28515625" style="260" customWidth="1"/>
    <col min="2309" max="2319" width="10.85546875" style="260" customWidth="1"/>
    <col min="2320" max="2560" width="9.140625" style="260"/>
    <col min="2561" max="2563" width="10.85546875" style="260" customWidth="1"/>
    <col min="2564" max="2564" width="10.28515625" style="260" customWidth="1"/>
    <col min="2565" max="2575" width="10.85546875" style="260" customWidth="1"/>
    <col min="2576" max="2816" width="9.140625" style="260"/>
    <col min="2817" max="2819" width="10.85546875" style="260" customWidth="1"/>
    <col min="2820" max="2820" width="10.28515625" style="260" customWidth="1"/>
    <col min="2821" max="2831" width="10.85546875" style="260" customWidth="1"/>
    <col min="2832" max="3072" width="9.140625" style="260"/>
    <col min="3073" max="3075" width="10.85546875" style="260" customWidth="1"/>
    <col min="3076" max="3076" width="10.28515625" style="260" customWidth="1"/>
    <col min="3077" max="3087" width="10.85546875" style="260" customWidth="1"/>
    <col min="3088" max="3328" width="9.140625" style="260"/>
    <col min="3329" max="3331" width="10.85546875" style="260" customWidth="1"/>
    <col min="3332" max="3332" width="10.28515625" style="260" customWidth="1"/>
    <col min="3333" max="3343" width="10.85546875" style="260" customWidth="1"/>
    <col min="3344" max="3584" width="9.140625" style="260"/>
    <col min="3585" max="3587" width="10.85546875" style="260" customWidth="1"/>
    <col min="3588" max="3588" width="10.28515625" style="260" customWidth="1"/>
    <col min="3589" max="3599" width="10.85546875" style="260" customWidth="1"/>
    <col min="3600" max="3840" width="9.140625" style="260"/>
    <col min="3841" max="3843" width="10.85546875" style="260" customWidth="1"/>
    <col min="3844" max="3844" width="10.28515625" style="260" customWidth="1"/>
    <col min="3845" max="3855" width="10.85546875" style="260" customWidth="1"/>
    <col min="3856" max="4096" width="9.140625" style="260"/>
    <col min="4097" max="4099" width="10.85546875" style="260" customWidth="1"/>
    <col min="4100" max="4100" width="10.28515625" style="260" customWidth="1"/>
    <col min="4101" max="4111" width="10.85546875" style="260" customWidth="1"/>
    <col min="4112" max="4352" width="9.140625" style="260"/>
    <col min="4353" max="4355" width="10.85546875" style="260" customWidth="1"/>
    <col min="4356" max="4356" width="10.28515625" style="260" customWidth="1"/>
    <col min="4357" max="4367" width="10.85546875" style="260" customWidth="1"/>
    <col min="4368" max="4608" width="9.140625" style="260"/>
    <col min="4609" max="4611" width="10.85546875" style="260" customWidth="1"/>
    <col min="4612" max="4612" width="10.28515625" style="260" customWidth="1"/>
    <col min="4613" max="4623" width="10.85546875" style="260" customWidth="1"/>
    <col min="4624" max="4864" width="9.140625" style="260"/>
    <col min="4865" max="4867" width="10.85546875" style="260" customWidth="1"/>
    <col min="4868" max="4868" width="10.28515625" style="260" customWidth="1"/>
    <col min="4869" max="4879" width="10.85546875" style="260" customWidth="1"/>
    <col min="4880" max="5120" width="9.140625" style="260"/>
    <col min="5121" max="5123" width="10.85546875" style="260" customWidth="1"/>
    <col min="5124" max="5124" width="10.28515625" style="260" customWidth="1"/>
    <col min="5125" max="5135" width="10.85546875" style="260" customWidth="1"/>
    <col min="5136" max="5376" width="9.140625" style="260"/>
    <col min="5377" max="5379" width="10.85546875" style="260" customWidth="1"/>
    <col min="5380" max="5380" width="10.28515625" style="260" customWidth="1"/>
    <col min="5381" max="5391" width="10.85546875" style="260" customWidth="1"/>
    <col min="5392" max="5632" width="9.140625" style="260"/>
    <col min="5633" max="5635" width="10.85546875" style="260" customWidth="1"/>
    <col min="5636" max="5636" width="10.28515625" style="260" customWidth="1"/>
    <col min="5637" max="5647" width="10.85546875" style="260" customWidth="1"/>
    <col min="5648" max="5888" width="9.140625" style="260"/>
    <col min="5889" max="5891" width="10.85546875" style="260" customWidth="1"/>
    <col min="5892" max="5892" width="10.28515625" style="260" customWidth="1"/>
    <col min="5893" max="5903" width="10.85546875" style="260" customWidth="1"/>
    <col min="5904" max="6144" width="9.140625" style="260"/>
    <col min="6145" max="6147" width="10.85546875" style="260" customWidth="1"/>
    <col min="6148" max="6148" width="10.28515625" style="260" customWidth="1"/>
    <col min="6149" max="6159" width="10.85546875" style="260" customWidth="1"/>
    <col min="6160" max="6400" width="9.140625" style="260"/>
    <col min="6401" max="6403" width="10.85546875" style="260" customWidth="1"/>
    <col min="6404" max="6404" width="10.28515625" style="260" customWidth="1"/>
    <col min="6405" max="6415" width="10.85546875" style="260" customWidth="1"/>
    <col min="6416" max="6656" width="9.140625" style="260"/>
    <col min="6657" max="6659" width="10.85546875" style="260" customWidth="1"/>
    <col min="6660" max="6660" width="10.28515625" style="260" customWidth="1"/>
    <col min="6661" max="6671" width="10.85546875" style="260" customWidth="1"/>
    <col min="6672" max="6912" width="9.140625" style="260"/>
    <col min="6913" max="6915" width="10.85546875" style="260" customWidth="1"/>
    <col min="6916" max="6916" width="10.28515625" style="260" customWidth="1"/>
    <col min="6917" max="6927" width="10.85546875" style="260" customWidth="1"/>
    <col min="6928" max="7168" width="9.140625" style="260"/>
    <col min="7169" max="7171" width="10.85546875" style="260" customWidth="1"/>
    <col min="7172" max="7172" width="10.28515625" style="260" customWidth="1"/>
    <col min="7173" max="7183" width="10.85546875" style="260" customWidth="1"/>
    <col min="7184" max="7424" width="9.140625" style="260"/>
    <col min="7425" max="7427" width="10.85546875" style="260" customWidth="1"/>
    <col min="7428" max="7428" width="10.28515625" style="260" customWidth="1"/>
    <col min="7429" max="7439" width="10.85546875" style="260" customWidth="1"/>
    <col min="7440" max="7680" width="9.140625" style="260"/>
    <col min="7681" max="7683" width="10.85546875" style="260" customWidth="1"/>
    <col min="7684" max="7684" width="10.28515625" style="260" customWidth="1"/>
    <col min="7685" max="7695" width="10.85546875" style="260" customWidth="1"/>
    <col min="7696" max="7936" width="9.140625" style="260"/>
    <col min="7937" max="7939" width="10.85546875" style="260" customWidth="1"/>
    <col min="7940" max="7940" width="10.28515625" style="260" customWidth="1"/>
    <col min="7941" max="7951" width="10.85546875" style="260" customWidth="1"/>
    <col min="7952" max="8192" width="9.140625" style="260"/>
    <col min="8193" max="8195" width="10.85546875" style="260" customWidth="1"/>
    <col min="8196" max="8196" width="10.28515625" style="260" customWidth="1"/>
    <col min="8197" max="8207" width="10.85546875" style="260" customWidth="1"/>
    <col min="8208" max="8448" width="9.140625" style="260"/>
    <col min="8449" max="8451" width="10.85546875" style="260" customWidth="1"/>
    <col min="8452" max="8452" width="10.28515625" style="260" customWidth="1"/>
    <col min="8453" max="8463" width="10.85546875" style="260" customWidth="1"/>
    <col min="8464" max="8704" width="9.140625" style="260"/>
    <col min="8705" max="8707" width="10.85546875" style="260" customWidth="1"/>
    <col min="8708" max="8708" width="10.28515625" style="260" customWidth="1"/>
    <col min="8709" max="8719" width="10.85546875" style="260" customWidth="1"/>
    <col min="8720" max="8960" width="9.140625" style="260"/>
    <col min="8961" max="8963" width="10.85546875" style="260" customWidth="1"/>
    <col min="8964" max="8964" width="10.28515625" style="260" customWidth="1"/>
    <col min="8965" max="8975" width="10.85546875" style="260" customWidth="1"/>
    <col min="8976" max="9216" width="9.140625" style="260"/>
    <col min="9217" max="9219" width="10.85546875" style="260" customWidth="1"/>
    <col min="9220" max="9220" width="10.28515625" style="260" customWidth="1"/>
    <col min="9221" max="9231" width="10.85546875" style="260" customWidth="1"/>
    <col min="9232" max="9472" width="9.140625" style="260"/>
    <col min="9473" max="9475" width="10.85546875" style="260" customWidth="1"/>
    <col min="9476" max="9476" width="10.28515625" style="260" customWidth="1"/>
    <col min="9477" max="9487" width="10.85546875" style="260" customWidth="1"/>
    <col min="9488" max="9728" width="9.140625" style="260"/>
    <col min="9729" max="9731" width="10.85546875" style="260" customWidth="1"/>
    <col min="9732" max="9732" width="10.28515625" style="260" customWidth="1"/>
    <col min="9733" max="9743" width="10.85546875" style="260" customWidth="1"/>
    <col min="9744" max="9984" width="9.140625" style="260"/>
    <col min="9985" max="9987" width="10.85546875" style="260" customWidth="1"/>
    <col min="9988" max="9988" width="10.28515625" style="260" customWidth="1"/>
    <col min="9989" max="9999" width="10.85546875" style="260" customWidth="1"/>
    <col min="10000" max="10240" width="9.140625" style="260"/>
    <col min="10241" max="10243" width="10.85546875" style="260" customWidth="1"/>
    <col min="10244" max="10244" width="10.28515625" style="260" customWidth="1"/>
    <col min="10245" max="10255" width="10.85546875" style="260" customWidth="1"/>
    <col min="10256" max="10496" width="9.140625" style="260"/>
    <col min="10497" max="10499" width="10.85546875" style="260" customWidth="1"/>
    <col min="10500" max="10500" width="10.28515625" style="260" customWidth="1"/>
    <col min="10501" max="10511" width="10.85546875" style="260" customWidth="1"/>
    <col min="10512" max="10752" width="9.140625" style="260"/>
    <col min="10753" max="10755" width="10.85546875" style="260" customWidth="1"/>
    <col min="10756" max="10756" width="10.28515625" style="260" customWidth="1"/>
    <col min="10757" max="10767" width="10.85546875" style="260" customWidth="1"/>
    <col min="10768" max="11008" width="9.140625" style="260"/>
    <col min="11009" max="11011" width="10.85546875" style="260" customWidth="1"/>
    <col min="11012" max="11012" width="10.28515625" style="260" customWidth="1"/>
    <col min="11013" max="11023" width="10.85546875" style="260" customWidth="1"/>
    <col min="11024" max="11264" width="9.140625" style="260"/>
    <col min="11265" max="11267" width="10.85546875" style="260" customWidth="1"/>
    <col min="11268" max="11268" width="10.28515625" style="260" customWidth="1"/>
    <col min="11269" max="11279" width="10.85546875" style="260" customWidth="1"/>
    <col min="11280" max="11520" width="9.140625" style="260"/>
    <col min="11521" max="11523" width="10.85546875" style="260" customWidth="1"/>
    <col min="11524" max="11524" width="10.28515625" style="260" customWidth="1"/>
    <col min="11525" max="11535" width="10.85546875" style="260" customWidth="1"/>
    <col min="11536" max="11776" width="9.140625" style="260"/>
    <col min="11777" max="11779" width="10.85546875" style="260" customWidth="1"/>
    <col min="11780" max="11780" width="10.28515625" style="260" customWidth="1"/>
    <col min="11781" max="11791" width="10.85546875" style="260" customWidth="1"/>
    <col min="11792" max="12032" width="9.140625" style="260"/>
    <col min="12033" max="12035" width="10.85546875" style="260" customWidth="1"/>
    <col min="12036" max="12036" width="10.28515625" style="260" customWidth="1"/>
    <col min="12037" max="12047" width="10.85546875" style="260" customWidth="1"/>
    <col min="12048" max="12288" width="9.140625" style="260"/>
    <col min="12289" max="12291" width="10.85546875" style="260" customWidth="1"/>
    <col min="12292" max="12292" width="10.28515625" style="260" customWidth="1"/>
    <col min="12293" max="12303" width="10.85546875" style="260" customWidth="1"/>
    <col min="12304" max="12544" width="9.140625" style="260"/>
    <col min="12545" max="12547" width="10.85546875" style="260" customWidth="1"/>
    <col min="12548" max="12548" width="10.28515625" style="260" customWidth="1"/>
    <col min="12549" max="12559" width="10.85546875" style="260" customWidth="1"/>
    <col min="12560" max="12800" width="9.140625" style="260"/>
    <col min="12801" max="12803" width="10.85546875" style="260" customWidth="1"/>
    <col min="12804" max="12804" width="10.28515625" style="260" customWidth="1"/>
    <col min="12805" max="12815" width="10.85546875" style="260" customWidth="1"/>
    <col min="12816" max="13056" width="9.140625" style="260"/>
    <col min="13057" max="13059" width="10.85546875" style="260" customWidth="1"/>
    <col min="13060" max="13060" width="10.28515625" style="260" customWidth="1"/>
    <col min="13061" max="13071" width="10.85546875" style="260" customWidth="1"/>
    <col min="13072" max="13312" width="9.140625" style="260"/>
    <col min="13313" max="13315" width="10.85546875" style="260" customWidth="1"/>
    <col min="13316" max="13316" width="10.28515625" style="260" customWidth="1"/>
    <col min="13317" max="13327" width="10.85546875" style="260" customWidth="1"/>
    <col min="13328" max="13568" width="9.140625" style="260"/>
    <col min="13569" max="13571" width="10.85546875" style="260" customWidth="1"/>
    <col min="13572" max="13572" width="10.28515625" style="260" customWidth="1"/>
    <col min="13573" max="13583" width="10.85546875" style="260" customWidth="1"/>
    <col min="13584" max="13824" width="9.140625" style="260"/>
    <col min="13825" max="13827" width="10.85546875" style="260" customWidth="1"/>
    <col min="13828" max="13828" width="10.28515625" style="260" customWidth="1"/>
    <col min="13829" max="13839" width="10.85546875" style="260" customWidth="1"/>
    <col min="13840" max="14080" width="9.140625" style="260"/>
    <col min="14081" max="14083" width="10.85546875" style="260" customWidth="1"/>
    <col min="14084" max="14084" width="10.28515625" style="260" customWidth="1"/>
    <col min="14085" max="14095" width="10.85546875" style="260" customWidth="1"/>
    <col min="14096" max="14336" width="9.140625" style="260"/>
    <col min="14337" max="14339" width="10.85546875" style="260" customWidth="1"/>
    <col min="14340" max="14340" width="10.28515625" style="260" customWidth="1"/>
    <col min="14341" max="14351" width="10.85546875" style="260" customWidth="1"/>
    <col min="14352" max="14592" width="9.140625" style="260"/>
    <col min="14593" max="14595" width="10.85546875" style="260" customWidth="1"/>
    <col min="14596" max="14596" width="10.28515625" style="260" customWidth="1"/>
    <col min="14597" max="14607" width="10.85546875" style="260" customWidth="1"/>
    <col min="14608" max="14848" width="9.140625" style="260"/>
    <col min="14849" max="14851" width="10.85546875" style="260" customWidth="1"/>
    <col min="14852" max="14852" width="10.28515625" style="260" customWidth="1"/>
    <col min="14853" max="14863" width="10.85546875" style="260" customWidth="1"/>
    <col min="14864" max="15104" width="9.140625" style="260"/>
    <col min="15105" max="15107" width="10.85546875" style="260" customWidth="1"/>
    <col min="15108" max="15108" width="10.28515625" style="260" customWidth="1"/>
    <col min="15109" max="15119" width="10.85546875" style="260" customWidth="1"/>
    <col min="15120" max="15360" width="9.140625" style="260"/>
    <col min="15361" max="15363" width="10.85546875" style="260" customWidth="1"/>
    <col min="15364" max="15364" width="10.28515625" style="260" customWidth="1"/>
    <col min="15365" max="15375" width="10.85546875" style="260" customWidth="1"/>
    <col min="15376" max="15616" width="9.140625" style="260"/>
    <col min="15617" max="15619" width="10.85546875" style="260" customWidth="1"/>
    <col min="15620" max="15620" width="10.28515625" style="260" customWidth="1"/>
    <col min="15621" max="15631" width="10.85546875" style="260" customWidth="1"/>
    <col min="15632" max="15872" width="9.140625" style="260"/>
    <col min="15873" max="15875" width="10.85546875" style="260" customWidth="1"/>
    <col min="15876" max="15876" width="10.28515625" style="260" customWidth="1"/>
    <col min="15877" max="15887" width="10.85546875" style="260" customWidth="1"/>
    <col min="15888" max="16128" width="9.140625" style="260"/>
    <col min="16129" max="16131" width="10.85546875" style="260" customWidth="1"/>
    <col min="16132" max="16132" width="10.28515625" style="260" customWidth="1"/>
    <col min="16133" max="16143" width="10.85546875" style="260" customWidth="1"/>
    <col min="16144" max="16384" width="9.140625" style="260"/>
  </cols>
  <sheetData>
    <row r="1" spans="1:13" ht="15.75" x14ac:dyDescent="0.2">
      <c r="A1" s="258"/>
      <c r="B1" s="162" t="s">
        <v>618</v>
      </c>
      <c r="C1" s="173"/>
      <c r="D1" s="173"/>
      <c r="E1" s="174"/>
      <c r="F1" s="174"/>
      <c r="G1" s="174"/>
      <c r="H1" s="173"/>
      <c r="I1" s="173"/>
      <c r="J1" s="173"/>
      <c r="K1" s="173"/>
      <c r="L1" s="173"/>
      <c r="M1" s="437"/>
    </row>
    <row r="2" spans="1:13" ht="15.75" customHeight="1" x14ac:dyDescent="0.25">
      <c r="A2" s="262"/>
      <c r="B2" s="175"/>
      <c r="C2" s="173"/>
      <c r="D2" s="173"/>
      <c r="E2" s="174"/>
      <c r="F2" s="174"/>
      <c r="G2" s="174"/>
      <c r="H2" s="173"/>
      <c r="I2" s="173"/>
      <c r="J2" s="173"/>
      <c r="K2" s="173"/>
      <c r="L2" s="173"/>
      <c r="M2"/>
    </row>
    <row r="3" spans="1:13" ht="30" customHeight="1" x14ac:dyDescent="0.2">
      <c r="A3" s="258"/>
      <c r="B3" s="897" t="s">
        <v>619</v>
      </c>
      <c r="C3" s="897"/>
      <c r="D3" s="897"/>
      <c r="E3" s="897"/>
      <c r="F3" s="897"/>
      <c r="G3" s="897"/>
      <c r="H3" s="897"/>
      <c r="I3" s="897"/>
      <c r="J3" s="897"/>
      <c r="K3" s="897"/>
      <c r="L3" s="897"/>
      <c r="M3" s="897"/>
    </row>
    <row r="4" spans="1:13" ht="12.75" customHeight="1" x14ac:dyDescent="0.2">
      <c r="A4" s="258"/>
      <c r="B4" s="176"/>
      <c r="C4" s="177"/>
      <c r="D4" s="176"/>
      <c r="E4" s="61"/>
      <c r="F4" s="61"/>
      <c r="G4" s="61"/>
      <c r="H4" s="176"/>
      <c r="I4" s="176"/>
      <c r="J4" s="176"/>
      <c r="K4" s="176"/>
      <c r="L4" s="176"/>
      <c r="M4"/>
    </row>
    <row r="5" spans="1:13" ht="15.75" x14ac:dyDescent="0.25">
      <c r="A5" s="258"/>
      <c r="B5" s="175" t="s">
        <v>279</v>
      </c>
      <c r="C5" s="175"/>
      <c r="D5" s="175"/>
      <c r="E5" s="175"/>
      <c r="F5" s="175"/>
      <c r="G5" s="175"/>
      <c r="H5" s="175"/>
      <c r="I5" s="175"/>
      <c r="J5" s="175"/>
      <c r="K5" s="175"/>
      <c r="L5" s="175"/>
      <c r="M5" s="175"/>
    </row>
    <row r="6" spans="1:13" x14ac:dyDescent="0.2">
      <c r="A6" s="258"/>
      <c r="B6" s="258"/>
      <c r="C6" s="258"/>
      <c r="D6" s="258"/>
      <c r="E6" s="258"/>
      <c r="F6" s="258"/>
      <c r="G6" s="258"/>
      <c r="H6" s="258"/>
      <c r="I6" s="258"/>
      <c r="J6" s="258"/>
      <c r="K6" s="258"/>
      <c r="L6" s="258"/>
      <c r="M6" s="259"/>
    </row>
    <row r="7" spans="1:13" x14ac:dyDescent="0.2">
      <c r="B7" s="263"/>
      <c r="C7" s="263"/>
      <c r="D7" s="263"/>
      <c r="E7" s="263"/>
      <c r="F7" s="263"/>
      <c r="G7" s="263"/>
      <c r="H7" s="263"/>
    </row>
    <row r="8" spans="1:13" x14ac:dyDescent="0.2">
      <c r="B8" s="263"/>
      <c r="C8" s="263"/>
      <c r="D8" s="263"/>
      <c r="E8" s="263"/>
      <c r="F8" s="263"/>
      <c r="G8" s="263"/>
      <c r="H8" s="263"/>
    </row>
    <row r="9" spans="1:13" x14ac:dyDescent="0.2">
      <c r="B9" s="263"/>
      <c r="C9" s="898"/>
      <c r="D9" s="899"/>
      <c r="E9" s="899"/>
      <c r="F9" s="899"/>
      <c r="G9" s="899"/>
      <c r="H9" s="899"/>
    </row>
    <row r="10" spans="1:13" x14ac:dyDescent="0.2">
      <c r="B10" s="263"/>
      <c r="C10" s="263"/>
      <c r="D10" s="263"/>
      <c r="E10" s="263"/>
      <c r="F10" s="263"/>
      <c r="G10" s="263"/>
      <c r="H10" s="263"/>
    </row>
    <row r="11" spans="1:13" x14ac:dyDescent="0.2">
      <c r="B11" s="263"/>
      <c r="C11" s="263"/>
      <c r="D11" s="263"/>
      <c r="E11" s="263"/>
      <c r="F11" s="263"/>
      <c r="G11" s="263"/>
      <c r="H11" s="263"/>
    </row>
    <row r="12" spans="1:13" x14ac:dyDescent="0.2">
      <c r="B12" s="263"/>
      <c r="C12" s="263"/>
      <c r="D12" s="263"/>
      <c r="E12" s="263"/>
      <c r="F12" s="263"/>
      <c r="G12" s="263"/>
      <c r="H12" s="263"/>
    </row>
    <row r="125" spans="2:2" x14ac:dyDescent="0.2">
      <c r="B125" s="264"/>
    </row>
    <row r="126" spans="2:2" x14ac:dyDescent="0.2">
      <c r="B126" s="264"/>
    </row>
    <row r="127" spans="2:2" x14ac:dyDescent="0.2">
      <c r="B127" s="264"/>
    </row>
    <row r="128" spans="2:2" x14ac:dyDescent="0.2">
      <c r="B128" s="264"/>
    </row>
  </sheetData>
  <mergeCells count="2">
    <mergeCell ref="B3:M3"/>
    <mergeCell ref="C9:H9"/>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3" max="16383" man="1"/>
    <brk id="125" max="16383" man="1"/>
    <brk id="169" max="16383" man="1"/>
    <brk id="212" max="16383" man="1"/>
    <brk id="257" max="16383" man="1"/>
    <brk id="289" max="16383" man="1"/>
    <brk id="336" max="16383" man="1"/>
    <brk id="37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K100"/>
  <sheetViews>
    <sheetView showGridLines="0" view="pageBreakPreview" zoomScale="93" zoomScaleNormal="100" zoomScaleSheetLayoutView="93" workbookViewId="0">
      <selection activeCell="D3" sqref="D3"/>
    </sheetView>
  </sheetViews>
  <sheetFormatPr defaultRowHeight="15" x14ac:dyDescent="0.25"/>
  <cols>
    <col min="1" max="1" width="70.7109375" style="748" customWidth="1"/>
    <col min="2" max="5" width="12.7109375" style="748" customWidth="1"/>
    <col min="6" max="16384" width="9.140625" style="748"/>
  </cols>
  <sheetData>
    <row r="1" spans="1:7" s="747" customFormat="1" ht="30" customHeight="1" x14ac:dyDescent="0.25">
      <c r="A1" s="405" t="str">
        <f>'AP-W6 Cover Page'!B1</f>
        <v>APPENDIX W6</v>
      </c>
      <c r="B1" s="745"/>
      <c r="C1" s="746"/>
      <c r="D1" s="746"/>
      <c r="E1" s="746"/>
    </row>
    <row r="2" spans="1:7" s="747" customFormat="1" ht="30" customHeight="1" x14ac:dyDescent="0.25">
      <c r="A2" s="900" t="str">
        <f>'AP-W6 Cover Page'!B3</f>
        <v>APPENDIX TO SCHEDULE 5, PART A: BREAKDOWN OF EPWP INTEGRATED GRANT FOR PROVINCES:TARGETS AND ALLOCATIONS PER PROVINCIAL DEPARTMENTS</v>
      </c>
      <c r="B2" s="900"/>
      <c r="C2" s="900"/>
      <c r="D2" s="900"/>
      <c r="E2" s="900"/>
    </row>
    <row r="3" spans="1:7" s="747" customFormat="1" x14ac:dyDescent="0.25">
      <c r="B3" s="748"/>
      <c r="C3" s="749"/>
    </row>
    <row r="4" spans="1:7" s="747" customFormat="1" ht="30" customHeight="1" x14ac:dyDescent="0.25">
      <c r="A4" s="265"/>
      <c r="B4" s="901" t="s">
        <v>1156</v>
      </c>
      <c r="C4" s="902"/>
      <c r="D4" s="902"/>
      <c r="E4" s="903"/>
    </row>
    <row r="5" spans="1:7" s="747" customFormat="1" ht="15" customHeight="1" x14ac:dyDescent="0.25">
      <c r="A5" s="266"/>
      <c r="B5" s="904" t="str">
        <f>"FTE Target for"&amp;CHAR(10)&amp;[6]Settings!U$2</f>
        <v>FTE Target for
2017/18</v>
      </c>
      <c r="C5" s="906" t="s">
        <v>621</v>
      </c>
      <c r="D5" s="907"/>
      <c r="E5" s="908"/>
    </row>
    <row r="6" spans="1:7" s="747" customFormat="1" ht="30" customHeight="1" x14ac:dyDescent="0.25">
      <c r="A6" s="434" t="s">
        <v>620</v>
      </c>
      <c r="B6" s="905"/>
      <c r="C6" s="268" t="str">
        <f>[6]Settings!$U$2 &amp; CHAR(10) &amp; "(R'000)"</f>
        <v>2017/18
(R'000)</v>
      </c>
      <c r="D6" s="267" t="str">
        <f>LEFT([6]Settings!$U$2,4)+1 &amp; "/" &amp; RIGHT([6]Settings!$U$2,2)+1 &amp; CHAR(10) &amp; "(R'000)"</f>
        <v>2018/19
(R'000)</v>
      </c>
      <c r="E6" s="268" t="str">
        <f>LEFT([6]Settings!$U$2,4)+2 &amp; "/" &amp; RIGHT([6]Settings!$U$2,2)+2 &amp; CHAR(10) &amp; "(R'000)"</f>
        <v>2019/20
(R'000)</v>
      </c>
    </row>
    <row r="7" spans="1:7" s="747" customFormat="1" ht="15" customHeight="1" x14ac:dyDescent="0.25">
      <c r="A7" s="269" t="s">
        <v>1</v>
      </c>
      <c r="B7" s="407"/>
      <c r="C7" s="418"/>
      <c r="D7" s="421"/>
      <c r="E7" s="272"/>
    </row>
    <row r="8" spans="1:7" s="747" customFormat="1" ht="15" customHeight="1" x14ac:dyDescent="0.25">
      <c r="A8" s="273" t="s">
        <v>623</v>
      </c>
      <c r="B8" s="408">
        <v>14</v>
      </c>
      <c r="C8" s="415">
        <v>2036</v>
      </c>
      <c r="D8" s="275"/>
      <c r="E8" s="420"/>
    </row>
    <row r="9" spans="1:7" s="747" customFormat="1" ht="15" customHeight="1" x14ac:dyDescent="0.25">
      <c r="A9" s="273" t="s">
        <v>624</v>
      </c>
      <c r="B9" s="408">
        <v>17</v>
      </c>
      <c r="C9" s="415">
        <v>2554</v>
      </c>
      <c r="D9" s="275"/>
      <c r="E9" s="420"/>
      <c r="G9" s="750"/>
    </row>
    <row r="10" spans="1:7" s="747" customFormat="1" ht="15" customHeight="1" x14ac:dyDescent="0.25">
      <c r="A10" s="273" t="s">
        <v>625</v>
      </c>
      <c r="B10" s="408">
        <v>16</v>
      </c>
      <c r="C10" s="415">
        <v>2411</v>
      </c>
      <c r="D10" s="275"/>
      <c r="E10" s="420"/>
    </row>
    <row r="11" spans="1:7" s="747" customFormat="1" ht="15" customHeight="1" x14ac:dyDescent="0.25">
      <c r="A11" s="273" t="s">
        <v>626</v>
      </c>
      <c r="B11" s="408">
        <v>1129</v>
      </c>
      <c r="C11" s="415">
        <v>2000</v>
      </c>
      <c r="D11" s="275"/>
      <c r="E11" s="420"/>
    </row>
    <row r="12" spans="1:7" s="747" customFormat="1" ht="15" customHeight="1" x14ac:dyDescent="0.25">
      <c r="A12" s="273" t="s">
        <v>627</v>
      </c>
      <c r="B12" s="408">
        <v>18</v>
      </c>
      <c r="C12" s="415">
        <v>2639</v>
      </c>
      <c r="D12" s="275"/>
      <c r="E12" s="420"/>
    </row>
    <row r="13" spans="1:7" s="747" customFormat="1" ht="15" customHeight="1" x14ac:dyDescent="0.25">
      <c r="A13" s="273" t="s">
        <v>628</v>
      </c>
      <c r="B13" s="408">
        <v>3325</v>
      </c>
      <c r="C13" s="415">
        <v>89771</v>
      </c>
      <c r="D13" s="275"/>
      <c r="E13" s="420"/>
    </row>
    <row r="14" spans="1:7" s="747" customFormat="1" ht="15" customHeight="1" x14ac:dyDescent="0.25">
      <c r="A14" s="273" t="s">
        <v>629</v>
      </c>
      <c r="B14" s="408">
        <v>36</v>
      </c>
      <c r="C14" s="415">
        <v>2000</v>
      </c>
      <c r="D14" s="275"/>
      <c r="E14" s="420"/>
    </row>
    <row r="15" spans="1:7" s="747" customFormat="1" ht="15" customHeight="1" x14ac:dyDescent="0.25">
      <c r="A15" s="273" t="s">
        <v>630</v>
      </c>
      <c r="B15" s="408">
        <v>13</v>
      </c>
      <c r="C15" s="415">
        <v>2000</v>
      </c>
      <c r="D15" s="275"/>
      <c r="E15" s="420"/>
    </row>
    <row r="16" spans="1:7" s="747" customFormat="1" ht="15" customHeight="1" x14ac:dyDescent="0.25">
      <c r="A16" s="273" t="s">
        <v>631</v>
      </c>
      <c r="B16" s="408">
        <v>13</v>
      </c>
      <c r="C16" s="415">
        <v>2000</v>
      </c>
      <c r="D16" s="275"/>
      <c r="E16" s="420"/>
    </row>
    <row r="17" spans="1:7" s="747" customFormat="1" ht="15" customHeight="1" x14ac:dyDescent="0.25">
      <c r="A17" s="273" t="s">
        <v>632</v>
      </c>
      <c r="B17" s="408">
        <v>33</v>
      </c>
      <c r="C17" s="415">
        <v>4924</v>
      </c>
      <c r="D17" s="275"/>
      <c r="E17" s="420"/>
    </row>
    <row r="18" spans="1:7" s="747" customFormat="1" ht="15" customHeight="1" x14ac:dyDescent="0.25">
      <c r="A18" s="276" t="s">
        <v>633</v>
      </c>
      <c r="B18" s="409">
        <f>SUM(B8:B17)</f>
        <v>4614</v>
      </c>
      <c r="C18" s="416">
        <f>SUM(C8:C17)</f>
        <v>112335</v>
      </c>
      <c r="D18" s="293">
        <v>0</v>
      </c>
      <c r="E18" s="406">
        <v>0</v>
      </c>
    </row>
    <row r="19" spans="1:7" s="747" customFormat="1" ht="15" customHeight="1" x14ac:dyDescent="0.25">
      <c r="A19" s="269" t="s">
        <v>35</v>
      </c>
      <c r="B19" s="408"/>
      <c r="C19" s="419"/>
      <c r="D19" s="278"/>
      <c r="E19" s="279"/>
    </row>
    <row r="20" spans="1:7" s="747" customFormat="1" ht="15" customHeight="1" x14ac:dyDescent="0.25">
      <c r="A20" s="273" t="s">
        <v>634</v>
      </c>
      <c r="B20" s="408">
        <v>25</v>
      </c>
      <c r="C20" s="415">
        <v>2000</v>
      </c>
      <c r="D20" s="280"/>
      <c r="E20" s="281"/>
    </row>
    <row r="21" spans="1:7" s="747" customFormat="1" ht="15" customHeight="1" x14ac:dyDescent="0.25">
      <c r="A21" s="273" t="s">
        <v>635</v>
      </c>
      <c r="B21" s="408">
        <v>13</v>
      </c>
      <c r="C21" s="415">
        <v>2000</v>
      </c>
      <c r="D21" s="280"/>
      <c r="E21" s="281"/>
      <c r="G21" s="750"/>
    </row>
    <row r="22" spans="1:7" s="747" customFormat="1" ht="15" customHeight="1" x14ac:dyDescent="0.25">
      <c r="A22" s="273" t="s">
        <v>625</v>
      </c>
      <c r="B22" s="408">
        <v>13</v>
      </c>
      <c r="C22" s="415">
        <v>2000</v>
      </c>
      <c r="D22" s="280"/>
      <c r="E22" s="281"/>
    </row>
    <row r="23" spans="1:7" s="747" customFormat="1" ht="15" customHeight="1" x14ac:dyDescent="0.25">
      <c r="A23" s="273" t="s">
        <v>626</v>
      </c>
      <c r="B23" s="408">
        <v>988</v>
      </c>
      <c r="C23" s="415">
        <v>2000</v>
      </c>
      <c r="D23" s="280"/>
      <c r="E23" s="281"/>
    </row>
    <row r="24" spans="1:7" s="747" customFormat="1" ht="15" customHeight="1" x14ac:dyDescent="0.25">
      <c r="A24" s="273" t="s">
        <v>627</v>
      </c>
      <c r="B24" s="408">
        <v>13</v>
      </c>
      <c r="C24" s="415">
        <v>2000</v>
      </c>
      <c r="D24" s="280"/>
      <c r="E24" s="281"/>
    </row>
    <row r="25" spans="1:7" s="747" customFormat="1" ht="15" customHeight="1" x14ac:dyDescent="0.25">
      <c r="A25" s="273" t="s">
        <v>636</v>
      </c>
      <c r="B25" s="408">
        <v>2716</v>
      </c>
      <c r="C25" s="415">
        <v>5666</v>
      </c>
      <c r="D25" s="280"/>
      <c r="E25" s="281"/>
    </row>
    <row r="26" spans="1:7" s="747" customFormat="1" ht="15" customHeight="1" x14ac:dyDescent="0.25">
      <c r="A26" s="273" t="s">
        <v>637</v>
      </c>
      <c r="B26" s="408">
        <v>73</v>
      </c>
      <c r="C26" s="415">
        <v>10900</v>
      </c>
      <c r="D26" s="280"/>
      <c r="E26" s="281"/>
    </row>
    <row r="27" spans="1:7" s="747" customFormat="1" ht="15" customHeight="1" x14ac:dyDescent="0.25">
      <c r="A27" s="273" t="s">
        <v>642</v>
      </c>
      <c r="B27" s="408">
        <v>13</v>
      </c>
      <c r="C27" s="415">
        <v>2000</v>
      </c>
      <c r="D27" s="275"/>
      <c r="E27" s="420"/>
    </row>
    <row r="28" spans="1:7" s="747" customFormat="1" ht="15" customHeight="1" x14ac:dyDescent="0.25">
      <c r="A28" s="282" t="s">
        <v>638</v>
      </c>
      <c r="B28" s="410">
        <f>SUM(B20:B27)</f>
        <v>3854</v>
      </c>
      <c r="C28" s="416">
        <f>SUM(C20:C27)</f>
        <v>28566</v>
      </c>
      <c r="D28" s="293">
        <v>0</v>
      </c>
      <c r="E28" s="406">
        <v>0</v>
      </c>
    </row>
    <row r="29" spans="1:7" s="747" customFormat="1" ht="15" customHeight="1" x14ac:dyDescent="0.25">
      <c r="A29" s="269" t="s">
        <v>61</v>
      </c>
      <c r="B29" s="280"/>
      <c r="C29" s="414"/>
      <c r="D29" s="280"/>
      <c r="E29" s="281"/>
    </row>
    <row r="30" spans="1:7" s="747" customFormat="1" ht="15" customHeight="1" x14ac:dyDescent="0.25">
      <c r="A30" s="273" t="s">
        <v>634</v>
      </c>
      <c r="B30" s="408">
        <v>28</v>
      </c>
      <c r="C30" s="415">
        <v>2684</v>
      </c>
      <c r="D30" s="280"/>
      <c r="E30" s="281"/>
    </row>
    <row r="31" spans="1:7" s="747" customFormat="1" ht="15" customHeight="1" x14ac:dyDescent="0.25">
      <c r="A31" s="273" t="s">
        <v>623</v>
      </c>
      <c r="B31" s="408">
        <v>13</v>
      </c>
      <c r="C31" s="415">
        <v>2000</v>
      </c>
      <c r="D31" s="280"/>
      <c r="E31" s="281"/>
    </row>
    <row r="32" spans="1:7" s="747" customFormat="1" ht="15" customHeight="1" x14ac:dyDescent="0.25">
      <c r="A32" s="273" t="s">
        <v>625</v>
      </c>
      <c r="B32" s="408">
        <v>17</v>
      </c>
      <c r="C32" s="415">
        <v>2537</v>
      </c>
      <c r="D32" s="280"/>
      <c r="E32" s="281"/>
    </row>
    <row r="33" spans="1:7" s="747" customFormat="1" ht="15" customHeight="1" x14ac:dyDescent="0.25">
      <c r="A33" s="273" t="s">
        <v>626</v>
      </c>
      <c r="B33" s="408">
        <v>1684</v>
      </c>
      <c r="C33" s="415">
        <v>2000</v>
      </c>
      <c r="D33" s="280"/>
      <c r="E33" s="281"/>
    </row>
    <row r="34" spans="1:7" s="747" customFormat="1" ht="15" customHeight="1" x14ac:dyDescent="0.25">
      <c r="A34" s="273" t="s">
        <v>627</v>
      </c>
      <c r="B34" s="408">
        <v>94</v>
      </c>
      <c r="C34" s="415">
        <v>14055</v>
      </c>
      <c r="D34" s="280"/>
      <c r="E34" s="281"/>
    </row>
    <row r="35" spans="1:7" s="747" customFormat="1" ht="15" customHeight="1" x14ac:dyDescent="0.25">
      <c r="A35" s="273" t="s">
        <v>639</v>
      </c>
      <c r="B35" s="408">
        <v>129</v>
      </c>
      <c r="C35" s="415">
        <v>19192</v>
      </c>
      <c r="D35" s="280"/>
      <c r="E35" s="281"/>
    </row>
    <row r="36" spans="1:7" s="747" customFormat="1" ht="15" customHeight="1" x14ac:dyDescent="0.25">
      <c r="A36" s="273" t="s">
        <v>640</v>
      </c>
      <c r="B36" s="408">
        <v>1112</v>
      </c>
      <c r="C36" s="415">
        <v>6504</v>
      </c>
      <c r="D36" s="280"/>
      <c r="E36" s="281"/>
    </row>
    <row r="37" spans="1:7" s="747" customFormat="1" ht="15" customHeight="1" x14ac:dyDescent="0.25">
      <c r="A37" s="273" t="s">
        <v>641</v>
      </c>
      <c r="B37" s="408">
        <v>13</v>
      </c>
      <c r="C37" s="415">
        <v>2000</v>
      </c>
      <c r="D37" s="280"/>
      <c r="E37" s="281"/>
    </row>
    <row r="38" spans="1:7" s="747" customFormat="1" ht="15" customHeight="1" x14ac:dyDescent="0.25">
      <c r="A38" s="273" t="s">
        <v>642</v>
      </c>
      <c r="B38" s="408">
        <v>15</v>
      </c>
      <c r="C38" s="415">
        <v>2206</v>
      </c>
      <c r="D38" s="280"/>
      <c r="E38" s="281"/>
    </row>
    <row r="39" spans="1:7" s="747" customFormat="1" ht="15" customHeight="1" x14ac:dyDescent="0.25">
      <c r="A39" s="276" t="s">
        <v>643</v>
      </c>
      <c r="B39" s="410">
        <f>SUM(B30:B38)</f>
        <v>3105</v>
      </c>
      <c r="C39" s="416">
        <f>SUM(C30:C38)</f>
        <v>53178</v>
      </c>
      <c r="D39" s="293">
        <v>0</v>
      </c>
      <c r="E39" s="406">
        <v>0</v>
      </c>
    </row>
    <row r="40" spans="1:7" s="747" customFormat="1" ht="15" customHeight="1" x14ac:dyDescent="0.25">
      <c r="A40" s="269" t="s">
        <v>74</v>
      </c>
      <c r="B40" s="280"/>
      <c r="C40" s="414"/>
      <c r="D40" s="280"/>
      <c r="E40" s="281"/>
    </row>
    <row r="41" spans="1:7" s="747" customFormat="1" ht="15" customHeight="1" x14ac:dyDescent="0.25">
      <c r="A41" s="273" t="s">
        <v>634</v>
      </c>
      <c r="B41" s="408">
        <v>80</v>
      </c>
      <c r="C41" s="415">
        <v>8466</v>
      </c>
      <c r="D41" s="280"/>
      <c r="E41" s="281"/>
    </row>
    <row r="42" spans="1:7" s="747" customFormat="1" ht="15" customHeight="1" x14ac:dyDescent="0.25">
      <c r="A42" s="273" t="s">
        <v>644</v>
      </c>
      <c r="B42" s="408">
        <v>13</v>
      </c>
      <c r="C42" s="415">
        <v>2000</v>
      </c>
      <c r="D42" s="280"/>
      <c r="E42" s="281"/>
    </row>
    <row r="43" spans="1:7" s="747" customFormat="1" ht="15" customHeight="1" x14ac:dyDescent="0.25">
      <c r="A43" s="273" t="s">
        <v>645</v>
      </c>
      <c r="B43" s="408">
        <v>22</v>
      </c>
      <c r="C43" s="415">
        <v>3338</v>
      </c>
      <c r="D43" s="280"/>
      <c r="E43" s="281"/>
      <c r="G43" s="750"/>
    </row>
    <row r="44" spans="1:7" s="747" customFormat="1" ht="15" customHeight="1" x14ac:dyDescent="0.25">
      <c r="A44" s="273" t="s">
        <v>646</v>
      </c>
      <c r="B44" s="408">
        <v>41</v>
      </c>
      <c r="C44" s="415">
        <v>6149</v>
      </c>
      <c r="D44" s="280"/>
      <c r="E44" s="281"/>
    </row>
    <row r="45" spans="1:7" s="747" customFormat="1" ht="15" customHeight="1" x14ac:dyDescent="0.25">
      <c r="A45" s="273" t="s">
        <v>625</v>
      </c>
      <c r="B45" s="408">
        <v>13</v>
      </c>
      <c r="C45" s="415">
        <v>2000</v>
      </c>
      <c r="D45" s="280"/>
      <c r="E45" s="281"/>
    </row>
    <row r="46" spans="1:7" s="747" customFormat="1" ht="15" customHeight="1" x14ac:dyDescent="0.25">
      <c r="A46" s="273" t="s">
        <v>626</v>
      </c>
      <c r="B46" s="408">
        <v>2259</v>
      </c>
      <c r="C46" s="415">
        <v>8400</v>
      </c>
      <c r="D46" s="280"/>
      <c r="E46" s="281"/>
    </row>
    <row r="47" spans="1:7" s="747" customFormat="1" ht="15" customHeight="1" x14ac:dyDescent="0.25">
      <c r="A47" s="273" t="s">
        <v>627</v>
      </c>
      <c r="B47" s="408">
        <v>38</v>
      </c>
      <c r="C47" s="415">
        <v>5625</v>
      </c>
      <c r="D47" s="280"/>
      <c r="E47" s="281"/>
    </row>
    <row r="48" spans="1:7" s="747" customFormat="1" ht="15" customHeight="1" x14ac:dyDescent="0.25">
      <c r="A48" s="273" t="s">
        <v>647</v>
      </c>
      <c r="B48" s="408">
        <v>44</v>
      </c>
      <c r="C48" s="415">
        <v>6588</v>
      </c>
      <c r="D48" s="280"/>
      <c r="E48" s="281"/>
    </row>
    <row r="49" spans="1:11" s="747" customFormat="1" ht="15" customHeight="1" x14ac:dyDescent="0.25">
      <c r="A49" s="273" t="s">
        <v>648</v>
      </c>
      <c r="B49" s="408">
        <v>13</v>
      </c>
      <c r="C49" s="415">
        <v>2000</v>
      </c>
      <c r="D49" s="280"/>
      <c r="E49" s="281"/>
    </row>
    <row r="50" spans="1:11" s="747" customFormat="1" ht="15" customHeight="1" x14ac:dyDescent="0.25">
      <c r="A50" s="273" t="s">
        <v>632</v>
      </c>
      <c r="B50" s="408">
        <v>4323</v>
      </c>
      <c r="C50" s="415">
        <v>33645</v>
      </c>
      <c r="D50" s="280"/>
      <c r="E50" s="281"/>
    </row>
    <row r="51" spans="1:11" s="747" customFormat="1" ht="15" customHeight="1" x14ac:dyDescent="0.25">
      <c r="A51" s="276" t="s">
        <v>649</v>
      </c>
      <c r="B51" s="410">
        <f>SUM(B41:B50)</f>
        <v>6846</v>
      </c>
      <c r="C51" s="416">
        <f>SUM(C41:C50)</f>
        <v>78211</v>
      </c>
      <c r="D51" s="293">
        <v>0</v>
      </c>
      <c r="E51" s="406">
        <v>0</v>
      </c>
    </row>
    <row r="52" spans="1:11" s="747" customFormat="1" ht="15" customHeight="1" x14ac:dyDescent="0.25">
      <c r="A52" s="269" t="s">
        <v>93</v>
      </c>
      <c r="B52" s="280"/>
      <c r="C52" s="414"/>
      <c r="D52" s="280"/>
      <c r="E52" s="281"/>
    </row>
    <row r="53" spans="1:11" s="747" customFormat="1" ht="15" customHeight="1" x14ac:dyDescent="0.25">
      <c r="A53" s="273" t="s">
        <v>634</v>
      </c>
      <c r="B53" s="408">
        <v>45</v>
      </c>
      <c r="C53" s="415">
        <v>3731</v>
      </c>
      <c r="D53" s="280"/>
      <c r="E53" s="281"/>
    </row>
    <row r="54" spans="1:11" s="747" customFormat="1" ht="15" customHeight="1" x14ac:dyDescent="0.25">
      <c r="A54" s="273" t="s">
        <v>650</v>
      </c>
      <c r="B54" s="408">
        <v>13</v>
      </c>
      <c r="C54" s="415">
        <v>2000</v>
      </c>
      <c r="D54" s="280"/>
      <c r="E54" s="281"/>
    </row>
    <row r="55" spans="1:11" s="747" customFormat="1" ht="15" customHeight="1" x14ac:dyDescent="0.25">
      <c r="A55" s="273" t="s">
        <v>651</v>
      </c>
      <c r="B55" s="408">
        <v>17</v>
      </c>
      <c r="C55" s="415">
        <v>2567</v>
      </c>
      <c r="D55" s="280"/>
      <c r="E55" s="281"/>
    </row>
    <row r="56" spans="1:11" s="747" customFormat="1" ht="15" customHeight="1" x14ac:dyDescent="0.25">
      <c r="A56" s="273" t="s">
        <v>625</v>
      </c>
      <c r="B56" s="408">
        <v>13</v>
      </c>
      <c r="C56" s="415">
        <v>2000</v>
      </c>
      <c r="D56" s="280"/>
      <c r="E56" s="281"/>
    </row>
    <row r="57" spans="1:11" s="747" customFormat="1" ht="15" customHeight="1" x14ac:dyDescent="0.25">
      <c r="A57" s="273" t="s">
        <v>652</v>
      </c>
      <c r="B57" s="408">
        <v>2158</v>
      </c>
      <c r="C57" s="415">
        <v>5897</v>
      </c>
      <c r="D57" s="280"/>
      <c r="E57" s="281"/>
    </row>
    <row r="58" spans="1:11" s="747" customFormat="1" ht="15" customHeight="1" x14ac:dyDescent="0.25">
      <c r="A58" s="273" t="s">
        <v>653</v>
      </c>
      <c r="B58" s="408">
        <v>13</v>
      </c>
      <c r="C58" s="415">
        <v>2000</v>
      </c>
      <c r="D58" s="280"/>
      <c r="E58" s="281"/>
    </row>
    <row r="59" spans="1:11" s="747" customFormat="1" ht="15" customHeight="1" x14ac:dyDescent="0.25">
      <c r="A59" s="273" t="s">
        <v>654</v>
      </c>
      <c r="B59" s="408">
        <v>13</v>
      </c>
      <c r="C59" s="415">
        <v>2000</v>
      </c>
      <c r="D59" s="280"/>
      <c r="E59" s="281"/>
      <c r="G59" s="750"/>
      <c r="K59" s="750"/>
    </row>
    <row r="60" spans="1:11" s="747" customFormat="1" ht="15" customHeight="1" x14ac:dyDescent="0.25">
      <c r="A60" s="282" t="s">
        <v>655</v>
      </c>
      <c r="B60" s="411">
        <f>SUM(B53:B59)</f>
        <v>2272</v>
      </c>
      <c r="C60" s="416">
        <f>SUM(C53:C59)</f>
        <v>20195</v>
      </c>
      <c r="D60" s="293">
        <v>0</v>
      </c>
      <c r="E60" s="406">
        <v>0</v>
      </c>
      <c r="G60" s="750"/>
    </row>
    <row r="61" spans="1:11" s="747" customFormat="1" ht="15" customHeight="1" x14ac:dyDescent="0.25">
      <c r="A61" s="286" t="s">
        <v>105</v>
      </c>
      <c r="B61" s="280"/>
      <c r="C61" s="414"/>
      <c r="D61" s="280"/>
      <c r="E61" s="281"/>
    </row>
    <row r="62" spans="1:11" s="747" customFormat="1" ht="15" customHeight="1" x14ac:dyDescent="0.25">
      <c r="A62" s="273" t="s">
        <v>656</v>
      </c>
      <c r="B62" s="408">
        <v>37</v>
      </c>
      <c r="C62" s="415">
        <v>3605</v>
      </c>
      <c r="D62" s="280"/>
      <c r="E62" s="281"/>
    </row>
    <row r="63" spans="1:11" s="747" customFormat="1" ht="15" customHeight="1" x14ac:dyDescent="0.25">
      <c r="A63" s="273" t="s">
        <v>657</v>
      </c>
      <c r="B63" s="408">
        <v>13</v>
      </c>
      <c r="C63" s="415">
        <v>2000</v>
      </c>
      <c r="D63" s="280"/>
      <c r="E63" s="281"/>
    </row>
    <row r="64" spans="1:11" s="747" customFormat="1" ht="15" customHeight="1" x14ac:dyDescent="0.25">
      <c r="A64" s="273" t="s">
        <v>658</v>
      </c>
      <c r="B64" s="408">
        <v>13</v>
      </c>
      <c r="C64" s="415">
        <v>2000</v>
      </c>
      <c r="D64" s="280"/>
      <c r="E64" s="281"/>
    </row>
    <row r="65" spans="1:5" s="747" customFormat="1" ht="15" customHeight="1" x14ac:dyDescent="0.25">
      <c r="A65" s="273" t="s">
        <v>659</v>
      </c>
      <c r="B65" s="408">
        <v>23</v>
      </c>
      <c r="C65" s="415">
        <v>3505</v>
      </c>
      <c r="D65" s="280"/>
      <c r="E65" s="281"/>
    </row>
    <row r="66" spans="1:5" s="747" customFormat="1" ht="15" customHeight="1" x14ac:dyDescent="0.25">
      <c r="A66" s="273" t="s">
        <v>625</v>
      </c>
      <c r="B66" s="408">
        <v>17</v>
      </c>
      <c r="C66" s="415">
        <v>2597</v>
      </c>
      <c r="D66" s="280"/>
      <c r="E66" s="281"/>
    </row>
    <row r="67" spans="1:5" s="747" customFormat="1" ht="15" customHeight="1" x14ac:dyDescent="0.25">
      <c r="A67" s="273" t="s">
        <v>626</v>
      </c>
      <c r="B67" s="408">
        <v>682</v>
      </c>
      <c r="C67" s="415">
        <v>2000</v>
      </c>
      <c r="D67" s="280"/>
      <c r="E67" s="281"/>
    </row>
    <row r="68" spans="1:5" s="747" customFormat="1" ht="15" customHeight="1" x14ac:dyDescent="0.25">
      <c r="A68" s="273" t="s">
        <v>660</v>
      </c>
      <c r="B68" s="408">
        <v>1895</v>
      </c>
      <c r="C68" s="415">
        <v>16729</v>
      </c>
      <c r="D68" s="280"/>
      <c r="E68" s="281"/>
    </row>
    <row r="69" spans="1:5" s="747" customFormat="1" ht="15" customHeight="1" x14ac:dyDescent="0.25">
      <c r="A69" s="273" t="s">
        <v>641</v>
      </c>
      <c r="B69" s="408">
        <v>13</v>
      </c>
      <c r="C69" s="415">
        <v>2000</v>
      </c>
      <c r="D69" s="280"/>
      <c r="E69" s="281"/>
    </row>
    <row r="70" spans="1:5" s="747" customFormat="1" ht="15" customHeight="1" x14ac:dyDescent="0.25">
      <c r="A70" s="287" t="s">
        <v>661</v>
      </c>
      <c r="B70" s="411">
        <f>SUM(B62:B69)</f>
        <v>2693</v>
      </c>
      <c r="C70" s="416">
        <f>SUM(C62:C69)</f>
        <v>34436</v>
      </c>
      <c r="D70" s="293">
        <v>0</v>
      </c>
      <c r="E70" s="406">
        <v>0</v>
      </c>
    </row>
    <row r="71" spans="1:5" s="747" customFormat="1" ht="15" customHeight="1" x14ac:dyDescent="0.25">
      <c r="A71" s="286" t="s">
        <v>126</v>
      </c>
      <c r="B71" s="280"/>
      <c r="C71" s="414"/>
      <c r="D71" s="280"/>
      <c r="E71" s="281"/>
    </row>
    <row r="72" spans="1:5" s="747" customFormat="1" ht="15" customHeight="1" x14ac:dyDescent="0.25">
      <c r="A72" s="288" t="s">
        <v>662</v>
      </c>
      <c r="B72" s="408">
        <v>30</v>
      </c>
      <c r="C72" s="415">
        <v>2044</v>
      </c>
      <c r="D72" s="280"/>
      <c r="E72" s="281"/>
    </row>
    <row r="73" spans="1:5" s="747" customFormat="1" ht="15" customHeight="1" x14ac:dyDescent="0.25">
      <c r="A73" s="288" t="s">
        <v>650</v>
      </c>
      <c r="B73" s="408">
        <v>13</v>
      </c>
      <c r="C73" s="415">
        <v>2000</v>
      </c>
      <c r="D73" s="280"/>
      <c r="E73" s="281"/>
    </row>
    <row r="74" spans="1:5" s="747" customFormat="1" ht="15" customHeight="1" x14ac:dyDescent="0.25">
      <c r="A74" s="288" t="s">
        <v>659</v>
      </c>
      <c r="B74" s="408">
        <v>13</v>
      </c>
      <c r="C74" s="415">
        <v>2000</v>
      </c>
      <c r="D74" s="280"/>
      <c r="E74" s="281"/>
    </row>
    <row r="75" spans="1:5" s="747" customFormat="1" ht="15" customHeight="1" x14ac:dyDescent="0.25">
      <c r="A75" s="288" t="s">
        <v>625</v>
      </c>
      <c r="B75" s="408">
        <v>14</v>
      </c>
      <c r="C75" s="415">
        <v>2083</v>
      </c>
      <c r="D75" s="280"/>
      <c r="E75" s="281"/>
    </row>
    <row r="76" spans="1:5" s="747" customFormat="1" ht="15" customHeight="1" x14ac:dyDescent="0.25">
      <c r="A76" s="288" t="s">
        <v>663</v>
      </c>
      <c r="B76" s="408">
        <v>15</v>
      </c>
      <c r="C76" s="415">
        <v>2182</v>
      </c>
      <c r="D76" s="280"/>
      <c r="E76" s="281"/>
    </row>
    <row r="77" spans="1:5" s="747" customFormat="1" ht="15" customHeight="1" x14ac:dyDescent="0.25">
      <c r="A77" s="288" t="s">
        <v>626</v>
      </c>
      <c r="B77" s="408">
        <v>1001</v>
      </c>
      <c r="C77" s="415">
        <v>2000</v>
      </c>
      <c r="D77" s="280"/>
      <c r="E77" s="281"/>
    </row>
    <row r="78" spans="1:5" s="747" customFormat="1" ht="15" customHeight="1" x14ac:dyDescent="0.25">
      <c r="A78" s="288" t="s">
        <v>628</v>
      </c>
      <c r="B78" s="408">
        <v>1873</v>
      </c>
      <c r="C78" s="415">
        <v>3834</v>
      </c>
      <c r="D78" s="280"/>
      <c r="E78" s="281"/>
    </row>
    <row r="79" spans="1:5" s="747" customFormat="1" ht="15" customHeight="1" x14ac:dyDescent="0.25">
      <c r="A79" s="288" t="s">
        <v>664</v>
      </c>
      <c r="B79" s="408">
        <v>13</v>
      </c>
      <c r="C79" s="415">
        <v>2000</v>
      </c>
      <c r="D79" s="280"/>
      <c r="E79" s="281"/>
    </row>
    <row r="80" spans="1:5" s="747" customFormat="1" ht="15" customHeight="1" x14ac:dyDescent="0.25">
      <c r="A80" s="288" t="s">
        <v>665</v>
      </c>
      <c r="B80" s="408">
        <v>13</v>
      </c>
      <c r="C80" s="415">
        <v>2000</v>
      </c>
      <c r="D80" s="280"/>
      <c r="E80" s="281"/>
    </row>
    <row r="81" spans="1:5" s="747" customFormat="1" ht="15" customHeight="1" x14ac:dyDescent="0.25">
      <c r="A81" s="287" t="s">
        <v>666</v>
      </c>
      <c r="B81" s="411">
        <f>SUM(B72:B80)</f>
        <v>2985</v>
      </c>
      <c r="C81" s="416">
        <f>SUM(C72:C80)</f>
        <v>20143</v>
      </c>
      <c r="D81" s="293">
        <v>0</v>
      </c>
      <c r="E81" s="406">
        <v>0</v>
      </c>
    </row>
    <row r="82" spans="1:5" s="747" customFormat="1" ht="15" customHeight="1" x14ac:dyDescent="0.25">
      <c r="A82" s="286" t="s">
        <v>151</v>
      </c>
      <c r="B82" s="280"/>
      <c r="C82" s="414"/>
      <c r="D82" s="280"/>
      <c r="E82" s="281"/>
    </row>
    <row r="83" spans="1:5" s="747" customFormat="1" ht="15" customHeight="1" x14ac:dyDescent="0.25">
      <c r="A83" s="288" t="s">
        <v>667</v>
      </c>
      <c r="B83" s="751">
        <v>13</v>
      </c>
      <c r="C83" s="752">
        <v>2000</v>
      </c>
      <c r="D83" s="280"/>
      <c r="E83" s="281"/>
    </row>
    <row r="84" spans="1:5" s="747" customFormat="1" ht="15" customHeight="1" x14ac:dyDescent="0.25">
      <c r="A84" s="288" t="s">
        <v>626</v>
      </c>
      <c r="B84" s="751">
        <v>765</v>
      </c>
      <c r="C84" s="752">
        <v>2000</v>
      </c>
      <c r="D84" s="280"/>
      <c r="E84" s="281"/>
    </row>
    <row r="85" spans="1:5" s="747" customFormat="1" ht="15" customHeight="1" x14ac:dyDescent="0.25">
      <c r="A85" s="753" t="s">
        <v>668</v>
      </c>
      <c r="B85" s="751">
        <v>16</v>
      </c>
      <c r="C85" s="752">
        <v>2437</v>
      </c>
      <c r="D85" s="754"/>
      <c r="E85" s="755"/>
    </row>
    <row r="86" spans="1:5" s="747" customFormat="1" ht="15" customHeight="1" x14ac:dyDescent="0.25">
      <c r="A86" s="753" t="s">
        <v>669</v>
      </c>
      <c r="B86" s="751">
        <v>1948</v>
      </c>
      <c r="C86" s="752">
        <v>3186</v>
      </c>
      <c r="D86" s="754"/>
      <c r="E86" s="755"/>
    </row>
    <row r="87" spans="1:5" s="747" customFormat="1" ht="15" customHeight="1" x14ac:dyDescent="0.25">
      <c r="A87" s="288" t="s">
        <v>670</v>
      </c>
      <c r="B87" s="751">
        <v>38</v>
      </c>
      <c r="C87" s="752">
        <v>2760</v>
      </c>
      <c r="D87" s="280"/>
      <c r="E87" s="281"/>
    </row>
    <row r="88" spans="1:5" s="747" customFormat="1" ht="15" customHeight="1" x14ac:dyDescent="0.25">
      <c r="A88" s="288" t="s">
        <v>641</v>
      </c>
      <c r="B88" s="751">
        <v>13</v>
      </c>
      <c r="C88" s="752">
        <v>2000</v>
      </c>
      <c r="D88" s="280"/>
      <c r="E88" s="281"/>
    </row>
    <row r="89" spans="1:5" s="747" customFormat="1" ht="15" customHeight="1" x14ac:dyDescent="0.25">
      <c r="A89" s="287" t="s">
        <v>671</v>
      </c>
      <c r="B89" s="411">
        <f>SUM(B83:B88)</f>
        <v>2793</v>
      </c>
      <c r="C89" s="416">
        <f>SUM(C83:C88)</f>
        <v>14383</v>
      </c>
      <c r="D89" s="293">
        <v>0</v>
      </c>
      <c r="E89" s="406">
        <v>0</v>
      </c>
    </row>
    <row r="90" spans="1:5" s="747" customFormat="1" ht="15" customHeight="1" x14ac:dyDescent="0.25">
      <c r="A90" s="269" t="s">
        <v>172</v>
      </c>
      <c r="B90" s="280"/>
      <c r="C90" s="414"/>
      <c r="D90" s="280"/>
      <c r="E90" s="281"/>
    </row>
    <row r="91" spans="1:5" s="747" customFormat="1" ht="15" customHeight="1" x14ac:dyDescent="0.25">
      <c r="A91" s="273" t="s">
        <v>672</v>
      </c>
      <c r="B91" s="408">
        <v>14</v>
      </c>
      <c r="C91" s="415">
        <v>2149</v>
      </c>
      <c r="D91" s="280"/>
      <c r="E91" s="281"/>
    </row>
    <row r="92" spans="1:5" s="747" customFormat="1" ht="15" customHeight="1" x14ac:dyDescent="0.25">
      <c r="A92" s="273" t="s">
        <v>673</v>
      </c>
      <c r="B92" s="408">
        <v>23</v>
      </c>
      <c r="C92" s="415">
        <v>2062</v>
      </c>
      <c r="D92" s="280"/>
      <c r="E92" s="281"/>
    </row>
    <row r="93" spans="1:5" s="747" customFormat="1" ht="15" customHeight="1" x14ac:dyDescent="0.25">
      <c r="A93" s="273" t="s">
        <v>674</v>
      </c>
      <c r="B93" s="408">
        <v>22</v>
      </c>
      <c r="C93" s="415">
        <v>3237</v>
      </c>
      <c r="D93" s="280"/>
      <c r="E93" s="281"/>
    </row>
    <row r="94" spans="1:5" s="747" customFormat="1" ht="15" customHeight="1" x14ac:dyDescent="0.25">
      <c r="A94" s="273" t="s">
        <v>675</v>
      </c>
      <c r="B94" s="408">
        <v>29</v>
      </c>
      <c r="C94" s="415">
        <v>4385</v>
      </c>
      <c r="D94" s="280"/>
      <c r="E94" s="281"/>
    </row>
    <row r="95" spans="1:5" s="747" customFormat="1" ht="15" customHeight="1" x14ac:dyDescent="0.25">
      <c r="A95" s="273" t="s">
        <v>626</v>
      </c>
      <c r="B95" s="408">
        <v>1188</v>
      </c>
      <c r="C95" s="415">
        <v>2473</v>
      </c>
      <c r="D95" s="280"/>
      <c r="E95" s="281"/>
    </row>
    <row r="96" spans="1:5" s="747" customFormat="1" ht="15" customHeight="1" x14ac:dyDescent="0.25">
      <c r="A96" s="273" t="s">
        <v>676</v>
      </c>
      <c r="B96" s="408">
        <v>23</v>
      </c>
      <c r="C96" s="415">
        <v>3374</v>
      </c>
      <c r="D96" s="280"/>
      <c r="E96" s="281"/>
    </row>
    <row r="97" spans="1:5" s="747" customFormat="1" ht="15" customHeight="1" x14ac:dyDescent="0.25">
      <c r="A97" s="273" t="s">
        <v>677</v>
      </c>
      <c r="B97" s="408">
        <v>1878</v>
      </c>
      <c r="C97" s="415">
        <v>16452</v>
      </c>
      <c r="D97" s="280"/>
      <c r="E97" s="281"/>
    </row>
    <row r="98" spans="1:5" s="747" customFormat="1" ht="15" customHeight="1" x14ac:dyDescent="0.25">
      <c r="A98" s="287" t="s">
        <v>678</v>
      </c>
      <c r="B98" s="412">
        <f>SUM(B91:B97)</f>
        <v>3177</v>
      </c>
      <c r="C98" s="416">
        <f>SUM(C91:C97)</f>
        <v>34132</v>
      </c>
      <c r="D98" s="293">
        <v>0</v>
      </c>
      <c r="E98" s="406">
        <v>0</v>
      </c>
    </row>
    <row r="99" spans="1:5" s="747" customFormat="1" ht="15" customHeight="1" x14ac:dyDescent="0.25">
      <c r="A99" s="290" t="s">
        <v>459</v>
      </c>
      <c r="B99" s="413">
        <v>0</v>
      </c>
      <c r="C99" s="417">
        <v>0</v>
      </c>
      <c r="D99" s="275">
        <v>416036</v>
      </c>
      <c r="E99" s="292">
        <v>451505.00000000006</v>
      </c>
    </row>
    <row r="100" spans="1:5" s="747" customFormat="1" ht="15" customHeight="1" x14ac:dyDescent="0.25">
      <c r="A100" s="287" t="s">
        <v>679</v>
      </c>
      <c r="B100" s="411">
        <f t="shared" ref="B100:C100" si="0">B18+B28+B39+B51+B60+B70+B81+B89+B98+B99</f>
        <v>32339</v>
      </c>
      <c r="C100" s="416">
        <f t="shared" si="0"/>
        <v>395579</v>
      </c>
      <c r="D100" s="293">
        <f>D18+D28+D39+D51+D60+D70+D81+D89+D98+D99</f>
        <v>416036</v>
      </c>
      <c r="E100" s="406">
        <f t="shared" ref="E100" si="1">E18+E28+E39+E51+E60+E70+E81+E89+E98+E99</f>
        <v>451505.00000000006</v>
      </c>
    </row>
  </sheetData>
  <mergeCells count="4">
    <mergeCell ref="A2:E2"/>
    <mergeCell ref="B4:E4"/>
    <mergeCell ref="B5:B6"/>
    <mergeCell ref="C5:E5"/>
  </mergeCells>
  <printOptions horizontalCentered="1"/>
  <pageMargins left="0.39370078740157483" right="0.39370078740157483" top="0.39370078740157483" bottom="0" header="0.51181102362204722" footer="0.51181102362204722"/>
  <pageSetup paperSize="9" scale="60" orientation="portrait" r:id="rId1"/>
  <headerFooter alignWithMargins="0"/>
  <rowBreaks count="1" manualBreakCount="1">
    <brk id="70" max="4"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130"/>
  <sheetViews>
    <sheetView showGridLines="0" view="pageBreakPreview" zoomScaleNormal="100" zoomScaleSheetLayoutView="100" workbookViewId="0">
      <selection activeCell="B3" sqref="B3:M3"/>
    </sheetView>
  </sheetViews>
  <sheetFormatPr defaultRowHeight="12.75" x14ac:dyDescent="0.2"/>
  <cols>
    <col min="1" max="1" width="9.140625" style="260" customWidth="1"/>
    <col min="2" max="14" width="10.7109375" style="260" customWidth="1"/>
    <col min="15" max="15" width="10.85546875" style="260" customWidth="1"/>
    <col min="16" max="256" width="9.140625" style="260"/>
    <col min="257" max="259" width="10.85546875" style="260" customWidth="1"/>
    <col min="260" max="260" width="10.28515625" style="260" customWidth="1"/>
    <col min="261" max="271" width="10.85546875" style="260" customWidth="1"/>
    <col min="272" max="512" width="9.140625" style="260"/>
    <col min="513" max="515" width="10.85546875" style="260" customWidth="1"/>
    <col min="516" max="516" width="10.28515625" style="260" customWidth="1"/>
    <col min="517" max="527" width="10.85546875" style="260" customWidth="1"/>
    <col min="528" max="768" width="9.140625" style="260"/>
    <col min="769" max="771" width="10.85546875" style="260" customWidth="1"/>
    <col min="772" max="772" width="10.28515625" style="260" customWidth="1"/>
    <col min="773" max="783" width="10.85546875" style="260" customWidth="1"/>
    <col min="784" max="1024" width="9.140625" style="260"/>
    <col min="1025" max="1027" width="10.85546875" style="260" customWidth="1"/>
    <col min="1028" max="1028" width="10.28515625" style="260" customWidth="1"/>
    <col min="1029" max="1039" width="10.85546875" style="260" customWidth="1"/>
    <col min="1040" max="1280" width="9.140625" style="260"/>
    <col min="1281" max="1283" width="10.85546875" style="260" customWidth="1"/>
    <col min="1284" max="1284" width="10.28515625" style="260" customWidth="1"/>
    <col min="1285" max="1295" width="10.85546875" style="260" customWidth="1"/>
    <col min="1296" max="1536" width="9.140625" style="260"/>
    <col min="1537" max="1539" width="10.85546875" style="260" customWidth="1"/>
    <col min="1540" max="1540" width="10.28515625" style="260" customWidth="1"/>
    <col min="1541" max="1551" width="10.85546875" style="260" customWidth="1"/>
    <col min="1552" max="1792" width="9.140625" style="260"/>
    <col min="1793" max="1795" width="10.85546875" style="260" customWidth="1"/>
    <col min="1796" max="1796" width="10.28515625" style="260" customWidth="1"/>
    <col min="1797" max="1807" width="10.85546875" style="260" customWidth="1"/>
    <col min="1808" max="2048" width="9.140625" style="260"/>
    <col min="2049" max="2051" width="10.85546875" style="260" customWidth="1"/>
    <col min="2052" max="2052" width="10.28515625" style="260" customWidth="1"/>
    <col min="2053" max="2063" width="10.85546875" style="260" customWidth="1"/>
    <col min="2064" max="2304" width="9.140625" style="260"/>
    <col min="2305" max="2307" width="10.85546875" style="260" customWidth="1"/>
    <col min="2308" max="2308" width="10.28515625" style="260" customWidth="1"/>
    <col min="2309" max="2319" width="10.85546875" style="260" customWidth="1"/>
    <col min="2320" max="2560" width="9.140625" style="260"/>
    <col min="2561" max="2563" width="10.85546875" style="260" customWidth="1"/>
    <col min="2564" max="2564" width="10.28515625" style="260" customWidth="1"/>
    <col min="2565" max="2575" width="10.85546875" style="260" customWidth="1"/>
    <col min="2576" max="2816" width="9.140625" style="260"/>
    <col min="2817" max="2819" width="10.85546875" style="260" customWidth="1"/>
    <col min="2820" max="2820" width="10.28515625" style="260" customWidth="1"/>
    <col min="2821" max="2831" width="10.85546875" style="260" customWidth="1"/>
    <col min="2832" max="3072" width="9.140625" style="260"/>
    <col min="3073" max="3075" width="10.85546875" style="260" customWidth="1"/>
    <col min="3076" max="3076" width="10.28515625" style="260" customWidth="1"/>
    <col min="3077" max="3087" width="10.85546875" style="260" customWidth="1"/>
    <col min="3088" max="3328" width="9.140625" style="260"/>
    <col min="3329" max="3331" width="10.85546875" style="260" customWidth="1"/>
    <col min="3332" max="3332" width="10.28515625" style="260" customWidth="1"/>
    <col min="3333" max="3343" width="10.85546875" style="260" customWidth="1"/>
    <col min="3344" max="3584" width="9.140625" style="260"/>
    <col min="3585" max="3587" width="10.85546875" style="260" customWidth="1"/>
    <col min="3588" max="3588" width="10.28515625" style="260" customWidth="1"/>
    <col min="3589" max="3599" width="10.85546875" style="260" customWidth="1"/>
    <col min="3600" max="3840" width="9.140625" style="260"/>
    <col min="3841" max="3843" width="10.85546875" style="260" customWidth="1"/>
    <col min="3844" max="3844" width="10.28515625" style="260" customWidth="1"/>
    <col min="3845" max="3855" width="10.85546875" style="260" customWidth="1"/>
    <col min="3856" max="4096" width="9.140625" style="260"/>
    <col min="4097" max="4099" width="10.85546875" style="260" customWidth="1"/>
    <col min="4100" max="4100" width="10.28515625" style="260" customWidth="1"/>
    <col min="4101" max="4111" width="10.85546875" style="260" customWidth="1"/>
    <col min="4112" max="4352" width="9.140625" style="260"/>
    <col min="4353" max="4355" width="10.85546875" style="260" customWidth="1"/>
    <col min="4356" max="4356" width="10.28515625" style="260" customWidth="1"/>
    <col min="4357" max="4367" width="10.85546875" style="260" customWidth="1"/>
    <col min="4368" max="4608" width="9.140625" style="260"/>
    <col min="4609" max="4611" width="10.85546875" style="260" customWidth="1"/>
    <col min="4612" max="4612" width="10.28515625" style="260" customWidth="1"/>
    <col min="4613" max="4623" width="10.85546875" style="260" customWidth="1"/>
    <col min="4624" max="4864" width="9.140625" style="260"/>
    <col min="4865" max="4867" width="10.85546875" style="260" customWidth="1"/>
    <col min="4868" max="4868" width="10.28515625" style="260" customWidth="1"/>
    <col min="4869" max="4879" width="10.85546875" style="260" customWidth="1"/>
    <col min="4880" max="5120" width="9.140625" style="260"/>
    <col min="5121" max="5123" width="10.85546875" style="260" customWidth="1"/>
    <col min="5124" max="5124" width="10.28515625" style="260" customWidth="1"/>
    <col min="5125" max="5135" width="10.85546875" style="260" customWidth="1"/>
    <col min="5136" max="5376" width="9.140625" style="260"/>
    <col min="5377" max="5379" width="10.85546875" style="260" customWidth="1"/>
    <col min="5380" max="5380" width="10.28515625" style="260" customWidth="1"/>
    <col min="5381" max="5391" width="10.85546875" style="260" customWidth="1"/>
    <col min="5392" max="5632" width="9.140625" style="260"/>
    <col min="5633" max="5635" width="10.85546875" style="260" customWidth="1"/>
    <col min="5636" max="5636" width="10.28515625" style="260" customWidth="1"/>
    <col min="5637" max="5647" width="10.85546875" style="260" customWidth="1"/>
    <col min="5648" max="5888" width="9.140625" style="260"/>
    <col min="5889" max="5891" width="10.85546875" style="260" customWidth="1"/>
    <col min="5892" max="5892" width="10.28515625" style="260" customWidth="1"/>
    <col min="5893" max="5903" width="10.85546875" style="260" customWidth="1"/>
    <col min="5904" max="6144" width="9.140625" style="260"/>
    <col min="6145" max="6147" width="10.85546875" style="260" customWidth="1"/>
    <col min="6148" max="6148" width="10.28515625" style="260" customWidth="1"/>
    <col min="6149" max="6159" width="10.85546875" style="260" customWidth="1"/>
    <col min="6160" max="6400" width="9.140625" style="260"/>
    <col min="6401" max="6403" width="10.85546875" style="260" customWidth="1"/>
    <col min="6404" max="6404" width="10.28515625" style="260" customWidth="1"/>
    <col min="6405" max="6415" width="10.85546875" style="260" customWidth="1"/>
    <col min="6416" max="6656" width="9.140625" style="260"/>
    <col min="6657" max="6659" width="10.85546875" style="260" customWidth="1"/>
    <col min="6660" max="6660" width="10.28515625" style="260" customWidth="1"/>
    <col min="6661" max="6671" width="10.85546875" style="260" customWidth="1"/>
    <col min="6672" max="6912" width="9.140625" style="260"/>
    <col min="6913" max="6915" width="10.85546875" style="260" customWidth="1"/>
    <col min="6916" max="6916" width="10.28515625" style="260" customWidth="1"/>
    <col min="6917" max="6927" width="10.85546875" style="260" customWidth="1"/>
    <col min="6928" max="7168" width="9.140625" style="260"/>
    <col min="7169" max="7171" width="10.85546875" style="260" customWidth="1"/>
    <col min="7172" max="7172" width="10.28515625" style="260" customWidth="1"/>
    <col min="7173" max="7183" width="10.85546875" style="260" customWidth="1"/>
    <col min="7184" max="7424" width="9.140625" style="260"/>
    <col min="7425" max="7427" width="10.85546875" style="260" customWidth="1"/>
    <col min="7428" max="7428" width="10.28515625" style="260" customWidth="1"/>
    <col min="7429" max="7439" width="10.85546875" style="260" customWidth="1"/>
    <col min="7440" max="7680" width="9.140625" style="260"/>
    <col min="7681" max="7683" width="10.85546875" style="260" customWidth="1"/>
    <col min="7684" max="7684" width="10.28515625" style="260" customWidth="1"/>
    <col min="7685" max="7695" width="10.85546875" style="260" customWidth="1"/>
    <col min="7696" max="7936" width="9.140625" style="260"/>
    <col min="7937" max="7939" width="10.85546875" style="260" customWidth="1"/>
    <col min="7940" max="7940" width="10.28515625" style="260" customWidth="1"/>
    <col min="7941" max="7951" width="10.85546875" style="260" customWidth="1"/>
    <col min="7952" max="8192" width="9.140625" style="260"/>
    <col min="8193" max="8195" width="10.85546875" style="260" customWidth="1"/>
    <col min="8196" max="8196" width="10.28515625" style="260" customWidth="1"/>
    <col min="8197" max="8207" width="10.85546875" style="260" customWidth="1"/>
    <col min="8208" max="8448" width="9.140625" style="260"/>
    <col min="8449" max="8451" width="10.85546875" style="260" customWidth="1"/>
    <col min="8452" max="8452" width="10.28515625" style="260" customWidth="1"/>
    <col min="8453" max="8463" width="10.85546875" style="260" customWidth="1"/>
    <col min="8464" max="8704" width="9.140625" style="260"/>
    <col min="8705" max="8707" width="10.85546875" style="260" customWidth="1"/>
    <col min="8708" max="8708" width="10.28515625" style="260" customWidth="1"/>
    <col min="8709" max="8719" width="10.85546875" style="260" customWidth="1"/>
    <col min="8720" max="8960" width="9.140625" style="260"/>
    <col min="8961" max="8963" width="10.85546875" style="260" customWidth="1"/>
    <col min="8964" max="8964" width="10.28515625" style="260" customWidth="1"/>
    <col min="8965" max="8975" width="10.85546875" style="260" customWidth="1"/>
    <col min="8976" max="9216" width="9.140625" style="260"/>
    <col min="9217" max="9219" width="10.85546875" style="260" customWidth="1"/>
    <col min="9220" max="9220" width="10.28515625" style="260" customWidth="1"/>
    <col min="9221" max="9231" width="10.85546875" style="260" customWidth="1"/>
    <col min="9232" max="9472" width="9.140625" style="260"/>
    <col min="9473" max="9475" width="10.85546875" style="260" customWidth="1"/>
    <col min="9476" max="9476" width="10.28515625" style="260" customWidth="1"/>
    <col min="9477" max="9487" width="10.85546875" style="260" customWidth="1"/>
    <col min="9488" max="9728" width="9.140625" style="260"/>
    <col min="9729" max="9731" width="10.85546875" style="260" customWidth="1"/>
    <col min="9732" max="9732" width="10.28515625" style="260" customWidth="1"/>
    <col min="9733" max="9743" width="10.85546875" style="260" customWidth="1"/>
    <col min="9744" max="9984" width="9.140625" style="260"/>
    <col min="9985" max="9987" width="10.85546875" style="260" customWidth="1"/>
    <col min="9988" max="9988" width="10.28515625" style="260" customWidth="1"/>
    <col min="9989" max="9999" width="10.85546875" style="260" customWidth="1"/>
    <col min="10000" max="10240" width="9.140625" style="260"/>
    <col min="10241" max="10243" width="10.85546875" style="260" customWidth="1"/>
    <col min="10244" max="10244" width="10.28515625" style="260" customWidth="1"/>
    <col min="10245" max="10255" width="10.85546875" style="260" customWidth="1"/>
    <col min="10256" max="10496" width="9.140625" style="260"/>
    <col min="10497" max="10499" width="10.85546875" style="260" customWidth="1"/>
    <col min="10500" max="10500" width="10.28515625" style="260" customWidth="1"/>
    <col min="10501" max="10511" width="10.85546875" style="260" customWidth="1"/>
    <col min="10512" max="10752" width="9.140625" style="260"/>
    <col min="10753" max="10755" width="10.85546875" style="260" customWidth="1"/>
    <col min="10756" max="10756" width="10.28515625" style="260" customWidth="1"/>
    <col min="10757" max="10767" width="10.85546875" style="260" customWidth="1"/>
    <col min="10768" max="11008" width="9.140625" style="260"/>
    <col min="11009" max="11011" width="10.85546875" style="260" customWidth="1"/>
    <col min="11012" max="11012" width="10.28515625" style="260" customWidth="1"/>
    <col min="11013" max="11023" width="10.85546875" style="260" customWidth="1"/>
    <col min="11024" max="11264" width="9.140625" style="260"/>
    <col min="11265" max="11267" width="10.85546875" style="260" customWidth="1"/>
    <col min="11268" max="11268" width="10.28515625" style="260" customWidth="1"/>
    <col min="11269" max="11279" width="10.85546875" style="260" customWidth="1"/>
    <col min="11280" max="11520" width="9.140625" style="260"/>
    <col min="11521" max="11523" width="10.85546875" style="260" customWidth="1"/>
    <col min="11524" max="11524" width="10.28515625" style="260" customWidth="1"/>
    <col min="11525" max="11535" width="10.85546875" style="260" customWidth="1"/>
    <col min="11536" max="11776" width="9.140625" style="260"/>
    <col min="11777" max="11779" width="10.85546875" style="260" customWidth="1"/>
    <col min="11780" max="11780" width="10.28515625" style="260" customWidth="1"/>
    <col min="11781" max="11791" width="10.85546875" style="260" customWidth="1"/>
    <col min="11792" max="12032" width="9.140625" style="260"/>
    <col min="12033" max="12035" width="10.85546875" style="260" customWidth="1"/>
    <col min="12036" max="12036" width="10.28515625" style="260" customWidth="1"/>
    <col min="12037" max="12047" width="10.85546875" style="260" customWidth="1"/>
    <col min="12048" max="12288" width="9.140625" style="260"/>
    <col min="12289" max="12291" width="10.85546875" style="260" customWidth="1"/>
    <col min="12292" max="12292" width="10.28515625" style="260" customWidth="1"/>
    <col min="12293" max="12303" width="10.85546875" style="260" customWidth="1"/>
    <col min="12304" max="12544" width="9.140625" style="260"/>
    <col min="12545" max="12547" width="10.85546875" style="260" customWidth="1"/>
    <col min="12548" max="12548" width="10.28515625" style="260" customWidth="1"/>
    <col min="12549" max="12559" width="10.85546875" style="260" customWidth="1"/>
    <col min="12560" max="12800" width="9.140625" style="260"/>
    <col min="12801" max="12803" width="10.85546875" style="260" customWidth="1"/>
    <col min="12804" max="12804" width="10.28515625" style="260" customWidth="1"/>
    <col min="12805" max="12815" width="10.85546875" style="260" customWidth="1"/>
    <col min="12816" max="13056" width="9.140625" style="260"/>
    <col min="13057" max="13059" width="10.85546875" style="260" customWidth="1"/>
    <col min="13060" max="13060" width="10.28515625" style="260" customWidth="1"/>
    <col min="13061" max="13071" width="10.85546875" style="260" customWidth="1"/>
    <col min="13072" max="13312" width="9.140625" style="260"/>
    <col min="13313" max="13315" width="10.85546875" style="260" customWidth="1"/>
    <col min="13316" max="13316" width="10.28515625" style="260" customWidth="1"/>
    <col min="13317" max="13327" width="10.85546875" style="260" customWidth="1"/>
    <col min="13328" max="13568" width="9.140625" style="260"/>
    <col min="13569" max="13571" width="10.85546875" style="260" customWidth="1"/>
    <col min="13572" max="13572" width="10.28515625" style="260" customWidth="1"/>
    <col min="13573" max="13583" width="10.85546875" style="260" customWidth="1"/>
    <col min="13584" max="13824" width="9.140625" style="260"/>
    <col min="13825" max="13827" width="10.85546875" style="260" customWidth="1"/>
    <col min="13828" max="13828" width="10.28515625" style="260" customWidth="1"/>
    <col min="13829" max="13839" width="10.85546875" style="260" customWidth="1"/>
    <col min="13840" max="14080" width="9.140625" style="260"/>
    <col min="14081" max="14083" width="10.85546875" style="260" customWidth="1"/>
    <col min="14084" max="14084" width="10.28515625" style="260" customWidth="1"/>
    <col min="14085" max="14095" width="10.85546875" style="260" customWidth="1"/>
    <col min="14096" max="14336" width="9.140625" style="260"/>
    <col min="14337" max="14339" width="10.85546875" style="260" customWidth="1"/>
    <col min="14340" max="14340" width="10.28515625" style="260" customWidth="1"/>
    <col min="14341" max="14351" width="10.85546875" style="260" customWidth="1"/>
    <col min="14352" max="14592" width="9.140625" style="260"/>
    <col min="14593" max="14595" width="10.85546875" style="260" customWidth="1"/>
    <col min="14596" max="14596" width="10.28515625" style="260" customWidth="1"/>
    <col min="14597" max="14607" width="10.85546875" style="260" customWidth="1"/>
    <col min="14608" max="14848" width="9.140625" style="260"/>
    <col min="14849" max="14851" width="10.85546875" style="260" customWidth="1"/>
    <col min="14852" max="14852" width="10.28515625" style="260" customWidth="1"/>
    <col min="14853" max="14863" width="10.85546875" style="260" customWidth="1"/>
    <col min="14864" max="15104" width="9.140625" style="260"/>
    <col min="15105" max="15107" width="10.85546875" style="260" customWidth="1"/>
    <col min="15108" max="15108" width="10.28515625" style="260" customWidth="1"/>
    <col min="15109" max="15119" width="10.85546875" style="260" customWidth="1"/>
    <col min="15120" max="15360" width="9.140625" style="260"/>
    <col min="15361" max="15363" width="10.85546875" style="260" customWidth="1"/>
    <col min="15364" max="15364" width="10.28515625" style="260" customWidth="1"/>
    <col min="15365" max="15375" width="10.85546875" style="260" customWidth="1"/>
    <col min="15376" max="15616" width="9.140625" style="260"/>
    <col min="15617" max="15619" width="10.85546875" style="260" customWidth="1"/>
    <col min="15620" max="15620" width="10.28515625" style="260" customWidth="1"/>
    <col min="15621" max="15631" width="10.85546875" style="260" customWidth="1"/>
    <col min="15632" max="15872" width="9.140625" style="260"/>
    <col min="15873" max="15875" width="10.85546875" style="260" customWidth="1"/>
    <col min="15876" max="15876" width="10.28515625" style="260" customWidth="1"/>
    <col min="15877" max="15887" width="10.85546875" style="260" customWidth="1"/>
    <col min="15888" max="16128" width="9.140625" style="260"/>
    <col min="16129" max="16131" width="10.85546875" style="260" customWidth="1"/>
    <col min="16132" max="16132" width="10.28515625" style="260" customWidth="1"/>
    <col min="16133" max="16143" width="10.85546875" style="260" customWidth="1"/>
    <col min="16144" max="16384" width="9.140625" style="260"/>
  </cols>
  <sheetData>
    <row r="1" spans="1:13" ht="15.75" x14ac:dyDescent="0.2">
      <c r="A1" s="258"/>
      <c r="B1" s="162" t="s">
        <v>687</v>
      </c>
      <c r="C1" s="173"/>
      <c r="D1" s="173"/>
      <c r="E1" s="174"/>
      <c r="F1" s="174"/>
      <c r="G1" s="174"/>
      <c r="H1" s="173"/>
      <c r="I1" s="173"/>
      <c r="J1" s="173"/>
      <c r="K1" s="173"/>
      <c r="L1" s="173"/>
      <c r="M1" s="437"/>
    </row>
    <row r="2" spans="1:13" ht="15.75" customHeight="1" x14ac:dyDescent="0.25">
      <c r="A2" s="262"/>
      <c r="B2" s="175"/>
      <c r="C2" s="173"/>
      <c r="D2" s="173"/>
      <c r="E2" s="174"/>
      <c r="F2" s="174"/>
      <c r="G2" s="174"/>
      <c r="H2" s="173"/>
      <c r="I2" s="173"/>
      <c r="J2" s="173"/>
      <c r="K2" s="173"/>
      <c r="L2" s="173"/>
      <c r="M2"/>
    </row>
    <row r="3" spans="1:13" ht="30" customHeight="1" x14ac:dyDescent="0.2">
      <c r="A3" s="258"/>
      <c r="B3" s="897" t="s">
        <v>688</v>
      </c>
      <c r="C3" s="897"/>
      <c r="D3" s="897"/>
      <c r="E3" s="897"/>
      <c r="F3" s="897"/>
      <c r="G3" s="897"/>
      <c r="H3" s="897"/>
      <c r="I3" s="897"/>
      <c r="J3" s="897"/>
      <c r="K3" s="897"/>
      <c r="L3" s="897"/>
      <c r="M3" s="897"/>
    </row>
    <row r="4" spans="1:13" ht="12.75" customHeight="1" x14ac:dyDescent="0.2">
      <c r="A4" s="258"/>
      <c r="B4" s="176"/>
      <c r="C4" s="177"/>
      <c r="D4" s="176"/>
      <c r="E4" s="61"/>
      <c r="F4" s="61"/>
      <c r="G4" s="61"/>
      <c r="H4" s="176"/>
      <c r="I4" s="176"/>
      <c r="J4" s="176"/>
      <c r="K4" s="176"/>
      <c r="L4" s="176"/>
      <c r="M4"/>
    </row>
    <row r="5" spans="1:13" ht="15.75" x14ac:dyDescent="0.25">
      <c r="A5" s="258"/>
      <c r="B5" s="175" t="s">
        <v>279</v>
      </c>
      <c r="C5" s="175"/>
      <c r="D5" s="175"/>
      <c r="E5" s="175"/>
      <c r="F5" s="175"/>
      <c r="G5" s="175"/>
      <c r="H5" s="175"/>
      <c r="I5" s="175"/>
      <c r="J5" s="175"/>
      <c r="K5" s="175"/>
      <c r="L5" s="175"/>
      <c r="M5" s="175"/>
    </row>
    <row r="6" spans="1:13" x14ac:dyDescent="0.2">
      <c r="A6" s="261"/>
      <c r="B6" s="261"/>
      <c r="C6" s="261"/>
      <c r="D6" s="261"/>
      <c r="E6" s="261"/>
      <c r="F6" s="261"/>
      <c r="G6" s="261"/>
      <c r="H6" s="261"/>
      <c r="I6" s="261"/>
      <c r="J6" s="261"/>
      <c r="K6" s="261"/>
      <c r="L6" s="261"/>
      <c r="M6" s="259"/>
    </row>
    <row r="7" spans="1:13" x14ac:dyDescent="0.2">
      <c r="A7" s="258"/>
      <c r="B7" s="258"/>
      <c r="C7" s="258"/>
      <c r="D7" s="258"/>
      <c r="E7" s="258"/>
      <c r="F7" s="258"/>
      <c r="G7" s="258"/>
      <c r="H7" s="258"/>
      <c r="I7" s="258"/>
      <c r="J7" s="258"/>
      <c r="K7" s="258"/>
      <c r="L7" s="258"/>
      <c r="M7" s="259"/>
    </row>
    <row r="8" spans="1:13" x14ac:dyDescent="0.2">
      <c r="A8" s="258"/>
      <c r="B8" s="258"/>
      <c r="C8" s="258"/>
      <c r="D8" s="258"/>
      <c r="E8" s="258"/>
      <c r="F8" s="258"/>
      <c r="G8" s="258"/>
      <c r="H8" s="258"/>
      <c r="I8" s="258"/>
      <c r="J8" s="258"/>
      <c r="K8" s="258"/>
      <c r="L8" s="258"/>
      <c r="M8" s="259"/>
    </row>
    <row r="9" spans="1:13" x14ac:dyDescent="0.2">
      <c r="B9" s="263"/>
      <c r="C9" s="263"/>
      <c r="D9" s="263"/>
      <c r="E9" s="263"/>
      <c r="F9" s="263"/>
      <c r="G9" s="263"/>
      <c r="H9" s="263"/>
    </row>
    <row r="10" spans="1:13" x14ac:dyDescent="0.2">
      <c r="B10" s="263"/>
      <c r="C10" s="263"/>
      <c r="D10" s="263"/>
      <c r="E10" s="263"/>
      <c r="F10" s="263"/>
      <c r="G10" s="263"/>
      <c r="H10" s="263"/>
    </row>
    <row r="11" spans="1:13" x14ac:dyDescent="0.2">
      <c r="B11" s="263"/>
      <c r="C11" s="898"/>
      <c r="D11" s="899"/>
      <c r="E11" s="899"/>
      <c r="F11" s="899"/>
      <c r="G11" s="899"/>
      <c r="H11" s="899"/>
    </row>
    <row r="12" spans="1:13" x14ac:dyDescent="0.2">
      <c r="B12" s="263"/>
      <c r="C12" s="263"/>
      <c r="D12" s="263"/>
      <c r="E12" s="263"/>
      <c r="F12" s="263"/>
      <c r="G12" s="263"/>
      <c r="H12" s="263"/>
    </row>
    <row r="13" spans="1:13" x14ac:dyDescent="0.2">
      <c r="B13" s="263"/>
      <c r="C13" s="263"/>
      <c r="D13" s="263"/>
      <c r="E13" s="263"/>
      <c r="F13" s="263"/>
      <c r="G13" s="263"/>
      <c r="H13" s="263"/>
    </row>
    <row r="14" spans="1:13" x14ac:dyDescent="0.2">
      <c r="B14" s="263"/>
      <c r="C14" s="263"/>
      <c r="D14" s="263"/>
      <c r="E14" s="263"/>
      <c r="F14" s="263"/>
      <c r="G14" s="263"/>
      <c r="H14" s="263"/>
    </row>
    <row r="127" spans="2:2" x14ac:dyDescent="0.2">
      <c r="B127" s="264"/>
    </row>
    <row r="128" spans="2:2" x14ac:dyDescent="0.2">
      <c r="B128" s="264"/>
    </row>
    <row r="129" spans="2:2" x14ac:dyDescent="0.2">
      <c r="B129" s="264"/>
    </row>
    <row r="130" spans="2:2" x14ac:dyDescent="0.2">
      <c r="B130" s="264"/>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E68"/>
  <sheetViews>
    <sheetView showGridLines="0" view="pageBreakPreview" zoomScale="96" zoomScaleNormal="100" zoomScaleSheetLayoutView="96" workbookViewId="0">
      <selection activeCell="D3" sqref="D3"/>
    </sheetView>
  </sheetViews>
  <sheetFormatPr defaultRowHeight="15" x14ac:dyDescent="0.25"/>
  <cols>
    <col min="1" max="1" width="70.7109375" style="747" customWidth="1"/>
    <col min="2" max="5" width="12.7109375" style="747" customWidth="1"/>
    <col min="6" max="16384" width="9.140625" style="747"/>
  </cols>
  <sheetData>
    <row r="1" spans="1:5" ht="30" customHeight="1" x14ac:dyDescent="0.25">
      <c r="A1" s="909" t="str">
        <f>'AP-W7 Cover Page'!B1</f>
        <v>APPENDIX W7</v>
      </c>
      <c r="B1" s="909"/>
      <c r="C1" s="909"/>
      <c r="D1" s="909"/>
      <c r="E1" s="909"/>
    </row>
    <row r="2" spans="1:5" ht="30" customHeight="1" x14ac:dyDescent="0.25">
      <c r="A2" s="900" t="str">
        <f>'AP-W7 Cover Page'!B3</f>
        <v>APPENDIX TO SCHEDULE 5, PART A: BREAKDOWN OF SOCIAL SECTOR EPWP INCENTIVE GRANT FOR PROVINCES: ALLOCATIONS PER PROVINCIAL DEPARTMENT</v>
      </c>
      <c r="B2" s="900"/>
      <c r="C2" s="900"/>
      <c r="D2" s="900"/>
      <c r="E2" s="900"/>
    </row>
    <row r="4" spans="1:5" ht="30" customHeight="1" x14ac:dyDescent="0.25">
      <c r="A4" s="265"/>
      <c r="B4" s="901" t="s">
        <v>1157</v>
      </c>
      <c r="C4" s="902"/>
      <c r="D4" s="902"/>
      <c r="E4" s="903"/>
    </row>
    <row r="5" spans="1:5" ht="15" customHeight="1" x14ac:dyDescent="0.25">
      <c r="A5" s="266"/>
      <c r="B5" s="904" t="str">
        <f>"FTE Target for"&amp;CHAR(10)&amp;[6]Settings!U$2</f>
        <v>FTE Target for
2017/18</v>
      </c>
      <c r="C5" s="910" t="s">
        <v>621</v>
      </c>
      <c r="D5" s="911"/>
      <c r="E5" s="911"/>
    </row>
    <row r="6" spans="1:5" ht="30" customHeight="1" x14ac:dyDescent="0.25">
      <c r="A6" s="434" t="s">
        <v>620</v>
      </c>
      <c r="B6" s="905"/>
      <c r="C6" s="267" t="s">
        <v>550</v>
      </c>
      <c r="D6" s="267" t="s">
        <v>680</v>
      </c>
      <c r="E6" s="267" t="s">
        <v>622</v>
      </c>
    </row>
    <row r="7" spans="1:5" ht="15" customHeight="1" x14ac:dyDescent="0.25">
      <c r="A7" s="269" t="s">
        <v>1</v>
      </c>
      <c r="B7" s="270"/>
      <c r="C7" s="271"/>
      <c r="D7" s="271"/>
      <c r="E7" s="271"/>
    </row>
    <row r="8" spans="1:5" ht="15" customHeight="1" x14ac:dyDescent="0.25">
      <c r="A8" s="273" t="s">
        <v>625</v>
      </c>
      <c r="B8" s="274">
        <v>206</v>
      </c>
      <c r="C8" s="422">
        <v>5022</v>
      </c>
      <c r="D8" s="275"/>
      <c r="E8" s="275"/>
    </row>
    <row r="9" spans="1:5" ht="15" customHeight="1" x14ac:dyDescent="0.25">
      <c r="A9" s="273" t="s">
        <v>626</v>
      </c>
      <c r="B9" s="274">
        <v>192</v>
      </c>
      <c r="C9" s="422">
        <v>4662</v>
      </c>
      <c r="D9" s="275"/>
      <c r="E9" s="275"/>
    </row>
    <row r="10" spans="1:5" ht="15" customHeight="1" x14ac:dyDescent="0.25">
      <c r="A10" s="273" t="s">
        <v>681</v>
      </c>
      <c r="B10" s="274">
        <v>76</v>
      </c>
      <c r="C10" s="422">
        <v>1856</v>
      </c>
      <c r="D10" s="275"/>
      <c r="E10" s="275"/>
    </row>
    <row r="11" spans="1:5" ht="15" customHeight="1" x14ac:dyDescent="0.25">
      <c r="A11" s="273" t="s">
        <v>641</v>
      </c>
      <c r="B11" s="274">
        <v>61</v>
      </c>
      <c r="C11" s="422">
        <v>1496</v>
      </c>
      <c r="D11" s="275"/>
      <c r="E11" s="275"/>
    </row>
    <row r="12" spans="1:5" ht="15" customHeight="1" x14ac:dyDescent="0.25">
      <c r="A12" s="273" t="s">
        <v>631</v>
      </c>
      <c r="B12" s="274">
        <v>60</v>
      </c>
      <c r="C12" s="422">
        <v>1467</v>
      </c>
      <c r="D12" s="275"/>
      <c r="E12" s="275"/>
    </row>
    <row r="13" spans="1:5" ht="15" customHeight="1" x14ac:dyDescent="0.25">
      <c r="A13" s="276" t="s">
        <v>633</v>
      </c>
      <c r="B13" s="277">
        <f>SUM(B8:B12)</f>
        <v>595</v>
      </c>
      <c r="C13" s="293">
        <f>SUM(C8:C12)</f>
        <v>14503</v>
      </c>
      <c r="D13" s="293">
        <v>0</v>
      </c>
      <c r="E13" s="293">
        <v>0</v>
      </c>
    </row>
    <row r="14" spans="1:5" ht="15" customHeight="1" x14ac:dyDescent="0.25">
      <c r="A14" s="269" t="s">
        <v>35</v>
      </c>
      <c r="B14" s="274"/>
      <c r="C14" s="423"/>
      <c r="D14" s="423"/>
      <c r="E14" s="423"/>
    </row>
    <row r="15" spans="1:5" ht="15" customHeight="1" x14ac:dyDescent="0.25">
      <c r="A15" s="273" t="s">
        <v>625</v>
      </c>
      <c r="B15" s="274">
        <v>69</v>
      </c>
      <c r="C15" s="422">
        <v>1679</v>
      </c>
      <c r="D15" s="422"/>
      <c r="E15" s="422"/>
    </row>
    <row r="16" spans="1:5" ht="15" customHeight="1" x14ac:dyDescent="0.25">
      <c r="A16" s="273" t="s">
        <v>626</v>
      </c>
      <c r="B16" s="274">
        <v>183</v>
      </c>
      <c r="C16" s="422">
        <v>4453</v>
      </c>
      <c r="D16" s="422"/>
      <c r="E16" s="422"/>
    </row>
    <row r="17" spans="1:5" ht="15" customHeight="1" x14ac:dyDescent="0.25">
      <c r="A17" s="273" t="s">
        <v>636</v>
      </c>
      <c r="B17" s="274">
        <v>69</v>
      </c>
      <c r="C17" s="422">
        <v>1693</v>
      </c>
      <c r="D17" s="422"/>
      <c r="E17" s="422"/>
    </row>
    <row r="18" spans="1:5" ht="15" customHeight="1" x14ac:dyDescent="0.25">
      <c r="A18" s="273" t="s">
        <v>641</v>
      </c>
      <c r="B18" s="274">
        <v>569</v>
      </c>
      <c r="C18" s="422">
        <v>13823</v>
      </c>
      <c r="D18" s="422"/>
      <c r="E18" s="422"/>
    </row>
    <row r="19" spans="1:5" ht="15" customHeight="1" x14ac:dyDescent="0.25">
      <c r="A19" s="273" t="s">
        <v>642</v>
      </c>
      <c r="B19" s="274">
        <v>62</v>
      </c>
      <c r="C19" s="422">
        <v>1519</v>
      </c>
      <c r="D19" s="422"/>
      <c r="E19" s="422"/>
    </row>
    <row r="20" spans="1:5" ht="15" customHeight="1" x14ac:dyDescent="0.25">
      <c r="A20" s="282" t="s">
        <v>638</v>
      </c>
      <c r="B20" s="283">
        <f>SUM(B15:B19)</f>
        <v>952</v>
      </c>
      <c r="C20" s="293">
        <f>SUM(C15:C19)</f>
        <v>23167</v>
      </c>
      <c r="D20" s="293">
        <v>0</v>
      </c>
      <c r="E20" s="293">
        <v>0</v>
      </c>
    </row>
    <row r="21" spans="1:5" ht="15" customHeight="1" x14ac:dyDescent="0.25">
      <c r="A21" s="269" t="s">
        <v>61</v>
      </c>
      <c r="B21" s="284"/>
      <c r="C21" s="408"/>
      <c r="D21" s="422"/>
      <c r="E21" s="422"/>
    </row>
    <row r="22" spans="1:5" ht="15" customHeight="1" x14ac:dyDescent="0.25">
      <c r="A22" s="273" t="s">
        <v>682</v>
      </c>
      <c r="B22" s="274">
        <v>60</v>
      </c>
      <c r="C22" s="422">
        <v>1463</v>
      </c>
      <c r="D22" s="422"/>
      <c r="E22" s="422"/>
    </row>
    <row r="23" spans="1:5" ht="15" customHeight="1" x14ac:dyDescent="0.25">
      <c r="A23" s="273" t="s">
        <v>625</v>
      </c>
      <c r="B23" s="274">
        <v>403</v>
      </c>
      <c r="C23" s="422">
        <v>9791</v>
      </c>
      <c r="D23" s="422"/>
      <c r="E23" s="422"/>
    </row>
    <row r="24" spans="1:5" ht="15" customHeight="1" x14ac:dyDescent="0.25">
      <c r="A24" s="273" t="s">
        <v>626</v>
      </c>
      <c r="B24" s="274">
        <v>109</v>
      </c>
      <c r="C24" s="422">
        <v>2663</v>
      </c>
      <c r="D24" s="422"/>
      <c r="E24" s="422"/>
    </row>
    <row r="25" spans="1:5" ht="15" customHeight="1" x14ac:dyDescent="0.25">
      <c r="A25" s="273" t="s">
        <v>641</v>
      </c>
      <c r="B25" s="274">
        <v>386</v>
      </c>
      <c r="C25" s="422">
        <v>9384</v>
      </c>
      <c r="D25" s="422"/>
      <c r="E25" s="422"/>
    </row>
    <row r="26" spans="1:5" ht="15" customHeight="1" x14ac:dyDescent="0.25">
      <c r="A26" s="273" t="s">
        <v>631</v>
      </c>
      <c r="B26" s="274">
        <v>61</v>
      </c>
      <c r="C26" s="422">
        <v>1496</v>
      </c>
      <c r="D26" s="422"/>
      <c r="E26" s="422"/>
    </row>
    <row r="27" spans="1:5" ht="15" customHeight="1" x14ac:dyDescent="0.25">
      <c r="A27" s="276" t="s">
        <v>643</v>
      </c>
      <c r="B27" s="283">
        <f>SUM(B22:B26)</f>
        <v>1019</v>
      </c>
      <c r="C27" s="293">
        <f>SUM(C22:C26)</f>
        <v>24797</v>
      </c>
      <c r="D27" s="293">
        <v>0</v>
      </c>
      <c r="E27" s="293">
        <v>0</v>
      </c>
    </row>
    <row r="28" spans="1:5" ht="15" customHeight="1" x14ac:dyDescent="0.25">
      <c r="A28" s="269" t="s">
        <v>74</v>
      </c>
      <c r="B28" s="284"/>
      <c r="C28" s="408"/>
      <c r="D28" s="422"/>
      <c r="E28" s="422"/>
    </row>
    <row r="29" spans="1:5" ht="15" customHeight="1" x14ac:dyDescent="0.25">
      <c r="A29" s="273" t="s">
        <v>683</v>
      </c>
      <c r="B29" s="274">
        <v>61</v>
      </c>
      <c r="C29" s="422">
        <v>1487</v>
      </c>
      <c r="D29" s="422"/>
      <c r="E29" s="422"/>
    </row>
    <row r="30" spans="1:5" ht="15" customHeight="1" x14ac:dyDescent="0.25">
      <c r="A30" s="273" t="s">
        <v>625</v>
      </c>
      <c r="B30" s="274">
        <v>198</v>
      </c>
      <c r="C30" s="422">
        <v>4808</v>
      </c>
      <c r="D30" s="422"/>
      <c r="E30" s="422"/>
    </row>
    <row r="31" spans="1:5" ht="15" customHeight="1" x14ac:dyDescent="0.25">
      <c r="A31" s="273" t="s">
        <v>626</v>
      </c>
      <c r="B31" s="274">
        <v>1938</v>
      </c>
      <c r="C31" s="422">
        <v>47058</v>
      </c>
      <c r="D31" s="422"/>
      <c r="E31" s="422"/>
    </row>
    <row r="32" spans="1:5" ht="15" customHeight="1" x14ac:dyDescent="0.25">
      <c r="A32" s="273" t="s">
        <v>641</v>
      </c>
      <c r="B32" s="274">
        <v>803</v>
      </c>
      <c r="C32" s="422">
        <v>19498</v>
      </c>
      <c r="D32" s="422"/>
      <c r="E32" s="422"/>
    </row>
    <row r="33" spans="1:5" ht="15" customHeight="1" x14ac:dyDescent="0.25">
      <c r="A33" s="273" t="s">
        <v>648</v>
      </c>
      <c r="B33" s="274">
        <v>501</v>
      </c>
      <c r="C33" s="422">
        <v>12165</v>
      </c>
      <c r="D33" s="422"/>
      <c r="E33" s="422"/>
    </row>
    <row r="34" spans="1:5" ht="15" customHeight="1" x14ac:dyDescent="0.25">
      <c r="A34" s="276" t="s">
        <v>649</v>
      </c>
      <c r="B34" s="283">
        <f>SUM(B29:B33)</f>
        <v>3501</v>
      </c>
      <c r="C34" s="293">
        <f>SUM(C29:C33)</f>
        <v>85016</v>
      </c>
      <c r="D34" s="293">
        <v>0</v>
      </c>
      <c r="E34" s="293">
        <v>0</v>
      </c>
    </row>
    <row r="35" spans="1:5" ht="15" customHeight="1" x14ac:dyDescent="0.25">
      <c r="A35" s="269" t="s">
        <v>93</v>
      </c>
      <c r="B35" s="284"/>
      <c r="C35" s="408"/>
      <c r="D35" s="408"/>
      <c r="E35" s="408"/>
    </row>
    <row r="36" spans="1:5" ht="15" customHeight="1" x14ac:dyDescent="0.25">
      <c r="A36" s="273" t="s">
        <v>625</v>
      </c>
      <c r="B36" s="274">
        <v>118</v>
      </c>
      <c r="C36" s="422">
        <v>2888</v>
      </c>
      <c r="D36" s="422"/>
      <c r="E36" s="422"/>
    </row>
    <row r="37" spans="1:5" ht="15" customHeight="1" x14ac:dyDescent="0.25">
      <c r="A37" s="273" t="s">
        <v>626</v>
      </c>
      <c r="B37" s="274">
        <v>1240</v>
      </c>
      <c r="C37" s="422">
        <v>30113</v>
      </c>
      <c r="D37" s="422"/>
      <c r="E37" s="422"/>
    </row>
    <row r="38" spans="1:5" ht="15" customHeight="1" x14ac:dyDescent="0.25">
      <c r="A38" s="273" t="s">
        <v>630</v>
      </c>
      <c r="B38" s="274">
        <v>369</v>
      </c>
      <c r="C38" s="422">
        <v>8978</v>
      </c>
      <c r="D38" s="422"/>
      <c r="E38" s="422"/>
    </row>
    <row r="39" spans="1:5" ht="15" customHeight="1" x14ac:dyDescent="0.25">
      <c r="A39" s="282" t="s">
        <v>655</v>
      </c>
      <c r="B39" s="285">
        <f>SUM(B36:B38)</f>
        <v>1727</v>
      </c>
      <c r="C39" s="293">
        <f>SUM(C36:C38)</f>
        <v>41979</v>
      </c>
      <c r="D39" s="293">
        <v>0</v>
      </c>
      <c r="E39" s="293">
        <v>0</v>
      </c>
    </row>
    <row r="40" spans="1:5" ht="15" customHeight="1" x14ac:dyDescent="0.25">
      <c r="A40" s="286" t="s">
        <v>105</v>
      </c>
      <c r="B40" s="284"/>
      <c r="C40" s="408"/>
      <c r="D40" s="422"/>
      <c r="E40" s="422"/>
    </row>
    <row r="41" spans="1:5" ht="15" customHeight="1" x14ac:dyDescent="0.25">
      <c r="A41" s="273" t="s">
        <v>684</v>
      </c>
      <c r="B41" s="274">
        <v>61</v>
      </c>
      <c r="C41" s="422">
        <v>1482</v>
      </c>
      <c r="D41" s="422"/>
      <c r="E41" s="422"/>
    </row>
    <row r="42" spans="1:5" ht="15" customHeight="1" x14ac:dyDescent="0.25">
      <c r="A42" s="273" t="s">
        <v>658</v>
      </c>
      <c r="B42" s="274">
        <v>127</v>
      </c>
      <c r="C42" s="422">
        <v>3083</v>
      </c>
      <c r="D42" s="422"/>
      <c r="E42" s="422"/>
    </row>
    <row r="43" spans="1:5" ht="15" customHeight="1" x14ac:dyDescent="0.25">
      <c r="A43" s="273" t="s">
        <v>625</v>
      </c>
      <c r="B43" s="274">
        <v>123</v>
      </c>
      <c r="C43" s="422">
        <v>3008</v>
      </c>
      <c r="D43" s="422"/>
      <c r="E43" s="422"/>
    </row>
    <row r="44" spans="1:5" ht="15" customHeight="1" x14ac:dyDescent="0.25">
      <c r="A44" s="273" t="s">
        <v>626</v>
      </c>
      <c r="B44" s="274">
        <v>1668</v>
      </c>
      <c r="C44" s="422">
        <v>40498</v>
      </c>
      <c r="D44" s="422"/>
      <c r="E44" s="422"/>
    </row>
    <row r="45" spans="1:5" ht="15" customHeight="1" x14ac:dyDescent="0.25">
      <c r="A45" s="273" t="s">
        <v>641</v>
      </c>
      <c r="B45" s="274">
        <v>1116</v>
      </c>
      <c r="C45" s="422">
        <v>27109</v>
      </c>
      <c r="D45" s="422"/>
      <c r="E45" s="422"/>
    </row>
    <row r="46" spans="1:5" ht="15" customHeight="1" x14ac:dyDescent="0.25">
      <c r="A46" s="287" t="s">
        <v>661</v>
      </c>
      <c r="B46" s="285">
        <f>SUM(B41:B45)</f>
        <v>3095</v>
      </c>
      <c r="C46" s="293">
        <f>SUM(C41:C45)</f>
        <v>75180</v>
      </c>
      <c r="D46" s="293">
        <v>0</v>
      </c>
      <c r="E46" s="293">
        <v>0</v>
      </c>
    </row>
    <row r="47" spans="1:5" ht="15" customHeight="1" x14ac:dyDescent="0.25">
      <c r="A47" s="286" t="s">
        <v>126</v>
      </c>
      <c r="B47" s="284"/>
      <c r="C47" s="408"/>
      <c r="D47" s="422"/>
      <c r="E47" s="422"/>
    </row>
    <row r="48" spans="1:5" ht="15" customHeight="1" x14ac:dyDescent="0.25">
      <c r="A48" s="288" t="s">
        <v>625</v>
      </c>
      <c r="B48" s="274">
        <v>83</v>
      </c>
      <c r="C48" s="422">
        <v>2017</v>
      </c>
      <c r="D48" s="422"/>
      <c r="E48" s="422"/>
    </row>
    <row r="49" spans="1:5" ht="15" customHeight="1" x14ac:dyDescent="0.25">
      <c r="A49" s="288" t="s">
        <v>626</v>
      </c>
      <c r="B49" s="274">
        <v>1245</v>
      </c>
      <c r="C49" s="422">
        <v>30229</v>
      </c>
      <c r="D49" s="422"/>
      <c r="E49" s="422"/>
    </row>
    <row r="50" spans="1:5" ht="15" customHeight="1" x14ac:dyDescent="0.25">
      <c r="A50" s="288" t="s">
        <v>641</v>
      </c>
      <c r="B50" s="274">
        <v>803</v>
      </c>
      <c r="C50" s="422">
        <v>19497</v>
      </c>
      <c r="D50" s="422"/>
      <c r="E50" s="422"/>
    </row>
    <row r="51" spans="1:5" ht="15" customHeight="1" x14ac:dyDescent="0.25">
      <c r="A51" s="288" t="s">
        <v>664</v>
      </c>
      <c r="B51" s="274">
        <v>96</v>
      </c>
      <c r="C51" s="422">
        <v>2341</v>
      </c>
      <c r="D51" s="422"/>
      <c r="E51" s="422"/>
    </row>
    <row r="52" spans="1:5" ht="15" customHeight="1" x14ac:dyDescent="0.25">
      <c r="A52" s="288" t="s">
        <v>665</v>
      </c>
      <c r="B52" s="274">
        <v>103</v>
      </c>
      <c r="C52" s="422">
        <v>2510</v>
      </c>
      <c r="D52" s="422"/>
      <c r="E52" s="422"/>
    </row>
    <row r="53" spans="1:5" ht="15" customHeight="1" x14ac:dyDescent="0.25">
      <c r="A53" s="287" t="s">
        <v>666</v>
      </c>
      <c r="B53" s="285">
        <f>SUM(B48:B52)</f>
        <v>2330</v>
      </c>
      <c r="C53" s="293">
        <f>SUM(C48:C52)</f>
        <v>56594</v>
      </c>
      <c r="D53" s="293">
        <v>0</v>
      </c>
      <c r="E53" s="293">
        <v>0</v>
      </c>
    </row>
    <row r="54" spans="1:5" ht="15" customHeight="1" x14ac:dyDescent="0.25">
      <c r="A54" s="286" t="s">
        <v>151</v>
      </c>
      <c r="B54" s="284"/>
      <c r="C54" s="408"/>
      <c r="D54" s="408"/>
      <c r="E54" s="408"/>
    </row>
    <row r="55" spans="1:5" ht="15" customHeight="1" x14ac:dyDescent="0.25">
      <c r="A55" s="288" t="s">
        <v>685</v>
      </c>
      <c r="B55" s="284">
        <v>76</v>
      </c>
      <c r="C55" s="422">
        <v>1854</v>
      </c>
      <c r="D55" s="422"/>
      <c r="E55" s="422"/>
    </row>
    <row r="56" spans="1:5" ht="15" customHeight="1" x14ac:dyDescent="0.25">
      <c r="A56" s="288" t="s">
        <v>686</v>
      </c>
      <c r="B56" s="274">
        <v>146</v>
      </c>
      <c r="C56" s="422">
        <v>3557</v>
      </c>
      <c r="D56" s="422"/>
      <c r="E56" s="422"/>
    </row>
    <row r="57" spans="1:5" ht="15" customHeight="1" x14ac:dyDescent="0.25">
      <c r="A57" s="288" t="s">
        <v>626</v>
      </c>
      <c r="B57" s="274">
        <v>901</v>
      </c>
      <c r="C57" s="422">
        <v>21882</v>
      </c>
      <c r="D57" s="422"/>
      <c r="E57" s="422"/>
    </row>
    <row r="58" spans="1:5" ht="15" customHeight="1" x14ac:dyDescent="0.25">
      <c r="A58" s="288" t="s">
        <v>641</v>
      </c>
      <c r="B58" s="274">
        <v>194</v>
      </c>
      <c r="C58" s="422">
        <v>4715</v>
      </c>
      <c r="D58" s="422"/>
      <c r="E58" s="422"/>
    </row>
    <row r="59" spans="1:5" ht="15" customHeight="1" x14ac:dyDescent="0.25">
      <c r="A59" s="287" t="s">
        <v>671</v>
      </c>
      <c r="B59" s="285">
        <f>SUM(B55:B58)</f>
        <v>1317</v>
      </c>
      <c r="C59" s="293">
        <f>SUM(C55:C58)</f>
        <v>32008</v>
      </c>
      <c r="D59" s="293">
        <v>0</v>
      </c>
      <c r="E59" s="293">
        <v>0</v>
      </c>
    </row>
    <row r="60" spans="1:5" ht="15" customHeight="1" x14ac:dyDescent="0.25">
      <c r="A60" s="269" t="s">
        <v>172</v>
      </c>
      <c r="B60" s="284"/>
      <c r="C60" s="408"/>
      <c r="D60" s="422"/>
      <c r="E60" s="422"/>
    </row>
    <row r="61" spans="1:5" ht="15" customHeight="1" x14ac:dyDescent="0.25">
      <c r="A61" s="273" t="s">
        <v>682</v>
      </c>
      <c r="B61" s="274">
        <v>137</v>
      </c>
      <c r="C61" s="422">
        <v>3328</v>
      </c>
      <c r="D61" s="422"/>
      <c r="E61" s="422"/>
    </row>
    <row r="62" spans="1:5" ht="15" customHeight="1" x14ac:dyDescent="0.25">
      <c r="A62" s="273" t="s">
        <v>674</v>
      </c>
      <c r="B62" s="274">
        <v>61</v>
      </c>
      <c r="C62" s="422">
        <v>1496</v>
      </c>
      <c r="D62" s="422"/>
      <c r="E62" s="422"/>
    </row>
    <row r="63" spans="1:5" ht="15" customHeight="1" x14ac:dyDescent="0.25">
      <c r="A63" s="273" t="s">
        <v>625</v>
      </c>
      <c r="B63" s="274">
        <v>339</v>
      </c>
      <c r="C63" s="422">
        <v>8243</v>
      </c>
      <c r="D63" s="422"/>
      <c r="E63" s="422"/>
    </row>
    <row r="64" spans="1:5" ht="15" customHeight="1" x14ac:dyDescent="0.25">
      <c r="A64" s="273" t="s">
        <v>626</v>
      </c>
      <c r="B64" s="274">
        <v>137</v>
      </c>
      <c r="C64" s="422">
        <v>3334</v>
      </c>
      <c r="D64" s="422"/>
      <c r="E64" s="422"/>
    </row>
    <row r="65" spans="1:5" ht="15" customHeight="1" x14ac:dyDescent="0.25">
      <c r="A65" s="273" t="s">
        <v>641</v>
      </c>
      <c r="B65" s="274">
        <v>656</v>
      </c>
      <c r="C65" s="422">
        <v>15938</v>
      </c>
      <c r="D65" s="422"/>
      <c r="E65" s="422"/>
    </row>
    <row r="66" spans="1:5" ht="15" customHeight="1" x14ac:dyDescent="0.25">
      <c r="A66" s="287" t="s">
        <v>678</v>
      </c>
      <c r="B66" s="289">
        <f>SUM(B61:B65)</f>
        <v>1330</v>
      </c>
      <c r="C66" s="293">
        <f>SUM(C61:C65)</f>
        <v>32339</v>
      </c>
      <c r="D66" s="293">
        <v>0</v>
      </c>
      <c r="E66" s="293">
        <v>0</v>
      </c>
    </row>
    <row r="67" spans="1:5" ht="15" customHeight="1" x14ac:dyDescent="0.25">
      <c r="A67" s="290" t="s">
        <v>459</v>
      </c>
      <c r="B67" s="291">
        <v>0</v>
      </c>
      <c r="C67" s="424">
        <v>0</v>
      </c>
      <c r="D67" s="275">
        <v>407948</v>
      </c>
      <c r="E67" s="425">
        <v>430792.99999999994</v>
      </c>
    </row>
    <row r="68" spans="1:5" ht="15" customHeight="1" x14ac:dyDescent="0.25">
      <c r="A68" s="287" t="s">
        <v>679</v>
      </c>
      <c r="B68" s="285">
        <f t="shared" ref="B68:C68" si="0">B13+B20+B27+B34+B39+B46+B53+B59+B66+B67</f>
        <v>15866</v>
      </c>
      <c r="C68" s="293">
        <f t="shared" si="0"/>
        <v>385583</v>
      </c>
      <c r="D68" s="293">
        <f>D13+D20+D27+D34+D39+D46+D53+D59+D66+D67</f>
        <v>407948</v>
      </c>
      <c r="E68" s="293">
        <f t="shared" ref="E68" si="1">E13+E20+E27+E34+E39+E46+E53+E59+E66+E67</f>
        <v>430792.99999999994</v>
      </c>
    </row>
  </sheetData>
  <mergeCells count="5">
    <mergeCell ref="A1:E1"/>
    <mergeCell ref="A2:E2"/>
    <mergeCell ref="B4:E4"/>
    <mergeCell ref="B5:B6"/>
    <mergeCell ref="C5:E5"/>
  </mergeCells>
  <printOptions horizontalCentered="1"/>
  <pageMargins left="0.39370078740157483" right="0.39370078740157483" top="0.39370078740157483" bottom="0" header="0.51181102362204722" footer="0.51181102362204722"/>
  <pageSetup paperSize="9" scale="6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5"/>
  <sheetViews>
    <sheetView showGridLines="0" view="pageBreakPreview" zoomScaleNormal="100" zoomScaleSheetLayoutView="100" workbookViewId="0">
      <selection activeCell="B3" sqref="B3:M3"/>
    </sheetView>
  </sheetViews>
  <sheetFormatPr defaultRowHeight="12.75" x14ac:dyDescent="0.2"/>
  <cols>
    <col min="1" max="1" width="9.140625" style="296" customWidth="1"/>
    <col min="2" max="14" width="10.7109375" style="296" customWidth="1"/>
    <col min="15" max="15" width="10.85546875" style="296" customWidth="1"/>
    <col min="16" max="256" width="9.140625" style="296"/>
    <col min="257" max="259" width="10.85546875" style="296" customWidth="1"/>
    <col min="260" max="260" width="10.28515625" style="296" customWidth="1"/>
    <col min="261" max="271" width="10.85546875" style="296" customWidth="1"/>
    <col min="272" max="512" width="9.140625" style="296"/>
    <col min="513" max="515" width="10.85546875" style="296" customWidth="1"/>
    <col min="516" max="516" width="10.28515625" style="296" customWidth="1"/>
    <col min="517" max="527" width="10.85546875" style="296" customWidth="1"/>
    <col min="528" max="768" width="9.140625" style="296"/>
    <col min="769" max="771" width="10.85546875" style="296" customWidth="1"/>
    <col min="772" max="772" width="10.28515625" style="296" customWidth="1"/>
    <col min="773" max="783" width="10.85546875" style="296" customWidth="1"/>
    <col min="784" max="1024" width="9.140625" style="296"/>
    <col min="1025" max="1027" width="10.85546875" style="296" customWidth="1"/>
    <col min="1028" max="1028" width="10.28515625" style="296" customWidth="1"/>
    <col min="1029" max="1039" width="10.85546875" style="296" customWidth="1"/>
    <col min="1040" max="1280" width="9.140625" style="296"/>
    <col min="1281" max="1283" width="10.85546875" style="296" customWidth="1"/>
    <col min="1284" max="1284" width="10.28515625" style="296" customWidth="1"/>
    <col min="1285" max="1295" width="10.85546875" style="296" customWidth="1"/>
    <col min="1296" max="1536" width="9.140625" style="296"/>
    <col min="1537" max="1539" width="10.85546875" style="296" customWidth="1"/>
    <col min="1540" max="1540" width="10.28515625" style="296" customWidth="1"/>
    <col min="1541" max="1551" width="10.85546875" style="296" customWidth="1"/>
    <col min="1552" max="1792" width="9.140625" style="296"/>
    <col min="1793" max="1795" width="10.85546875" style="296" customWidth="1"/>
    <col min="1796" max="1796" width="10.28515625" style="296" customWidth="1"/>
    <col min="1797" max="1807" width="10.85546875" style="296" customWidth="1"/>
    <col min="1808" max="2048" width="9.140625" style="296"/>
    <col min="2049" max="2051" width="10.85546875" style="296" customWidth="1"/>
    <col min="2052" max="2052" width="10.28515625" style="296" customWidth="1"/>
    <col min="2053" max="2063" width="10.85546875" style="296" customWidth="1"/>
    <col min="2064" max="2304" width="9.140625" style="296"/>
    <col min="2305" max="2307" width="10.85546875" style="296" customWidth="1"/>
    <col min="2308" max="2308" width="10.28515625" style="296" customWidth="1"/>
    <col min="2309" max="2319" width="10.85546875" style="296" customWidth="1"/>
    <col min="2320" max="2560" width="9.140625" style="296"/>
    <col min="2561" max="2563" width="10.85546875" style="296" customWidth="1"/>
    <col min="2564" max="2564" width="10.28515625" style="296" customWidth="1"/>
    <col min="2565" max="2575" width="10.85546875" style="296" customWidth="1"/>
    <col min="2576" max="2816" width="9.140625" style="296"/>
    <col min="2817" max="2819" width="10.85546875" style="296" customWidth="1"/>
    <col min="2820" max="2820" width="10.28515625" style="296" customWidth="1"/>
    <col min="2821" max="2831" width="10.85546875" style="296" customWidth="1"/>
    <col min="2832" max="3072" width="9.140625" style="296"/>
    <col min="3073" max="3075" width="10.85546875" style="296" customWidth="1"/>
    <col min="3076" max="3076" width="10.28515625" style="296" customWidth="1"/>
    <col min="3077" max="3087" width="10.85546875" style="296" customWidth="1"/>
    <col min="3088" max="3328" width="9.140625" style="296"/>
    <col min="3329" max="3331" width="10.85546875" style="296" customWidth="1"/>
    <col min="3332" max="3332" width="10.28515625" style="296" customWidth="1"/>
    <col min="3333" max="3343" width="10.85546875" style="296" customWidth="1"/>
    <col min="3344" max="3584" width="9.140625" style="296"/>
    <col min="3585" max="3587" width="10.85546875" style="296" customWidth="1"/>
    <col min="3588" max="3588" width="10.28515625" style="296" customWidth="1"/>
    <col min="3589" max="3599" width="10.85546875" style="296" customWidth="1"/>
    <col min="3600" max="3840" width="9.140625" style="296"/>
    <col min="3841" max="3843" width="10.85546875" style="296" customWidth="1"/>
    <col min="3844" max="3844" width="10.28515625" style="296" customWidth="1"/>
    <col min="3845" max="3855" width="10.85546875" style="296" customWidth="1"/>
    <col min="3856" max="4096" width="9.140625" style="296"/>
    <col min="4097" max="4099" width="10.85546875" style="296" customWidth="1"/>
    <col min="4100" max="4100" width="10.28515625" style="296" customWidth="1"/>
    <col min="4101" max="4111" width="10.85546875" style="296" customWidth="1"/>
    <col min="4112" max="4352" width="9.140625" style="296"/>
    <col min="4353" max="4355" width="10.85546875" style="296" customWidth="1"/>
    <col min="4356" max="4356" width="10.28515625" style="296" customWidth="1"/>
    <col min="4357" max="4367" width="10.85546875" style="296" customWidth="1"/>
    <col min="4368" max="4608" width="9.140625" style="296"/>
    <col min="4609" max="4611" width="10.85546875" style="296" customWidth="1"/>
    <col min="4612" max="4612" width="10.28515625" style="296" customWidth="1"/>
    <col min="4613" max="4623" width="10.85546875" style="296" customWidth="1"/>
    <col min="4624" max="4864" width="9.140625" style="296"/>
    <col min="4865" max="4867" width="10.85546875" style="296" customWidth="1"/>
    <col min="4868" max="4868" width="10.28515625" style="296" customWidth="1"/>
    <col min="4869" max="4879" width="10.85546875" style="296" customWidth="1"/>
    <col min="4880" max="5120" width="9.140625" style="296"/>
    <col min="5121" max="5123" width="10.85546875" style="296" customWidth="1"/>
    <col min="5124" max="5124" width="10.28515625" style="296" customWidth="1"/>
    <col min="5125" max="5135" width="10.85546875" style="296" customWidth="1"/>
    <col min="5136" max="5376" width="9.140625" style="296"/>
    <col min="5377" max="5379" width="10.85546875" style="296" customWidth="1"/>
    <col min="5380" max="5380" width="10.28515625" style="296" customWidth="1"/>
    <col min="5381" max="5391" width="10.85546875" style="296" customWidth="1"/>
    <col min="5392" max="5632" width="9.140625" style="296"/>
    <col min="5633" max="5635" width="10.85546875" style="296" customWidth="1"/>
    <col min="5636" max="5636" width="10.28515625" style="296" customWidth="1"/>
    <col min="5637" max="5647" width="10.85546875" style="296" customWidth="1"/>
    <col min="5648" max="5888" width="9.140625" style="296"/>
    <col min="5889" max="5891" width="10.85546875" style="296" customWidth="1"/>
    <col min="5892" max="5892" width="10.28515625" style="296" customWidth="1"/>
    <col min="5893" max="5903" width="10.85546875" style="296" customWidth="1"/>
    <col min="5904" max="6144" width="9.140625" style="296"/>
    <col min="6145" max="6147" width="10.85546875" style="296" customWidth="1"/>
    <col min="6148" max="6148" width="10.28515625" style="296" customWidth="1"/>
    <col min="6149" max="6159" width="10.85546875" style="296" customWidth="1"/>
    <col min="6160" max="6400" width="9.140625" style="296"/>
    <col min="6401" max="6403" width="10.85546875" style="296" customWidth="1"/>
    <col min="6404" max="6404" width="10.28515625" style="296" customWidth="1"/>
    <col min="6405" max="6415" width="10.85546875" style="296" customWidth="1"/>
    <col min="6416" max="6656" width="9.140625" style="296"/>
    <col min="6657" max="6659" width="10.85546875" style="296" customWidth="1"/>
    <col min="6660" max="6660" width="10.28515625" style="296" customWidth="1"/>
    <col min="6661" max="6671" width="10.85546875" style="296" customWidth="1"/>
    <col min="6672" max="6912" width="9.140625" style="296"/>
    <col min="6913" max="6915" width="10.85546875" style="296" customWidth="1"/>
    <col min="6916" max="6916" width="10.28515625" style="296" customWidth="1"/>
    <col min="6917" max="6927" width="10.85546875" style="296" customWidth="1"/>
    <col min="6928" max="7168" width="9.140625" style="296"/>
    <col min="7169" max="7171" width="10.85546875" style="296" customWidth="1"/>
    <col min="7172" max="7172" width="10.28515625" style="296" customWidth="1"/>
    <col min="7173" max="7183" width="10.85546875" style="296" customWidth="1"/>
    <col min="7184" max="7424" width="9.140625" style="296"/>
    <col min="7425" max="7427" width="10.85546875" style="296" customWidth="1"/>
    <col min="7428" max="7428" width="10.28515625" style="296" customWidth="1"/>
    <col min="7429" max="7439" width="10.85546875" style="296" customWidth="1"/>
    <col min="7440" max="7680" width="9.140625" style="296"/>
    <col min="7681" max="7683" width="10.85546875" style="296" customWidth="1"/>
    <col min="7684" max="7684" width="10.28515625" style="296" customWidth="1"/>
    <col min="7685" max="7695" width="10.85546875" style="296" customWidth="1"/>
    <col min="7696" max="7936" width="9.140625" style="296"/>
    <col min="7937" max="7939" width="10.85546875" style="296" customWidth="1"/>
    <col min="7940" max="7940" width="10.28515625" style="296" customWidth="1"/>
    <col min="7941" max="7951" width="10.85546875" style="296" customWidth="1"/>
    <col min="7952" max="8192" width="9.140625" style="296"/>
    <col min="8193" max="8195" width="10.85546875" style="296" customWidth="1"/>
    <col min="8196" max="8196" width="10.28515625" style="296" customWidth="1"/>
    <col min="8197" max="8207" width="10.85546875" style="296" customWidth="1"/>
    <col min="8208" max="8448" width="9.140625" style="296"/>
    <col min="8449" max="8451" width="10.85546875" style="296" customWidth="1"/>
    <col min="8452" max="8452" width="10.28515625" style="296" customWidth="1"/>
    <col min="8453" max="8463" width="10.85546875" style="296" customWidth="1"/>
    <col min="8464" max="8704" width="9.140625" style="296"/>
    <col min="8705" max="8707" width="10.85546875" style="296" customWidth="1"/>
    <col min="8708" max="8708" width="10.28515625" style="296" customWidth="1"/>
    <col min="8709" max="8719" width="10.85546875" style="296" customWidth="1"/>
    <col min="8720" max="8960" width="9.140625" style="296"/>
    <col min="8961" max="8963" width="10.85546875" style="296" customWidth="1"/>
    <col min="8964" max="8964" width="10.28515625" style="296" customWidth="1"/>
    <col min="8965" max="8975" width="10.85546875" style="296" customWidth="1"/>
    <col min="8976" max="9216" width="9.140625" style="296"/>
    <col min="9217" max="9219" width="10.85546875" style="296" customWidth="1"/>
    <col min="9220" max="9220" width="10.28515625" style="296" customWidth="1"/>
    <col min="9221" max="9231" width="10.85546875" style="296" customWidth="1"/>
    <col min="9232" max="9472" width="9.140625" style="296"/>
    <col min="9473" max="9475" width="10.85546875" style="296" customWidth="1"/>
    <col min="9476" max="9476" width="10.28515625" style="296" customWidth="1"/>
    <col min="9477" max="9487" width="10.85546875" style="296" customWidth="1"/>
    <col min="9488" max="9728" width="9.140625" style="296"/>
    <col min="9729" max="9731" width="10.85546875" style="296" customWidth="1"/>
    <col min="9732" max="9732" width="10.28515625" style="296" customWidth="1"/>
    <col min="9733" max="9743" width="10.85546875" style="296" customWidth="1"/>
    <col min="9744" max="9984" width="9.140625" style="296"/>
    <col min="9985" max="9987" width="10.85546875" style="296" customWidth="1"/>
    <col min="9988" max="9988" width="10.28515625" style="296" customWidth="1"/>
    <col min="9989" max="9999" width="10.85546875" style="296" customWidth="1"/>
    <col min="10000" max="10240" width="9.140625" style="296"/>
    <col min="10241" max="10243" width="10.85546875" style="296" customWidth="1"/>
    <col min="10244" max="10244" width="10.28515625" style="296" customWidth="1"/>
    <col min="10245" max="10255" width="10.85546875" style="296" customWidth="1"/>
    <col min="10256" max="10496" width="9.140625" style="296"/>
    <col min="10497" max="10499" width="10.85546875" style="296" customWidth="1"/>
    <col min="10500" max="10500" width="10.28515625" style="296" customWidth="1"/>
    <col min="10501" max="10511" width="10.85546875" style="296" customWidth="1"/>
    <col min="10512" max="10752" width="9.140625" style="296"/>
    <col min="10753" max="10755" width="10.85546875" style="296" customWidth="1"/>
    <col min="10756" max="10756" width="10.28515625" style="296" customWidth="1"/>
    <col min="10757" max="10767" width="10.85546875" style="296" customWidth="1"/>
    <col min="10768" max="11008" width="9.140625" style="296"/>
    <col min="11009" max="11011" width="10.85546875" style="296" customWidth="1"/>
    <col min="11012" max="11012" width="10.28515625" style="296" customWidth="1"/>
    <col min="11013" max="11023" width="10.85546875" style="296" customWidth="1"/>
    <col min="11024" max="11264" width="9.140625" style="296"/>
    <col min="11265" max="11267" width="10.85546875" style="296" customWidth="1"/>
    <col min="11268" max="11268" width="10.28515625" style="296" customWidth="1"/>
    <col min="11269" max="11279" width="10.85546875" style="296" customWidth="1"/>
    <col min="11280" max="11520" width="9.140625" style="296"/>
    <col min="11521" max="11523" width="10.85546875" style="296" customWidth="1"/>
    <col min="11524" max="11524" width="10.28515625" style="296" customWidth="1"/>
    <col min="11525" max="11535" width="10.85546875" style="296" customWidth="1"/>
    <col min="11536" max="11776" width="9.140625" style="296"/>
    <col min="11777" max="11779" width="10.85546875" style="296" customWidth="1"/>
    <col min="11780" max="11780" width="10.28515625" style="296" customWidth="1"/>
    <col min="11781" max="11791" width="10.85546875" style="296" customWidth="1"/>
    <col min="11792" max="12032" width="9.140625" style="296"/>
    <col min="12033" max="12035" width="10.85546875" style="296" customWidth="1"/>
    <col min="12036" max="12036" width="10.28515625" style="296" customWidth="1"/>
    <col min="12037" max="12047" width="10.85546875" style="296" customWidth="1"/>
    <col min="12048" max="12288" width="9.140625" style="296"/>
    <col min="12289" max="12291" width="10.85546875" style="296" customWidth="1"/>
    <col min="12292" max="12292" width="10.28515625" style="296" customWidth="1"/>
    <col min="12293" max="12303" width="10.85546875" style="296" customWidth="1"/>
    <col min="12304" max="12544" width="9.140625" style="296"/>
    <col min="12545" max="12547" width="10.85546875" style="296" customWidth="1"/>
    <col min="12548" max="12548" width="10.28515625" style="296" customWidth="1"/>
    <col min="12549" max="12559" width="10.85546875" style="296" customWidth="1"/>
    <col min="12560" max="12800" width="9.140625" style="296"/>
    <col min="12801" max="12803" width="10.85546875" style="296" customWidth="1"/>
    <col min="12804" max="12804" width="10.28515625" style="296" customWidth="1"/>
    <col min="12805" max="12815" width="10.85546875" style="296" customWidth="1"/>
    <col min="12816" max="13056" width="9.140625" style="296"/>
    <col min="13057" max="13059" width="10.85546875" style="296" customWidth="1"/>
    <col min="13060" max="13060" width="10.28515625" style="296" customWidth="1"/>
    <col min="13061" max="13071" width="10.85546875" style="296" customWidth="1"/>
    <col min="13072" max="13312" width="9.140625" style="296"/>
    <col min="13313" max="13315" width="10.85546875" style="296" customWidth="1"/>
    <col min="13316" max="13316" width="10.28515625" style="296" customWidth="1"/>
    <col min="13317" max="13327" width="10.85546875" style="296" customWidth="1"/>
    <col min="13328" max="13568" width="9.140625" style="296"/>
    <col min="13569" max="13571" width="10.85546875" style="296" customWidth="1"/>
    <col min="13572" max="13572" width="10.28515625" style="296" customWidth="1"/>
    <col min="13573" max="13583" width="10.85546875" style="296" customWidth="1"/>
    <col min="13584" max="13824" width="9.140625" style="296"/>
    <col min="13825" max="13827" width="10.85546875" style="296" customWidth="1"/>
    <col min="13828" max="13828" width="10.28515625" style="296" customWidth="1"/>
    <col min="13829" max="13839" width="10.85546875" style="296" customWidth="1"/>
    <col min="13840" max="14080" width="9.140625" style="296"/>
    <col min="14081" max="14083" width="10.85546875" style="296" customWidth="1"/>
    <col min="14084" max="14084" width="10.28515625" style="296" customWidth="1"/>
    <col min="14085" max="14095" width="10.85546875" style="296" customWidth="1"/>
    <col min="14096" max="14336" width="9.140625" style="296"/>
    <col min="14337" max="14339" width="10.85546875" style="296" customWidth="1"/>
    <col min="14340" max="14340" width="10.28515625" style="296" customWidth="1"/>
    <col min="14341" max="14351" width="10.85546875" style="296" customWidth="1"/>
    <col min="14352" max="14592" width="9.140625" style="296"/>
    <col min="14593" max="14595" width="10.85546875" style="296" customWidth="1"/>
    <col min="14596" max="14596" width="10.28515625" style="296" customWidth="1"/>
    <col min="14597" max="14607" width="10.85546875" style="296" customWidth="1"/>
    <col min="14608" max="14848" width="9.140625" style="296"/>
    <col min="14849" max="14851" width="10.85546875" style="296" customWidth="1"/>
    <col min="14852" max="14852" width="10.28515625" style="296" customWidth="1"/>
    <col min="14853" max="14863" width="10.85546875" style="296" customWidth="1"/>
    <col min="14864" max="15104" width="9.140625" style="296"/>
    <col min="15105" max="15107" width="10.85546875" style="296" customWidth="1"/>
    <col min="15108" max="15108" width="10.28515625" style="296" customWidth="1"/>
    <col min="15109" max="15119" width="10.85546875" style="296" customWidth="1"/>
    <col min="15120" max="15360" width="9.140625" style="296"/>
    <col min="15361" max="15363" width="10.85546875" style="296" customWidth="1"/>
    <col min="15364" max="15364" width="10.28515625" style="296" customWidth="1"/>
    <col min="15365" max="15375" width="10.85546875" style="296" customWidth="1"/>
    <col min="15376" max="15616" width="9.140625" style="296"/>
    <col min="15617" max="15619" width="10.85546875" style="296" customWidth="1"/>
    <col min="15620" max="15620" width="10.28515625" style="296" customWidth="1"/>
    <col min="15621" max="15631" width="10.85546875" style="296" customWidth="1"/>
    <col min="15632" max="15872" width="9.140625" style="296"/>
    <col min="15873" max="15875" width="10.85546875" style="296" customWidth="1"/>
    <col min="15876" max="15876" width="10.28515625" style="296" customWidth="1"/>
    <col min="15877" max="15887" width="10.85546875" style="296" customWidth="1"/>
    <col min="15888" max="16128" width="9.140625" style="296"/>
    <col min="16129" max="16131" width="10.85546875" style="296" customWidth="1"/>
    <col min="16132" max="16132" width="10.28515625" style="296" customWidth="1"/>
    <col min="16133" max="16143" width="10.85546875" style="296" customWidth="1"/>
    <col min="16144" max="16384" width="9.140625" style="296"/>
  </cols>
  <sheetData>
    <row r="1" spans="1:13" ht="15" customHeight="1" x14ac:dyDescent="0.2">
      <c r="A1" s="294"/>
      <c r="B1" s="162" t="s">
        <v>689</v>
      </c>
      <c r="C1" s="173"/>
      <c r="D1" s="173"/>
      <c r="E1" s="174"/>
      <c r="F1" s="174"/>
      <c r="G1" s="174"/>
      <c r="H1" s="173"/>
      <c r="I1" s="173"/>
      <c r="J1" s="173"/>
      <c r="K1" s="173"/>
      <c r="L1" s="173"/>
      <c r="M1" s="437"/>
    </row>
    <row r="2" spans="1:13" ht="15" customHeight="1" x14ac:dyDescent="0.25">
      <c r="A2" s="298"/>
      <c r="B2" s="175"/>
      <c r="C2" s="173"/>
      <c r="D2" s="173"/>
      <c r="E2" s="174"/>
      <c r="F2" s="174"/>
      <c r="G2" s="174"/>
      <c r="H2" s="173"/>
      <c r="I2" s="173"/>
      <c r="J2" s="173"/>
      <c r="K2" s="173"/>
      <c r="L2" s="173"/>
      <c r="M2"/>
    </row>
    <row r="3" spans="1:13" ht="30" customHeight="1" x14ac:dyDescent="0.2">
      <c r="A3" s="294"/>
      <c r="B3" s="897" t="s">
        <v>1256</v>
      </c>
      <c r="C3" s="897"/>
      <c r="D3" s="897"/>
      <c r="E3" s="897"/>
      <c r="F3" s="897"/>
      <c r="G3" s="897"/>
      <c r="H3" s="897"/>
      <c r="I3" s="897"/>
      <c r="J3" s="897"/>
      <c r="K3" s="897"/>
      <c r="L3" s="897"/>
      <c r="M3" s="897"/>
    </row>
    <row r="4" spans="1:13" ht="15" customHeight="1" x14ac:dyDescent="0.2">
      <c r="A4" s="294"/>
      <c r="B4" s="176"/>
      <c r="C4" s="177"/>
      <c r="D4" s="176"/>
      <c r="E4" s="61"/>
      <c r="F4" s="61"/>
      <c r="G4" s="61"/>
      <c r="H4" s="176"/>
      <c r="I4" s="176"/>
      <c r="J4" s="176"/>
      <c r="K4" s="176"/>
      <c r="L4" s="176"/>
      <c r="M4"/>
    </row>
    <row r="5" spans="1:13" ht="15" customHeight="1" x14ac:dyDescent="0.25">
      <c r="A5" s="294"/>
      <c r="B5" s="175" t="s">
        <v>1159</v>
      </c>
      <c r="C5" s="175"/>
      <c r="D5" s="175"/>
      <c r="E5" s="175"/>
      <c r="F5" s="175"/>
      <c r="G5" s="175"/>
      <c r="H5" s="175"/>
      <c r="I5" s="175"/>
      <c r="J5" s="175"/>
      <c r="K5" s="175"/>
      <c r="L5" s="175"/>
      <c r="M5" s="175"/>
    </row>
  </sheetData>
  <mergeCells count="1">
    <mergeCell ref="B3:M3"/>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E125"/>
  <sheetViews>
    <sheetView showGridLines="0" view="pageBreakPreview" topLeftCell="A65" zoomScaleNormal="100" zoomScaleSheetLayoutView="100" workbookViewId="0">
      <selection activeCell="C22" sqref="C22"/>
    </sheetView>
  </sheetViews>
  <sheetFormatPr defaultColWidth="9.28515625" defaultRowHeight="12.75" x14ac:dyDescent="0.2"/>
  <cols>
    <col min="1" max="1" width="70.7109375" style="759" customWidth="1"/>
    <col min="2" max="4" width="12.7109375" style="759" customWidth="1"/>
    <col min="5" max="5" width="0.7109375" style="759" customWidth="1"/>
    <col min="6" max="229" width="9.28515625" style="759"/>
    <col min="230" max="230" width="56" style="759" customWidth="1"/>
    <col min="231" max="232" width="11.42578125" style="759" customWidth="1"/>
    <col min="233" max="233" width="12.5703125" style="759" customWidth="1"/>
    <col min="234" max="234" width="0.7109375" style="759" customWidth="1"/>
    <col min="235" max="235" width="13.28515625" style="759" bestFit="1" customWidth="1"/>
    <col min="236" max="236" width="17.42578125" style="759" customWidth="1"/>
    <col min="237" max="237" width="13.28515625" style="759" customWidth="1"/>
    <col min="238" max="238" width="10.7109375" style="759" bestFit="1" customWidth="1"/>
    <col min="239" max="485" width="9.28515625" style="759"/>
    <col min="486" max="486" width="56" style="759" customWidth="1"/>
    <col min="487" max="488" width="11.42578125" style="759" customWidth="1"/>
    <col min="489" max="489" width="12.5703125" style="759" customWidth="1"/>
    <col min="490" max="490" width="0.7109375" style="759" customWidth="1"/>
    <col min="491" max="491" width="13.28515625" style="759" bestFit="1" customWidth="1"/>
    <col min="492" max="492" width="17.42578125" style="759" customWidth="1"/>
    <col min="493" max="493" width="13.28515625" style="759" customWidth="1"/>
    <col min="494" max="494" width="10.7109375" style="759" bestFit="1" customWidth="1"/>
    <col min="495" max="741" width="9.28515625" style="759"/>
    <col min="742" max="742" width="56" style="759" customWidth="1"/>
    <col min="743" max="744" width="11.42578125" style="759" customWidth="1"/>
    <col min="745" max="745" width="12.5703125" style="759" customWidth="1"/>
    <col min="746" max="746" width="0.7109375" style="759" customWidth="1"/>
    <col min="747" max="747" width="13.28515625" style="759" bestFit="1" customWidth="1"/>
    <col min="748" max="748" width="17.42578125" style="759" customWidth="1"/>
    <col min="749" max="749" width="13.28515625" style="759" customWidth="1"/>
    <col min="750" max="750" width="10.7109375" style="759" bestFit="1" customWidth="1"/>
    <col min="751" max="997" width="9.28515625" style="759"/>
    <col min="998" max="998" width="56" style="759" customWidth="1"/>
    <col min="999" max="1000" width="11.42578125" style="759" customWidth="1"/>
    <col min="1001" max="1001" width="12.5703125" style="759" customWidth="1"/>
    <col min="1002" max="1002" width="0.7109375" style="759" customWidth="1"/>
    <col min="1003" max="1003" width="13.28515625" style="759" bestFit="1" customWidth="1"/>
    <col min="1004" max="1004" width="17.42578125" style="759" customWidth="1"/>
    <col min="1005" max="1005" width="13.28515625" style="759" customWidth="1"/>
    <col min="1006" max="1006" width="10.7109375" style="759" bestFit="1" customWidth="1"/>
    <col min="1007" max="1253" width="9.28515625" style="759"/>
    <col min="1254" max="1254" width="56" style="759" customWidth="1"/>
    <col min="1255" max="1256" width="11.42578125" style="759" customWidth="1"/>
    <col min="1257" max="1257" width="12.5703125" style="759" customWidth="1"/>
    <col min="1258" max="1258" width="0.7109375" style="759" customWidth="1"/>
    <col min="1259" max="1259" width="13.28515625" style="759" bestFit="1" customWidth="1"/>
    <col min="1260" max="1260" width="17.42578125" style="759" customWidth="1"/>
    <col min="1261" max="1261" width="13.28515625" style="759" customWidth="1"/>
    <col min="1262" max="1262" width="10.7109375" style="759" bestFit="1" customWidth="1"/>
    <col min="1263" max="1509" width="9.28515625" style="759"/>
    <col min="1510" max="1510" width="56" style="759" customWidth="1"/>
    <col min="1511" max="1512" width="11.42578125" style="759" customWidth="1"/>
    <col min="1513" max="1513" width="12.5703125" style="759" customWidth="1"/>
    <col min="1514" max="1514" width="0.7109375" style="759" customWidth="1"/>
    <col min="1515" max="1515" width="13.28515625" style="759" bestFit="1" customWidth="1"/>
    <col min="1516" max="1516" width="17.42578125" style="759" customWidth="1"/>
    <col min="1517" max="1517" width="13.28515625" style="759" customWidth="1"/>
    <col min="1518" max="1518" width="10.7109375" style="759" bestFit="1" customWidth="1"/>
    <col min="1519" max="1765" width="9.28515625" style="759"/>
    <col min="1766" max="1766" width="56" style="759" customWidth="1"/>
    <col min="1767" max="1768" width="11.42578125" style="759" customWidth="1"/>
    <col min="1769" max="1769" width="12.5703125" style="759" customWidth="1"/>
    <col min="1770" max="1770" width="0.7109375" style="759" customWidth="1"/>
    <col min="1771" max="1771" width="13.28515625" style="759" bestFit="1" customWidth="1"/>
    <col min="1772" max="1772" width="17.42578125" style="759" customWidth="1"/>
    <col min="1773" max="1773" width="13.28515625" style="759" customWidth="1"/>
    <col min="1774" max="1774" width="10.7109375" style="759" bestFit="1" customWidth="1"/>
    <col min="1775" max="2021" width="9.28515625" style="759"/>
    <col min="2022" max="2022" width="56" style="759" customWidth="1"/>
    <col min="2023" max="2024" width="11.42578125" style="759" customWidth="1"/>
    <col min="2025" max="2025" width="12.5703125" style="759" customWidth="1"/>
    <col min="2026" max="2026" width="0.7109375" style="759" customWidth="1"/>
    <col min="2027" max="2027" width="13.28515625" style="759" bestFit="1" customWidth="1"/>
    <col min="2028" max="2028" width="17.42578125" style="759" customWidth="1"/>
    <col min="2029" max="2029" width="13.28515625" style="759" customWidth="1"/>
    <col min="2030" max="2030" width="10.7109375" style="759" bestFit="1" customWidth="1"/>
    <col min="2031" max="2277" width="9.28515625" style="759"/>
    <col min="2278" max="2278" width="56" style="759" customWidth="1"/>
    <col min="2279" max="2280" width="11.42578125" style="759" customWidth="1"/>
    <col min="2281" max="2281" width="12.5703125" style="759" customWidth="1"/>
    <col min="2282" max="2282" width="0.7109375" style="759" customWidth="1"/>
    <col min="2283" max="2283" width="13.28515625" style="759" bestFit="1" customWidth="1"/>
    <col min="2284" max="2284" width="17.42578125" style="759" customWidth="1"/>
    <col min="2285" max="2285" width="13.28515625" style="759" customWidth="1"/>
    <col min="2286" max="2286" width="10.7109375" style="759" bestFit="1" customWidth="1"/>
    <col min="2287" max="2533" width="9.28515625" style="759"/>
    <col min="2534" max="2534" width="56" style="759" customWidth="1"/>
    <col min="2535" max="2536" width="11.42578125" style="759" customWidth="1"/>
    <col min="2537" max="2537" width="12.5703125" style="759" customWidth="1"/>
    <col min="2538" max="2538" width="0.7109375" style="759" customWidth="1"/>
    <col min="2539" max="2539" width="13.28515625" style="759" bestFit="1" customWidth="1"/>
    <col min="2540" max="2540" width="17.42578125" style="759" customWidth="1"/>
    <col min="2541" max="2541" width="13.28515625" style="759" customWidth="1"/>
    <col min="2542" max="2542" width="10.7109375" style="759" bestFit="1" customWidth="1"/>
    <col min="2543" max="2789" width="9.28515625" style="759"/>
    <col min="2790" max="2790" width="56" style="759" customWidth="1"/>
    <col min="2791" max="2792" width="11.42578125" style="759" customWidth="1"/>
    <col min="2793" max="2793" width="12.5703125" style="759" customWidth="1"/>
    <col min="2794" max="2794" width="0.7109375" style="759" customWidth="1"/>
    <col min="2795" max="2795" width="13.28515625" style="759" bestFit="1" customWidth="1"/>
    <col min="2796" max="2796" width="17.42578125" style="759" customWidth="1"/>
    <col min="2797" max="2797" width="13.28515625" style="759" customWidth="1"/>
    <col min="2798" max="2798" width="10.7109375" style="759" bestFit="1" customWidth="1"/>
    <col min="2799" max="3045" width="9.28515625" style="759"/>
    <col min="3046" max="3046" width="56" style="759" customWidth="1"/>
    <col min="3047" max="3048" width="11.42578125" style="759" customWidth="1"/>
    <col min="3049" max="3049" width="12.5703125" style="759" customWidth="1"/>
    <col min="3050" max="3050" width="0.7109375" style="759" customWidth="1"/>
    <col min="3051" max="3051" width="13.28515625" style="759" bestFit="1" customWidth="1"/>
    <col min="3052" max="3052" width="17.42578125" style="759" customWidth="1"/>
    <col min="3053" max="3053" width="13.28515625" style="759" customWidth="1"/>
    <col min="3054" max="3054" width="10.7109375" style="759" bestFit="1" customWidth="1"/>
    <col min="3055" max="3301" width="9.28515625" style="759"/>
    <col min="3302" max="3302" width="56" style="759" customWidth="1"/>
    <col min="3303" max="3304" width="11.42578125" style="759" customWidth="1"/>
    <col min="3305" max="3305" width="12.5703125" style="759" customWidth="1"/>
    <col min="3306" max="3306" width="0.7109375" style="759" customWidth="1"/>
    <col min="3307" max="3307" width="13.28515625" style="759" bestFit="1" customWidth="1"/>
    <col min="3308" max="3308" width="17.42578125" style="759" customWidth="1"/>
    <col min="3309" max="3309" width="13.28515625" style="759" customWidth="1"/>
    <col min="3310" max="3310" width="10.7109375" style="759" bestFit="1" customWidth="1"/>
    <col min="3311" max="3557" width="9.28515625" style="759"/>
    <col min="3558" max="3558" width="56" style="759" customWidth="1"/>
    <col min="3559" max="3560" width="11.42578125" style="759" customWidth="1"/>
    <col min="3561" max="3561" width="12.5703125" style="759" customWidth="1"/>
    <col min="3562" max="3562" width="0.7109375" style="759" customWidth="1"/>
    <col min="3563" max="3563" width="13.28515625" style="759" bestFit="1" customWidth="1"/>
    <col min="3564" max="3564" width="17.42578125" style="759" customWidth="1"/>
    <col min="3565" max="3565" width="13.28515625" style="759" customWidth="1"/>
    <col min="3566" max="3566" width="10.7109375" style="759" bestFit="1" customWidth="1"/>
    <col min="3567" max="3813" width="9.28515625" style="759"/>
    <col min="3814" max="3814" width="56" style="759" customWidth="1"/>
    <col min="3815" max="3816" width="11.42578125" style="759" customWidth="1"/>
    <col min="3817" max="3817" width="12.5703125" style="759" customWidth="1"/>
    <col min="3818" max="3818" width="0.7109375" style="759" customWidth="1"/>
    <col min="3819" max="3819" width="13.28515625" style="759" bestFit="1" customWidth="1"/>
    <col min="3820" max="3820" width="17.42578125" style="759" customWidth="1"/>
    <col min="3821" max="3821" width="13.28515625" style="759" customWidth="1"/>
    <col min="3822" max="3822" width="10.7109375" style="759" bestFit="1" customWidth="1"/>
    <col min="3823" max="4069" width="9.28515625" style="759"/>
    <col min="4070" max="4070" width="56" style="759" customWidth="1"/>
    <col min="4071" max="4072" width="11.42578125" style="759" customWidth="1"/>
    <col min="4073" max="4073" width="12.5703125" style="759" customWidth="1"/>
    <col min="4074" max="4074" width="0.7109375" style="759" customWidth="1"/>
    <col min="4075" max="4075" width="13.28515625" style="759" bestFit="1" customWidth="1"/>
    <col min="4076" max="4076" width="17.42578125" style="759" customWidth="1"/>
    <col min="4077" max="4077" width="13.28515625" style="759" customWidth="1"/>
    <col min="4078" max="4078" width="10.7109375" style="759" bestFit="1" customWidth="1"/>
    <col min="4079" max="4325" width="9.28515625" style="759"/>
    <col min="4326" max="4326" width="56" style="759" customWidth="1"/>
    <col min="4327" max="4328" width="11.42578125" style="759" customWidth="1"/>
    <col min="4329" max="4329" width="12.5703125" style="759" customWidth="1"/>
    <col min="4330" max="4330" width="0.7109375" style="759" customWidth="1"/>
    <col min="4331" max="4331" width="13.28515625" style="759" bestFit="1" customWidth="1"/>
    <col min="4332" max="4332" width="17.42578125" style="759" customWidth="1"/>
    <col min="4333" max="4333" width="13.28515625" style="759" customWidth="1"/>
    <col min="4334" max="4334" width="10.7109375" style="759" bestFit="1" customWidth="1"/>
    <col min="4335" max="4581" width="9.28515625" style="759"/>
    <col min="4582" max="4582" width="56" style="759" customWidth="1"/>
    <col min="4583" max="4584" width="11.42578125" style="759" customWidth="1"/>
    <col min="4585" max="4585" width="12.5703125" style="759" customWidth="1"/>
    <col min="4586" max="4586" width="0.7109375" style="759" customWidth="1"/>
    <col min="4587" max="4587" width="13.28515625" style="759" bestFit="1" customWidth="1"/>
    <col min="4588" max="4588" width="17.42578125" style="759" customWidth="1"/>
    <col min="4589" max="4589" width="13.28515625" style="759" customWidth="1"/>
    <col min="4590" max="4590" width="10.7109375" style="759" bestFit="1" customWidth="1"/>
    <col min="4591" max="4837" width="9.28515625" style="759"/>
    <col min="4838" max="4838" width="56" style="759" customWidth="1"/>
    <col min="4839" max="4840" width="11.42578125" style="759" customWidth="1"/>
    <col min="4841" max="4841" width="12.5703125" style="759" customWidth="1"/>
    <col min="4842" max="4842" width="0.7109375" style="759" customWidth="1"/>
    <col min="4843" max="4843" width="13.28515625" style="759" bestFit="1" customWidth="1"/>
    <col min="4844" max="4844" width="17.42578125" style="759" customWidth="1"/>
    <col min="4845" max="4845" width="13.28515625" style="759" customWidth="1"/>
    <col min="4846" max="4846" width="10.7109375" style="759" bestFit="1" customWidth="1"/>
    <col min="4847" max="5093" width="9.28515625" style="759"/>
    <col min="5094" max="5094" width="56" style="759" customWidth="1"/>
    <col min="5095" max="5096" width="11.42578125" style="759" customWidth="1"/>
    <col min="5097" max="5097" width="12.5703125" style="759" customWidth="1"/>
    <col min="5098" max="5098" width="0.7109375" style="759" customWidth="1"/>
    <col min="5099" max="5099" width="13.28515625" style="759" bestFit="1" customWidth="1"/>
    <col min="5100" max="5100" width="17.42578125" style="759" customWidth="1"/>
    <col min="5101" max="5101" width="13.28515625" style="759" customWidth="1"/>
    <col min="5102" max="5102" width="10.7109375" style="759" bestFit="1" customWidth="1"/>
    <col min="5103" max="5349" width="9.28515625" style="759"/>
    <col min="5350" max="5350" width="56" style="759" customWidth="1"/>
    <col min="5351" max="5352" width="11.42578125" style="759" customWidth="1"/>
    <col min="5353" max="5353" width="12.5703125" style="759" customWidth="1"/>
    <col min="5354" max="5354" width="0.7109375" style="759" customWidth="1"/>
    <col min="5355" max="5355" width="13.28515625" style="759" bestFit="1" customWidth="1"/>
    <col min="5356" max="5356" width="17.42578125" style="759" customWidth="1"/>
    <col min="5357" max="5357" width="13.28515625" style="759" customWidth="1"/>
    <col min="5358" max="5358" width="10.7109375" style="759" bestFit="1" customWidth="1"/>
    <col min="5359" max="5605" width="9.28515625" style="759"/>
    <col min="5606" max="5606" width="56" style="759" customWidth="1"/>
    <col min="5607" max="5608" width="11.42578125" style="759" customWidth="1"/>
    <col min="5609" max="5609" width="12.5703125" style="759" customWidth="1"/>
    <col min="5610" max="5610" width="0.7109375" style="759" customWidth="1"/>
    <col min="5611" max="5611" width="13.28515625" style="759" bestFit="1" customWidth="1"/>
    <col min="5612" max="5612" width="17.42578125" style="759" customWidth="1"/>
    <col min="5613" max="5613" width="13.28515625" style="759" customWidth="1"/>
    <col min="5614" max="5614" width="10.7109375" style="759" bestFit="1" customWidth="1"/>
    <col min="5615" max="5861" width="9.28515625" style="759"/>
    <col min="5862" max="5862" width="56" style="759" customWidth="1"/>
    <col min="5863" max="5864" width="11.42578125" style="759" customWidth="1"/>
    <col min="5865" max="5865" width="12.5703125" style="759" customWidth="1"/>
    <col min="5866" max="5866" width="0.7109375" style="759" customWidth="1"/>
    <col min="5867" max="5867" width="13.28515625" style="759" bestFit="1" customWidth="1"/>
    <col min="5868" max="5868" width="17.42578125" style="759" customWidth="1"/>
    <col min="5869" max="5869" width="13.28515625" style="759" customWidth="1"/>
    <col min="5870" max="5870" width="10.7109375" style="759" bestFit="1" customWidth="1"/>
    <col min="5871" max="6117" width="9.28515625" style="759"/>
    <col min="6118" max="6118" width="56" style="759" customWidth="1"/>
    <col min="6119" max="6120" width="11.42578125" style="759" customWidth="1"/>
    <col min="6121" max="6121" width="12.5703125" style="759" customWidth="1"/>
    <col min="6122" max="6122" width="0.7109375" style="759" customWidth="1"/>
    <col min="6123" max="6123" width="13.28515625" style="759" bestFit="1" customWidth="1"/>
    <col min="6124" max="6124" width="17.42578125" style="759" customWidth="1"/>
    <col min="6125" max="6125" width="13.28515625" style="759" customWidth="1"/>
    <col min="6126" max="6126" width="10.7109375" style="759" bestFit="1" customWidth="1"/>
    <col min="6127" max="6373" width="9.28515625" style="759"/>
    <col min="6374" max="6374" width="56" style="759" customWidth="1"/>
    <col min="6375" max="6376" width="11.42578125" style="759" customWidth="1"/>
    <col min="6377" max="6377" width="12.5703125" style="759" customWidth="1"/>
    <col min="6378" max="6378" width="0.7109375" style="759" customWidth="1"/>
    <col min="6379" max="6379" width="13.28515625" style="759" bestFit="1" customWidth="1"/>
    <col min="6380" max="6380" width="17.42578125" style="759" customWidth="1"/>
    <col min="6381" max="6381" width="13.28515625" style="759" customWidth="1"/>
    <col min="6382" max="6382" width="10.7109375" style="759" bestFit="1" customWidth="1"/>
    <col min="6383" max="6629" width="9.28515625" style="759"/>
    <col min="6630" max="6630" width="56" style="759" customWidth="1"/>
    <col min="6631" max="6632" width="11.42578125" style="759" customWidth="1"/>
    <col min="6633" max="6633" width="12.5703125" style="759" customWidth="1"/>
    <col min="6634" max="6634" width="0.7109375" style="759" customWidth="1"/>
    <col min="6635" max="6635" width="13.28515625" style="759" bestFit="1" customWidth="1"/>
    <col min="6636" max="6636" width="17.42578125" style="759" customWidth="1"/>
    <col min="6637" max="6637" width="13.28515625" style="759" customWidth="1"/>
    <col min="6638" max="6638" width="10.7109375" style="759" bestFit="1" customWidth="1"/>
    <col min="6639" max="6885" width="9.28515625" style="759"/>
    <col min="6886" max="6886" width="56" style="759" customWidth="1"/>
    <col min="6887" max="6888" width="11.42578125" style="759" customWidth="1"/>
    <col min="6889" max="6889" width="12.5703125" style="759" customWidth="1"/>
    <col min="6890" max="6890" width="0.7109375" style="759" customWidth="1"/>
    <col min="6891" max="6891" width="13.28515625" style="759" bestFit="1" customWidth="1"/>
    <col min="6892" max="6892" width="17.42578125" style="759" customWidth="1"/>
    <col min="6893" max="6893" width="13.28515625" style="759" customWidth="1"/>
    <col min="6894" max="6894" width="10.7109375" style="759" bestFit="1" customWidth="1"/>
    <col min="6895" max="7141" width="9.28515625" style="759"/>
    <col min="7142" max="7142" width="56" style="759" customWidth="1"/>
    <col min="7143" max="7144" width="11.42578125" style="759" customWidth="1"/>
    <col min="7145" max="7145" width="12.5703125" style="759" customWidth="1"/>
    <col min="7146" max="7146" width="0.7109375" style="759" customWidth="1"/>
    <col min="7147" max="7147" width="13.28515625" style="759" bestFit="1" customWidth="1"/>
    <col min="7148" max="7148" width="17.42578125" style="759" customWidth="1"/>
    <col min="7149" max="7149" width="13.28515625" style="759" customWidth="1"/>
    <col min="7150" max="7150" width="10.7109375" style="759" bestFit="1" customWidth="1"/>
    <col min="7151" max="7397" width="9.28515625" style="759"/>
    <col min="7398" max="7398" width="56" style="759" customWidth="1"/>
    <col min="7399" max="7400" width="11.42578125" style="759" customWidth="1"/>
    <col min="7401" max="7401" width="12.5703125" style="759" customWidth="1"/>
    <col min="7402" max="7402" width="0.7109375" style="759" customWidth="1"/>
    <col min="7403" max="7403" width="13.28515625" style="759" bestFit="1" customWidth="1"/>
    <col min="7404" max="7404" width="17.42578125" style="759" customWidth="1"/>
    <col min="7405" max="7405" width="13.28515625" style="759" customWidth="1"/>
    <col min="7406" max="7406" width="10.7109375" style="759" bestFit="1" customWidth="1"/>
    <col min="7407" max="7653" width="9.28515625" style="759"/>
    <col min="7654" max="7654" width="56" style="759" customWidth="1"/>
    <col min="7655" max="7656" width="11.42578125" style="759" customWidth="1"/>
    <col min="7657" max="7657" width="12.5703125" style="759" customWidth="1"/>
    <col min="7658" max="7658" width="0.7109375" style="759" customWidth="1"/>
    <col min="7659" max="7659" width="13.28515625" style="759" bestFit="1" customWidth="1"/>
    <col min="7660" max="7660" width="17.42578125" style="759" customWidth="1"/>
    <col min="7661" max="7661" width="13.28515625" style="759" customWidth="1"/>
    <col min="7662" max="7662" width="10.7109375" style="759" bestFit="1" customWidth="1"/>
    <col min="7663" max="7909" width="9.28515625" style="759"/>
    <col min="7910" max="7910" width="56" style="759" customWidth="1"/>
    <col min="7911" max="7912" width="11.42578125" style="759" customWidth="1"/>
    <col min="7913" max="7913" width="12.5703125" style="759" customWidth="1"/>
    <col min="7914" max="7914" width="0.7109375" style="759" customWidth="1"/>
    <col min="7915" max="7915" width="13.28515625" style="759" bestFit="1" customWidth="1"/>
    <col min="7916" max="7916" width="17.42578125" style="759" customWidth="1"/>
    <col min="7917" max="7917" width="13.28515625" style="759" customWidth="1"/>
    <col min="7918" max="7918" width="10.7109375" style="759" bestFit="1" customWidth="1"/>
    <col min="7919" max="8165" width="9.28515625" style="759"/>
    <col min="8166" max="8166" width="56" style="759" customWidth="1"/>
    <col min="8167" max="8168" width="11.42578125" style="759" customWidth="1"/>
    <col min="8169" max="8169" width="12.5703125" style="759" customWidth="1"/>
    <col min="8170" max="8170" width="0.7109375" style="759" customWidth="1"/>
    <col min="8171" max="8171" width="13.28515625" style="759" bestFit="1" customWidth="1"/>
    <col min="8172" max="8172" width="17.42578125" style="759" customWidth="1"/>
    <col min="8173" max="8173" width="13.28515625" style="759" customWidth="1"/>
    <col min="8174" max="8174" width="10.7109375" style="759" bestFit="1" customWidth="1"/>
    <col min="8175" max="8421" width="9.28515625" style="759"/>
    <col min="8422" max="8422" width="56" style="759" customWidth="1"/>
    <col min="8423" max="8424" width="11.42578125" style="759" customWidth="1"/>
    <col min="8425" max="8425" width="12.5703125" style="759" customWidth="1"/>
    <col min="8426" max="8426" width="0.7109375" style="759" customWidth="1"/>
    <col min="8427" max="8427" width="13.28515625" style="759" bestFit="1" customWidth="1"/>
    <col min="8428" max="8428" width="17.42578125" style="759" customWidth="1"/>
    <col min="8429" max="8429" width="13.28515625" style="759" customWidth="1"/>
    <col min="8430" max="8430" width="10.7109375" style="759" bestFit="1" customWidth="1"/>
    <col min="8431" max="8677" width="9.28515625" style="759"/>
    <col min="8678" max="8678" width="56" style="759" customWidth="1"/>
    <col min="8679" max="8680" width="11.42578125" style="759" customWidth="1"/>
    <col min="8681" max="8681" width="12.5703125" style="759" customWidth="1"/>
    <col min="8682" max="8682" width="0.7109375" style="759" customWidth="1"/>
    <col min="8683" max="8683" width="13.28515625" style="759" bestFit="1" customWidth="1"/>
    <col min="8684" max="8684" width="17.42578125" style="759" customWidth="1"/>
    <col min="8685" max="8685" width="13.28515625" style="759" customWidth="1"/>
    <col min="8686" max="8686" width="10.7109375" style="759" bestFit="1" customWidth="1"/>
    <col min="8687" max="8933" width="9.28515625" style="759"/>
    <col min="8934" max="8934" width="56" style="759" customWidth="1"/>
    <col min="8935" max="8936" width="11.42578125" style="759" customWidth="1"/>
    <col min="8937" max="8937" width="12.5703125" style="759" customWidth="1"/>
    <col min="8938" max="8938" width="0.7109375" style="759" customWidth="1"/>
    <col min="8939" max="8939" width="13.28515625" style="759" bestFit="1" customWidth="1"/>
    <col min="8940" max="8940" width="17.42578125" style="759" customWidth="1"/>
    <col min="8941" max="8941" width="13.28515625" style="759" customWidth="1"/>
    <col min="8942" max="8942" width="10.7109375" style="759" bestFit="1" customWidth="1"/>
    <col min="8943" max="9189" width="9.28515625" style="759"/>
    <col min="9190" max="9190" width="56" style="759" customWidth="1"/>
    <col min="9191" max="9192" width="11.42578125" style="759" customWidth="1"/>
    <col min="9193" max="9193" width="12.5703125" style="759" customWidth="1"/>
    <col min="9194" max="9194" width="0.7109375" style="759" customWidth="1"/>
    <col min="9195" max="9195" width="13.28515625" style="759" bestFit="1" customWidth="1"/>
    <col min="9196" max="9196" width="17.42578125" style="759" customWidth="1"/>
    <col min="9197" max="9197" width="13.28515625" style="759" customWidth="1"/>
    <col min="9198" max="9198" width="10.7109375" style="759" bestFit="1" customWidth="1"/>
    <col min="9199" max="9445" width="9.28515625" style="759"/>
    <col min="9446" max="9446" width="56" style="759" customWidth="1"/>
    <col min="9447" max="9448" width="11.42578125" style="759" customWidth="1"/>
    <col min="9449" max="9449" width="12.5703125" style="759" customWidth="1"/>
    <col min="9450" max="9450" width="0.7109375" style="759" customWidth="1"/>
    <col min="9451" max="9451" width="13.28515625" style="759" bestFit="1" customWidth="1"/>
    <col min="9452" max="9452" width="17.42578125" style="759" customWidth="1"/>
    <col min="9453" max="9453" width="13.28515625" style="759" customWidth="1"/>
    <col min="9454" max="9454" width="10.7109375" style="759" bestFit="1" customWidth="1"/>
    <col min="9455" max="9701" width="9.28515625" style="759"/>
    <col min="9702" max="9702" width="56" style="759" customWidth="1"/>
    <col min="9703" max="9704" width="11.42578125" style="759" customWidth="1"/>
    <col min="9705" max="9705" width="12.5703125" style="759" customWidth="1"/>
    <col min="9706" max="9706" width="0.7109375" style="759" customWidth="1"/>
    <col min="9707" max="9707" width="13.28515625" style="759" bestFit="1" customWidth="1"/>
    <col min="9708" max="9708" width="17.42578125" style="759" customWidth="1"/>
    <col min="9709" max="9709" width="13.28515625" style="759" customWidth="1"/>
    <col min="9710" max="9710" width="10.7109375" style="759" bestFit="1" customWidth="1"/>
    <col min="9711" max="9957" width="9.28515625" style="759"/>
    <col min="9958" max="9958" width="56" style="759" customWidth="1"/>
    <col min="9959" max="9960" width="11.42578125" style="759" customWidth="1"/>
    <col min="9961" max="9961" width="12.5703125" style="759" customWidth="1"/>
    <col min="9962" max="9962" width="0.7109375" style="759" customWidth="1"/>
    <col min="9963" max="9963" width="13.28515625" style="759" bestFit="1" customWidth="1"/>
    <col min="9964" max="9964" width="17.42578125" style="759" customWidth="1"/>
    <col min="9965" max="9965" width="13.28515625" style="759" customWidth="1"/>
    <col min="9966" max="9966" width="10.7109375" style="759" bestFit="1" customWidth="1"/>
    <col min="9967" max="10213" width="9.28515625" style="759"/>
    <col min="10214" max="10214" width="56" style="759" customWidth="1"/>
    <col min="10215" max="10216" width="11.42578125" style="759" customWidth="1"/>
    <col min="10217" max="10217" width="12.5703125" style="759" customWidth="1"/>
    <col min="10218" max="10218" width="0.7109375" style="759" customWidth="1"/>
    <col min="10219" max="10219" width="13.28515625" style="759" bestFit="1" customWidth="1"/>
    <col min="10220" max="10220" width="17.42578125" style="759" customWidth="1"/>
    <col min="10221" max="10221" width="13.28515625" style="759" customWidth="1"/>
    <col min="10222" max="10222" width="10.7109375" style="759" bestFit="1" customWidth="1"/>
    <col min="10223" max="10469" width="9.28515625" style="759"/>
    <col min="10470" max="10470" width="56" style="759" customWidth="1"/>
    <col min="10471" max="10472" width="11.42578125" style="759" customWidth="1"/>
    <col min="10473" max="10473" width="12.5703125" style="759" customWidth="1"/>
    <col min="10474" max="10474" width="0.7109375" style="759" customWidth="1"/>
    <col min="10475" max="10475" width="13.28515625" style="759" bestFit="1" customWidth="1"/>
    <col min="10476" max="10476" width="17.42578125" style="759" customWidth="1"/>
    <col min="10477" max="10477" width="13.28515625" style="759" customWidth="1"/>
    <col min="10478" max="10478" width="10.7109375" style="759" bestFit="1" customWidth="1"/>
    <col min="10479" max="10725" width="9.28515625" style="759"/>
    <col min="10726" max="10726" width="56" style="759" customWidth="1"/>
    <col min="10727" max="10728" width="11.42578125" style="759" customWidth="1"/>
    <col min="10729" max="10729" width="12.5703125" style="759" customWidth="1"/>
    <col min="10730" max="10730" width="0.7109375" style="759" customWidth="1"/>
    <col min="10731" max="10731" width="13.28515625" style="759" bestFit="1" customWidth="1"/>
    <col min="10732" max="10732" width="17.42578125" style="759" customWidth="1"/>
    <col min="10733" max="10733" width="13.28515625" style="759" customWidth="1"/>
    <col min="10734" max="10734" width="10.7109375" style="759" bestFit="1" customWidth="1"/>
    <col min="10735" max="10981" width="9.28515625" style="759"/>
    <col min="10982" max="10982" width="56" style="759" customWidth="1"/>
    <col min="10983" max="10984" width="11.42578125" style="759" customWidth="1"/>
    <col min="10985" max="10985" width="12.5703125" style="759" customWidth="1"/>
    <col min="10986" max="10986" width="0.7109375" style="759" customWidth="1"/>
    <col min="10987" max="10987" width="13.28515625" style="759" bestFit="1" customWidth="1"/>
    <col min="10988" max="10988" width="17.42578125" style="759" customWidth="1"/>
    <col min="10989" max="10989" width="13.28515625" style="759" customWidth="1"/>
    <col min="10990" max="10990" width="10.7109375" style="759" bestFit="1" customWidth="1"/>
    <col min="10991" max="11237" width="9.28515625" style="759"/>
    <col min="11238" max="11238" width="56" style="759" customWidth="1"/>
    <col min="11239" max="11240" width="11.42578125" style="759" customWidth="1"/>
    <col min="11241" max="11241" width="12.5703125" style="759" customWidth="1"/>
    <col min="11242" max="11242" width="0.7109375" style="759" customWidth="1"/>
    <col min="11243" max="11243" width="13.28515625" style="759" bestFit="1" customWidth="1"/>
    <col min="11244" max="11244" width="17.42578125" style="759" customWidth="1"/>
    <col min="11245" max="11245" width="13.28515625" style="759" customWidth="1"/>
    <col min="11246" max="11246" width="10.7109375" style="759" bestFit="1" customWidth="1"/>
    <col min="11247" max="11493" width="9.28515625" style="759"/>
    <col min="11494" max="11494" width="56" style="759" customWidth="1"/>
    <col min="11495" max="11496" width="11.42578125" style="759" customWidth="1"/>
    <col min="11497" max="11497" width="12.5703125" style="759" customWidth="1"/>
    <col min="11498" max="11498" width="0.7109375" style="759" customWidth="1"/>
    <col min="11499" max="11499" width="13.28515625" style="759" bestFit="1" customWidth="1"/>
    <col min="11500" max="11500" width="17.42578125" style="759" customWidth="1"/>
    <col min="11501" max="11501" width="13.28515625" style="759" customWidth="1"/>
    <col min="11502" max="11502" width="10.7109375" style="759" bestFit="1" customWidth="1"/>
    <col min="11503" max="11749" width="9.28515625" style="759"/>
    <col min="11750" max="11750" width="56" style="759" customWidth="1"/>
    <col min="11751" max="11752" width="11.42578125" style="759" customWidth="1"/>
    <col min="11753" max="11753" width="12.5703125" style="759" customWidth="1"/>
    <col min="11754" max="11754" width="0.7109375" style="759" customWidth="1"/>
    <col min="11755" max="11755" width="13.28515625" style="759" bestFit="1" customWidth="1"/>
    <col min="11756" max="11756" width="17.42578125" style="759" customWidth="1"/>
    <col min="11757" max="11757" width="13.28515625" style="759" customWidth="1"/>
    <col min="11758" max="11758" width="10.7109375" style="759" bestFit="1" customWidth="1"/>
    <col min="11759" max="12005" width="9.28515625" style="759"/>
    <col min="12006" max="12006" width="56" style="759" customWidth="1"/>
    <col min="12007" max="12008" width="11.42578125" style="759" customWidth="1"/>
    <col min="12009" max="12009" width="12.5703125" style="759" customWidth="1"/>
    <col min="12010" max="12010" width="0.7109375" style="759" customWidth="1"/>
    <col min="12011" max="12011" width="13.28515625" style="759" bestFit="1" customWidth="1"/>
    <col min="12012" max="12012" width="17.42578125" style="759" customWidth="1"/>
    <col min="12013" max="12013" width="13.28515625" style="759" customWidth="1"/>
    <col min="12014" max="12014" width="10.7109375" style="759" bestFit="1" customWidth="1"/>
    <col min="12015" max="12261" width="9.28515625" style="759"/>
    <col min="12262" max="12262" width="56" style="759" customWidth="1"/>
    <col min="12263" max="12264" width="11.42578125" style="759" customWidth="1"/>
    <col min="12265" max="12265" width="12.5703125" style="759" customWidth="1"/>
    <col min="12266" max="12266" width="0.7109375" style="759" customWidth="1"/>
    <col min="12267" max="12267" width="13.28515625" style="759" bestFit="1" customWidth="1"/>
    <col min="12268" max="12268" width="17.42578125" style="759" customWidth="1"/>
    <col min="12269" max="12269" width="13.28515625" style="759" customWidth="1"/>
    <col min="12270" max="12270" width="10.7109375" style="759" bestFit="1" customWidth="1"/>
    <col min="12271" max="12517" width="9.28515625" style="759"/>
    <col min="12518" max="12518" width="56" style="759" customWidth="1"/>
    <col min="12519" max="12520" width="11.42578125" style="759" customWidth="1"/>
    <col min="12521" max="12521" width="12.5703125" style="759" customWidth="1"/>
    <col min="12522" max="12522" width="0.7109375" style="759" customWidth="1"/>
    <col min="12523" max="12523" width="13.28515625" style="759" bestFit="1" customWidth="1"/>
    <col min="12524" max="12524" width="17.42578125" style="759" customWidth="1"/>
    <col min="12525" max="12525" width="13.28515625" style="759" customWidth="1"/>
    <col min="12526" max="12526" width="10.7109375" style="759" bestFit="1" customWidth="1"/>
    <col min="12527" max="12773" width="9.28515625" style="759"/>
    <col min="12774" max="12774" width="56" style="759" customWidth="1"/>
    <col min="12775" max="12776" width="11.42578125" style="759" customWidth="1"/>
    <col min="12777" max="12777" width="12.5703125" style="759" customWidth="1"/>
    <col min="12778" max="12778" width="0.7109375" style="759" customWidth="1"/>
    <col min="12779" max="12779" width="13.28515625" style="759" bestFit="1" customWidth="1"/>
    <col min="12780" max="12780" width="17.42578125" style="759" customWidth="1"/>
    <col min="12781" max="12781" width="13.28515625" style="759" customWidth="1"/>
    <col min="12782" max="12782" width="10.7109375" style="759" bestFit="1" customWidth="1"/>
    <col min="12783" max="13029" width="9.28515625" style="759"/>
    <col min="13030" max="13030" width="56" style="759" customWidth="1"/>
    <col min="13031" max="13032" width="11.42578125" style="759" customWidth="1"/>
    <col min="13033" max="13033" width="12.5703125" style="759" customWidth="1"/>
    <col min="13034" max="13034" width="0.7109375" style="759" customWidth="1"/>
    <col min="13035" max="13035" width="13.28515625" style="759" bestFit="1" customWidth="1"/>
    <col min="13036" max="13036" width="17.42578125" style="759" customWidth="1"/>
    <col min="13037" max="13037" width="13.28515625" style="759" customWidth="1"/>
    <col min="13038" max="13038" width="10.7109375" style="759" bestFit="1" customWidth="1"/>
    <col min="13039" max="13285" width="9.28515625" style="759"/>
    <col min="13286" max="13286" width="56" style="759" customWidth="1"/>
    <col min="13287" max="13288" width="11.42578125" style="759" customWidth="1"/>
    <col min="13289" max="13289" width="12.5703125" style="759" customWidth="1"/>
    <col min="13290" max="13290" width="0.7109375" style="759" customWidth="1"/>
    <col min="13291" max="13291" width="13.28515625" style="759" bestFit="1" customWidth="1"/>
    <col min="13292" max="13292" width="17.42578125" style="759" customWidth="1"/>
    <col min="13293" max="13293" width="13.28515625" style="759" customWidth="1"/>
    <col min="13294" max="13294" width="10.7109375" style="759" bestFit="1" customWidth="1"/>
    <col min="13295" max="13541" width="9.28515625" style="759"/>
    <col min="13542" max="13542" width="56" style="759" customWidth="1"/>
    <col min="13543" max="13544" width="11.42578125" style="759" customWidth="1"/>
    <col min="13545" max="13545" width="12.5703125" style="759" customWidth="1"/>
    <col min="13546" max="13546" width="0.7109375" style="759" customWidth="1"/>
    <col min="13547" max="13547" width="13.28515625" style="759" bestFit="1" customWidth="1"/>
    <col min="13548" max="13548" width="17.42578125" style="759" customWidth="1"/>
    <col min="13549" max="13549" width="13.28515625" style="759" customWidth="1"/>
    <col min="13550" max="13550" width="10.7109375" style="759" bestFit="1" customWidth="1"/>
    <col min="13551" max="13797" width="9.28515625" style="759"/>
    <col min="13798" max="13798" width="56" style="759" customWidth="1"/>
    <col min="13799" max="13800" width="11.42578125" style="759" customWidth="1"/>
    <col min="13801" max="13801" width="12.5703125" style="759" customWidth="1"/>
    <col min="13802" max="13802" width="0.7109375" style="759" customWidth="1"/>
    <col min="13803" max="13803" width="13.28515625" style="759" bestFit="1" customWidth="1"/>
    <col min="13804" max="13804" width="17.42578125" style="759" customWidth="1"/>
    <col min="13805" max="13805" width="13.28515625" style="759" customWidth="1"/>
    <col min="13806" max="13806" width="10.7109375" style="759" bestFit="1" customWidth="1"/>
    <col min="13807" max="14053" width="9.28515625" style="759"/>
    <col min="14054" max="14054" width="56" style="759" customWidth="1"/>
    <col min="14055" max="14056" width="11.42578125" style="759" customWidth="1"/>
    <col min="14057" max="14057" width="12.5703125" style="759" customWidth="1"/>
    <col min="14058" max="14058" width="0.7109375" style="759" customWidth="1"/>
    <col min="14059" max="14059" width="13.28515625" style="759" bestFit="1" customWidth="1"/>
    <col min="14060" max="14060" width="17.42578125" style="759" customWidth="1"/>
    <col min="14061" max="14061" width="13.28515625" style="759" customWidth="1"/>
    <col min="14062" max="14062" width="10.7109375" style="759" bestFit="1" customWidth="1"/>
    <col min="14063" max="14309" width="9.28515625" style="759"/>
    <col min="14310" max="14310" width="56" style="759" customWidth="1"/>
    <col min="14311" max="14312" width="11.42578125" style="759" customWidth="1"/>
    <col min="14313" max="14313" width="12.5703125" style="759" customWidth="1"/>
    <col min="14314" max="14314" width="0.7109375" style="759" customWidth="1"/>
    <col min="14315" max="14315" width="13.28515625" style="759" bestFit="1" customWidth="1"/>
    <col min="14316" max="14316" width="17.42578125" style="759" customWidth="1"/>
    <col min="14317" max="14317" width="13.28515625" style="759" customWidth="1"/>
    <col min="14318" max="14318" width="10.7109375" style="759" bestFit="1" customWidth="1"/>
    <col min="14319" max="14565" width="9.28515625" style="759"/>
    <col min="14566" max="14566" width="56" style="759" customWidth="1"/>
    <col min="14567" max="14568" width="11.42578125" style="759" customWidth="1"/>
    <col min="14569" max="14569" width="12.5703125" style="759" customWidth="1"/>
    <col min="14570" max="14570" width="0.7109375" style="759" customWidth="1"/>
    <col min="14571" max="14571" width="13.28515625" style="759" bestFit="1" customWidth="1"/>
    <col min="14572" max="14572" width="17.42578125" style="759" customWidth="1"/>
    <col min="14573" max="14573" width="13.28515625" style="759" customWidth="1"/>
    <col min="14574" max="14574" width="10.7109375" style="759" bestFit="1" customWidth="1"/>
    <col min="14575" max="14821" width="9.28515625" style="759"/>
    <col min="14822" max="14822" width="56" style="759" customWidth="1"/>
    <col min="14823" max="14824" width="11.42578125" style="759" customWidth="1"/>
    <col min="14825" max="14825" width="12.5703125" style="759" customWidth="1"/>
    <col min="14826" max="14826" width="0.7109375" style="759" customWidth="1"/>
    <col min="14827" max="14827" width="13.28515625" style="759" bestFit="1" customWidth="1"/>
    <col min="14828" max="14828" width="17.42578125" style="759" customWidth="1"/>
    <col min="14829" max="14829" width="13.28515625" style="759" customWidth="1"/>
    <col min="14830" max="14830" width="10.7109375" style="759" bestFit="1" customWidth="1"/>
    <col min="14831" max="15077" width="9.28515625" style="759"/>
    <col min="15078" max="15078" width="56" style="759" customWidth="1"/>
    <col min="15079" max="15080" width="11.42578125" style="759" customWidth="1"/>
    <col min="15081" max="15081" width="12.5703125" style="759" customWidth="1"/>
    <col min="15082" max="15082" width="0.7109375" style="759" customWidth="1"/>
    <col min="15083" max="15083" width="13.28515625" style="759" bestFit="1" customWidth="1"/>
    <col min="15084" max="15084" width="17.42578125" style="759" customWidth="1"/>
    <col min="15085" max="15085" width="13.28515625" style="759" customWidth="1"/>
    <col min="15086" max="15086" width="10.7109375" style="759" bestFit="1" customWidth="1"/>
    <col min="15087" max="15333" width="9.28515625" style="759"/>
    <col min="15334" max="15334" width="56" style="759" customWidth="1"/>
    <col min="15335" max="15336" width="11.42578125" style="759" customWidth="1"/>
    <col min="15337" max="15337" width="12.5703125" style="759" customWidth="1"/>
    <col min="15338" max="15338" width="0.7109375" style="759" customWidth="1"/>
    <col min="15339" max="15339" width="13.28515625" style="759" bestFit="1" customWidth="1"/>
    <col min="15340" max="15340" width="17.42578125" style="759" customWidth="1"/>
    <col min="15341" max="15341" width="13.28515625" style="759" customWidth="1"/>
    <col min="15342" max="15342" width="10.7109375" style="759" bestFit="1" customWidth="1"/>
    <col min="15343" max="15589" width="9.28515625" style="759"/>
    <col min="15590" max="15590" width="56" style="759" customWidth="1"/>
    <col min="15591" max="15592" width="11.42578125" style="759" customWidth="1"/>
    <col min="15593" max="15593" width="12.5703125" style="759" customWidth="1"/>
    <col min="15594" max="15594" width="0.7109375" style="759" customWidth="1"/>
    <col min="15595" max="15595" width="13.28515625" style="759" bestFit="1" customWidth="1"/>
    <col min="15596" max="15596" width="17.42578125" style="759" customWidth="1"/>
    <col min="15597" max="15597" width="13.28515625" style="759" customWidth="1"/>
    <col min="15598" max="15598" width="10.7109375" style="759" bestFit="1" customWidth="1"/>
    <col min="15599" max="15845" width="9.28515625" style="759"/>
    <col min="15846" max="15846" width="56" style="759" customWidth="1"/>
    <col min="15847" max="15848" width="11.42578125" style="759" customWidth="1"/>
    <col min="15849" max="15849" width="12.5703125" style="759" customWidth="1"/>
    <col min="15850" max="15850" width="0.7109375" style="759" customWidth="1"/>
    <col min="15851" max="15851" width="13.28515625" style="759" bestFit="1" customWidth="1"/>
    <col min="15852" max="15852" width="17.42578125" style="759" customWidth="1"/>
    <col min="15853" max="15853" width="13.28515625" style="759" customWidth="1"/>
    <col min="15854" max="15854" width="10.7109375" style="759" bestFit="1" customWidth="1"/>
    <col min="15855" max="16101" width="9.28515625" style="759"/>
    <col min="16102" max="16102" width="56" style="759" customWidth="1"/>
    <col min="16103" max="16104" width="11.42578125" style="759" customWidth="1"/>
    <col min="16105" max="16105" width="12.5703125" style="759" customWidth="1"/>
    <col min="16106" max="16106" width="0.7109375" style="759" customWidth="1"/>
    <col min="16107" max="16107" width="13.28515625" style="759" bestFit="1" customWidth="1"/>
    <col min="16108" max="16108" width="17.42578125" style="759" customWidth="1"/>
    <col min="16109" max="16109" width="13.28515625" style="759" customWidth="1"/>
    <col min="16110" max="16110" width="10.7109375" style="759" bestFit="1" customWidth="1"/>
    <col min="16111" max="16384" width="9.28515625" style="759"/>
  </cols>
  <sheetData>
    <row r="1" spans="1:5" s="760" customFormat="1" ht="30" customHeight="1" x14ac:dyDescent="0.2">
      <c r="A1" s="756" t="str">
        <f>'AP-W8 Cover Page'!B1</f>
        <v>APPENDIX W8</v>
      </c>
      <c r="B1" s="757"/>
      <c r="C1" s="757"/>
      <c r="D1" s="758"/>
      <c r="E1" s="759"/>
    </row>
    <row r="2" spans="1:5" s="760" customFormat="1" ht="30" customHeight="1" x14ac:dyDescent="0.2">
      <c r="A2" s="912" t="str">
        <f>'AP-W8 Cover Page'!B3</f>
        <v>APPENDIX TO SCHEDULE 6, PART A: BREAKDOWN OF NATIONAL HEALTH INSURANCE INDIRECT GRANT: ALLOCATIONS PER GRANT COMPONENT PER PROVINCE</v>
      </c>
      <c r="B2" s="912"/>
      <c r="C2" s="912"/>
      <c r="D2" s="912"/>
      <c r="E2" s="759"/>
    </row>
    <row r="3" spans="1:5" s="760" customFormat="1" ht="15" customHeight="1" x14ac:dyDescent="0.2">
      <c r="A3" s="761"/>
      <c r="B3" s="761"/>
      <c r="C3" s="761"/>
      <c r="D3" s="761"/>
      <c r="E3" s="759"/>
    </row>
    <row r="4" spans="1:5" s="763" customFormat="1" ht="15" customHeight="1" x14ac:dyDescent="0.2">
      <c r="A4" s="435" t="s">
        <v>727</v>
      </c>
      <c r="B4" s="913" t="s">
        <v>690</v>
      </c>
      <c r="C4" s="913"/>
      <c r="D4" s="914"/>
      <c r="E4" s="762"/>
    </row>
    <row r="5" spans="1:5" s="763" customFormat="1" ht="15" customHeight="1" x14ac:dyDescent="0.2">
      <c r="A5" s="764"/>
      <c r="B5" s="915" t="s">
        <v>1158</v>
      </c>
      <c r="C5" s="916"/>
      <c r="D5" s="917"/>
      <c r="E5" s="762"/>
    </row>
    <row r="6" spans="1:5" s="763" customFormat="1" ht="30" customHeight="1" x14ac:dyDescent="0.2">
      <c r="A6" s="433" t="s">
        <v>736</v>
      </c>
      <c r="B6" s="765" t="s">
        <v>550</v>
      </c>
      <c r="C6" s="766" t="s">
        <v>680</v>
      </c>
      <c r="D6" s="766" t="s">
        <v>622</v>
      </c>
      <c r="E6" s="762"/>
    </row>
    <row r="7" spans="1:5" s="763" customFormat="1" ht="15" customHeight="1" x14ac:dyDescent="0.2">
      <c r="A7" s="767" t="s">
        <v>691</v>
      </c>
      <c r="B7" s="767"/>
      <c r="C7" s="767"/>
      <c r="D7" s="767"/>
      <c r="E7" s="762"/>
    </row>
    <row r="8" spans="1:5" s="763" customFormat="1" ht="15" customHeight="1" x14ac:dyDescent="0.2">
      <c r="A8" s="302" t="s">
        <v>692</v>
      </c>
      <c r="B8" s="768">
        <f t="shared" ref="B8:D17" si="0">SUM(B21,B34,B47,B60,B73)</f>
        <v>434533.68421052629</v>
      </c>
      <c r="C8" s="768">
        <f t="shared" si="0"/>
        <v>153753.174</v>
      </c>
      <c r="D8" s="769">
        <f t="shared" si="0"/>
        <v>413676.63974399999</v>
      </c>
      <c r="E8" s="762"/>
    </row>
    <row r="9" spans="1:5" s="763" customFormat="1" ht="15" customHeight="1" x14ac:dyDescent="0.2">
      <c r="A9" s="302" t="s">
        <v>693</v>
      </c>
      <c r="B9" s="768">
        <f t="shared" si="0"/>
        <v>181902.57894736843</v>
      </c>
      <c r="C9" s="768">
        <f t="shared" si="0"/>
        <v>128884.11600000001</v>
      </c>
      <c r="D9" s="769">
        <f t="shared" si="0"/>
        <v>167474.426496</v>
      </c>
      <c r="E9" s="762"/>
    </row>
    <row r="10" spans="1:5" s="763" customFormat="1" ht="15" customHeight="1" x14ac:dyDescent="0.2">
      <c r="A10" s="302" t="s">
        <v>694</v>
      </c>
      <c r="B10" s="303">
        <f t="shared" si="0"/>
        <v>130818.10526315789</v>
      </c>
      <c r="C10" s="304">
        <f t="shared" si="0"/>
        <v>137775.60399999999</v>
      </c>
      <c r="D10" s="304">
        <f t="shared" si="0"/>
        <v>144564.72582400002</v>
      </c>
      <c r="E10" s="762"/>
    </row>
    <row r="11" spans="1:5" s="763" customFormat="1" ht="15" customHeight="1" x14ac:dyDescent="0.2">
      <c r="A11" s="302" t="s">
        <v>695</v>
      </c>
      <c r="B11" s="768">
        <f t="shared" si="0"/>
        <v>115270.57894736843</v>
      </c>
      <c r="C11" s="768">
        <f t="shared" si="0"/>
        <v>65829.945999999996</v>
      </c>
      <c r="D11" s="769">
        <f t="shared" si="0"/>
        <v>69516.454976000008</v>
      </c>
      <c r="E11" s="762"/>
    </row>
    <row r="12" spans="1:5" s="763" customFormat="1" ht="15" customHeight="1" x14ac:dyDescent="0.2">
      <c r="A12" s="302" t="s">
        <v>696</v>
      </c>
      <c r="B12" s="768">
        <f t="shared" si="0"/>
        <v>186259.73684210525</v>
      </c>
      <c r="C12" s="768">
        <f t="shared" si="0"/>
        <v>420009.516</v>
      </c>
      <c r="D12" s="769">
        <f t="shared" si="0"/>
        <v>185299.46489599999</v>
      </c>
      <c r="E12" s="762"/>
    </row>
    <row r="13" spans="1:5" s="763" customFormat="1" ht="15" customHeight="1" x14ac:dyDescent="0.2">
      <c r="A13" s="302" t="s">
        <v>697</v>
      </c>
      <c r="B13" s="768">
        <f t="shared" si="0"/>
        <v>78253.473684210519</v>
      </c>
      <c r="C13" s="768">
        <f t="shared" si="0"/>
        <v>157555.23000000001</v>
      </c>
      <c r="D13" s="769">
        <f t="shared" si="0"/>
        <v>79136.066879999998</v>
      </c>
      <c r="E13" s="762"/>
    </row>
    <row r="14" spans="1:5" s="763" customFormat="1" ht="15" customHeight="1" x14ac:dyDescent="0.2">
      <c r="A14" s="302" t="s">
        <v>698</v>
      </c>
      <c r="B14" s="768">
        <f t="shared" si="0"/>
        <v>13539.052631578947</v>
      </c>
      <c r="C14" s="768">
        <f t="shared" si="0"/>
        <v>13618.772000000001</v>
      </c>
      <c r="D14" s="769">
        <f t="shared" si="0"/>
        <v>28615.815232000001</v>
      </c>
      <c r="E14" s="762"/>
    </row>
    <row r="15" spans="1:5" s="763" customFormat="1" ht="15" customHeight="1" x14ac:dyDescent="0.2">
      <c r="A15" s="302" t="s">
        <v>699</v>
      </c>
      <c r="B15" s="768">
        <f t="shared" si="0"/>
        <v>41577.947368421053</v>
      </c>
      <c r="C15" s="768">
        <f t="shared" si="0"/>
        <v>25133.544000000002</v>
      </c>
      <c r="D15" s="769">
        <f t="shared" si="0"/>
        <v>26540.630464000002</v>
      </c>
      <c r="E15" s="762"/>
    </row>
    <row r="16" spans="1:5" s="763" customFormat="1" ht="15" customHeight="1" x14ac:dyDescent="0.2">
      <c r="A16" s="302" t="s">
        <v>700</v>
      </c>
      <c r="B16" s="768">
        <f t="shared" si="0"/>
        <v>44967.84210526316</v>
      </c>
      <c r="C16" s="768">
        <f t="shared" si="0"/>
        <v>21532.172000000002</v>
      </c>
      <c r="D16" s="769">
        <f t="shared" si="0"/>
        <v>22737.853632000002</v>
      </c>
      <c r="E16" s="762"/>
    </row>
    <row r="17" spans="1:5" s="763" customFormat="1" ht="15" customHeight="1" x14ac:dyDescent="0.2">
      <c r="A17" s="302" t="s">
        <v>459</v>
      </c>
      <c r="B17" s="770">
        <f t="shared" si="0"/>
        <v>435914</v>
      </c>
      <c r="C17" s="770">
        <f t="shared" si="0"/>
        <v>640767</v>
      </c>
      <c r="D17" s="770">
        <f t="shared" si="0"/>
        <v>726129</v>
      </c>
      <c r="E17" s="762"/>
    </row>
    <row r="18" spans="1:5" s="763" customFormat="1" ht="15" customHeight="1" x14ac:dyDescent="0.2">
      <c r="A18" s="301" t="s">
        <v>701</v>
      </c>
      <c r="B18" s="771">
        <f>SUM(B8:B17)</f>
        <v>1663037</v>
      </c>
      <c r="C18" s="305">
        <f>SUM(C8:C17)</f>
        <v>1764859.0740000003</v>
      </c>
      <c r="D18" s="771">
        <f>SUM(D8:D17)</f>
        <v>1863691.0781439999</v>
      </c>
      <c r="E18" s="762"/>
    </row>
    <row r="19" spans="1:5" s="763" customFormat="1" ht="15" customHeight="1" x14ac:dyDescent="0.2">
      <c r="A19" s="306" t="s">
        <v>702</v>
      </c>
      <c r="B19" s="772"/>
      <c r="C19" s="772"/>
      <c r="D19" s="772"/>
      <c r="E19" s="762"/>
    </row>
    <row r="20" spans="1:5" s="763" customFormat="1" ht="15" customHeight="1" x14ac:dyDescent="0.2">
      <c r="A20" s="307" t="s">
        <v>703</v>
      </c>
      <c r="B20" s="764"/>
      <c r="C20" s="764"/>
      <c r="D20" s="764"/>
      <c r="E20" s="762"/>
    </row>
    <row r="21" spans="1:5" s="760" customFormat="1" ht="15" customHeight="1" x14ac:dyDescent="0.2">
      <c r="A21" s="309" t="s">
        <v>692</v>
      </c>
      <c r="B21" s="304">
        <v>346187</v>
      </c>
      <c r="C21" s="304">
        <v>98188</v>
      </c>
      <c r="D21" s="304">
        <f>345000+10000</f>
        <v>355000</v>
      </c>
      <c r="E21" s="773"/>
    </row>
    <row r="22" spans="1:5" s="760" customFormat="1" ht="15" customHeight="1" x14ac:dyDescent="0.2">
      <c r="A22" s="309" t="s">
        <v>693</v>
      </c>
      <c r="B22" s="304">
        <v>132699</v>
      </c>
      <c r="C22" s="304">
        <v>93397</v>
      </c>
      <c r="D22" s="304">
        <v>130000</v>
      </c>
      <c r="E22" s="773"/>
    </row>
    <row r="23" spans="1:5" s="760" customFormat="1" ht="15" customHeight="1" x14ac:dyDescent="0.2">
      <c r="A23" s="309" t="s">
        <v>694</v>
      </c>
      <c r="B23" s="304">
        <v>33157</v>
      </c>
      <c r="C23" s="304">
        <v>51215</v>
      </c>
      <c r="D23" s="304">
        <f>33157-10000+30000</f>
        <v>53157</v>
      </c>
      <c r="E23" s="773"/>
    </row>
    <row r="24" spans="1:5" s="760" customFormat="1" ht="15" customHeight="1" x14ac:dyDescent="0.2">
      <c r="A24" s="309" t="s">
        <v>695</v>
      </c>
      <c r="B24" s="304">
        <v>0</v>
      </c>
      <c r="C24" s="304">
        <v>0</v>
      </c>
      <c r="D24" s="304">
        <v>0</v>
      </c>
      <c r="E24" s="773"/>
    </row>
    <row r="25" spans="1:5" s="760" customFormat="1" ht="15" customHeight="1" x14ac:dyDescent="0.2">
      <c r="A25" s="309" t="s">
        <v>696</v>
      </c>
      <c r="B25" s="304">
        <v>132803</v>
      </c>
      <c r="C25" s="304">
        <v>375032</v>
      </c>
      <c r="D25" s="304">
        <f>132803+5000</f>
        <v>137803</v>
      </c>
      <c r="E25" s="773"/>
    </row>
    <row r="26" spans="1:5" s="760" customFormat="1" ht="15" customHeight="1" x14ac:dyDescent="0.2">
      <c r="A26" s="309" t="s">
        <v>697</v>
      </c>
      <c r="B26" s="304">
        <v>34224</v>
      </c>
      <c r="C26" s="304">
        <v>119760</v>
      </c>
      <c r="D26" s="304">
        <f>34224+5000</f>
        <v>39224</v>
      </c>
      <c r="E26" s="773"/>
    </row>
    <row r="27" spans="1:5" s="760" customFormat="1" ht="15" customHeight="1" x14ac:dyDescent="0.2">
      <c r="A27" s="309" t="s">
        <v>698</v>
      </c>
      <c r="B27" s="304">
        <v>0</v>
      </c>
      <c r="C27" s="304">
        <v>0</v>
      </c>
      <c r="D27" s="304">
        <f>1187+2699+10000+348</f>
        <v>14234</v>
      </c>
      <c r="E27" s="773"/>
    </row>
    <row r="28" spans="1:5" s="760" customFormat="1" ht="15" customHeight="1" x14ac:dyDescent="0.2">
      <c r="A28" s="309" t="s">
        <v>699</v>
      </c>
      <c r="B28" s="304">
        <v>0</v>
      </c>
      <c r="C28" s="304">
        <v>0</v>
      </c>
      <c r="D28" s="304">
        <v>0</v>
      </c>
      <c r="E28" s="773"/>
    </row>
    <row r="29" spans="1:5" s="760" customFormat="1" ht="15" customHeight="1" x14ac:dyDescent="0.2">
      <c r="A29" s="309" t="s">
        <v>700</v>
      </c>
      <c r="B29" s="304">
        <v>0</v>
      </c>
      <c r="C29" s="304">
        <v>0</v>
      </c>
      <c r="D29" s="304">
        <v>0</v>
      </c>
      <c r="E29" s="773"/>
    </row>
    <row r="30" spans="1:5" s="760" customFormat="1" ht="15" customHeight="1" x14ac:dyDescent="0.2">
      <c r="A30" s="309" t="s">
        <v>459</v>
      </c>
      <c r="B30" s="304">
        <v>269914</v>
      </c>
      <c r="C30" s="304">
        <v>250767</v>
      </c>
      <c r="D30" s="304">
        <f>269914+55348-10973</f>
        <v>314289</v>
      </c>
      <c r="E30" s="773"/>
    </row>
    <row r="31" spans="1:5" s="760" customFormat="1" ht="15" customHeight="1" x14ac:dyDescent="0.2">
      <c r="A31" s="184" t="s">
        <v>701</v>
      </c>
      <c r="B31" s="774">
        <f>SUM(B21:B30)</f>
        <v>948984</v>
      </c>
      <c r="C31" s="310">
        <f>SUM(C21:C30)</f>
        <v>988359</v>
      </c>
      <c r="D31" s="774">
        <f>SUM(D21:D30)</f>
        <v>1043707</v>
      </c>
      <c r="E31" s="311"/>
    </row>
    <row r="32" spans="1:5" s="760" customFormat="1" ht="15" hidden="1" customHeight="1" x14ac:dyDescent="0.2">
      <c r="A32" s="180"/>
      <c r="B32" s="775"/>
      <c r="C32" s="312"/>
      <c r="D32" s="313"/>
      <c r="E32" s="311"/>
    </row>
    <row r="33" spans="1:5" s="760" customFormat="1" ht="15" customHeight="1" x14ac:dyDescent="0.2">
      <c r="A33" s="308" t="s">
        <v>704</v>
      </c>
      <c r="B33" s="776"/>
      <c r="C33" s="776"/>
      <c r="D33" s="777"/>
      <c r="E33" s="759"/>
    </row>
    <row r="34" spans="1:5" s="760" customFormat="1" ht="15" customHeight="1" x14ac:dyDescent="0.2">
      <c r="A34" s="309" t="s">
        <v>692</v>
      </c>
      <c r="B34" s="304">
        <v>39120</v>
      </c>
      <c r="C34" s="304">
        <v>0</v>
      </c>
      <c r="D34" s="304">
        <v>0</v>
      </c>
      <c r="E34" s="759"/>
    </row>
    <row r="35" spans="1:5" s="760" customFormat="1" ht="15" customHeight="1" x14ac:dyDescent="0.2">
      <c r="A35" s="309" t="s">
        <v>693</v>
      </c>
      <c r="B35" s="304">
        <v>17320</v>
      </c>
      <c r="C35" s="304">
        <v>0</v>
      </c>
      <c r="D35" s="304">
        <v>0</v>
      </c>
      <c r="E35" s="759"/>
    </row>
    <row r="36" spans="1:5" s="760" customFormat="1" ht="15" customHeight="1" x14ac:dyDescent="0.2">
      <c r="A36" s="309" t="s">
        <v>694</v>
      </c>
      <c r="B36" s="304">
        <v>17481</v>
      </c>
      <c r="C36" s="304">
        <v>0</v>
      </c>
      <c r="D36" s="304">
        <v>0</v>
      </c>
      <c r="E36" s="759"/>
    </row>
    <row r="37" spans="1:5" s="760" customFormat="1" ht="15" customHeight="1" x14ac:dyDescent="0.2">
      <c r="A37" s="309" t="s">
        <v>695</v>
      </c>
      <c r="B37" s="304">
        <v>56002</v>
      </c>
      <c r="C37" s="304">
        <v>0</v>
      </c>
      <c r="D37" s="304">
        <v>0</v>
      </c>
      <c r="E37" s="759"/>
    </row>
    <row r="38" spans="1:5" s="760" customFormat="1" ht="15" customHeight="1" x14ac:dyDescent="0.2">
      <c r="A38" s="309" t="s">
        <v>696</v>
      </c>
      <c r="B38" s="304">
        <v>13760</v>
      </c>
      <c r="C38" s="304">
        <v>0</v>
      </c>
      <c r="D38" s="304">
        <v>0</v>
      </c>
      <c r="E38" s="759"/>
    </row>
    <row r="39" spans="1:5" s="760" customFormat="1" ht="15" customHeight="1" x14ac:dyDescent="0.2">
      <c r="A39" s="309" t="s">
        <v>697</v>
      </c>
      <c r="B39" s="304">
        <v>10055</v>
      </c>
      <c r="C39" s="304">
        <v>0</v>
      </c>
      <c r="D39" s="304">
        <v>0</v>
      </c>
      <c r="E39" s="759"/>
    </row>
    <row r="40" spans="1:5" s="760" customFormat="1" ht="15" customHeight="1" x14ac:dyDescent="0.2">
      <c r="A40" s="309" t="s">
        <v>698</v>
      </c>
      <c r="B40" s="304">
        <v>1484</v>
      </c>
      <c r="C40" s="304">
        <v>0</v>
      </c>
      <c r="D40" s="304">
        <v>0</v>
      </c>
      <c r="E40" s="759"/>
    </row>
    <row r="41" spans="1:5" s="760" customFormat="1" ht="15" customHeight="1" x14ac:dyDescent="0.2">
      <c r="A41" s="309" t="s">
        <v>699</v>
      </c>
      <c r="B41" s="304">
        <v>18731</v>
      </c>
      <c r="C41" s="304">
        <v>0</v>
      </c>
      <c r="D41" s="304">
        <v>0</v>
      </c>
      <c r="E41" s="773"/>
    </row>
    <row r="42" spans="1:5" s="760" customFormat="1" ht="15" customHeight="1" x14ac:dyDescent="0.2">
      <c r="A42" s="309" t="s">
        <v>700</v>
      </c>
      <c r="B42" s="304">
        <v>26047</v>
      </c>
      <c r="C42" s="304">
        <v>0</v>
      </c>
      <c r="D42" s="304">
        <v>0</v>
      </c>
      <c r="E42" s="773"/>
    </row>
    <row r="43" spans="1:5" s="760" customFormat="1" ht="15" customHeight="1" x14ac:dyDescent="0.2">
      <c r="A43" s="309" t="s">
        <v>459</v>
      </c>
      <c r="B43" s="304">
        <v>0</v>
      </c>
      <c r="C43" s="304">
        <v>0</v>
      </c>
      <c r="D43" s="304">
        <v>0</v>
      </c>
      <c r="E43" s="773"/>
    </row>
    <row r="44" spans="1:5" s="760" customFormat="1" ht="15" customHeight="1" x14ac:dyDescent="0.2">
      <c r="A44" s="184" t="s">
        <v>701</v>
      </c>
      <c r="B44" s="774">
        <f>SUM(B34:B43)</f>
        <v>200000</v>
      </c>
      <c r="C44" s="314">
        <f>SUM(C34:C43)</f>
        <v>0</v>
      </c>
      <c r="D44" s="774">
        <f>SUM(D34:D43)</f>
        <v>0</v>
      </c>
      <c r="E44" s="311"/>
    </row>
    <row r="45" spans="1:5" s="760" customFormat="1" ht="15" hidden="1" customHeight="1" x14ac:dyDescent="0.2">
      <c r="A45" s="181"/>
      <c r="B45" s="778"/>
      <c r="C45" s="779"/>
      <c r="D45" s="778"/>
      <c r="E45" s="311"/>
    </row>
    <row r="46" spans="1:5" s="760" customFormat="1" ht="15" customHeight="1" x14ac:dyDescent="0.2">
      <c r="A46" s="181" t="s">
        <v>705</v>
      </c>
      <c r="B46" s="779"/>
      <c r="C46" s="779"/>
      <c r="D46" s="778"/>
      <c r="E46" s="759"/>
    </row>
    <row r="47" spans="1:5" s="760" customFormat="1" ht="15" customHeight="1" x14ac:dyDescent="0.2">
      <c r="A47" s="309" t="s">
        <v>692</v>
      </c>
      <c r="B47" s="304">
        <v>43503</v>
      </c>
      <c r="C47" s="304">
        <v>46026.173999999999</v>
      </c>
      <c r="D47" s="304">
        <v>48603.639744</v>
      </c>
      <c r="E47" s="780"/>
    </row>
    <row r="48" spans="1:5" s="760" customFormat="1" ht="15" customHeight="1" x14ac:dyDescent="0.2">
      <c r="A48" s="309" t="s">
        <v>693</v>
      </c>
      <c r="B48" s="304">
        <v>29002</v>
      </c>
      <c r="C48" s="304">
        <v>30684.116000000002</v>
      </c>
      <c r="D48" s="304">
        <v>32402.426496000004</v>
      </c>
      <c r="E48" s="780"/>
    </row>
    <row r="49" spans="1:5" s="760" customFormat="1" ht="15" customHeight="1" x14ac:dyDescent="0.2">
      <c r="A49" s="309" t="s">
        <v>694</v>
      </c>
      <c r="B49" s="304">
        <v>77338</v>
      </c>
      <c r="C49" s="304">
        <v>81823.604000000007</v>
      </c>
      <c r="D49" s="304">
        <v>86405.725824000008</v>
      </c>
      <c r="E49" s="780"/>
    </row>
    <row r="50" spans="1:5" s="760" customFormat="1" ht="15" customHeight="1" x14ac:dyDescent="0.2">
      <c r="A50" s="309" t="s">
        <v>695</v>
      </c>
      <c r="B50" s="304">
        <v>54137</v>
      </c>
      <c r="C50" s="304">
        <v>57276.946000000004</v>
      </c>
      <c r="D50" s="304">
        <v>60484.454976000008</v>
      </c>
      <c r="E50" s="780"/>
    </row>
    <row r="51" spans="1:5" s="760" customFormat="1" ht="15" customHeight="1" x14ac:dyDescent="0.2">
      <c r="A51" s="309" t="s">
        <v>696</v>
      </c>
      <c r="B51" s="304">
        <v>34802</v>
      </c>
      <c r="C51" s="304">
        <v>36820.516000000003</v>
      </c>
      <c r="D51" s="304">
        <v>38882.464896000005</v>
      </c>
      <c r="E51" s="780"/>
    </row>
    <row r="52" spans="1:5" s="760" customFormat="1" ht="15" customHeight="1" x14ac:dyDescent="0.2">
      <c r="A52" s="309" t="s">
        <v>697</v>
      </c>
      <c r="B52" s="304">
        <v>30935</v>
      </c>
      <c r="C52" s="304">
        <v>32729.230000000003</v>
      </c>
      <c r="D52" s="304">
        <v>34562.066880000006</v>
      </c>
      <c r="E52" s="780"/>
    </row>
    <row r="53" spans="1:5" s="760" customFormat="1" ht="15" customHeight="1" x14ac:dyDescent="0.2">
      <c r="A53" s="309" t="s">
        <v>698</v>
      </c>
      <c r="B53" s="304">
        <v>10634</v>
      </c>
      <c r="C53" s="304">
        <v>11250.772000000001</v>
      </c>
      <c r="D53" s="304">
        <v>11880.815232000001</v>
      </c>
      <c r="E53" s="780"/>
    </row>
    <row r="54" spans="1:5" s="760" customFormat="1" ht="15" customHeight="1" x14ac:dyDescent="0.2">
      <c r="A54" s="309" t="s">
        <v>699</v>
      </c>
      <c r="B54" s="304">
        <v>21268</v>
      </c>
      <c r="C54" s="304">
        <v>22501.544000000002</v>
      </c>
      <c r="D54" s="304">
        <v>23761.630464000002</v>
      </c>
      <c r="E54" s="780"/>
    </row>
    <row r="55" spans="1:5" s="760" customFormat="1" ht="15" customHeight="1" x14ac:dyDescent="0.2">
      <c r="A55" s="309" t="s">
        <v>700</v>
      </c>
      <c r="B55" s="304">
        <v>16434</v>
      </c>
      <c r="C55" s="304">
        <v>17387.172000000002</v>
      </c>
      <c r="D55" s="304">
        <v>18360.853632000002</v>
      </c>
      <c r="E55" s="780"/>
    </row>
    <row r="56" spans="1:5" s="760" customFormat="1" ht="15" customHeight="1" x14ac:dyDescent="0.2">
      <c r="A56" s="309" t="s">
        <v>459</v>
      </c>
      <c r="B56" s="304">
        <v>0</v>
      </c>
      <c r="C56" s="304">
        <v>0</v>
      </c>
      <c r="D56" s="304">
        <v>0</v>
      </c>
      <c r="E56" s="780"/>
    </row>
    <row r="57" spans="1:5" s="760" customFormat="1" ht="15" customHeight="1" x14ac:dyDescent="0.2">
      <c r="A57" s="184" t="s">
        <v>701</v>
      </c>
      <c r="B57" s="310">
        <f>SUM(B47:B56)</f>
        <v>318053</v>
      </c>
      <c r="C57" s="310">
        <f>SUM(C47:C56)</f>
        <v>336500.07400000002</v>
      </c>
      <c r="D57" s="315">
        <f>SUM(D47:D56)</f>
        <v>355344.07814400003</v>
      </c>
      <c r="E57" s="311"/>
    </row>
    <row r="58" spans="1:5" s="760" customFormat="1" ht="15" hidden="1" customHeight="1" x14ac:dyDescent="0.2">
      <c r="A58" s="427"/>
      <c r="B58" s="428"/>
      <c r="C58" s="428"/>
      <c r="D58" s="429"/>
      <c r="E58" s="316"/>
    </row>
    <row r="59" spans="1:5" s="760" customFormat="1" ht="15" customHeight="1" x14ac:dyDescent="0.2">
      <c r="A59" s="180" t="s">
        <v>706</v>
      </c>
      <c r="B59" s="781"/>
      <c r="C59" s="781"/>
      <c r="D59" s="782"/>
      <c r="E59" s="759"/>
    </row>
    <row r="60" spans="1:5" s="760" customFormat="1" ht="15" customHeight="1" x14ac:dyDescent="0.2">
      <c r="A60" s="309" t="s">
        <v>692</v>
      </c>
      <c r="B60" s="781">
        <v>0</v>
      </c>
      <c r="C60" s="781">
        <v>0</v>
      </c>
      <c r="D60" s="782">
        <v>0</v>
      </c>
      <c r="E60" s="759"/>
    </row>
    <row r="61" spans="1:5" s="760" customFormat="1" ht="15" customHeight="1" x14ac:dyDescent="0.2">
      <c r="A61" s="309" t="s">
        <v>693</v>
      </c>
      <c r="B61" s="781">
        <v>0</v>
      </c>
      <c r="C61" s="781">
        <v>0</v>
      </c>
      <c r="D61" s="782">
        <v>0</v>
      </c>
      <c r="E61" s="759"/>
    </row>
    <row r="62" spans="1:5" s="760" customFormat="1" ht="15" customHeight="1" x14ac:dyDescent="0.2">
      <c r="A62" s="309" t="s">
        <v>694</v>
      </c>
      <c r="B62" s="781">
        <v>0</v>
      </c>
      <c r="C62" s="781">
        <v>0</v>
      </c>
      <c r="D62" s="782">
        <v>0</v>
      </c>
      <c r="E62" s="759"/>
    </row>
    <row r="63" spans="1:5" s="760" customFormat="1" ht="15" customHeight="1" x14ac:dyDescent="0.2">
      <c r="A63" s="309" t="s">
        <v>695</v>
      </c>
      <c r="B63" s="781">
        <v>0</v>
      </c>
      <c r="C63" s="781">
        <v>0</v>
      </c>
      <c r="D63" s="782">
        <v>0</v>
      </c>
      <c r="E63" s="759"/>
    </row>
    <row r="64" spans="1:5" s="760" customFormat="1" ht="15" customHeight="1" x14ac:dyDescent="0.2">
      <c r="A64" s="309" t="s">
        <v>696</v>
      </c>
      <c r="B64" s="781">
        <v>0</v>
      </c>
      <c r="C64" s="781">
        <v>0</v>
      </c>
      <c r="D64" s="782">
        <v>0</v>
      </c>
      <c r="E64" s="759"/>
    </row>
    <row r="65" spans="1:5" s="760" customFormat="1" ht="15" customHeight="1" x14ac:dyDescent="0.2">
      <c r="A65" s="309" t="s">
        <v>697</v>
      </c>
      <c r="B65" s="781">
        <v>0</v>
      </c>
      <c r="C65" s="781">
        <v>0</v>
      </c>
      <c r="D65" s="782">
        <v>0</v>
      </c>
      <c r="E65" s="759"/>
    </row>
    <row r="66" spans="1:5" s="760" customFormat="1" ht="15" customHeight="1" x14ac:dyDescent="0.2">
      <c r="A66" s="309" t="s">
        <v>698</v>
      </c>
      <c r="B66" s="781">
        <v>0</v>
      </c>
      <c r="C66" s="781">
        <v>0</v>
      </c>
      <c r="D66" s="782">
        <v>0</v>
      </c>
      <c r="E66" s="759"/>
    </row>
    <row r="67" spans="1:5" s="760" customFormat="1" ht="15" customHeight="1" x14ac:dyDescent="0.2">
      <c r="A67" s="309" t="s">
        <v>699</v>
      </c>
      <c r="B67" s="781">
        <v>0</v>
      </c>
      <c r="C67" s="781">
        <v>0</v>
      </c>
      <c r="D67" s="782">
        <v>0</v>
      </c>
      <c r="E67" s="759"/>
    </row>
    <row r="68" spans="1:5" s="760" customFormat="1" ht="15" customHeight="1" x14ac:dyDescent="0.2">
      <c r="A68" s="309" t="s">
        <v>700</v>
      </c>
      <c r="B68" s="781">
        <v>0</v>
      </c>
      <c r="C68" s="781">
        <v>0</v>
      </c>
      <c r="D68" s="782">
        <v>0</v>
      </c>
      <c r="E68" s="759"/>
    </row>
    <row r="69" spans="1:5" s="760" customFormat="1" ht="15" customHeight="1" x14ac:dyDescent="0.2">
      <c r="A69" s="309" t="s">
        <v>459</v>
      </c>
      <c r="B69" s="781">
        <v>166000</v>
      </c>
      <c r="C69" s="781">
        <v>390000</v>
      </c>
      <c r="D69" s="782">
        <v>411840</v>
      </c>
      <c r="E69" s="317"/>
    </row>
    <row r="70" spans="1:5" s="760" customFormat="1" ht="15" customHeight="1" x14ac:dyDescent="0.2">
      <c r="A70" s="184" t="s">
        <v>701</v>
      </c>
      <c r="B70" s="315">
        <f>SUM(B69)</f>
        <v>166000</v>
      </c>
      <c r="C70" s="315">
        <f>SUM(C60:C69)</f>
        <v>390000</v>
      </c>
      <c r="D70" s="310">
        <f>SUM(D60:D69)</f>
        <v>411840</v>
      </c>
      <c r="E70" s="317"/>
    </row>
    <row r="71" spans="1:5" s="760" customFormat="1" ht="15" hidden="1" customHeight="1" x14ac:dyDescent="0.2">
      <c r="A71" s="181"/>
      <c r="B71" s="430"/>
      <c r="C71" s="430"/>
      <c r="D71" s="431"/>
      <c r="E71" s="317"/>
    </row>
    <row r="72" spans="1:5" s="760" customFormat="1" ht="15" customHeight="1" x14ac:dyDescent="0.2">
      <c r="A72" s="180" t="s">
        <v>707</v>
      </c>
      <c r="B72" s="781"/>
      <c r="C72" s="781"/>
      <c r="D72" s="782"/>
      <c r="E72" s="317"/>
    </row>
    <row r="73" spans="1:5" s="760" customFormat="1" ht="15" customHeight="1" x14ac:dyDescent="0.2">
      <c r="A73" s="309" t="s">
        <v>692</v>
      </c>
      <c r="B73" s="781">
        <v>5723.6842105263167</v>
      </c>
      <c r="C73" s="781">
        <v>9539</v>
      </c>
      <c r="D73" s="782">
        <v>10073</v>
      </c>
      <c r="E73" s="317"/>
    </row>
    <row r="74" spans="1:5" s="760" customFormat="1" ht="15" customHeight="1" x14ac:dyDescent="0.2">
      <c r="A74" s="309" t="s">
        <v>693</v>
      </c>
      <c r="B74" s="781">
        <v>2881.5789473684208</v>
      </c>
      <c r="C74" s="781">
        <v>4803</v>
      </c>
      <c r="D74" s="782">
        <v>5072</v>
      </c>
      <c r="E74" s="317"/>
    </row>
    <row r="75" spans="1:5" s="760" customFormat="1" ht="15" customHeight="1" x14ac:dyDescent="0.2">
      <c r="A75" s="309" t="s">
        <v>694</v>
      </c>
      <c r="B75" s="781">
        <v>2842.105263157895</v>
      </c>
      <c r="C75" s="781">
        <v>4737</v>
      </c>
      <c r="D75" s="782">
        <v>5002</v>
      </c>
      <c r="E75" s="317"/>
    </row>
    <row r="76" spans="1:5" s="760" customFormat="1" ht="15" customHeight="1" x14ac:dyDescent="0.2">
      <c r="A76" s="309" t="s">
        <v>695</v>
      </c>
      <c r="B76" s="781">
        <v>5131.5789473684217</v>
      </c>
      <c r="C76" s="781">
        <v>8553</v>
      </c>
      <c r="D76" s="782">
        <v>9032</v>
      </c>
      <c r="E76" s="317"/>
    </row>
    <row r="77" spans="1:5" s="760" customFormat="1" ht="15" customHeight="1" x14ac:dyDescent="0.2">
      <c r="A77" s="309" t="s">
        <v>696</v>
      </c>
      <c r="B77" s="781">
        <v>4894.7368421052643</v>
      </c>
      <c r="C77" s="781">
        <v>8157</v>
      </c>
      <c r="D77" s="782">
        <v>8614</v>
      </c>
      <c r="E77" s="317"/>
    </row>
    <row r="78" spans="1:5" s="760" customFormat="1" ht="15" customHeight="1" x14ac:dyDescent="0.2">
      <c r="A78" s="309" t="s">
        <v>697</v>
      </c>
      <c r="B78" s="781">
        <v>3039.4736842105262</v>
      </c>
      <c r="C78" s="781">
        <v>5066</v>
      </c>
      <c r="D78" s="782">
        <v>5350</v>
      </c>
      <c r="E78" s="317"/>
    </row>
    <row r="79" spans="1:5" s="760" customFormat="1" ht="15" customHeight="1" x14ac:dyDescent="0.2">
      <c r="A79" s="309" t="s">
        <v>698</v>
      </c>
      <c r="B79" s="781">
        <v>1421.0526315789475</v>
      </c>
      <c r="C79" s="781">
        <v>2368</v>
      </c>
      <c r="D79" s="782">
        <v>2501</v>
      </c>
      <c r="E79" s="317"/>
    </row>
    <row r="80" spans="1:5" s="760" customFormat="1" ht="15" customHeight="1" x14ac:dyDescent="0.2">
      <c r="A80" s="309" t="s">
        <v>699</v>
      </c>
      <c r="B80" s="781">
        <v>1578.9473684210525</v>
      </c>
      <c r="C80" s="781">
        <v>2632</v>
      </c>
      <c r="D80" s="782">
        <v>2779</v>
      </c>
      <c r="E80" s="317"/>
    </row>
    <row r="81" spans="1:5" s="760" customFormat="1" ht="15" customHeight="1" x14ac:dyDescent="0.2">
      <c r="A81" s="309" t="s">
        <v>700</v>
      </c>
      <c r="B81" s="781">
        <v>2486.8421052631579</v>
      </c>
      <c r="C81" s="781">
        <v>4145</v>
      </c>
      <c r="D81" s="782">
        <v>4377</v>
      </c>
      <c r="E81" s="317"/>
    </row>
    <row r="82" spans="1:5" s="760" customFormat="1" ht="15" customHeight="1" x14ac:dyDescent="0.2">
      <c r="A82" s="309" t="s">
        <v>459</v>
      </c>
      <c r="B82" s="781">
        <v>0</v>
      </c>
      <c r="C82" s="781">
        <v>0</v>
      </c>
      <c r="D82" s="782">
        <v>0</v>
      </c>
      <c r="E82" s="317"/>
    </row>
    <row r="83" spans="1:5" s="760" customFormat="1" ht="15" customHeight="1" x14ac:dyDescent="0.2">
      <c r="A83" s="184" t="s">
        <v>701</v>
      </c>
      <c r="B83" s="315">
        <f>SUM(B73:B82)</f>
        <v>30000</v>
      </c>
      <c r="C83" s="315">
        <f>SUM(C73:C82)</f>
        <v>50000</v>
      </c>
      <c r="D83" s="310">
        <f>SUM(D73:D82)</f>
        <v>52800</v>
      </c>
      <c r="E83" s="317"/>
    </row>
    <row r="84" spans="1:5" ht="15" customHeight="1" x14ac:dyDescent="0.2"/>
    <row r="85" spans="1:5" ht="15" customHeight="1" x14ac:dyDescent="0.2"/>
    <row r="86" spans="1:5" ht="15" customHeight="1" x14ac:dyDescent="0.2"/>
    <row r="87" spans="1:5" ht="15" customHeight="1" x14ac:dyDescent="0.2"/>
    <row r="88" spans="1:5" ht="15" customHeight="1" x14ac:dyDescent="0.2"/>
    <row r="89" spans="1:5" ht="15" customHeight="1" x14ac:dyDescent="0.2"/>
    <row r="90" spans="1:5" ht="15" customHeight="1" x14ac:dyDescent="0.2"/>
    <row r="91" spans="1:5" ht="15" customHeight="1" x14ac:dyDescent="0.2"/>
    <row r="92" spans="1:5" ht="15" customHeight="1" x14ac:dyDescent="0.2"/>
    <row r="93" spans="1:5" ht="15" customHeight="1" x14ac:dyDescent="0.2"/>
    <row r="94" spans="1:5" ht="15" customHeight="1" x14ac:dyDescent="0.2"/>
    <row r="95" spans="1:5" ht="15" customHeight="1" x14ac:dyDescent="0.2"/>
    <row r="96" spans="1:5"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sheetData>
  <protectedRanges>
    <protectedRange sqref="E130 E31:E32 E44:E45 E87 E97 E106 E115 E121 E57" name="Range1"/>
  </protectedRanges>
  <mergeCells count="3">
    <mergeCell ref="A2:D2"/>
    <mergeCell ref="B4:D4"/>
    <mergeCell ref="B5:D5"/>
  </mergeCells>
  <printOptions horizontalCentered="1"/>
  <pageMargins left="0.39370078740157483" right="0.39370078740157483" top="0.39370078740157483" bottom="0" header="0.51181102362204722" footer="0.51181102362204722"/>
  <pageSetup paperSize="9" scale="60" fitToWidth="2" fitToHeight="2"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130"/>
  <sheetViews>
    <sheetView showGridLines="0" view="pageBreakPreview" zoomScaleNormal="100" zoomScaleSheetLayoutView="100" workbookViewId="0">
      <selection activeCell="B3" sqref="B3:M3"/>
    </sheetView>
  </sheetViews>
  <sheetFormatPr defaultRowHeight="12.75" x14ac:dyDescent="0.2"/>
  <cols>
    <col min="1" max="1" width="9.140625" style="260" customWidth="1"/>
    <col min="2" max="14" width="10.7109375" style="260" customWidth="1"/>
    <col min="15" max="15" width="10.85546875" style="260" customWidth="1"/>
    <col min="16" max="256" width="9.140625" style="260"/>
    <col min="257" max="259" width="10.85546875" style="260" customWidth="1"/>
    <col min="260" max="260" width="10.28515625" style="260" customWidth="1"/>
    <col min="261" max="271" width="10.85546875" style="260" customWidth="1"/>
    <col min="272" max="512" width="9.140625" style="260"/>
    <col min="513" max="515" width="10.85546875" style="260" customWidth="1"/>
    <col min="516" max="516" width="10.28515625" style="260" customWidth="1"/>
    <col min="517" max="527" width="10.85546875" style="260" customWidth="1"/>
    <col min="528" max="768" width="9.140625" style="260"/>
    <col min="769" max="771" width="10.85546875" style="260" customWidth="1"/>
    <col min="772" max="772" width="10.28515625" style="260" customWidth="1"/>
    <col min="773" max="783" width="10.85546875" style="260" customWidth="1"/>
    <col min="784" max="1024" width="9.140625" style="260"/>
    <col min="1025" max="1027" width="10.85546875" style="260" customWidth="1"/>
    <col min="1028" max="1028" width="10.28515625" style="260" customWidth="1"/>
    <col min="1029" max="1039" width="10.85546875" style="260" customWidth="1"/>
    <col min="1040" max="1280" width="9.140625" style="260"/>
    <col min="1281" max="1283" width="10.85546875" style="260" customWidth="1"/>
    <col min="1284" max="1284" width="10.28515625" style="260" customWidth="1"/>
    <col min="1285" max="1295" width="10.85546875" style="260" customWidth="1"/>
    <col min="1296" max="1536" width="9.140625" style="260"/>
    <col min="1537" max="1539" width="10.85546875" style="260" customWidth="1"/>
    <col min="1540" max="1540" width="10.28515625" style="260" customWidth="1"/>
    <col min="1541" max="1551" width="10.85546875" style="260" customWidth="1"/>
    <col min="1552" max="1792" width="9.140625" style="260"/>
    <col min="1793" max="1795" width="10.85546875" style="260" customWidth="1"/>
    <col min="1796" max="1796" width="10.28515625" style="260" customWidth="1"/>
    <col min="1797" max="1807" width="10.85546875" style="260" customWidth="1"/>
    <col min="1808" max="2048" width="9.140625" style="260"/>
    <col min="2049" max="2051" width="10.85546875" style="260" customWidth="1"/>
    <col min="2052" max="2052" width="10.28515625" style="260" customWidth="1"/>
    <col min="2053" max="2063" width="10.85546875" style="260" customWidth="1"/>
    <col min="2064" max="2304" width="9.140625" style="260"/>
    <col min="2305" max="2307" width="10.85546875" style="260" customWidth="1"/>
    <col min="2308" max="2308" width="10.28515625" style="260" customWidth="1"/>
    <col min="2309" max="2319" width="10.85546875" style="260" customWidth="1"/>
    <col min="2320" max="2560" width="9.140625" style="260"/>
    <col min="2561" max="2563" width="10.85546875" style="260" customWidth="1"/>
    <col min="2564" max="2564" width="10.28515625" style="260" customWidth="1"/>
    <col min="2565" max="2575" width="10.85546875" style="260" customWidth="1"/>
    <col min="2576" max="2816" width="9.140625" style="260"/>
    <col min="2817" max="2819" width="10.85546875" style="260" customWidth="1"/>
    <col min="2820" max="2820" width="10.28515625" style="260" customWidth="1"/>
    <col min="2821" max="2831" width="10.85546875" style="260" customWidth="1"/>
    <col min="2832" max="3072" width="9.140625" style="260"/>
    <col min="3073" max="3075" width="10.85546875" style="260" customWidth="1"/>
    <col min="3076" max="3076" width="10.28515625" style="260" customWidth="1"/>
    <col min="3077" max="3087" width="10.85546875" style="260" customWidth="1"/>
    <col min="3088" max="3328" width="9.140625" style="260"/>
    <col min="3329" max="3331" width="10.85546875" style="260" customWidth="1"/>
    <col min="3332" max="3332" width="10.28515625" style="260" customWidth="1"/>
    <col min="3333" max="3343" width="10.85546875" style="260" customWidth="1"/>
    <col min="3344" max="3584" width="9.140625" style="260"/>
    <col min="3585" max="3587" width="10.85546875" style="260" customWidth="1"/>
    <col min="3588" max="3588" width="10.28515625" style="260" customWidth="1"/>
    <col min="3589" max="3599" width="10.85546875" style="260" customWidth="1"/>
    <col min="3600" max="3840" width="9.140625" style="260"/>
    <col min="3841" max="3843" width="10.85546875" style="260" customWidth="1"/>
    <col min="3844" max="3844" width="10.28515625" style="260" customWidth="1"/>
    <col min="3845" max="3855" width="10.85546875" style="260" customWidth="1"/>
    <col min="3856" max="4096" width="9.140625" style="260"/>
    <col min="4097" max="4099" width="10.85546875" style="260" customWidth="1"/>
    <col min="4100" max="4100" width="10.28515625" style="260" customWidth="1"/>
    <col min="4101" max="4111" width="10.85546875" style="260" customWidth="1"/>
    <col min="4112" max="4352" width="9.140625" style="260"/>
    <col min="4353" max="4355" width="10.85546875" style="260" customWidth="1"/>
    <col min="4356" max="4356" width="10.28515625" style="260" customWidth="1"/>
    <col min="4357" max="4367" width="10.85546875" style="260" customWidth="1"/>
    <col min="4368" max="4608" width="9.140625" style="260"/>
    <col min="4609" max="4611" width="10.85546875" style="260" customWidth="1"/>
    <col min="4612" max="4612" width="10.28515625" style="260" customWidth="1"/>
    <col min="4613" max="4623" width="10.85546875" style="260" customWidth="1"/>
    <col min="4624" max="4864" width="9.140625" style="260"/>
    <col min="4865" max="4867" width="10.85546875" style="260" customWidth="1"/>
    <col min="4868" max="4868" width="10.28515625" style="260" customWidth="1"/>
    <col min="4869" max="4879" width="10.85546875" style="260" customWidth="1"/>
    <col min="4880" max="5120" width="9.140625" style="260"/>
    <col min="5121" max="5123" width="10.85546875" style="260" customWidth="1"/>
    <col min="5124" max="5124" width="10.28515625" style="260" customWidth="1"/>
    <col min="5125" max="5135" width="10.85546875" style="260" customWidth="1"/>
    <col min="5136" max="5376" width="9.140625" style="260"/>
    <col min="5377" max="5379" width="10.85546875" style="260" customWidth="1"/>
    <col min="5380" max="5380" width="10.28515625" style="260" customWidth="1"/>
    <col min="5381" max="5391" width="10.85546875" style="260" customWidth="1"/>
    <col min="5392" max="5632" width="9.140625" style="260"/>
    <col min="5633" max="5635" width="10.85546875" style="260" customWidth="1"/>
    <col min="5636" max="5636" width="10.28515625" style="260" customWidth="1"/>
    <col min="5637" max="5647" width="10.85546875" style="260" customWidth="1"/>
    <col min="5648" max="5888" width="9.140625" style="260"/>
    <col min="5889" max="5891" width="10.85546875" style="260" customWidth="1"/>
    <col min="5892" max="5892" width="10.28515625" style="260" customWidth="1"/>
    <col min="5893" max="5903" width="10.85546875" style="260" customWidth="1"/>
    <col min="5904" max="6144" width="9.140625" style="260"/>
    <col min="6145" max="6147" width="10.85546875" style="260" customWidth="1"/>
    <col min="6148" max="6148" width="10.28515625" style="260" customWidth="1"/>
    <col min="6149" max="6159" width="10.85546875" style="260" customWidth="1"/>
    <col min="6160" max="6400" width="9.140625" style="260"/>
    <col min="6401" max="6403" width="10.85546875" style="260" customWidth="1"/>
    <col min="6404" max="6404" width="10.28515625" style="260" customWidth="1"/>
    <col min="6405" max="6415" width="10.85546875" style="260" customWidth="1"/>
    <col min="6416" max="6656" width="9.140625" style="260"/>
    <col min="6657" max="6659" width="10.85546875" style="260" customWidth="1"/>
    <col min="6660" max="6660" width="10.28515625" style="260" customWidth="1"/>
    <col min="6661" max="6671" width="10.85546875" style="260" customWidth="1"/>
    <col min="6672" max="6912" width="9.140625" style="260"/>
    <col min="6913" max="6915" width="10.85546875" style="260" customWidth="1"/>
    <col min="6916" max="6916" width="10.28515625" style="260" customWidth="1"/>
    <col min="6917" max="6927" width="10.85546875" style="260" customWidth="1"/>
    <col min="6928" max="7168" width="9.140625" style="260"/>
    <col min="7169" max="7171" width="10.85546875" style="260" customWidth="1"/>
    <col min="7172" max="7172" width="10.28515625" style="260" customWidth="1"/>
    <col min="7173" max="7183" width="10.85546875" style="260" customWidth="1"/>
    <col min="7184" max="7424" width="9.140625" style="260"/>
    <col min="7425" max="7427" width="10.85546875" style="260" customWidth="1"/>
    <col min="7428" max="7428" width="10.28515625" style="260" customWidth="1"/>
    <col min="7429" max="7439" width="10.85546875" style="260" customWidth="1"/>
    <col min="7440" max="7680" width="9.140625" style="260"/>
    <col min="7681" max="7683" width="10.85546875" style="260" customWidth="1"/>
    <col min="7684" max="7684" width="10.28515625" style="260" customWidth="1"/>
    <col min="7685" max="7695" width="10.85546875" style="260" customWidth="1"/>
    <col min="7696" max="7936" width="9.140625" style="260"/>
    <col min="7937" max="7939" width="10.85546875" style="260" customWidth="1"/>
    <col min="7940" max="7940" width="10.28515625" style="260" customWidth="1"/>
    <col min="7941" max="7951" width="10.85546875" style="260" customWidth="1"/>
    <col min="7952" max="8192" width="9.140625" style="260"/>
    <col min="8193" max="8195" width="10.85546875" style="260" customWidth="1"/>
    <col min="8196" max="8196" width="10.28515625" style="260" customWidth="1"/>
    <col min="8197" max="8207" width="10.85546875" style="260" customWidth="1"/>
    <col min="8208" max="8448" width="9.140625" style="260"/>
    <col min="8449" max="8451" width="10.85546875" style="260" customWidth="1"/>
    <col min="8452" max="8452" width="10.28515625" style="260" customWidth="1"/>
    <col min="8453" max="8463" width="10.85546875" style="260" customWidth="1"/>
    <col min="8464" max="8704" width="9.140625" style="260"/>
    <col min="8705" max="8707" width="10.85546875" style="260" customWidth="1"/>
    <col min="8708" max="8708" width="10.28515625" style="260" customWidth="1"/>
    <col min="8709" max="8719" width="10.85546875" style="260" customWidth="1"/>
    <col min="8720" max="8960" width="9.140625" style="260"/>
    <col min="8961" max="8963" width="10.85546875" style="260" customWidth="1"/>
    <col min="8964" max="8964" width="10.28515625" style="260" customWidth="1"/>
    <col min="8965" max="8975" width="10.85546875" style="260" customWidth="1"/>
    <col min="8976" max="9216" width="9.140625" style="260"/>
    <col min="9217" max="9219" width="10.85546875" style="260" customWidth="1"/>
    <col min="9220" max="9220" width="10.28515625" style="260" customWidth="1"/>
    <col min="9221" max="9231" width="10.85546875" style="260" customWidth="1"/>
    <col min="9232" max="9472" width="9.140625" style="260"/>
    <col min="9473" max="9475" width="10.85546875" style="260" customWidth="1"/>
    <col min="9476" max="9476" width="10.28515625" style="260" customWidth="1"/>
    <col min="9477" max="9487" width="10.85546875" style="260" customWidth="1"/>
    <col min="9488" max="9728" width="9.140625" style="260"/>
    <col min="9729" max="9731" width="10.85546875" style="260" customWidth="1"/>
    <col min="9732" max="9732" width="10.28515625" style="260" customWidth="1"/>
    <col min="9733" max="9743" width="10.85546875" style="260" customWidth="1"/>
    <col min="9744" max="9984" width="9.140625" style="260"/>
    <col min="9985" max="9987" width="10.85546875" style="260" customWidth="1"/>
    <col min="9988" max="9988" width="10.28515625" style="260" customWidth="1"/>
    <col min="9989" max="9999" width="10.85546875" style="260" customWidth="1"/>
    <col min="10000" max="10240" width="9.140625" style="260"/>
    <col min="10241" max="10243" width="10.85546875" style="260" customWidth="1"/>
    <col min="10244" max="10244" width="10.28515625" style="260" customWidth="1"/>
    <col min="10245" max="10255" width="10.85546875" style="260" customWidth="1"/>
    <col min="10256" max="10496" width="9.140625" style="260"/>
    <col min="10497" max="10499" width="10.85546875" style="260" customWidth="1"/>
    <col min="10500" max="10500" width="10.28515625" style="260" customWidth="1"/>
    <col min="10501" max="10511" width="10.85546875" style="260" customWidth="1"/>
    <col min="10512" max="10752" width="9.140625" style="260"/>
    <col min="10753" max="10755" width="10.85546875" style="260" customWidth="1"/>
    <col min="10756" max="10756" width="10.28515625" style="260" customWidth="1"/>
    <col min="10757" max="10767" width="10.85546875" style="260" customWidth="1"/>
    <col min="10768" max="11008" width="9.140625" style="260"/>
    <col min="11009" max="11011" width="10.85546875" style="260" customWidth="1"/>
    <col min="11012" max="11012" width="10.28515625" style="260" customWidth="1"/>
    <col min="11013" max="11023" width="10.85546875" style="260" customWidth="1"/>
    <col min="11024" max="11264" width="9.140625" style="260"/>
    <col min="11265" max="11267" width="10.85546875" style="260" customWidth="1"/>
    <col min="11268" max="11268" width="10.28515625" style="260" customWidth="1"/>
    <col min="11269" max="11279" width="10.85546875" style="260" customWidth="1"/>
    <col min="11280" max="11520" width="9.140625" style="260"/>
    <col min="11521" max="11523" width="10.85546875" style="260" customWidth="1"/>
    <col min="11524" max="11524" width="10.28515625" style="260" customWidth="1"/>
    <col min="11525" max="11535" width="10.85546875" style="260" customWidth="1"/>
    <col min="11536" max="11776" width="9.140625" style="260"/>
    <col min="11777" max="11779" width="10.85546875" style="260" customWidth="1"/>
    <col min="11780" max="11780" width="10.28515625" style="260" customWidth="1"/>
    <col min="11781" max="11791" width="10.85546875" style="260" customWidth="1"/>
    <col min="11792" max="12032" width="9.140625" style="260"/>
    <col min="12033" max="12035" width="10.85546875" style="260" customWidth="1"/>
    <col min="12036" max="12036" width="10.28515625" style="260" customWidth="1"/>
    <col min="12037" max="12047" width="10.85546875" style="260" customWidth="1"/>
    <col min="12048" max="12288" width="9.140625" style="260"/>
    <col min="12289" max="12291" width="10.85546875" style="260" customWidth="1"/>
    <col min="12292" max="12292" width="10.28515625" style="260" customWidth="1"/>
    <col min="12293" max="12303" width="10.85546875" style="260" customWidth="1"/>
    <col min="12304" max="12544" width="9.140625" style="260"/>
    <col min="12545" max="12547" width="10.85546875" style="260" customWidth="1"/>
    <col min="12548" max="12548" width="10.28515625" style="260" customWidth="1"/>
    <col min="12549" max="12559" width="10.85546875" style="260" customWidth="1"/>
    <col min="12560" max="12800" width="9.140625" style="260"/>
    <col min="12801" max="12803" width="10.85546875" style="260" customWidth="1"/>
    <col min="12804" max="12804" width="10.28515625" style="260" customWidth="1"/>
    <col min="12805" max="12815" width="10.85546875" style="260" customWidth="1"/>
    <col min="12816" max="13056" width="9.140625" style="260"/>
    <col min="13057" max="13059" width="10.85546875" style="260" customWidth="1"/>
    <col min="13060" max="13060" width="10.28515625" style="260" customWidth="1"/>
    <col min="13061" max="13071" width="10.85546875" style="260" customWidth="1"/>
    <col min="13072" max="13312" width="9.140625" style="260"/>
    <col min="13313" max="13315" width="10.85546875" style="260" customWidth="1"/>
    <col min="13316" max="13316" width="10.28515625" style="260" customWidth="1"/>
    <col min="13317" max="13327" width="10.85546875" style="260" customWidth="1"/>
    <col min="13328" max="13568" width="9.140625" style="260"/>
    <col min="13569" max="13571" width="10.85546875" style="260" customWidth="1"/>
    <col min="13572" max="13572" width="10.28515625" style="260" customWidth="1"/>
    <col min="13573" max="13583" width="10.85546875" style="260" customWidth="1"/>
    <col min="13584" max="13824" width="9.140625" style="260"/>
    <col min="13825" max="13827" width="10.85546875" style="260" customWidth="1"/>
    <col min="13828" max="13828" width="10.28515625" style="260" customWidth="1"/>
    <col min="13829" max="13839" width="10.85546875" style="260" customWidth="1"/>
    <col min="13840" max="14080" width="9.140625" style="260"/>
    <col min="14081" max="14083" width="10.85546875" style="260" customWidth="1"/>
    <col min="14084" max="14084" width="10.28515625" style="260" customWidth="1"/>
    <col min="14085" max="14095" width="10.85546875" style="260" customWidth="1"/>
    <col min="14096" max="14336" width="9.140625" style="260"/>
    <col min="14337" max="14339" width="10.85546875" style="260" customWidth="1"/>
    <col min="14340" max="14340" width="10.28515625" style="260" customWidth="1"/>
    <col min="14341" max="14351" width="10.85546875" style="260" customWidth="1"/>
    <col min="14352" max="14592" width="9.140625" style="260"/>
    <col min="14593" max="14595" width="10.85546875" style="260" customWidth="1"/>
    <col min="14596" max="14596" width="10.28515625" style="260" customWidth="1"/>
    <col min="14597" max="14607" width="10.85546875" style="260" customWidth="1"/>
    <col min="14608" max="14848" width="9.140625" style="260"/>
    <col min="14849" max="14851" width="10.85546875" style="260" customWidth="1"/>
    <col min="14852" max="14852" width="10.28515625" style="260" customWidth="1"/>
    <col min="14853" max="14863" width="10.85546875" style="260" customWidth="1"/>
    <col min="14864" max="15104" width="9.140625" style="260"/>
    <col min="15105" max="15107" width="10.85546875" style="260" customWidth="1"/>
    <col min="15108" max="15108" width="10.28515625" style="260" customWidth="1"/>
    <col min="15109" max="15119" width="10.85546875" style="260" customWidth="1"/>
    <col min="15120" max="15360" width="9.140625" style="260"/>
    <col min="15361" max="15363" width="10.85546875" style="260" customWidth="1"/>
    <col min="15364" max="15364" width="10.28515625" style="260" customWidth="1"/>
    <col min="15365" max="15375" width="10.85546875" style="260" customWidth="1"/>
    <col min="15376" max="15616" width="9.140625" style="260"/>
    <col min="15617" max="15619" width="10.85546875" style="260" customWidth="1"/>
    <col min="15620" max="15620" width="10.28515625" style="260" customWidth="1"/>
    <col min="15621" max="15631" width="10.85546875" style="260" customWidth="1"/>
    <col min="15632" max="15872" width="9.140625" style="260"/>
    <col min="15873" max="15875" width="10.85546875" style="260" customWidth="1"/>
    <col min="15876" max="15876" width="10.28515625" style="260" customWidth="1"/>
    <col min="15877" max="15887" width="10.85546875" style="260" customWidth="1"/>
    <col min="15888" max="16128" width="9.140625" style="260"/>
    <col min="16129" max="16131" width="10.85546875" style="260" customWidth="1"/>
    <col min="16132" max="16132" width="10.28515625" style="260" customWidth="1"/>
    <col min="16133" max="16143" width="10.85546875" style="260" customWidth="1"/>
    <col min="16144" max="16384" width="9.140625" style="260"/>
  </cols>
  <sheetData>
    <row r="1" spans="1:13" ht="15.75" x14ac:dyDescent="0.2">
      <c r="A1" s="258"/>
      <c r="B1" s="162" t="s">
        <v>708</v>
      </c>
      <c r="C1" s="173"/>
      <c r="D1" s="173"/>
      <c r="E1" s="174"/>
      <c r="F1" s="174"/>
      <c r="G1" s="174"/>
      <c r="H1" s="173"/>
      <c r="I1" s="173"/>
      <c r="J1" s="173"/>
      <c r="K1" s="173"/>
      <c r="L1" s="173"/>
      <c r="M1" s="437"/>
    </row>
    <row r="2" spans="1:13" ht="15.75" customHeight="1" x14ac:dyDescent="0.25">
      <c r="A2" s="262"/>
      <c r="B2" s="612"/>
      <c r="C2" s="318"/>
      <c r="D2" s="318"/>
      <c r="E2" s="319"/>
      <c r="F2" s="319"/>
      <c r="G2" s="319"/>
      <c r="H2" s="318"/>
      <c r="I2" s="318"/>
      <c r="J2" s="318"/>
      <c r="K2" s="318"/>
      <c r="L2" s="318"/>
      <c r="M2" s="320"/>
    </row>
    <row r="3" spans="1:13" ht="30" customHeight="1" x14ac:dyDescent="0.2">
      <c r="A3" s="258"/>
      <c r="B3" s="897" t="s">
        <v>709</v>
      </c>
      <c r="C3" s="897"/>
      <c r="D3" s="897"/>
      <c r="E3" s="897"/>
      <c r="F3" s="897"/>
      <c r="G3" s="897"/>
      <c r="H3" s="897"/>
      <c r="I3" s="897"/>
      <c r="J3" s="897"/>
      <c r="K3" s="897"/>
      <c r="L3" s="897"/>
      <c r="M3" s="897"/>
    </row>
    <row r="4" spans="1:13" ht="12.75" customHeight="1" x14ac:dyDescent="0.2">
      <c r="A4" s="258"/>
      <c r="B4" s="176"/>
      <c r="C4" s="177"/>
      <c r="D4" s="176"/>
      <c r="E4" s="61"/>
      <c r="F4" s="61"/>
      <c r="G4" s="61"/>
      <c r="H4" s="176"/>
      <c r="I4" s="176"/>
      <c r="J4" s="176"/>
      <c r="K4" s="176"/>
      <c r="L4" s="176"/>
      <c r="M4"/>
    </row>
    <row r="5" spans="1:13" ht="15.75" x14ac:dyDescent="0.25">
      <c r="A5" s="258"/>
      <c r="B5" s="175" t="s">
        <v>1159</v>
      </c>
      <c r="C5" s="175"/>
      <c r="D5" s="175"/>
      <c r="E5" s="175"/>
      <c r="F5" s="175"/>
      <c r="G5" s="175"/>
      <c r="H5" s="175"/>
      <c r="I5" s="175"/>
      <c r="J5" s="175"/>
      <c r="K5" s="175"/>
      <c r="L5" s="175"/>
      <c r="M5" s="175"/>
    </row>
    <row r="6" spans="1:13" x14ac:dyDescent="0.2">
      <c r="A6" s="261"/>
      <c r="B6" s="261"/>
      <c r="C6" s="261"/>
      <c r="D6" s="261"/>
      <c r="E6" s="261"/>
      <c r="F6" s="261"/>
      <c r="G6" s="261"/>
      <c r="H6" s="261"/>
      <c r="I6" s="261"/>
      <c r="J6" s="261"/>
      <c r="K6" s="261"/>
      <c r="L6" s="261"/>
      <c r="M6" s="259"/>
    </row>
    <row r="7" spans="1:13" x14ac:dyDescent="0.2">
      <c r="A7" s="258"/>
      <c r="B7" s="258"/>
      <c r="C7" s="258"/>
      <c r="D7" s="258"/>
      <c r="E7" s="258"/>
      <c r="F7" s="258"/>
      <c r="G7" s="258"/>
      <c r="H7" s="258"/>
      <c r="I7" s="258"/>
      <c r="J7" s="258"/>
      <c r="K7" s="258"/>
      <c r="L7" s="258"/>
      <c r="M7" s="259"/>
    </row>
    <row r="8" spans="1:13" x14ac:dyDescent="0.2">
      <c r="A8" s="258"/>
      <c r="B8" s="258"/>
      <c r="C8" s="258"/>
      <c r="D8" s="258"/>
      <c r="E8" s="258"/>
      <c r="F8" s="258"/>
      <c r="G8" s="258"/>
      <c r="H8" s="258"/>
      <c r="I8" s="258"/>
      <c r="J8" s="258"/>
      <c r="K8" s="258"/>
      <c r="L8" s="258"/>
      <c r="M8" s="259"/>
    </row>
    <row r="9" spans="1:13" x14ac:dyDescent="0.2">
      <c r="B9" s="263"/>
      <c r="C9" s="263"/>
      <c r="D9" s="263"/>
      <c r="E9" s="263"/>
      <c r="F9" s="263"/>
      <c r="G9" s="263"/>
      <c r="H9" s="263"/>
    </row>
    <row r="10" spans="1:13" x14ac:dyDescent="0.2">
      <c r="B10" s="263"/>
      <c r="C10" s="263"/>
      <c r="D10" s="263"/>
      <c r="E10" s="263"/>
      <c r="F10" s="263"/>
      <c r="G10" s="263"/>
      <c r="H10" s="263"/>
    </row>
    <row r="11" spans="1:13" x14ac:dyDescent="0.2">
      <c r="B11" s="263"/>
      <c r="C11" s="898"/>
      <c r="D11" s="899"/>
      <c r="E11" s="899"/>
      <c r="F11" s="899"/>
      <c r="G11" s="899"/>
      <c r="H11" s="899"/>
    </row>
    <row r="12" spans="1:13" x14ac:dyDescent="0.2">
      <c r="B12" s="263"/>
      <c r="C12" s="263"/>
      <c r="D12" s="263"/>
      <c r="E12" s="263"/>
      <c r="F12" s="263"/>
      <c r="G12" s="263"/>
      <c r="H12" s="263"/>
    </row>
    <row r="13" spans="1:13" x14ac:dyDescent="0.2">
      <c r="B13" s="263"/>
      <c r="C13" s="263"/>
      <c r="D13" s="263"/>
      <c r="E13" s="263"/>
      <c r="F13" s="263"/>
      <c r="G13" s="263"/>
      <c r="H13" s="263"/>
    </row>
    <row r="14" spans="1:13" x14ac:dyDescent="0.2">
      <c r="B14" s="263"/>
      <c r="C14" s="263"/>
      <c r="D14" s="263"/>
      <c r="E14" s="263"/>
      <c r="F14" s="263"/>
      <c r="G14" s="263"/>
      <c r="H14" s="263"/>
    </row>
    <row r="127" spans="2:2" x14ac:dyDescent="0.2">
      <c r="B127" s="264"/>
    </row>
    <row r="128" spans="2:2" x14ac:dyDescent="0.2">
      <c r="B128" s="264"/>
    </row>
    <row r="129" spans="2:2" x14ac:dyDescent="0.2">
      <c r="B129" s="264"/>
    </row>
    <row r="130" spans="2:2" x14ac:dyDescent="0.2">
      <c r="B130" s="264"/>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E125"/>
  <sheetViews>
    <sheetView showGridLines="0" view="pageBreakPreview" zoomScaleNormal="100" zoomScaleSheetLayoutView="100" workbookViewId="0">
      <selection activeCell="D3" sqref="D3"/>
    </sheetView>
  </sheetViews>
  <sheetFormatPr defaultColWidth="9.28515625" defaultRowHeight="12.75" x14ac:dyDescent="0.2"/>
  <cols>
    <col min="1" max="1" width="70.7109375" style="759" customWidth="1"/>
    <col min="2" max="4" width="12.7109375" style="759" customWidth="1"/>
    <col min="5" max="5" width="0.7109375" style="759" customWidth="1"/>
    <col min="6" max="229" width="9.28515625" style="759"/>
    <col min="230" max="230" width="56" style="759" customWidth="1"/>
    <col min="231" max="232" width="11.42578125" style="759" customWidth="1"/>
    <col min="233" max="233" width="12.5703125" style="759" customWidth="1"/>
    <col min="234" max="234" width="0.7109375" style="759" customWidth="1"/>
    <col min="235" max="235" width="13.28515625" style="759" bestFit="1" customWidth="1"/>
    <col min="236" max="236" width="17.42578125" style="759" customWidth="1"/>
    <col min="237" max="237" width="13.28515625" style="759" customWidth="1"/>
    <col min="238" max="238" width="10.7109375" style="759" bestFit="1" customWidth="1"/>
    <col min="239" max="485" width="9.28515625" style="759"/>
    <col min="486" max="486" width="56" style="759" customWidth="1"/>
    <col min="487" max="488" width="11.42578125" style="759" customWidth="1"/>
    <col min="489" max="489" width="12.5703125" style="759" customWidth="1"/>
    <col min="490" max="490" width="0.7109375" style="759" customWidth="1"/>
    <col min="491" max="491" width="13.28515625" style="759" bestFit="1" customWidth="1"/>
    <col min="492" max="492" width="17.42578125" style="759" customWidth="1"/>
    <col min="493" max="493" width="13.28515625" style="759" customWidth="1"/>
    <col min="494" max="494" width="10.7109375" style="759" bestFit="1" customWidth="1"/>
    <col min="495" max="741" width="9.28515625" style="759"/>
    <col min="742" max="742" width="56" style="759" customWidth="1"/>
    <col min="743" max="744" width="11.42578125" style="759" customWidth="1"/>
    <col min="745" max="745" width="12.5703125" style="759" customWidth="1"/>
    <col min="746" max="746" width="0.7109375" style="759" customWidth="1"/>
    <col min="747" max="747" width="13.28515625" style="759" bestFit="1" customWidth="1"/>
    <col min="748" max="748" width="17.42578125" style="759" customWidth="1"/>
    <col min="749" max="749" width="13.28515625" style="759" customWidth="1"/>
    <col min="750" max="750" width="10.7109375" style="759" bestFit="1" customWidth="1"/>
    <col min="751" max="997" width="9.28515625" style="759"/>
    <col min="998" max="998" width="56" style="759" customWidth="1"/>
    <col min="999" max="1000" width="11.42578125" style="759" customWidth="1"/>
    <col min="1001" max="1001" width="12.5703125" style="759" customWidth="1"/>
    <col min="1002" max="1002" width="0.7109375" style="759" customWidth="1"/>
    <col min="1003" max="1003" width="13.28515625" style="759" bestFit="1" customWidth="1"/>
    <col min="1004" max="1004" width="17.42578125" style="759" customWidth="1"/>
    <col min="1005" max="1005" width="13.28515625" style="759" customWidth="1"/>
    <col min="1006" max="1006" width="10.7109375" style="759" bestFit="1" customWidth="1"/>
    <col min="1007" max="1253" width="9.28515625" style="759"/>
    <col min="1254" max="1254" width="56" style="759" customWidth="1"/>
    <col min="1255" max="1256" width="11.42578125" style="759" customWidth="1"/>
    <col min="1257" max="1257" width="12.5703125" style="759" customWidth="1"/>
    <col min="1258" max="1258" width="0.7109375" style="759" customWidth="1"/>
    <col min="1259" max="1259" width="13.28515625" style="759" bestFit="1" customWidth="1"/>
    <col min="1260" max="1260" width="17.42578125" style="759" customWidth="1"/>
    <col min="1261" max="1261" width="13.28515625" style="759" customWidth="1"/>
    <col min="1262" max="1262" width="10.7109375" style="759" bestFit="1" customWidth="1"/>
    <col min="1263" max="1509" width="9.28515625" style="759"/>
    <col min="1510" max="1510" width="56" style="759" customWidth="1"/>
    <col min="1511" max="1512" width="11.42578125" style="759" customWidth="1"/>
    <col min="1513" max="1513" width="12.5703125" style="759" customWidth="1"/>
    <col min="1514" max="1514" width="0.7109375" style="759" customWidth="1"/>
    <col min="1515" max="1515" width="13.28515625" style="759" bestFit="1" customWidth="1"/>
    <col min="1516" max="1516" width="17.42578125" style="759" customWidth="1"/>
    <col min="1517" max="1517" width="13.28515625" style="759" customWidth="1"/>
    <col min="1518" max="1518" width="10.7109375" style="759" bestFit="1" customWidth="1"/>
    <col min="1519" max="1765" width="9.28515625" style="759"/>
    <col min="1766" max="1766" width="56" style="759" customWidth="1"/>
    <col min="1767" max="1768" width="11.42578125" style="759" customWidth="1"/>
    <col min="1769" max="1769" width="12.5703125" style="759" customWidth="1"/>
    <col min="1770" max="1770" width="0.7109375" style="759" customWidth="1"/>
    <col min="1771" max="1771" width="13.28515625" style="759" bestFit="1" customWidth="1"/>
    <col min="1772" max="1772" width="17.42578125" style="759" customWidth="1"/>
    <col min="1773" max="1773" width="13.28515625" style="759" customWidth="1"/>
    <col min="1774" max="1774" width="10.7109375" style="759" bestFit="1" customWidth="1"/>
    <col min="1775" max="2021" width="9.28515625" style="759"/>
    <col min="2022" max="2022" width="56" style="759" customWidth="1"/>
    <col min="2023" max="2024" width="11.42578125" style="759" customWidth="1"/>
    <col min="2025" max="2025" width="12.5703125" style="759" customWidth="1"/>
    <col min="2026" max="2026" width="0.7109375" style="759" customWidth="1"/>
    <col min="2027" max="2027" width="13.28515625" style="759" bestFit="1" customWidth="1"/>
    <col min="2028" max="2028" width="17.42578125" style="759" customWidth="1"/>
    <col min="2029" max="2029" width="13.28515625" style="759" customWidth="1"/>
    <col min="2030" max="2030" width="10.7109375" style="759" bestFit="1" customWidth="1"/>
    <col min="2031" max="2277" width="9.28515625" style="759"/>
    <col min="2278" max="2278" width="56" style="759" customWidth="1"/>
    <col min="2279" max="2280" width="11.42578125" style="759" customWidth="1"/>
    <col min="2281" max="2281" width="12.5703125" style="759" customWidth="1"/>
    <col min="2282" max="2282" width="0.7109375" style="759" customWidth="1"/>
    <col min="2283" max="2283" width="13.28515625" style="759" bestFit="1" customWidth="1"/>
    <col min="2284" max="2284" width="17.42578125" style="759" customWidth="1"/>
    <col min="2285" max="2285" width="13.28515625" style="759" customWidth="1"/>
    <col min="2286" max="2286" width="10.7109375" style="759" bestFit="1" customWidth="1"/>
    <col min="2287" max="2533" width="9.28515625" style="759"/>
    <col min="2534" max="2534" width="56" style="759" customWidth="1"/>
    <col min="2535" max="2536" width="11.42578125" style="759" customWidth="1"/>
    <col min="2537" max="2537" width="12.5703125" style="759" customWidth="1"/>
    <col min="2538" max="2538" width="0.7109375" style="759" customWidth="1"/>
    <col min="2539" max="2539" width="13.28515625" style="759" bestFit="1" customWidth="1"/>
    <col min="2540" max="2540" width="17.42578125" style="759" customWidth="1"/>
    <col min="2541" max="2541" width="13.28515625" style="759" customWidth="1"/>
    <col min="2542" max="2542" width="10.7109375" style="759" bestFit="1" customWidth="1"/>
    <col min="2543" max="2789" width="9.28515625" style="759"/>
    <col min="2790" max="2790" width="56" style="759" customWidth="1"/>
    <col min="2791" max="2792" width="11.42578125" style="759" customWidth="1"/>
    <col min="2793" max="2793" width="12.5703125" style="759" customWidth="1"/>
    <col min="2794" max="2794" width="0.7109375" style="759" customWidth="1"/>
    <col min="2795" max="2795" width="13.28515625" style="759" bestFit="1" customWidth="1"/>
    <col min="2796" max="2796" width="17.42578125" style="759" customWidth="1"/>
    <col min="2797" max="2797" width="13.28515625" style="759" customWidth="1"/>
    <col min="2798" max="2798" width="10.7109375" style="759" bestFit="1" customWidth="1"/>
    <col min="2799" max="3045" width="9.28515625" style="759"/>
    <col min="3046" max="3046" width="56" style="759" customWidth="1"/>
    <col min="3047" max="3048" width="11.42578125" style="759" customWidth="1"/>
    <col min="3049" max="3049" width="12.5703125" style="759" customWidth="1"/>
    <col min="3050" max="3050" width="0.7109375" style="759" customWidth="1"/>
    <col min="3051" max="3051" width="13.28515625" style="759" bestFit="1" customWidth="1"/>
    <col min="3052" max="3052" width="17.42578125" style="759" customWidth="1"/>
    <col min="3053" max="3053" width="13.28515625" style="759" customWidth="1"/>
    <col min="3054" max="3054" width="10.7109375" style="759" bestFit="1" customWidth="1"/>
    <col min="3055" max="3301" width="9.28515625" style="759"/>
    <col min="3302" max="3302" width="56" style="759" customWidth="1"/>
    <col min="3303" max="3304" width="11.42578125" style="759" customWidth="1"/>
    <col min="3305" max="3305" width="12.5703125" style="759" customWidth="1"/>
    <col min="3306" max="3306" width="0.7109375" style="759" customWidth="1"/>
    <col min="3307" max="3307" width="13.28515625" style="759" bestFit="1" customWidth="1"/>
    <col min="3308" max="3308" width="17.42578125" style="759" customWidth="1"/>
    <col min="3309" max="3309" width="13.28515625" style="759" customWidth="1"/>
    <col min="3310" max="3310" width="10.7109375" style="759" bestFit="1" customWidth="1"/>
    <col min="3311" max="3557" width="9.28515625" style="759"/>
    <col min="3558" max="3558" width="56" style="759" customWidth="1"/>
    <col min="3559" max="3560" width="11.42578125" style="759" customWidth="1"/>
    <col min="3561" max="3561" width="12.5703125" style="759" customWidth="1"/>
    <col min="3562" max="3562" width="0.7109375" style="759" customWidth="1"/>
    <col min="3563" max="3563" width="13.28515625" style="759" bestFit="1" customWidth="1"/>
    <col min="3564" max="3564" width="17.42578125" style="759" customWidth="1"/>
    <col min="3565" max="3565" width="13.28515625" style="759" customWidth="1"/>
    <col min="3566" max="3566" width="10.7109375" style="759" bestFit="1" customWidth="1"/>
    <col min="3567" max="3813" width="9.28515625" style="759"/>
    <col min="3814" max="3814" width="56" style="759" customWidth="1"/>
    <col min="3815" max="3816" width="11.42578125" style="759" customWidth="1"/>
    <col min="3817" max="3817" width="12.5703125" style="759" customWidth="1"/>
    <col min="3818" max="3818" width="0.7109375" style="759" customWidth="1"/>
    <col min="3819" max="3819" width="13.28515625" style="759" bestFit="1" customWidth="1"/>
    <col min="3820" max="3820" width="17.42578125" style="759" customWidth="1"/>
    <col min="3821" max="3821" width="13.28515625" style="759" customWidth="1"/>
    <col min="3822" max="3822" width="10.7109375" style="759" bestFit="1" customWidth="1"/>
    <col min="3823" max="4069" width="9.28515625" style="759"/>
    <col min="4070" max="4070" width="56" style="759" customWidth="1"/>
    <col min="4071" max="4072" width="11.42578125" style="759" customWidth="1"/>
    <col min="4073" max="4073" width="12.5703125" style="759" customWidth="1"/>
    <col min="4074" max="4074" width="0.7109375" style="759" customWidth="1"/>
    <col min="4075" max="4075" width="13.28515625" style="759" bestFit="1" customWidth="1"/>
    <col min="4076" max="4076" width="17.42578125" style="759" customWidth="1"/>
    <col min="4077" max="4077" width="13.28515625" style="759" customWidth="1"/>
    <col min="4078" max="4078" width="10.7109375" style="759" bestFit="1" customWidth="1"/>
    <col min="4079" max="4325" width="9.28515625" style="759"/>
    <col min="4326" max="4326" width="56" style="759" customWidth="1"/>
    <col min="4327" max="4328" width="11.42578125" style="759" customWidth="1"/>
    <col min="4329" max="4329" width="12.5703125" style="759" customWidth="1"/>
    <col min="4330" max="4330" width="0.7109375" style="759" customWidth="1"/>
    <col min="4331" max="4331" width="13.28515625" style="759" bestFit="1" customWidth="1"/>
    <col min="4332" max="4332" width="17.42578125" style="759" customWidth="1"/>
    <col min="4333" max="4333" width="13.28515625" style="759" customWidth="1"/>
    <col min="4334" max="4334" width="10.7109375" style="759" bestFit="1" customWidth="1"/>
    <col min="4335" max="4581" width="9.28515625" style="759"/>
    <col min="4582" max="4582" width="56" style="759" customWidth="1"/>
    <col min="4583" max="4584" width="11.42578125" style="759" customWidth="1"/>
    <col min="4585" max="4585" width="12.5703125" style="759" customWidth="1"/>
    <col min="4586" max="4586" width="0.7109375" style="759" customWidth="1"/>
    <col min="4587" max="4587" width="13.28515625" style="759" bestFit="1" customWidth="1"/>
    <col min="4588" max="4588" width="17.42578125" style="759" customWidth="1"/>
    <col min="4589" max="4589" width="13.28515625" style="759" customWidth="1"/>
    <col min="4590" max="4590" width="10.7109375" style="759" bestFit="1" customWidth="1"/>
    <col min="4591" max="4837" width="9.28515625" style="759"/>
    <col min="4838" max="4838" width="56" style="759" customWidth="1"/>
    <col min="4839" max="4840" width="11.42578125" style="759" customWidth="1"/>
    <col min="4841" max="4841" width="12.5703125" style="759" customWidth="1"/>
    <col min="4842" max="4842" width="0.7109375" style="759" customWidth="1"/>
    <col min="4843" max="4843" width="13.28515625" style="759" bestFit="1" customWidth="1"/>
    <col min="4844" max="4844" width="17.42578125" style="759" customWidth="1"/>
    <col min="4845" max="4845" width="13.28515625" style="759" customWidth="1"/>
    <col min="4846" max="4846" width="10.7109375" style="759" bestFit="1" customWidth="1"/>
    <col min="4847" max="5093" width="9.28515625" style="759"/>
    <col min="5094" max="5094" width="56" style="759" customWidth="1"/>
    <col min="5095" max="5096" width="11.42578125" style="759" customWidth="1"/>
    <col min="5097" max="5097" width="12.5703125" style="759" customWidth="1"/>
    <col min="5098" max="5098" width="0.7109375" style="759" customWidth="1"/>
    <col min="5099" max="5099" width="13.28515625" style="759" bestFit="1" customWidth="1"/>
    <col min="5100" max="5100" width="17.42578125" style="759" customWidth="1"/>
    <col min="5101" max="5101" width="13.28515625" style="759" customWidth="1"/>
    <col min="5102" max="5102" width="10.7109375" style="759" bestFit="1" customWidth="1"/>
    <col min="5103" max="5349" width="9.28515625" style="759"/>
    <col min="5350" max="5350" width="56" style="759" customWidth="1"/>
    <col min="5351" max="5352" width="11.42578125" style="759" customWidth="1"/>
    <col min="5353" max="5353" width="12.5703125" style="759" customWidth="1"/>
    <col min="5354" max="5354" width="0.7109375" style="759" customWidth="1"/>
    <col min="5355" max="5355" width="13.28515625" style="759" bestFit="1" customWidth="1"/>
    <col min="5356" max="5356" width="17.42578125" style="759" customWidth="1"/>
    <col min="5357" max="5357" width="13.28515625" style="759" customWidth="1"/>
    <col min="5358" max="5358" width="10.7109375" style="759" bestFit="1" customWidth="1"/>
    <col min="5359" max="5605" width="9.28515625" style="759"/>
    <col min="5606" max="5606" width="56" style="759" customWidth="1"/>
    <col min="5607" max="5608" width="11.42578125" style="759" customWidth="1"/>
    <col min="5609" max="5609" width="12.5703125" style="759" customWidth="1"/>
    <col min="5610" max="5610" width="0.7109375" style="759" customWidth="1"/>
    <col min="5611" max="5611" width="13.28515625" style="759" bestFit="1" customWidth="1"/>
    <col min="5612" max="5612" width="17.42578125" style="759" customWidth="1"/>
    <col min="5613" max="5613" width="13.28515625" style="759" customWidth="1"/>
    <col min="5614" max="5614" width="10.7109375" style="759" bestFit="1" customWidth="1"/>
    <col min="5615" max="5861" width="9.28515625" style="759"/>
    <col min="5862" max="5862" width="56" style="759" customWidth="1"/>
    <col min="5863" max="5864" width="11.42578125" style="759" customWidth="1"/>
    <col min="5865" max="5865" width="12.5703125" style="759" customWidth="1"/>
    <col min="5866" max="5866" width="0.7109375" style="759" customWidth="1"/>
    <col min="5867" max="5867" width="13.28515625" style="759" bestFit="1" customWidth="1"/>
    <col min="5868" max="5868" width="17.42578125" style="759" customWidth="1"/>
    <col min="5869" max="5869" width="13.28515625" style="759" customWidth="1"/>
    <col min="5870" max="5870" width="10.7109375" style="759" bestFit="1" customWidth="1"/>
    <col min="5871" max="6117" width="9.28515625" style="759"/>
    <col min="6118" max="6118" width="56" style="759" customWidth="1"/>
    <col min="6119" max="6120" width="11.42578125" style="759" customWidth="1"/>
    <col min="6121" max="6121" width="12.5703125" style="759" customWidth="1"/>
    <col min="6122" max="6122" width="0.7109375" style="759" customWidth="1"/>
    <col min="6123" max="6123" width="13.28515625" style="759" bestFit="1" customWidth="1"/>
    <col min="6124" max="6124" width="17.42578125" style="759" customWidth="1"/>
    <col min="6125" max="6125" width="13.28515625" style="759" customWidth="1"/>
    <col min="6126" max="6126" width="10.7109375" style="759" bestFit="1" customWidth="1"/>
    <col min="6127" max="6373" width="9.28515625" style="759"/>
    <col min="6374" max="6374" width="56" style="759" customWidth="1"/>
    <col min="6375" max="6376" width="11.42578125" style="759" customWidth="1"/>
    <col min="6377" max="6377" width="12.5703125" style="759" customWidth="1"/>
    <col min="6378" max="6378" width="0.7109375" style="759" customWidth="1"/>
    <col min="6379" max="6379" width="13.28515625" style="759" bestFit="1" customWidth="1"/>
    <col min="6380" max="6380" width="17.42578125" style="759" customWidth="1"/>
    <col min="6381" max="6381" width="13.28515625" style="759" customWidth="1"/>
    <col min="6382" max="6382" width="10.7109375" style="759" bestFit="1" customWidth="1"/>
    <col min="6383" max="6629" width="9.28515625" style="759"/>
    <col min="6630" max="6630" width="56" style="759" customWidth="1"/>
    <col min="6631" max="6632" width="11.42578125" style="759" customWidth="1"/>
    <col min="6633" max="6633" width="12.5703125" style="759" customWidth="1"/>
    <col min="6634" max="6634" width="0.7109375" style="759" customWidth="1"/>
    <col min="6635" max="6635" width="13.28515625" style="759" bestFit="1" customWidth="1"/>
    <col min="6636" max="6636" width="17.42578125" style="759" customWidth="1"/>
    <col min="6637" max="6637" width="13.28515625" style="759" customWidth="1"/>
    <col min="6638" max="6638" width="10.7109375" style="759" bestFit="1" customWidth="1"/>
    <col min="6639" max="6885" width="9.28515625" style="759"/>
    <col min="6886" max="6886" width="56" style="759" customWidth="1"/>
    <col min="6887" max="6888" width="11.42578125" style="759" customWidth="1"/>
    <col min="6889" max="6889" width="12.5703125" style="759" customWidth="1"/>
    <col min="6890" max="6890" width="0.7109375" style="759" customWidth="1"/>
    <col min="6891" max="6891" width="13.28515625" style="759" bestFit="1" customWidth="1"/>
    <col min="6892" max="6892" width="17.42578125" style="759" customWidth="1"/>
    <col min="6893" max="6893" width="13.28515625" style="759" customWidth="1"/>
    <col min="6894" max="6894" width="10.7109375" style="759" bestFit="1" customWidth="1"/>
    <col min="6895" max="7141" width="9.28515625" style="759"/>
    <col min="7142" max="7142" width="56" style="759" customWidth="1"/>
    <col min="7143" max="7144" width="11.42578125" style="759" customWidth="1"/>
    <col min="7145" max="7145" width="12.5703125" style="759" customWidth="1"/>
    <col min="7146" max="7146" width="0.7109375" style="759" customWidth="1"/>
    <col min="7147" max="7147" width="13.28515625" style="759" bestFit="1" customWidth="1"/>
    <col min="7148" max="7148" width="17.42578125" style="759" customWidth="1"/>
    <col min="7149" max="7149" width="13.28515625" style="759" customWidth="1"/>
    <col min="7150" max="7150" width="10.7109375" style="759" bestFit="1" customWidth="1"/>
    <col min="7151" max="7397" width="9.28515625" style="759"/>
    <col min="7398" max="7398" width="56" style="759" customWidth="1"/>
    <col min="7399" max="7400" width="11.42578125" style="759" customWidth="1"/>
    <col min="7401" max="7401" width="12.5703125" style="759" customWidth="1"/>
    <col min="7402" max="7402" width="0.7109375" style="759" customWidth="1"/>
    <col min="7403" max="7403" width="13.28515625" style="759" bestFit="1" customWidth="1"/>
    <col min="7404" max="7404" width="17.42578125" style="759" customWidth="1"/>
    <col min="7405" max="7405" width="13.28515625" style="759" customWidth="1"/>
    <col min="7406" max="7406" width="10.7109375" style="759" bestFit="1" customWidth="1"/>
    <col min="7407" max="7653" width="9.28515625" style="759"/>
    <col min="7654" max="7654" width="56" style="759" customWidth="1"/>
    <col min="7655" max="7656" width="11.42578125" style="759" customWidth="1"/>
    <col min="7657" max="7657" width="12.5703125" style="759" customWidth="1"/>
    <col min="7658" max="7658" width="0.7109375" style="759" customWidth="1"/>
    <col min="7659" max="7659" width="13.28515625" style="759" bestFit="1" customWidth="1"/>
    <col min="7660" max="7660" width="17.42578125" style="759" customWidth="1"/>
    <col min="7661" max="7661" width="13.28515625" style="759" customWidth="1"/>
    <col min="7662" max="7662" width="10.7109375" style="759" bestFit="1" customWidth="1"/>
    <col min="7663" max="7909" width="9.28515625" style="759"/>
    <col min="7910" max="7910" width="56" style="759" customWidth="1"/>
    <col min="7911" max="7912" width="11.42578125" style="759" customWidth="1"/>
    <col min="7913" max="7913" width="12.5703125" style="759" customWidth="1"/>
    <col min="7914" max="7914" width="0.7109375" style="759" customWidth="1"/>
    <col min="7915" max="7915" width="13.28515625" style="759" bestFit="1" customWidth="1"/>
    <col min="7916" max="7916" width="17.42578125" style="759" customWidth="1"/>
    <col min="7917" max="7917" width="13.28515625" style="759" customWidth="1"/>
    <col min="7918" max="7918" width="10.7109375" style="759" bestFit="1" customWidth="1"/>
    <col min="7919" max="8165" width="9.28515625" style="759"/>
    <col min="8166" max="8166" width="56" style="759" customWidth="1"/>
    <col min="8167" max="8168" width="11.42578125" style="759" customWidth="1"/>
    <col min="8169" max="8169" width="12.5703125" style="759" customWidth="1"/>
    <col min="8170" max="8170" width="0.7109375" style="759" customWidth="1"/>
    <col min="8171" max="8171" width="13.28515625" style="759" bestFit="1" customWidth="1"/>
    <col min="8172" max="8172" width="17.42578125" style="759" customWidth="1"/>
    <col min="8173" max="8173" width="13.28515625" style="759" customWidth="1"/>
    <col min="8174" max="8174" width="10.7109375" style="759" bestFit="1" customWidth="1"/>
    <col min="8175" max="8421" width="9.28515625" style="759"/>
    <col min="8422" max="8422" width="56" style="759" customWidth="1"/>
    <col min="8423" max="8424" width="11.42578125" style="759" customWidth="1"/>
    <col min="8425" max="8425" width="12.5703125" style="759" customWidth="1"/>
    <col min="8426" max="8426" width="0.7109375" style="759" customWidth="1"/>
    <col min="8427" max="8427" width="13.28515625" style="759" bestFit="1" customWidth="1"/>
    <col min="8428" max="8428" width="17.42578125" style="759" customWidth="1"/>
    <col min="8429" max="8429" width="13.28515625" style="759" customWidth="1"/>
    <col min="8430" max="8430" width="10.7109375" style="759" bestFit="1" customWidth="1"/>
    <col min="8431" max="8677" width="9.28515625" style="759"/>
    <col min="8678" max="8678" width="56" style="759" customWidth="1"/>
    <col min="8679" max="8680" width="11.42578125" style="759" customWidth="1"/>
    <col min="8681" max="8681" width="12.5703125" style="759" customWidth="1"/>
    <col min="8682" max="8682" width="0.7109375" style="759" customWidth="1"/>
    <col min="8683" max="8683" width="13.28515625" style="759" bestFit="1" customWidth="1"/>
    <col min="8684" max="8684" width="17.42578125" style="759" customWidth="1"/>
    <col min="8685" max="8685" width="13.28515625" style="759" customWidth="1"/>
    <col min="8686" max="8686" width="10.7109375" style="759" bestFit="1" customWidth="1"/>
    <col min="8687" max="8933" width="9.28515625" style="759"/>
    <col min="8934" max="8934" width="56" style="759" customWidth="1"/>
    <col min="8935" max="8936" width="11.42578125" style="759" customWidth="1"/>
    <col min="8937" max="8937" width="12.5703125" style="759" customWidth="1"/>
    <col min="8938" max="8938" width="0.7109375" style="759" customWidth="1"/>
    <col min="8939" max="8939" width="13.28515625" style="759" bestFit="1" customWidth="1"/>
    <col min="8940" max="8940" width="17.42578125" style="759" customWidth="1"/>
    <col min="8941" max="8941" width="13.28515625" style="759" customWidth="1"/>
    <col min="8942" max="8942" width="10.7109375" style="759" bestFit="1" customWidth="1"/>
    <col min="8943" max="9189" width="9.28515625" style="759"/>
    <col min="9190" max="9190" width="56" style="759" customWidth="1"/>
    <col min="9191" max="9192" width="11.42578125" style="759" customWidth="1"/>
    <col min="9193" max="9193" width="12.5703125" style="759" customWidth="1"/>
    <col min="9194" max="9194" width="0.7109375" style="759" customWidth="1"/>
    <col min="9195" max="9195" width="13.28515625" style="759" bestFit="1" customWidth="1"/>
    <col min="9196" max="9196" width="17.42578125" style="759" customWidth="1"/>
    <col min="9197" max="9197" width="13.28515625" style="759" customWidth="1"/>
    <col min="9198" max="9198" width="10.7109375" style="759" bestFit="1" customWidth="1"/>
    <col min="9199" max="9445" width="9.28515625" style="759"/>
    <col min="9446" max="9446" width="56" style="759" customWidth="1"/>
    <col min="9447" max="9448" width="11.42578125" style="759" customWidth="1"/>
    <col min="9449" max="9449" width="12.5703125" style="759" customWidth="1"/>
    <col min="9450" max="9450" width="0.7109375" style="759" customWidth="1"/>
    <col min="9451" max="9451" width="13.28515625" style="759" bestFit="1" customWidth="1"/>
    <col min="9452" max="9452" width="17.42578125" style="759" customWidth="1"/>
    <col min="9453" max="9453" width="13.28515625" style="759" customWidth="1"/>
    <col min="9454" max="9454" width="10.7109375" style="759" bestFit="1" customWidth="1"/>
    <col min="9455" max="9701" width="9.28515625" style="759"/>
    <col min="9702" max="9702" width="56" style="759" customWidth="1"/>
    <col min="9703" max="9704" width="11.42578125" style="759" customWidth="1"/>
    <col min="9705" max="9705" width="12.5703125" style="759" customWidth="1"/>
    <col min="9706" max="9706" width="0.7109375" style="759" customWidth="1"/>
    <col min="9707" max="9707" width="13.28515625" style="759" bestFit="1" customWidth="1"/>
    <col min="9708" max="9708" width="17.42578125" style="759" customWidth="1"/>
    <col min="9709" max="9709" width="13.28515625" style="759" customWidth="1"/>
    <col min="9710" max="9710" width="10.7109375" style="759" bestFit="1" customWidth="1"/>
    <col min="9711" max="9957" width="9.28515625" style="759"/>
    <col min="9958" max="9958" width="56" style="759" customWidth="1"/>
    <col min="9959" max="9960" width="11.42578125" style="759" customWidth="1"/>
    <col min="9961" max="9961" width="12.5703125" style="759" customWidth="1"/>
    <col min="9962" max="9962" width="0.7109375" style="759" customWidth="1"/>
    <col min="9963" max="9963" width="13.28515625" style="759" bestFit="1" customWidth="1"/>
    <col min="9964" max="9964" width="17.42578125" style="759" customWidth="1"/>
    <col min="9965" max="9965" width="13.28515625" style="759" customWidth="1"/>
    <col min="9966" max="9966" width="10.7109375" style="759" bestFit="1" customWidth="1"/>
    <col min="9967" max="10213" width="9.28515625" style="759"/>
    <col min="10214" max="10214" width="56" style="759" customWidth="1"/>
    <col min="10215" max="10216" width="11.42578125" style="759" customWidth="1"/>
    <col min="10217" max="10217" width="12.5703125" style="759" customWidth="1"/>
    <col min="10218" max="10218" width="0.7109375" style="759" customWidth="1"/>
    <col min="10219" max="10219" width="13.28515625" style="759" bestFit="1" customWidth="1"/>
    <col min="10220" max="10220" width="17.42578125" style="759" customWidth="1"/>
    <col min="10221" max="10221" width="13.28515625" style="759" customWidth="1"/>
    <col min="10222" max="10222" width="10.7109375" style="759" bestFit="1" customWidth="1"/>
    <col min="10223" max="10469" width="9.28515625" style="759"/>
    <col min="10470" max="10470" width="56" style="759" customWidth="1"/>
    <col min="10471" max="10472" width="11.42578125" style="759" customWidth="1"/>
    <col min="10473" max="10473" width="12.5703125" style="759" customWidth="1"/>
    <col min="10474" max="10474" width="0.7109375" style="759" customWidth="1"/>
    <col min="10475" max="10475" width="13.28515625" style="759" bestFit="1" customWidth="1"/>
    <col min="10476" max="10476" width="17.42578125" style="759" customWidth="1"/>
    <col min="10477" max="10477" width="13.28515625" style="759" customWidth="1"/>
    <col min="10478" max="10478" width="10.7109375" style="759" bestFit="1" customWidth="1"/>
    <col min="10479" max="10725" width="9.28515625" style="759"/>
    <col min="10726" max="10726" width="56" style="759" customWidth="1"/>
    <col min="10727" max="10728" width="11.42578125" style="759" customWidth="1"/>
    <col min="10729" max="10729" width="12.5703125" style="759" customWidth="1"/>
    <col min="10730" max="10730" width="0.7109375" style="759" customWidth="1"/>
    <col min="10731" max="10731" width="13.28515625" style="759" bestFit="1" customWidth="1"/>
    <col min="10732" max="10732" width="17.42578125" style="759" customWidth="1"/>
    <col min="10733" max="10733" width="13.28515625" style="759" customWidth="1"/>
    <col min="10734" max="10734" width="10.7109375" style="759" bestFit="1" customWidth="1"/>
    <col min="10735" max="10981" width="9.28515625" style="759"/>
    <col min="10982" max="10982" width="56" style="759" customWidth="1"/>
    <col min="10983" max="10984" width="11.42578125" style="759" customWidth="1"/>
    <col min="10985" max="10985" width="12.5703125" style="759" customWidth="1"/>
    <col min="10986" max="10986" width="0.7109375" style="759" customWidth="1"/>
    <col min="10987" max="10987" width="13.28515625" style="759" bestFit="1" customWidth="1"/>
    <col min="10988" max="10988" width="17.42578125" style="759" customWidth="1"/>
    <col min="10989" max="10989" width="13.28515625" style="759" customWidth="1"/>
    <col min="10990" max="10990" width="10.7109375" style="759" bestFit="1" customWidth="1"/>
    <col min="10991" max="11237" width="9.28515625" style="759"/>
    <col min="11238" max="11238" width="56" style="759" customWidth="1"/>
    <col min="11239" max="11240" width="11.42578125" style="759" customWidth="1"/>
    <col min="11241" max="11241" width="12.5703125" style="759" customWidth="1"/>
    <col min="11242" max="11242" width="0.7109375" style="759" customWidth="1"/>
    <col min="11243" max="11243" width="13.28515625" style="759" bestFit="1" customWidth="1"/>
    <col min="11244" max="11244" width="17.42578125" style="759" customWidth="1"/>
    <col min="11245" max="11245" width="13.28515625" style="759" customWidth="1"/>
    <col min="11246" max="11246" width="10.7109375" style="759" bestFit="1" customWidth="1"/>
    <col min="11247" max="11493" width="9.28515625" style="759"/>
    <col min="11494" max="11494" width="56" style="759" customWidth="1"/>
    <col min="11495" max="11496" width="11.42578125" style="759" customWidth="1"/>
    <col min="11497" max="11497" width="12.5703125" style="759" customWidth="1"/>
    <col min="11498" max="11498" width="0.7109375" style="759" customWidth="1"/>
    <col min="11499" max="11499" width="13.28515625" style="759" bestFit="1" customWidth="1"/>
    <col min="11500" max="11500" width="17.42578125" style="759" customWidth="1"/>
    <col min="11501" max="11501" width="13.28515625" style="759" customWidth="1"/>
    <col min="11502" max="11502" width="10.7109375" style="759" bestFit="1" customWidth="1"/>
    <col min="11503" max="11749" width="9.28515625" style="759"/>
    <col min="11750" max="11750" width="56" style="759" customWidth="1"/>
    <col min="11751" max="11752" width="11.42578125" style="759" customWidth="1"/>
    <col min="11753" max="11753" width="12.5703125" style="759" customWidth="1"/>
    <col min="11754" max="11754" width="0.7109375" style="759" customWidth="1"/>
    <col min="11755" max="11755" width="13.28515625" style="759" bestFit="1" customWidth="1"/>
    <col min="11756" max="11756" width="17.42578125" style="759" customWidth="1"/>
    <col min="11757" max="11757" width="13.28515625" style="759" customWidth="1"/>
    <col min="11758" max="11758" width="10.7109375" style="759" bestFit="1" customWidth="1"/>
    <col min="11759" max="12005" width="9.28515625" style="759"/>
    <col min="12006" max="12006" width="56" style="759" customWidth="1"/>
    <col min="12007" max="12008" width="11.42578125" style="759" customWidth="1"/>
    <col min="12009" max="12009" width="12.5703125" style="759" customWidth="1"/>
    <col min="12010" max="12010" width="0.7109375" style="759" customWidth="1"/>
    <col min="12011" max="12011" width="13.28515625" style="759" bestFit="1" customWidth="1"/>
    <col min="12012" max="12012" width="17.42578125" style="759" customWidth="1"/>
    <col min="12013" max="12013" width="13.28515625" style="759" customWidth="1"/>
    <col min="12014" max="12014" width="10.7109375" style="759" bestFit="1" customWidth="1"/>
    <col min="12015" max="12261" width="9.28515625" style="759"/>
    <col min="12262" max="12262" width="56" style="759" customWidth="1"/>
    <col min="12263" max="12264" width="11.42578125" style="759" customWidth="1"/>
    <col min="12265" max="12265" width="12.5703125" style="759" customWidth="1"/>
    <col min="12266" max="12266" width="0.7109375" style="759" customWidth="1"/>
    <col min="12267" max="12267" width="13.28515625" style="759" bestFit="1" customWidth="1"/>
    <col min="12268" max="12268" width="17.42578125" style="759" customWidth="1"/>
    <col min="12269" max="12269" width="13.28515625" style="759" customWidth="1"/>
    <col min="12270" max="12270" width="10.7109375" style="759" bestFit="1" customWidth="1"/>
    <col min="12271" max="12517" width="9.28515625" style="759"/>
    <col min="12518" max="12518" width="56" style="759" customWidth="1"/>
    <col min="12519" max="12520" width="11.42578125" style="759" customWidth="1"/>
    <col min="12521" max="12521" width="12.5703125" style="759" customWidth="1"/>
    <col min="12522" max="12522" width="0.7109375" style="759" customWidth="1"/>
    <col min="12523" max="12523" width="13.28515625" style="759" bestFit="1" customWidth="1"/>
    <col min="12524" max="12524" width="17.42578125" style="759" customWidth="1"/>
    <col min="12525" max="12525" width="13.28515625" style="759" customWidth="1"/>
    <col min="12526" max="12526" width="10.7109375" style="759" bestFit="1" customWidth="1"/>
    <col min="12527" max="12773" width="9.28515625" style="759"/>
    <col min="12774" max="12774" width="56" style="759" customWidth="1"/>
    <col min="12775" max="12776" width="11.42578125" style="759" customWidth="1"/>
    <col min="12777" max="12777" width="12.5703125" style="759" customWidth="1"/>
    <col min="12778" max="12778" width="0.7109375" style="759" customWidth="1"/>
    <col min="12779" max="12779" width="13.28515625" style="759" bestFit="1" customWidth="1"/>
    <col min="12780" max="12780" width="17.42578125" style="759" customWidth="1"/>
    <col min="12781" max="12781" width="13.28515625" style="759" customWidth="1"/>
    <col min="12782" max="12782" width="10.7109375" style="759" bestFit="1" customWidth="1"/>
    <col min="12783" max="13029" width="9.28515625" style="759"/>
    <col min="13030" max="13030" width="56" style="759" customWidth="1"/>
    <col min="13031" max="13032" width="11.42578125" style="759" customWidth="1"/>
    <col min="13033" max="13033" width="12.5703125" style="759" customWidth="1"/>
    <col min="13034" max="13034" width="0.7109375" style="759" customWidth="1"/>
    <col min="13035" max="13035" width="13.28515625" style="759" bestFit="1" customWidth="1"/>
    <col min="13036" max="13036" width="17.42578125" style="759" customWidth="1"/>
    <col min="13037" max="13037" width="13.28515625" style="759" customWidth="1"/>
    <col min="13038" max="13038" width="10.7109375" style="759" bestFit="1" customWidth="1"/>
    <col min="13039" max="13285" width="9.28515625" style="759"/>
    <col min="13286" max="13286" width="56" style="759" customWidth="1"/>
    <col min="13287" max="13288" width="11.42578125" style="759" customWidth="1"/>
    <col min="13289" max="13289" width="12.5703125" style="759" customWidth="1"/>
    <col min="13290" max="13290" width="0.7109375" style="759" customWidth="1"/>
    <col min="13291" max="13291" width="13.28515625" style="759" bestFit="1" customWidth="1"/>
    <col min="13292" max="13292" width="17.42578125" style="759" customWidth="1"/>
    <col min="13293" max="13293" width="13.28515625" style="759" customWidth="1"/>
    <col min="13294" max="13294" width="10.7109375" style="759" bestFit="1" customWidth="1"/>
    <col min="13295" max="13541" width="9.28515625" style="759"/>
    <col min="13542" max="13542" width="56" style="759" customWidth="1"/>
    <col min="13543" max="13544" width="11.42578125" style="759" customWidth="1"/>
    <col min="13545" max="13545" width="12.5703125" style="759" customWidth="1"/>
    <col min="13546" max="13546" width="0.7109375" style="759" customWidth="1"/>
    <col min="13547" max="13547" width="13.28515625" style="759" bestFit="1" customWidth="1"/>
    <col min="13548" max="13548" width="17.42578125" style="759" customWidth="1"/>
    <col min="13549" max="13549" width="13.28515625" style="759" customWidth="1"/>
    <col min="13550" max="13550" width="10.7109375" style="759" bestFit="1" customWidth="1"/>
    <col min="13551" max="13797" width="9.28515625" style="759"/>
    <col min="13798" max="13798" width="56" style="759" customWidth="1"/>
    <col min="13799" max="13800" width="11.42578125" style="759" customWidth="1"/>
    <col min="13801" max="13801" width="12.5703125" style="759" customWidth="1"/>
    <col min="13802" max="13802" width="0.7109375" style="759" customWidth="1"/>
    <col min="13803" max="13803" width="13.28515625" style="759" bestFit="1" customWidth="1"/>
    <col min="13804" max="13804" width="17.42578125" style="759" customWidth="1"/>
    <col min="13805" max="13805" width="13.28515625" style="759" customWidth="1"/>
    <col min="13806" max="13806" width="10.7109375" style="759" bestFit="1" customWidth="1"/>
    <col min="13807" max="14053" width="9.28515625" style="759"/>
    <col min="14054" max="14054" width="56" style="759" customWidth="1"/>
    <col min="14055" max="14056" width="11.42578125" style="759" customWidth="1"/>
    <col min="14057" max="14057" width="12.5703125" style="759" customWidth="1"/>
    <col min="14058" max="14058" width="0.7109375" style="759" customWidth="1"/>
    <col min="14059" max="14059" width="13.28515625" style="759" bestFit="1" customWidth="1"/>
    <col min="14060" max="14060" width="17.42578125" style="759" customWidth="1"/>
    <col min="14061" max="14061" width="13.28515625" style="759" customWidth="1"/>
    <col min="14062" max="14062" width="10.7109375" style="759" bestFit="1" customWidth="1"/>
    <col min="14063" max="14309" width="9.28515625" style="759"/>
    <col min="14310" max="14310" width="56" style="759" customWidth="1"/>
    <col min="14311" max="14312" width="11.42578125" style="759" customWidth="1"/>
    <col min="14313" max="14313" width="12.5703125" style="759" customWidth="1"/>
    <col min="14314" max="14314" width="0.7109375" style="759" customWidth="1"/>
    <col min="14315" max="14315" width="13.28515625" style="759" bestFit="1" customWidth="1"/>
    <col min="14316" max="14316" width="17.42578125" style="759" customWidth="1"/>
    <col min="14317" max="14317" width="13.28515625" style="759" customWidth="1"/>
    <col min="14318" max="14318" width="10.7109375" style="759" bestFit="1" customWidth="1"/>
    <col min="14319" max="14565" width="9.28515625" style="759"/>
    <col min="14566" max="14566" width="56" style="759" customWidth="1"/>
    <col min="14567" max="14568" width="11.42578125" style="759" customWidth="1"/>
    <col min="14569" max="14569" width="12.5703125" style="759" customWidth="1"/>
    <col min="14570" max="14570" width="0.7109375" style="759" customWidth="1"/>
    <col min="14571" max="14571" width="13.28515625" style="759" bestFit="1" customWidth="1"/>
    <col min="14572" max="14572" width="17.42578125" style="759" customWidth="1"/>
    <col min="14573" max="14573" width="13.28515625" style="759" customWidth="1"/>
    <col min="14574" max="14574" width="10.7109375" style="759" bestFit="1" customWidth="1"/>
    <col min="14575" max="14821" width="9.28515625" style="759"/>
    <col min="14822" max="14822" width="56" style="759" customWidth="1"/>
    <col min="14823" max="14824" width="11.42578125" style="759" customWidth="1"/>
    <col min="14825" max="14825" width="12.5703125" style="759" customWidth="1"/>
    <col min="14826" max="14826" width="0.7109375" style="759" customWidth="1"/>
    <col min="14827" max="14827" width="13.28515625" style="759" bestFit="1" customWidth="1"/>
    <col min="14828" max="14828" width="17.42578125" style="759" customWidth="1"/>
    <col min="14829" max="14829" width="13.28515625" style="759" customWidth="1"/>
    <col min="14830" max="14830" width="10.7109375" style="759" bestFit="1" customWidth="1"/>
    <col min="14831" max="15077" width="9.28515625" style="759"/>
    <col min="15078" max="15078" width="56" style="759" customWidth="1"/>
    <col min="15079" max="15080" width="11.42578125" style="759" customWidth="1"/>
    <col min="15081" max="15081" width="12.5703125" style="759" customWidth="1"/>
    <col min="15082" max="15082" width="0.7109375" style="759" customWidth="1"/>
    <col min="15083" max="15083" width="13.28515625" style="759" bestFit="1" customWidth="1"/>
    <col min="15084" max="15084" width="17.42578125" style="759" customWidth="1"/>
    <col min="15085" max="15085" width="13.28515625" style="759" customWidth="1"/>
    <col min="15086" max="15086" width="10.7109375" style="759" bestFit="1" customWidth="1"/>
    <col min="15087" max="15333" width="9.28515625" style="759"/>
    <col min="15334" max="15334" width="56" style="759" customWidth="1"/>
    <col min="15335" max="15336" width="11.42578125" style="759" customWidth="1"/>
    <col min="15337" max="15337" width="12.5703125" style="759" customWidth="1"/>
    <col min="15338" max="15338" width="0.7109375" style="759" customWidth="1"/>
    <col min="15339" max="15339" width="13.28515625" style="759" bestFit="1" customWidth="1"/>
    <col min="15340" max="15340" width="17.42578125" style="759" customWidth="1"/>
    <col min="15341" max="15341" width="13.28515625" style="759" customWidth="1"/>
    <col min="15342" max="15342" width="10.7109375" style="759" bestFit="1" customWidth="1"/>
    <col min="15343" max="15589" width="9.28515625" style="759"/>
    <col min="15590" max="15590" width="56" style="759" customWidth="1"/>
    <col min="15591" max="15592" width="11.42578125" style="759" customWidth="1"/>
    <col min="15593" max="15593" width="12.5703125" style="759" customWidth="1"/>
    <col min="15594" max="15594" width="0.7109375" style="759" customWidth="1"/>
    <col min="15595" max="15595" width="13.28515625" style="759" bestFit="1" customWidth="1"/>
    <col min="15596" max="15596" width="17.42578125" style="759" customWidth="1"/>
    <col min="15597" max="15597" width="13.28515625" style="759" customWidth="1"/>
    <col min="15598" max="15598" width="10.7109375" style="759" bestFit="1" customWidth="1"/>
    <col min="15599" max="15845" width="9.28515625" style="759"/>
    <col min="15846" max="15846" width="56" style="759" customWidth="1"/>
    <col min="15847" max="15848" width="11.42578125" style="759" customWidth="1"/>
    <col min="15849" max="15849" width="12.5703125" style="759" customWidth="1"/>
    <col min="15850" max="15850" width="0.7109375" style="759" customWidth="1"/>
    <col min="15851" max="15851" width="13.28515625" style="759" bestFit="1" customWidth="1"/>
    <col min="15852" max="15852" width="17.42578125" style="759" customWidth="1"/>
    <col min="15853" max="15853" width="13.28515625" style="759" customWidth="1"/>
    <col min="15854" max="15854" width="10.7109375" style="759" bestFit="1" customWidth="1"/>
    <col min="15855" max="16101" width="9.28515625" style="759"/>
    <col min="16102" max="16102" width="56" style="759" customWidth="1"/>
    <col min="16103" max="16104" width="11.42578125" style="759" customWidth="1"/>
    <col min="16105" max="16105" width="12.5703125" style="759" customWidth="1"/>
    <col min="16106" max="16106" width="0.7109375" style="759" customWidth="1"/>
    <col min="16107" max="16107" width="13.28515625" style="759" bestFit="1" customWidth="1"/>
    <col min="16108" max="16108" width="17.42578125" style="759" customWidth="1"/>
    <col min="16109" max="16109" width="13.28515625" style="759" customWidth="1"/>
    <col min="16110" max="16110" width="10.7109375" style="759" bestFit="1" customWidth="1"/>
    <col min="16111" max="16384" width="9.28515625" style="759"/>
  </cols>
  <sheetData>
    <row r="1" spans="1:5" s="760" customFormat="1" ht="30" customHeight="1" x14ac:dyDescent="0.2">
      <c r="A1" s="756" t="str">
        <f>'AP-W9 Cover Page'!B1</f>
        <v>APPENDIX W9</v>
      </c>
      <c r="B1" s="757"/>
      <c r="C1" s="757"/>
      <c r="D1" s="758"/>
      <c r="E1" s="759"/>
    </row>
    <row r="2" spans="1:5" s="760" customFormat="1" ht="30" customHeight="1" x14ac:dyDescent="0.2">
      <c r="A2" s="912" t="str">
        <f>'AP-W9 Cover Page'!B3</f>
        <v>APPENDIX TO SCHEDULE 6, PART A: BREAKDOWN OF SCHOOL INFRASTRUCTURE BACKLOGS GRANT: ALLOCATIONS PER PROVINCE</v>
      </c>
      <c r="B2" s="912"/>
      <c r="C2" s="912"/>
      <c r="D2" s="912"/>
      <c r="E2" s="759"/>
    </row>
    <row r="3" spans="1:5" s="760" customFormat="1" ht="15" customHeight="1" x14ac:dyDescent="0.2">
      <c r="A3" s="761"/>
      <c r="B3" s="761"/>
      <c r="C3" s="761"/>
      <c r="D3" s="761"/>
      <c r="E3" s="759"/>
    </row>
    <row r="4" spans="1:5" s="763" customFormat="1" ht="15" customHeight="1" x14ac:dyDescent="0.2">
      <c r="A4" s="435" t="s">
        <v>726</v>
      </c>
      <c r="B4" s="913" t="s">
        <v>723</v>
      </c>
      <c r="C4" s="913"/>
      <c r="D4" s="914"/>
      <c r="E4" s="762"/>
    </row>
    <row r="5" spans="1:5" s="763" customFormat="1" ht="15" customHeight="1" x14ac:dyDescent="0.2">
      <c r="A5" s="764"/>
      <c r="B5" s="915" t="s">
        <v>1158</v>
      </c>
      <c r="C5" s="916"/>
      <c r="D5" s="917"/>
      <c r="E5" s="762"/>
    </row>
    <row r="6" spans="1:5" s="763" customFormat="1" ht="30" customHeight="1" x14ac:dyDescent="0.2">
      <c r="A6" s="433" t="s">
        <v>710</v>
      </c>
      <c r="B6" s="765" t="s">
        <v>550</v>
      </c>
      <c r="C6" s="766" t="s">
        <v>680</v>
      </c>
      <c r="D6" s="766" t="s">
        <v>622</v>
      </c>
      <c r="E6" s="762"/>
    </row>
    <row r="7" spans="1:5" s="763" customFormat="1" ht="15" hidden="1" customHeight="1" x14ac:dyDescent="0.2">
      <c r="A7" s="767"/>
      <c r="B7" s="767"/>
      <c r="C7" s="767"/>
      <c r="D7" s="767"/>
      <c r="E7" s="762"/>
    </row>
    <row r="8" spans="1:5" s="763" customFormat="1" ht="15" customHeight="1" x14ac:dyDescent="0.2">
      <c r="A8" s="302" t="s">
        <v>692</v>
      </c>
      <c r="B8" s="768">
        <f t="shared" ref="B8:D17" si="0">SUM(B21,B34,B47,B60,B73)</f>
        <v>1574120</v>
      </c>
      <c r="C8" s="768">
        <f t="shared" si="0"/>
        <v>0</v>
      </c>
      <c r="D8" s="769">
        <f t="shared" si="0"/>
        <v>0</v>
      </c>
      <c r="E8" s="762"/>
    </row>
    <row r="9" spans="1:5" s="763" customFormat="1" ht="15" customHeight="1" x14ac:dyDescent="0.2">
      <c r="A9" s="302" t="s">
        <v>693</v>
      </c>
      <c r="B9" s="768">
        <f t="shared" si="0"/>
        <v>656578</v>
      </c>
      <c r="C9" s="768">
        <f t="shared" si="0"/>
        <v>0</v>
      </c>
      <c r="D9" s="769">
        <f t="shared" si="0"/>
        <v>0</v>
      </c>
      <c r="E9" s="762"/>
    </row>
    <row r="10" spans="1:5" s="763" customFormat="1" ht="15" customHeight="1" x14ac:dyDescent="0.2">
      <c r="A10" s="302" t="s">
        <v>694</v>
      </c>
      <c r="B10" s="303">
        <f t="shared" si="0"/>
        <v>0</v>
      </c>
      <c r="C10" s="304">
        <f t="shared" si="0"/>
        <v>0</v>
      </c>
      <c r="D10" s="304">
        <f t="shared" si="0"/>
        <v>0</v>
      </c>
      <c r="E10" s="762"/>
    </row>
    <row r="11" spans="1:5" s="763" customFormat="1" ht="15" customHeight="1" x14ac:dyDescent="0.2">
      <c r="A11" s="302" t="s">
        <v>695</v>
      </c>
      <c r="B11" s="768">
        <f t="shared" si="0"/>
        <v>15000</v>
      </c>
      <c r="C11" s="768">
        <f t="shared" si="0"/>
        <v>0</v>
      </c>
      <c r="D11" s="769">
        <f t="shared" si="0"/>
        <v>0</v>
      </c>
      <c r="E11" s="762"/>
    </row>
    <row r="12" spans="1:5" s="763" customFormat="1" ht="15" customHeight="1" x14ac:dyDescent="0.2">
      <c r="A12" s="302" t="s">
        <v>696</v>
      </c>
      <c r="B12" s="768">
        <f t="shared" si="0"/>
        <v>317000</v>
      </c>
      <c r="C12" s="768">
        <f t="shared" si="0"/>
        <v>0</v>
      </c>
      <c r="D12" s="769">
        <f t="shared" si="0"/>
        <v>0</v>
      </c>
      <c r="E12" s="762"/>
    </row>
    <row r="13" spans="1:5" s="763" customFormat="1" ht="15" customHeight="1" x14ac:dyDescent="0.2">
      <c r="A13" s="302" t="s">
        <v>697</v>
      </c>
      <c r="B13" s="768">
        <f t="shared" si="0"/>
        <v>15000</v>
      </c>
      <c r="C13" s="768">
        <f t="shared" si="0"/>
        <v>0</v>
      </c>
      <c r="D13" s="769">
        <f t="shared" si="0"/>
        <v>0</v>
      </c>
      <c r="E13" s="762"/>
    </row>
    <row r="14" spans="1:5" s="763" customFormat="1" ht="15" customHeight="1" x14ac:dyDescent="0.2">
      <c r="A14" s="302" t="s">
        <v>698</v>
      </c>
      <c r="B14" s="768">
        <f t="shared" si="0"/>
        <v>0</v>
      </c>
      <c r="C14" s="768">
        <f t="shared" si="0"/>
        <v>0</v>
      </c>
      <c r="D14" s="769">
        <f t="shared" si="0"/>
        <v>0</v>
      </c>
      <c r="E14" s="762"/>
    </row>
    <row r="15" spans="1:5" s="763" customFormat="1" ht="15" customHeight="1" x14ac:dyDescent="0.2">
      <c r="A15" s="302" t="s">
        <v>699</v>
      </c>
      <c r="B15" s="768">
        <f t="shared" si="0"/>
        <v>17000</v>
      </c>
      <c r="C15" s="768">
        <f t="shared" si="0"/>
        <v>0</v>
      </c>
      <c r="D15" s="769">
        <f t="shared" si="0"/>
        <v>0</v>
      </c>
      <c r="E15" s="762"/>
    </row>
    <row r="16" spans="1:5" s="763" customFormat="1" ht="15" customHeight="1" x14ac:dyDescent="0.2">
      <c r="A16" s="302" t="s">
        <v>700</v>
      </c>
      <c r="B16" s="768">
        <f t="shared" si="0"/>
        <v>0</v>
      </c>
      <c r="C16" s="768">
        <f t="shared" si="0"/>
        <v>0</v>
      </c>
      <c r="D16" s="769">
        <f t="shared" si="0"/>
        <v>0</v>
      </c>
      <c r="E16" s="762"/>
    </row>
    <row r="17" spans="1:5" s="763" customFormat="1" ht="15" customHeight="1" x14ac:dyDescent="0.2">
      <c r="A17" s="302" t="s">
        <v>459</v>
      </c>
      <c r="B17" s="770">
        <f t="shared" si="0"/>
        <v>0</v>
      </c>
      <c r="C17" s="770">
        <f t="shared" si="0"/>
        <v>0</v>
      </c>
      <c r="D17" s="770">
        <f t="shared" si="0"/>
        <v>0</v>
      </c>
      <c r="E17" s="762"/>
    </row>
    <row r="18" spans="1:5" s="763" customFormat="1" ht="15" customHeight="1" x14ac:dyDescent="0.2">
      <c r="A18" s="301" t="s">
        <v>701</v>
      </c>
      <c r="B18" s="771">
        <f>SUM(B8:B17)</f>
        <v>2594698</v>
      </c>
      <c r="C18" s="305">
        <f>SUM(C8:C17)</f>
        <v>0</v>
      </c>
      <c r="D18" s="771">
        <f>SUM(D8:D17)</f>
        <v>0</v>
      </c>
      <c r="E18" s="762"/>
    </row>
    <row r="19" spans="1:5" s="763" customFormat="1" ht="15" hidden="1" customHeight="1" x14ac:dyDescent="0.2">
      <c r="A19" s="306" t="s">
        <v>702</v>
      </c>
      <c r="B19" s="772"/>
      <c r="C19" s="772"/>
      <c r="D19" s="772"/>
      <c r="E19" s="762"/>
    </row>
    <row r="20" spans="1:5" s="763" customFormat="1" ht="15" hidden="1" customHeight="1" x14ac:dyDescent="0.2">
      <c r="A20" s="307" t="s">
        <v>723</v>
      </c>
      <c r="B20" s="764"/>
      <c r="C20" s="764"/>
      <c r="D20" s="764"/>
      <c r="E20" s="762"/>
    </row>
    <row r="21" spans="1:5" s="760" customFormat="1" ht="15" hidden="1" customHeight="1" x14ac:dyDescent="0.2">
      <c r="A21" s="309" t="s">
        <v>692</v>
      </c>
      <c r="B21" s="304">
        <v>1574120</v>
      </c>
      <c r="C21" s="304"/>
      <c r="D21" s="304"/>
      <c r="E21" s="773"/>
    </row>
    <row r="22" spans="1:5" s="760" customFormat="1" ht="15" hidden="1" customHeight="1" x14ac:dyDescent="0.2">
      <c r="A22" s="309" t="s">
        <v>693</v>
      </c>
      <c r="B22" s="304">
        <v>656578</v>
      </c>
      <c r="C22" s="304"/>
      <c r="D22" s="304"/>
      <c r="E22" s="773"/>
    </row>
    <row r="23" spans="1:5" s="760" customFormat="1" ht="15" hidden="1" customHeight="1" x14ac:dyDescent="0.2">
      <c r="A23" s="309" t="s">
        <v>694</v>
      </c>
      <c r="B23" s="304"/>
      <c r="C23" s="304"/>
      <c r="D23" s="304"/>
      <c r="E23" s="773"/>
    </row>
    <row r="24" spans="1:5" s="760" customFormat="1" ht="15" hidden="1" customHeight="1" x14ac:dyDescent="0.2">
      <c r="A24" s="309" t="s">
        <v>695</v>
      </c>
      <c r="B24" s="304">
        <v>15000</v>
      </c>
      <c r="C24" s="304"/>
      <c r="D24" s="304"/>
      <c r="E24" s="773"/>
    </row>
    <row r="25" spans="1:5" s="760" customFormat="1" ht="15" hidden="1" customHeight="1" x14ac:dyDescent="0.2">
      <c r="A25" s="309" t="s">
        <v>696</v>
      </c>
      <c r="B25" s="304">
        <v>317000</v>
      </c>
      <c r="C25" s="304"/>
      <c r="D25" s="304"/>
      <c r="E25" s="773"/>
    </row>
    <row r="26" spans="1:5" s="760" customFormat="1" ht="15" hidden="1" customHeight="1" x14ac:dyDescent="0.2">
      <c r="A26" s="309" t="s">
        <v>697</v>
      </c>
      <c r="B26" s="304">
        <v>15000</v>
      </c>
      <c r="C26" s="304"/>
      <c r="D26" s="304"/>
      <c r="E26" s="773"/>
    </row>
    <row r="27" spans="1:5" s="760" customFormat="1" ht="15" hidden="1" customHeight="1" x14ac:dyDescent="0.2">
      <c r="A27" s="309" t="s">
        <v>698</v>
      </c>
      <c r="B27" s="304"/>
      <c r="C27" s="304"/>
      <c r="D27" s="304"/>
      <c r="E27" s="773"/>
    </row>
    <row r="28" spans="1:5" s="760" customFormat="1" ht="15" hidden="1" customHeight="1" x14ac:dyDescent="0.2">
      <c r="A28" s="309" t="s">
        <v>699</v>
      </c>
      <c r="B28" s="304">
        <v>17000</v>
      </c>
      <c r="C28" s="304"/>
      <c r="D28" s="304"/>
      <c r="E28" s="773"/>
    </row>
    <row r="29" spans="1:5" s="760" customFormat="1" ht="15" hidden="1" customHeight="1" x14ac:dyDescent="0.2">
      <c r="A29" s="309" t="s">
        <v>700</v>
      </c>
      <c r="B29" s="304"/>
      <c r="C29" s="304"/>
      <c r="D29" s="304"/>
      <c r="E29" s="773"/>
    </row>
    <row r="30" spans="1:5" s="760" customFormat="1" ht="15" hidden="1" customHeight="1" x14ac:dyDescent="0.2">
      <c r="A30" s="309" t="s">
        <v>459</v>
      </c>
      <c r="B30" s="304"/>
      <c r="C30" s="304"/>
      <c r="D30" s="304"/>
      <c r="E30" s="773"/>
    </row>
    <row r="31" spans="1:5" s="760" customFormat="1" ht="15" hidden="1" customHeight="1" x14ac:dyDescent="0.2">
      <c r="A31" s="184" t="s">
        <v>701</v>
      </c>
      <c r="B31" s="774">
        <f>SUM(B21:B30)</f>
        <v>2594698</v>
      </c>
      <c r="C31" s="310">
        <f>SUM(C21:C30)</f>
        <v>0</v>
      </c>
      <c r="D31" s="774">
        <f>SUM(D21:D30)</f>
        <v>0</v>
      </c>
      <c r="E31" s="311"/>
    </row>
    <row r="32" spans="1:5" s="760" customFormat="1" ht="15" hidden="1" customHeight="1" x14ac:dyDescent="0.2">
      <c r="A32" s="180"/>
      <c r="B32" s="775"/>
      <c r="C32" s="312"/>
      <c r="D32" s="313"/>
      <c r="E32" s="311"/>
    </row>
    <row r="33" spans="1:5" s="760" customFormat="1" ht="15" hidden="1" customHeight="1" x14ac:dyDescent="0.2">
      <c r="A33" s="308"/>
      <c r="B33" s="776"/>
      <c r="C33" s="776"/>
      <c r="D33" s="777"/>
      <c r="E33" s="759"/>
    </row>
    <row r="34" spans="1:5" s="760" customFormat="1" ht="15" hidden="1" customHeight="1" x14ac:dyDescent="0.2">
      <c r="A34" s="309" t="s">
        <v>692</v>
      </c>
      <c r="B34" s="304"/>
      <c r="C34" s="304"/>
      <c r="D34" s="304"/>
      <c r="E34" s="759"/>
    </row>
    <row r="35" spans="1:5" s="760" customFormat="1" ht="15" hidden="1" customHeight="1" x14ac:dyDescent="0.2">
      <c r="A35" s="309" t="s">
        <v>693</v>
      </c>
      <c r="B35" s="304"/>
      <c r="C35" s="304"/>
      <c r="D35" s="304"/>
      <c r="E35" s="759"/>
    </row>
    <row r="36" spans="1:5" s="760" customFormat="1" ht="15" hidden="1" customHeight="1" x14ac:dyDescent="0.2">
      <c r="A36" s="309" t="s">
        <v>694</v>
      </c>
      <c r="B36" s="304"/>
      <c r="C36" s="304"/>
      <c r="D36" s="304"/>
      <c r="E36" s="759"/>
    </row>
    <row r="37" spans="1:5" s="760" customFormat="1" ht="15" hidden="1" customHeight="1" x14ac:dyDescent="0.2">
      <c r="A37" s="309" t="s">
        <v>695</v>
      </c>
      <c r="B37" s="304"/>
      <c r="C37" s="304"/>
      <c r="D37" s="304"/>
      <c r="E37" s="759"/>
    </row>
    <row r="38" spans="1:5" s="760" customFormat="1" ht="15" hidden="1" customHeight="1" x14ac:dyDescent="0.2">
      <c r="A38" s="309" t="s">
        <v>696</v>
      </c>
      <c r="B38" s="304"/>
      <c r="C38" s="304"/>
      <c r="D38" s="304"/>
      <c r="E38" s="759"/>
    </row>
    <row r="39" spans="1:5" s="760" customFormat="1" ht="15" hidden="1" customHeight="1" x14ac:dyDescent="0.2">
      <c r="A39" s="309" t="s">
        <v>697</v>
      </c>
      <c r="B39" s="304"/>
      <c r="C39" s="304"/>
      <c r="D39" s="304"/>
      <c r="E39" s="759"/>
    </row>
    <row r="40" spans="1:5" s="760" customFormat="1" ht="15" hidden="1" customHeight="1" x14ac:dyDescent="0.2">
      <c r="A40" s="309" t="s">
        <v>698</v>
      </c>
      <c r="B40" s="304"/>
      <c r="C40" s="304"/>
      <c r="D40" s="304"/>
      <c r="E40" s="759"/>
    </row>
    <row r="41" spans="1:5" s="760" customFormat="1" ht="15" hidden="1" customHeight="1" x14ac:dyDescent="0.2">
      <c r="A41" s="309" t="s">
        <v>699</v>
      </c>
      <c r="B41" s="304"/>
      <c r="C41" s="304"/>
      <c r="D41" s="304"/>
      <c r="E41" s="773"/>
    </row>
    <row r="42" spans="1:5" s="760" customFormat="1" ht="15" hidden="1" customHeight="1" x14ac:dyDescent="0.2">
      <c r="A42" s="309" t="s">
        <v>700</v>
      </c>
      <c r="B42" s="304"/>
      <c r="C42" s="304"/>
      <c r="D42" s="304"/>
      <c r="E42" s="773"/>
    </row>
    <row r="43" spans="1:5" s="760" customFormat="1" ht="15" hidden="1" customHeight="1" x14ac:dyDescent="0.2">
      <c r="A43" s="309" t="s">
        <v>459</v>
      </c>
      <c r="B43" s="304"/>
      <c r="C43" s="304"/>
      <c r="D43" s="304"/>
      <c r="E43" s="773"/>
    </row>
    <row r="44" spans="1:5" s="760" customFormat="1" ht="15" hidden="1" customHeight="1" x14ac:dyDescent="0.2">
      <c r="A44" s="184" t="s">
        <v>701</v>
      </c>
      <c r="B44" s="774">
        <f>SUM(B34:B43)</f>
        <v>0</v>
      </c>
      <c r="C44" s="314">
        <f>SUM(C34:C43)</f>
        <v>0</v>
      </c>
      <c r="D44" s="774">
        <f>SUM(D34:D43)</f>
        <v>0</v>
      </c>
      <c r="E44" s="311"/>
    </row>
    <row r="45" spans="1:5" s="760" customFormat="1" ht="15" hidden="1" customHeight="1" x14ac:dyDescent="0.2">
      <c r="A45" s="181"/>
      <c r="B45" s="778"/>
      <c r="C45" s="779"/>
      <c r="D45" s="778"/>
      <c r="E45" s="311"/>
    </row>
    <row r="46" spans="1:5" s="760" customFormat="1" ht="15" hidden="1" customHeight="1" x14ac:dyDescent="0.2">
      <c r="A46" s="181"/>
      <c r="B46" s="779"/>
      <c r="C46" s="779"/>
      <c r="D46" s="778"/>
      <c r="E46" s="759"/>
    </row>
    <row r="47" spans="1:5" s="760" customFormat="1" ht="15" hidden="1" customHeight="1" x14ac:dyDescent="0.2">
      <c r="A47" s="309" t="s">
        <v>692</v>
      </c>
      <c r="B47" s="304"/>
      <c r="C47" s="304"/>
      <c r="D47" s="304"/>
      <c r="E47" s="780"/>
    </row>
    <row r="48" spans="1:5" s="760" customFormat="1" ht="15" hidden="1" customHeight="1" x14ac:dyDescent="0.2">
      <c r="A48" s="309" t="s">
        <v>693</v>
      </c>
      <c r="B48" s="304"/>
      <c r="C48" s="304"/>
      <c r="D48" s="304"/>
      <c r="E48" s="780"/>
    </row>
    <row r="49" spans="1:5" s="760" customFormat="1" ht="15" hidden="1" customHeight="1" x14ac:dyDescent="0.2">
      <c r="A49" s="309" t="s">
        <v>694</v>
      </c>
      <c r="B49" s="304"/>
      <c r="C49" s="304"/>
      <c r="D49" s="304"/>
      <c r="E49" s="780"/>
    </row>
    <row r="50" spans="1:5" s="760" customFormat="1" ht="15" hidden="1" customHeight="1" x14ac:dyDescent="0.2">
      <c r="A50" s="309" t="s">
        <v>695</v>
      </c>
      <c r="B50" s="304"/>
      <c r="C50" s="304"/>
      <c r="D50" s="304"/>
      <c r="E50" s="780"/>
    </row>
    <row r="51" spans="1:5" s="760" customFormat="1" ht="15" hidden="1" customHeight="1" x14ac:dyDescent="0.2">
      <c r="A51" s="309" t="s">
        <v>696</v>
      </c>
      <c r="B51" s="304"/>
      <c r="C51" s="304"/>
      <c r="D51" s="304"/>
      <c r="E51" s="780"/>
    </row>
    <row r="52" spans="1:5" s="760" customFormat="1" ht="15" hidden="1" customHeight="1" x14ac:dyDescent="0.2">
      <c r="A52" s="309" t="s">
        <v>697</v>
      </c>
      <c r="B52" s="304"/>
      <c r="C52" s="304"/>
      <c r="D52" s="304"/>
      <c r="E52" s="780"/>
    </row>
    <row r="53" spans="1:5" s="760" customFormat="1" ht="15" hidden="1" customHeight="1" x14ac:dyDescent="0.2">
      <c r="A53" s="309" t="s">
        <v>698</v>
      </c>
      <c r="B53" s="304"/>
      <c r="C53" s="304"/>
      <c r="D53" s="304"/>
      <c r="E53" s="780"/>
    </row>
    <row r="54" spans="1:5" s="760" customFormat="1" ht="15" hidden="1" customHeight="1" x14ac:dyDescent="0.2">
      <c r="A54" s="309" t="s">
        <v>699</v>
      </c>
      <c r="B54" s="304"/>
      <c r="C54" s="304"/>
      <c r="D54" s="304"/>
      <c r="E54" s="780"/>
    </row>
    <row r="55" spans="1:5" s="760" customFormat="1" ht="15" hidden="1" customHeight="1" x14ac:dyDescent="0.2">
      <c r="A55" s="309" t="s">
        <v>700</v>
      </c>
      <c r="B55" s="304"/>
      <c r="C55" s="304"/>
      <c r="D55" s="304"/>
      <c r="E55" s="780"/>
    </row>
    <row r="56" spans="1:5" s="760" customFormat="1" ht="15" hidden="1" customHeight="1" x14ac:dyDescent="0.2">
      <c r="A56" s="309" t="s">
        <v>459</v>
      </c>
      <c r="B56" s="304"/>
      <c r="C56" s="304"/>
      <c r="D56" s="304"/>
      <c r="E56" s="780"/>
    </row>
    <row r="57" spans="1:5" s="760" customFormat="1" ht="15" hidden="1" customHeight="1" x14ac:dyDescent="0.2">
      <c r="A57" s="184" t="s">
        <v>701</v>
      </c>
      <c r="B57" s="310">
        <f>SUM(B47:B56)</f>
        <v>0</v>
      </c>
      <c r="C57" s="310">
        <f>SUM(C47:C56)</f>
        <v>0</v>
      </c>
      <c r="D57" s="315">
        <f>SUM(D47:D56)</f>
        <v>0</v>
      </c>
      <c r="E57" s="311"/>
    </row>
    <row r="58" spans="1:5" s="760" customFormat="1" ht="15" hidden="1" customHeight="1" x14ac:dyDescent="0.2">
      <c r="A58" s="427"/>
      <c r="B58" s="428"/>
      <c r="C58" s="428"/>
      <c r="D58" s="429"/>
      <c r="E58" s="316"/>
    </row>
    <row r="59" spans="1:5" s="760" customFormat="1" ht="15" hidden="1" customHeight="1" x14ac:dyDescent="0.2">
      <c r="A59" s="180"/>
      <c r="B59" s="781"/>
      <c r="C59" s="781"/>
      <c r="D59" s="782"/>
      <c r="E59" s="759"/>
    </row>
    <row r="60" spans="1:5" s="760" customFormat="1" ht="15" hidden="1" customHeight="1" x14ac:dyDescent="0.2">
      <c r="A60" s="309" t="s">
        <v>692</v>
      </c>
      <c r="B60" s="781"/>
      <c r="C60" s="781"/>
      <c r="D60" s="782"/>
      <c r="E60" s="759"/>
    </row>
    <row r="61" spans="1:5" s="760" customFormat="1" ht="15" hidden="1" customHeight="1" x14ac:dyDescent="0.2">
      <c r="A61" s="309" t="s">
        <v>693</v>
      </c>
      <c r="B61" s="781"/>
      <c r="C61" s="781"/>
      <c r="D61" s="782"/>
      <c r="E61" s="759"/>
    </row>
    <row r="62" spans="1:5" s="760" customFormat="1" ht="15" hidden="1" customHeight="1" x14ac:dyDescent="0.2">
      <c r="A62" s="309" t="s">
        <v>694</v>
      </c>
      <c r="B62" s="781"/>
      <c r="C62" s="781"/>
      <c r="D62" s="782"/>
      <c r="E62" s="759"/>
    </row>
    <row r="63" spans="1:5" s="760" customFormat="1" ht="15" hidden="1" customHeight="1" x14ac:dyDescent="0.2">
      <c r="A63" s="309" t="s">
        <v>695</v>
      </c>
      <c r="B63" s="781"/>
      <c r="C63" s="781"/>
      <c r="D63" s="782"/>
      <c r="E63" s="759"/>
    </row>
    <row r="64" spans="1:5" s="760" customFormat="1" ht="15" hidden="1" customHeight="1" x14ac:dyDescent="0.2">
      <c r="A64" s="309" t="s">
        <v>696</v>
      </c>
      <c r="B64" s="781"/>
      <c r="C64" s="781"/>
      <c r="D64" s="782"/>
      <c r="E64" s="759"/>
    </row>
    <row r="65" spans="1:5" s="760" customFormat="1" ht="15" hidden="1" customHeight="1" x14ac:dyDescent="0.2">
      <c r="A65" s="309" t="s">
        <v>697</v>
      </c>
      <c r="B65" s="781"/>
      <c r="C65" s="781"/>
      <c r="D65" s="782"/>
      <c r="E65" s="759"/>
    </row>
    <row r="66" spans="1:5" s="760" customFormat="1" ht="15" hidden="1" customHeight="1" x14ac:dyDescent="0.2">
      <c r="A66" s="309" t="s">
        <v>698</v>
      </c>
      <c r="B66" s="781"/>
      <c r="C66" s="781"/>
      <c r="D66" s="782"/>
      <c r="E66" s="759"/>
    </row>
    <row r="67" spans="1:5" s="760" customFormat="1" ht="15" hidden="1" customHeight="1" x14ac:dyDescent="0.2">
      <c r="A67" s="309" t="s">
        <v>699</v>
      </c>
      <c r="B67" s="781"/>
      <c r="C67" s="781"/>
      <c r="D67" s="782"/>
      <c r="E67" s="759"/>
    </row>
    <row r="68" spans="1:5" s="760" customFormat="1" ht="15" hidden="1" customHeight="1" x14ac:dyDescent="0.2">
      <c r="A68" s="309" t="s">
        <v>700</v>
      </c>
      <c r="B68" s="781"/>
      <c r="C68" s="781"/>
      <c r="D68" s="782"/>
      <c r="E68" s="759"/>
    </row>
    <row r="69" spans="1:5" s="760" customFormat="1" ht="15" hidden="1" customHeight="1" x14ac:dyDescent="0.2">
      <c r="A69" s="309" t="s">
        <v>459</v>
      </c>
      <c r="B69" s="781"/>
      <c r="C69" s="781"/>
      <c r="D69" s="782"/>
      <c r="E69" s="317"/>
    </row>
    <row r="70" spans="1:5" s="760" customFormat="1" ht="15" hidden="1" customHeight="1" x14ac:dyDescent="0.2">
      <c r="A70" s="184" t="s">
        <v>701</v>
      </c>
      <c r="B70" s="315">
        <f>SUM(B69)</f>
        <v>0</v>
      </c>
      <c r="C70" s="315">
        <f>SUM(C60:C69)</f>
        <v>0</v>
      </c>
      <c r="D70" s="310">
        <f>SUM(D60:D69)</f>
        <v>0</v>
      </c>
      <c r="E70" s="317"/>
    </row>
    <row r="71" spans="1:5" s="760" customFormat="1" ht="15" hidden="1" customHeight="1" x14ac:dyDescent="0.2">
      <c r="A71" s="181"/>
      <c r="B71" s="430"/>
      <c r="C71" s="430"/>
      <c r="D71" s="431"/>
      <c r="E71" s="317"/>
    </row>
    <row r="72" spans="1:5" s="760" customFormat="1" ht="15" hidden="1" customHeight="1" x14ac:dyDescent="0.2">
      <c r="A72" s="180"/>
      <c r="B72" s="781"/>
      <c r="C72" s="781"/>
      <c r="D72" s="782"/>
      <c r="E72" s="317"/>
    </row>
    <row r="73" spans="1:5" s="760" customFormat="1" ht="15" hidden="1" customHeight="1" x14ac:dyDescent="0.2">
      <c r="A73" s="309" t="s">
        <v>692</v>
      </c>
      <c r="B73" s="781"/>
      <c r="C73" s="781"/>
      <c r="D73" s="782"/>
      <c r="E73" s="317"/>
    </row>
    <row r="74" spans="1:5" s="760" customFormat="1" ht="15" hidden="1" customHeight="1" x14ac:dyDescent="0.2">
      <c r="A74" s="309" t="s">
        <v>693</v>
      </c>
      <c r="B74" s="781"/>
      <c r="C74" s="781"/>
      <c r="D74" s="782"/>
      <c r="E74" s="317"/>
    </row>
    <row r="75" spans="1:5" s="760" customFormat="1" ht="15" hidden="1" customHeight="1" x14ac:dyDescent="0.2">
      <c r="A75" s="309" t="s">
        <v>694</v>
      </c>
      <c r="B75" s="781"/>
      <c r="C75" s="781"/>
      <c r="D75" s="782"/>
      <c r="E75" s="317"/>
    </row>
    <row r="76" spans="1:5" s="760" customFormat="1" ht="15" hidden="1" customHeight="1" x14ac:dyDescent="0.2">
      <c r="A76" s="309" t="s">
        <v>695</v>
      </c>
      <c r="B76" s="781"/>
      <c r="C76" s="781"/>
      <c r="D76" s="782"/>
      <c r="E76" s="317"/>
    </row>
    <row r="77" spans="1:5" s="760" customFormat="1" ht="15" hidden="1" customHeight="1" x14ac:dyDescent="0.2">
      <c r="A77" s="309" t="s">
        <v>696</v>
      </c>
      <c r="B77" s="781"/>
      <c r="C77" s="781"/>
      <c r="D77" s="782"/>
      <c r="E77" s="317"/>
    </row>
    <row r="78" spans="1:5" s="760" customFormat="1" ht="15" hidden="1" customHeight="1" x14ac:dyDescent="0.2">
      <c r="A78" s="309" t="s">
        <v>697</v>
      </c>
      <c r="B78" s="781"/>
      <c r="C78" s="781"/>
      <c r="D78" s="782"/>
      <c r="E78" s="317"/>
    </row>
    <row r="79" spans="1:5" s="760" customFormat="1" ht="15" hidden="1" customHeight="1" x14ac:dyDescent="0.2">
      <c r="A79" s="309" t="s">
        <v>698</v>
      </c>
      <c r="B79" s="781"/>
      <c r="C79" s="781"/>
      <c r="D79" s="782"/>
      <c r="E79" s="317"/>
    </row>
    <row r="80" spans="1:5" s="760" customFormat="1" ht="15" hidden="1" customHeight="1" x14ac:dyDescent="0.2">
      <c r="A80" s="309" t="s">
        <v>699</v>
      </c>
      <c r="B80" s="781"/>
      <c r="C80" s="781"/>
      <c r="D80" s="782"/>
      <c r="E80" s="317"/>
    </row>
    <row r="81" spans="1:5" s="760" customFormat="1" ht="15" hidden="1" customHeight="1" x14ac:dyDescent="0.2">
      <c r="A81" s="309" t="s">
        <v>700</v>
      </c>
      <c r="B81" s="781"/>
      <c r="C81" s="781"/>
      <c r="D81" s="782"/>
      <c r="E81" s="317"/>
    </row>
    <row r="82" spans="1:5" s="760" customFormat="1" ht="15" hidden="1" customHeight="1" x14ac:dyDescent="0.2">
      <c r="A82" s="309" t="s">
        <v>459</v>
      </c>
      <c r="B82" s="781"/>
      <c r="C82" s="781"/>
      <c r="D82" s="782"/>
      <c r="E82" s="317"/>
    </row>
    <row r="83" spans="1:5" s="760" customFormat="1" ht="15" hidden="1" customHeight="1" x14ac:dyDescent="0.2">
      <c r="A83" s="184" t="s">
        <v>701</v>
      </c>
      <c r="B83" s="315">
        <f>SUM(B73:B82)</f>
        <v>0</v>
      </c>
      <c r="C83" s="315">
        <f>SUM(C73:C82)</f>
        <v>0</v>
      </c>
      <c r="D83" s="310">
        <f>SUM(D73:D82)</f>
        <v>0</v>
      </c>
      <c r="E83" s="317"/>
    </row>
    <row r="84" spans="1:5" ht="15" customHeight="1" x14ac:dyDescent="0.2"/>
    <row r="85" spans="1:5" ht="15" customHeight="1" x14ac:dyDescent="0.2"/>
    <row r="86" spans="1:5" ht="15" customHeight="1" x14ac:dyDescent="0.2"/>
    <row r="87" spans="1:5" ht="15" customHeight="1" x14ac:dyDescent="0.2"/>
    <row r="88" spans="1:5" ht="15" customHeight="1" x14ac:dyDescent="0.2"/>
    <row r="89" spans="1:5" ht="15" customHeight="1" x14ac:dyDescent="0.2"/>
    <row r="90" spans="1:5" ht="15" customHeight="1" x14ac:dyDescent="0.2"/>
    <row r="91" spans="1:5" ht="15" customHeight="1" x14ac:dyDescent="0.2"/>
    <row r="92" spans="1:5" ht="15" customHeight="1" x14ac:dyDescent="0.2"/>
    <row r="93" spans="1:5" ht="15" customHeight="1" x14ac:dyDescent="0.2"/>
    <row r="94" spans="1:5" ht="15" customHeight="1" x14ac:dyDescent="0.2"/>
    <row r="95" spans="1:5" ht="15" customHeight="1" x14ac:dyDescent="0.2"/>
    <row r="96" spans="1:5"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sheetData>
  <protectedRanges>
    <protectedRange sqref="E130 E31:E32 E44:E45 E87 E97 E106 E115 E121 E57" name="Range1_1"/>
  </protectedRanges>
  <mergeCells count="3">
    <mergeCell ref="A2:D2"/>
    <mergeCell ref="B4:D4"/>
    <mergeCell ref="B5:D5"/>
  </mergeCells>
  <printOptions horizontalCentered="1"/>
  <pageMargins left="0.39370078740157483" right="0.39370078740157483" top="0.39370078740157483" bottom="0" header="0.51181102362204722" footer="0.51181102362204722"/>
  <pageSetup paperSize="9" scale="60" orientation="portrait" r:id="rId1"/>
  <headerFooter alignWithMargins="0"/>
  <rowBreaks count="1" manualBreakCount="1">
    <brk id="113"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130"/>
  <sheetViews>
    <sheetView showGridLines="0" view="pageBreakPreview" zoomScaleNormal="100" zoomScaleSheetLayoutView="100" workbookViewId="0">
      <selection activeCell="B3" sqref="B3:M3"/>
    </sheetView>
  </sheetViews>
  <sheetFormatPr defaultRowHeight="12.75" x14ac:dyDescent="0.2"/>
  <cols>
    <col min="1" max="1" width="9.140625" style="296" customWidth="1"/>
    <col min="2" max="14" width="10.7109375" style="296" customWidth="1"/>
    <col min="15" max="15" width="10.85546875" style="296" customWidth="1"/>
    <col min="16" max="256" width="9.140625" style="296"/>
    <col min="257" max="259" width="10.85546875" style="296" customWidth="1"/>
    <col min="260" max="260" width="10.28515625" style="296" customWidth="1"/>
    <col min="261" max="271" width="10.85546875" style="296" customWidth="1"/>
    <col min="272" max="512" width="9.140625" style="296"/>
    <col min="513" max="515" width="10.85546875" style="296" customWidth="1"/>
    <col min="516" max="516" width="10.28515625" style="296" customWidth="1"/>
    <col min="517" max="527" width="10.85546875" style="296" customWidth="1"/>
    <col min="528" max="768" width="9.140625" style="296"/>
    <col min="769" max="771" width="10.85546875" style="296" customWidth="1"/>
    <col min="772" max="772" width="10.28515625" style="296" customWidth="1"/>
    <col min="773" max="783" width="10.85546875" style="296" customWidth="1"/>
    <col min="784" max="1024" width="9.140625" style="296"/>
    <col min="1025" max="1027" width="10.85546875" style="296" customWidth="1"/>
    <col min="1028" max="1028" width="10.28515625" style="296" customWidth="1"/>
    <col min="1029" max="1039" width="10.85546875" style="296" customWidth="1"/>
    <col min="1040" max="1280" width="9.140625" style="296"/>
    <col min="1281" max="1283" width="10.85546875" style="296" customWidth="1"/>
    <col min="1284" max="1284" width="10.28515625" style="296" customWidth="1"/>
    <col min="1285" max="1295" width="10.85546875" style="296" customWidth="1"/>
    <col min="1296" max="1536" width="9.140625" style="296"/>
    <col min="1537" max="1539" width="10.85546875" style="296" customWidth="1"/>
    <col min="1540" max="1540" width="10.28515625" style="296" customWidth="1"/>
    <col min="1541" max="1551" width="10.85546875" style="296" customWidth="1"/>
    <col min="1552" max="1792" width="9.140625" style="296"/>
    <col min="1793" max="1795" width="10.85546875" style="296" customWidth="1"/>
    <col min="1796" max="1796" width="10.28515625" style="296" customWidth="1"/>
    <col min="1797" max="1807" width="10.85546875" style="296" customWidth="1"/>
    <col min="1808" max="2048" width="9.140625" style="296"/>
    <col min="2049" max="2051" width="10.85546875" style="296" customWidth="1"/>
    <col min="2052" max="2052" width="10.28515625" style="296" customWidth="1"/>
    <col min="2053" max="2063" width="10.85546875" style="296" customWidth="1"/>
    <col min="2064" max="2304" width="9.140625" style="296"/>
    <col min="2305" max="2307" width="10.85546875" style="296" customWidth="1"/>
    <col min="2308" max="2308" width="10.28515625" style="296" customWidth="1"/>
    <col min="2309" max="2319" width="10.85546875" style="296" customWidth="1"/>
    <col min="2320" max="2560" width="9.140625" style="296"/>
    <col min="2561" max="2563" width="10.85546875" style="296" customWidth="1"/>
    <col min="2564" max="2564" width="10.28515625" style="296" customWidth="1"/>
    <col min="2565" max="2575" width="10.85546875" style="296" customWidth="1"/>
    <col min="2576" max="2816" width="9.140625" style="296"/>
    <col min="2817" max="2819" width="10.85546875" style="296" customWidth="1"/>
    <col min="2820" max="2820" width="10.28515625" style="296" customWidth="1"/>
    <col min="2821" max="2831" width="10.85546875" style="296" customWidth="1"/>
    <col min="2832" max="3072" width="9.140625" style="296"/>
    <col min="3073" max="3075" width="10.85546875" style="296" customWidth="1"/>
    <col min="3076" max="3076" width="10.28515625" style="296" customWidth="1"/>
    <col min="3077" max="3087" width="10.85546875" style="296" customWidth="1"/>
    <col min="3088" max="3328" width="9.140625" style="296"/>
    <col min="3329" max="3331" width="10.85546875" style="296" customWidth="1"/>
    <col min="3332" max="3332" width="10.28515625" style="296" customWidth="1"/>
    <col min="3333" max="3343" width="10.85546875" style="296" customWidth="1"/>
    <col min="3344" max="3584" width="9.140625" style="296"/>
    <col min="3585" max="3587" width="10.85546875" style="296" customWidth="1"/>
    <col min="3588" max="3588" width="10.28515625" style="296" customWidth="1"/>
    <col min="3589" max="3599" width="10.85546875" style="296" customWidth="1"/>
    <col min="3600" max="3840" width="9.140625" style="296"/>
    <col min="3841" max="3843" width="10.85546875" style="296" customWidth="1"/>
    <col min="3844" max="3844" width="10.28515625" style="296" customWidth="1"/>
    <col min="3845" max="3855" width="10.85546875" style="296" customWidth="1"/>
    <col min="3856" max="4096" width="9.140625" style="296"/>
    <col min="4097" max="4099" width="10.85546875" style="296" customWidth="1"/>
    <col min="4100" max="4100" width="10.28515625" style="296" customWidth="1"/>
    <col min="4101" max="4111" width="10.85546875" style="296" customWidth="1"/>
    <col min="4112" max="4352" width="9.140625" style="296"/>
    <col min="4353" max="4355" width="10.85546875" style="296" customWidth="1"/>
    <col min="4356" max="4356" width="10.28515625" style="296" customWidth="1"/>
    <col min="4357" max="4367" width="10.85546875" style="296" customWidth="1"/>
    <col min="4368" max="4608" width="9.140625" style="296"/>
    <col min="4609" max="4611" width="10.85546875" style="296" customWidth="1"/>
    <col min="4612" max="4612" width="10.28515625" style="296" customWidth="1"/>
    <col min="4613" max="4623" width="10.85546875" style="296" customWidth="1"/>
    <col min="4624" max="4864" width="9.140625" style="296"/>
    <col min="4865" max="4867" width="10.85546875" style="296" customWidth="1"/>
    <col min="4868" max="4868" width="10.28515625" style="296" customWidth="1"/>
    <col min="4869" max="4879" width="10.85546875" style="296" customWidth="1"/>
    <col min="4880" max="5120" width="9.140625" style="296"/>
    <col min="5121" max="5123" width="10.85546875" style="296" customWidth="1"/>
    <col min="5124" max="5124" width="10.28515625" style="296" customWidth="1"/>
    <col min="5125" max="5135" width="10.85546875" style="296" customWidth="1"/>
    <col min="5136" max="5376" width="9.140625" style="296"/>
    <col min="5377" max="5379" width="10.85546875" style="296" customWidth="1"/>
    <col min="5380" max="5380" width="10.28515625" style="296" customWidth="1"/>
    <col min="5381" max="5391" width="10.85546875" style="296" customWidth="1"/>
    <col min="5392" max="5632" width="9.140625" style="296"/>
    <col min="5633" max="5635" width="10.85546875" style="296" customWidth="1"/>
    <col min="5636" max="5636" width="10.28515625" style="296" customWidth="1"/>
    <col min="5637" max="5647" width="10.85546875" style="296" customWidth="1"/>
    <col min="5648" max="5888" width="9.140625" style="296"/>
    <col min="5889" max="5891" width="10.85546875" style="296" customWidth="1"/>
    <col min="5892" max="5892" width="10.28515625" style="296" customWidth="1"/>
    <col min="5893" max="5903" width="10.85546875" style="296" customWidth="1"/>
    <col min="5904" max="6144" width="9.140625" style="296"/>
    <col min="6145" max="6147" width="10.85546875" style="296" customWidth="1"/>
    <col min="6148" max="6148" width="10.28515625" style="296" customWidth="1"/>
    <col min="6149" max="6159" width="10.85546875" style="296" customWidth="1"/>
    <col min="6160" max="6400" width="9.140625" style="296"/>
    <col min="6401" max="6403" width="10.85546875" style="296" customWidth="1"/>
    <col min="6404" max="6404" width="10.28515625" style="296" customWidth="1"/>
    <col min="6405" max="6415" width="10.85546875" style="296" customWidth="1"/>
    <col min="6416" max="6656" width="9.140625" style="296"/>
    <col min="6657" max="6659" width="10.85546875" style="296" customWidth="1"/>
    <col min="6660" max="6660" width="10.28515625" style="296" customWidth="1"/>
    <col min="6661" max="6671" width="10.85546875" style="296" customWidth="1"/>
    <col min="6672" max="6912" width="9.140625" style="296"/>
    <col min="6913" max="6915" width="10.85546875" style="296" customWidth="1"/>
    <col min="6916" max="6916" width="10.28515625" style="296" customWidth="1"/>
    <col min="6917" max="6927" width="10.85546875" style="296" customWidth="1"/>
    <col min="6928" max="7168" width="9.140625" style="296"/>
    <col min="7169" max="7171" width="10.85546875" style="296" customWidth="1"/>
    <col min="7172" max="7172" width="10.28515625" style="296" customWidth="1"/>
    <col min="7173" max="7183" width="10.85546875" style="296" customWidth="1"/>
    <col min="7184" max="7424" width="9.140625" style="296"/>
    <col min="7425" max="7427" width="10.85546875" style="296" customWidth="1"/>
    <col min="7428" max="7428" width="10.28515625" style="296" customWidth="1"/>
    <col min="7429" max="7439" width="10.85546875" style="296" customWidth="1"/>
    <col min="7440" max="7680" width="9.140625" style="296"/>
    <col min="7681" max="7683" width="10.85546875" style="296" customWidth="1"/>
    <col min="7684" max="7684" width="10.28515625" style="296" customWidth="1"/>
    <col min="7685" max="7695" width="10.85546875" style="296" customWidth="1"/>
    <col min="7696" max="7936" width="9.140625" style="296"/>
    <col min="7937" max="7939" width="10.85546875" style="296" customWidth="1"/>
    <col min="7940" max="7940" width="10.28515625" style="296" customWidth="1"/>
    <col min="7941" max="7951" width="10.85546875" style="296" customWidth="1"/>
    <col min="7952" max="8192" width="9.140625" style="296"/>
    <col min="8193" max="8195" width="10.85546875" style="296" customWidth="1"/>
    <col min="8196" max="8196" width="10.28515625" style="296" customWidth="1"/>
    <col min="8197" max="8207" width="10.85546875" style="296" customWidth="1"/>
    <col min="8208" max="8448" width="9.140625" style="296"/>
    <col min="8449" max="8451" width="10.85546875" style="296" customWidth="1"/>
    <col min="8452" max="8452" width="10.28515625" style="296" customWidth="1"/>
    <col min="8453" max="8463" width="10.85546875" style="296" customWidth="1"/>
    <col min="8464" max="8704" width="9.140625" style="296"/>
    <col min="8705" max="8707" width="10.85546875" style="296" customWidth="1"/>
    <col min="8708" max="8708" width="10.28515625" style="296" customWidth="1"/>
    <col min="8709" max="8719" width="10.85546875" style="296" customWidth="1"/>
    <col min="8720" max="8960" width="9.140625" style="296"/>
    <col min="8961" max="8963" width="10.85546875" style="296" customWidth="1"/>
    <col min="8964" max="8964" width="10.28515625" style="296" customWidth="1"/>
    <col min="8965" max="8975" width="10.85546875" style="296" customWidth="1"/>
    <col min="8976" max="9216" width="9.140625" style="296"/>
    <col min="9217" max="9219" width="10.85546875" style="296" customWidth="1"/>
    <col min="9220" max="9220" width="10.28515625" style="296" customWidth="1"/>
    <col min="9221" max="9231" width="10.85546875" style="296" customWidth="1"/>
    <col min="9232" max="9472" width="9.140625" style="296"/>
    <col min="9473" max="9475" width="10.85546875" style="296" customWidth="1"/>
    <col min="9476" max="9476" width="10.28515625" style="296" customWidth="1"/>
    <col min="9477" max="9487" width="10.85546875" style="296" customWidth="1"/>
    <col min="9488" max="9728" width="9.140625" style="296"/>
    <col min="9729" max="9731" width="10.85546875" style="296" customWidth="1"/>
    <col min="9732" max="9732" width="10.28515625" style="296" customWidth="1"/>
    <col min="9733" max="9743" width="10.85546875" style="296" customWidth="1"/>
    <col min="9744" max="9984" width="9.140625" style="296"/>
    <col min="9985" max="9987" width="10.85546875" style="296" customWidth="1"/>
    <col min="9988" max="9988" width="10.28515625" style="296" customWidth="1"/>
    <col min="9989" max="9999" width="10.85546875" style="296" customWidth="1"/>
    <col min="10000" max="10240" width="9.140625" style="296"/>
    <col min="10241" max="10243" width="10.85546875" style="296" customWidth="1"/>
    <col min="10244" max="10244" width="10.28515625" style="296" customWidth="1"/>
    <col min="10245" max="10255" width="10.85546875" style="296" customWidth="1"/>
    <col min="10256" max="10496" width="9.140625" style="296"/>
    <col min="10497" max="10499" width="10.85546875" style="296" customWidth="1"/>
    <col min="10500" max="10500" width="10.28515625" style="296" customWidth="1"/>
    <col min="10501" max="10511" width="10.85546875" style="296" customWidth="1"/>
    <col min="10512" max="10752" width="9.140625" style="296"/>
    <col min="10753" max="10755" width="10.85546875" style="296" customWidth="1"/>
    <col min="10756" max="10756" width="10.28515625" style="296" customWidth="1"/>
    <col min="10757" max="10767" width="10.85546875" style="296" customWidth="1"/>
    <col min="10768" max="11008" width="9.140625" style="296"/>
    <col min="11009" max="11011" width="10.85546875" style="296" customWidth="1"/>
    <col min="11012" max="11012" width="10.28515625" style="296" customWidth="1"/>
    <col min="11013" max="11023" width="10.85546875" style="296" customWidth="1"/>
    <col min="11024" max="11264" width="9.140625" style="296"/>
    <col min="11265" max="11267" width="10.85546875" style="296" customWidth="1"/>
    <col min="11268" max="11268" width="10.28515625" style="296" customWidth="1"/>
    <col min="11269" max="11279" width="10.85546875" style="296" customWidth="1"/>
    <col min="11280" max="11520" width="9.140625" style="296"/>
    <col min="11521" max="11523" width="10.85546875" style="296" customWidth="1"/>
    <col min="11524" max="11524" width="10.28515625" style="296" customWidth="1"/>
    <col min="11525" max="11535" width="10.85546875" style="296" customWidth="1"/>
    <col min="11536" max="11776" width="9.140625" style="296"/>
    <col min="11777" max="11779" width="10.85546875" style="296" customWidth="1"/>
    <col min="11780" max="11780" width="10.28515625" style="296" customWidth="1"/>
    <col min="11781" max="11791" width="10.85546875" style="296" customWidth="1"/>
    <col min="11792" max="12032" width="9.140625" style="296"/>
    <col min="12033" max="12035" width="10.85546875" style="296" customWidth="1"/>
    <col min="12036" max="12036" width="10.28515625" style="296" customWidth="1"/>
    <col min="12037" max="12047" width="10.85546875" style="296" customWidth="1"/>
    <col min="12048" max="12288" width="9.140625" style="296"/>
    <col min="12289" max="12291" width="10.85546875" style="296" customWidth="1"/>
    <col min="12292" max="12292" width="10.28515625" style="296" customWidth="1"/>
    <col min="12293" max="12303" width="10.85546875" style="296" customWidth="1"/>
    <col min="12304" max="12544" width="9.140625" style="296"/>
    <col min="12545" max="12547" width="10.85546875" style="296" customWidth="1"/>
    <col min="12548" max="12548" width="10.28515625" style="296" customWidth="1"/>
    <col min="12549" max="12559" width="10.85546875" style="296" customWidth="1"/>
    <col min="12560" max="12800" width="9.140625" style="296"/>
    <col min="12801" max="12803" width="10.85546875" style="296" customWidth="1"/>
    <col min="12804" max="12804" width="10.28515625" style="296" customWidth="1"/>
    <col min="12805" max="12815" width="10.85546875" style="296" customWidth="1"/>
    <col min="12816" max="13056" width="9.140625" style="296"/>
    <col min="13057" max="13059" width="10.85546875" style="296" customWidth="1"/>
    <col min="13060" max="13060" width="10.28515625" style="296" customWidth="1"/>
    <col min="13061" max="13071" width="10.85546875" style="296" customWidth="1"/>
    <col min="13072" max="13312" width="9.140625" style="296"/>
    <col min="13313" max="13315" width="10.85546875" style="296" customWidth="1"/>
    <col min="13316" max="13316" width="10.28515625" style="296" customWidth="1"/>
    <col min="13317" max="13327" width="10.85546875" style="296" customWidth="1"/>
    <col min="13328" max="13568" width="9.140625" style="296"/>
    <col min="13569" max="13571" width="10.85546875" style="296" customWidth="1"/>
    <col min="13572" max="13572" width="10.28515625" style="296" customWidth="1"/>
    <col min="13573" max="13583" width="10.85546875" style="296" customWidth="1"/>
    <col min="13584" max="13824" width="9.140625" style="296"/>
    <col min="13825" max="13827" width="10.85546875" style="296" customWidth="1"/>
    <col min="13828" max="13828" width="10.28515625" style="296" customWidth="1"/>
    <col min="13829" max="13839" width="10.85546875" style="296" customWidth="1"/>
    <col min="13840" max="14080" width="9.140625" style="296"/>
    <col min="14081" max="14083" width="10.85546875" style="296" customWidth="1"/>
    <col min="14084" max="14084" width="10.28515625" style="296" customWidth="1"/>
    <col min="14085" max="14095" width="10.85546875" style="296" customWidth="1"/>
    <col min="14096" max="14336" width="9.140625" style="296"/>
    <col min="14337" max="14339" width="10.85546875" style="296" customWidth="1"/>
    <col min="14340" max="14340" width="10.28515625" style="296" customWidth="1"/>
    <col min="14341" max="14351" width="10.85546875" style="296" customWidth="1"/>
    <col min="14352" max="14592" width="9.140625" style="296"/>
    <col min="14593" max="14595" width="10.85546875" style="296" customWidth="1"/>
    <col min="14596" max="14596" width="10.28515625" style="296" customWidth="1"/>
    <col min="14597" max="14607" width="10.85546875" style="296" customWidth="1"/>
    <col min="14608" max="14848" width="9.140625" style="296"/>
    <col min="14849" max="14851" width="10.85546875" style="296" customWidth="1"/>
    <col min="14852" max="14852" width="10.28515625" style="296" customWidth="1"/>
    <col min="14853" max="14863" width="10.85546875" style="296" customWidth="1"/>
    <col min="14864" max="15104" width="9.140625" style="296"/>
    <col min="15105" max="15107" width="10.85546875" style="296" customWidth="1"/>
    <col min="15108" max="15108" width="10.28515625" style="296" customWidth="1"/>
    <col min="15109" max="15119" width="10.85546875" style="296" customWidth="1"/>
    <col min="15120" max="15360" width="9.140625" style="296"/>
    <col min="15361" max="15363" width="10.85546875" style="296" customWidth="1"/>
    <col min="15364" max="15364" width="10.28515625" style="296" customWidth="1"/>
    <col min="15365" max="15375" width="10.85546875" style="296" customWidth="1"/>
    <col min="15376" max="15616" width="9.140625" style="296"/>
    <col min="15617" max="15619" width="10.85546875" style="296" customWidth="1"/>
    <col min="15620" max="15620" width="10.28515625" style="296" customWidth="1"/>
    <col min="15621" max="15631" width="10.85546875" style="296" customWidth="1"/>
    <col min="15632" max="15872" width="9.140625" style="296"/>
    <col min="15873" max="15875" width="10.85546875" style="296" customWidth="1"/>
    <col min="15876" max="15876" width="10.28515625" style="296" customWidth="1"/>
    <col min="15877" max="15887" width="10.85546875" style="296" customWidth="1"/>
    <col min="15888" max="16128" width="9.140625" style="296"/>
    <col min="16129" max="16131" width="10.85546875" style="296" customWidth="1"/>
    <col min="16132" max="16132" width="10.28515625" style="296" customWidth="1"/>
    <col min="16133" max="16143" width="10.85546875" style="296" customWidth="1"/>
    <col min="16144" max="16384" width="9.140625" style="296"/>
  </cols>
  <sheetData>
    <row r="1" spans="1:13" ht="15" customHeight="1" x14ac:dyDescent="0.2">
      <c r="A1" s="294"/>
      <c r="B1" s="162" t="s">
        <v>711</v>
      </c>
      <c r="C1" s="173"/>
      <c r="D1" s="173"/>
      <c r="E1" s="174"/>
      <c r="F1" s="174"/>
      <c r="G1" s="174"/>
      <c r="H1" s="173"/>
      <c r="I1" s="173"/>
      <c r="J1" s="173"/>
      <c r="K1" s="173"/>
      <c r="L1" s="173"/>
      <c r="M1" s="437"/>
    </row>
    <row r="2" spans="1:13" ht="15" customHeight="1" x14ac:dyDescent="0.25">
      <c r="A2" s="298"/>
      <c r="B2" s="612"/>
      <c r="C2" s="318"/>
      <c r="D2" s="318"/>
      <c r="E2" s="319"/>
      <c r="F2" s="319"/>
      <c r="G2" s="319"/>
      <c r="H2" s="318"/>
      <c r="I2" s="318"/>
      <c r="J2" s="318"/>
      <c r="K2" s="318"/>
      <c r="L2" s="318"/>
      <c r="M2" s="320"/>
    </row>
    <row r="3" spans="1:13" ht="30" customHeight="1" x14ac:dyDescent="0.2">
      <c r="A3" s="294"/>
      <c r="B3" s="897" t="s">
        <v>716</v>
      </c>
      <c r="C3" s="897"/>
      <c r="D3" s="897"/>
      <c r="E3" s="897"/>
      <c r="F3" s="897"/>
      <c r="G3" s="897"/>
      <c r="H3" s="897"/>
      <c r="I3" s="897"/>
      <c r="J3" s="897"/>
      <c r="K3" s="897"/>
      <c r="L3" s="897"/>
      <c r="M3" s="897"/>
    </row>
    <row r="4" spans="1:13" ht="15" customHeight="1" x14ac:dyDescent="0.2">
      <c r="A4" s="294"/>
      <c r="B4" s="176"/>
      <c r="C4" s="177"/>
      <c r="D4" s="176"/>
      <c r="E4" s="61"/>
      <c r="F4" s="61"/>
      <c r="G4" s="61"/>
      <c r="H4" s="176"/>
      <c r="I4" s="176"/>
      <c r="J4" s="176"/>
      <c r="K4" s="176"/>
      <c r="L4" s="176"/>
      <c r="M4"/>
    </row>
    <row r="5" spans="1:13" ht="15" customHeight="1" x14ac:dyDescent="0.25">
      <c r="A5" s="294"/>
      <c r="B5" s="175" t="s">
        <v>1159</v>
      </c>
      <c r="C5" s="175"/>
      <c r="D5" s="175"/>
      <c r="E5" s="175"/>
      <c r="F5" s="175"/>
      <c r="G5" s="175"/>
      <c r="H5" s="175"/>
      <c r="I5" s="175"/>
      <c r="J5" s="175"/>
      <c r="K5" s="175"/>
      <c r="L5" s="175"/>
      <c r="M5" s="175"/>
    </row>
    <row r="6" spans="1:13" x14ac:dyDescent="0.2">
      <c r="A6" s="297"/>
      <c r="B6" s="297"/>
      <c r="C6" s="297"/>
      <c r="D6" s="297"/>
      <c r="E6" s="297"/>
      <c r="F6" s="297"/>
      <c r="G6" s="297"/>
      <c r="H6" s="297"/>
      <c r="I6" s="297"/>
      <c r="J6" s="297"/>
      <c r="K6" s="297"/>
      <c r="L6" s="297"/>
      <c r="M6" s="295"/>
    </row>
    <row r="7" spans="1:13" x14ac:dyDescent="0.2">
      <c r="A7" s="294"/>
      <c r="B7" s="294"/>
      <c r="C7" s="294"/>
      <c r="D7" s="294"/>
      <c r="E7" s="294"/>
      <c r="F7" s="294"/>
      <c r="G7" s="294"/>
      <c r="H7" s="294"/>
      <c r="I7" s="294"/>
      <c r="J7" s="294"/>
      <c r="K7" s="294"/>
      <c r="L7" s="294"/>
      <c r="M7" s="295"/>
    </row>
    <row r="8" spans="1:13" x14ac:dyDescent="0.2">
      <c r="A8" s="294"/>
      <c r="B8" s="294"/>
      <c r="C8" s="294"/>
      <c r="D8" s="294"/>
      <c r="E8" s="294"/>
      <c r="F8" s="294"/>
      <c r="G8" s="294"/>
      <c r="H8" s="294"/>
      <c r="I8" s="294"/>
      <c r="J8" s="294"/>
      <c r="K8" s="294"/>
      <c r="L8" s="294"/>
      <c r="M8" s="295"/>
    </row>
    <row r="9" spans="1:13" x14ac:dyDescent="0.2">
      <c r="B9" s="299"/>
      <c r="C9" s="299"/>
      <c r="D9" s="299"/>
      <c r="E9" s="299"/>
      <c r="F9" s="299"/>
      <c r="G9" s="299"/>
      <c r="H9" s="299"/>
    </row>
    <row r="10" spans="1:13" x14ac:dyDescent="0.2">
      <c r="B10" s="299"/>
      <c r="C10" s="299"/>
      <c r="D10" s="299"/>
      <c r="E10" s="299"/>
      <c r="F10" s="299"/>
      <c r="G10" s="299"/>
      <c r="H10" s="299"/>
    </row>
    <row r="11" spans="1:13" x14ac:dyDescent="0.2">
      <c r="B11" s="299"/>
      <c r="C11" s="918"/>
      <c r="D11" s="919"/>
      <c r="E11" s="919"/>
      <c r="F11" s="919"/>
      <c r="G11" s="919"/>
      <c r="H11" s="919"/>
    </row>
    <row r="12" spans="1:13" x14ac:dyDescent="0.2">
      <c r="B12" s="299"/>
      <c r="C12" s="299"/>
      <c r="D12" s="299"/>
      <c r="E12" s="299"/>
      <c r="F12" s="299"/>
      <c r="G12" s="299"/>
      <c r="H12" s="299"/>
    </row>
    <row r="13" spans="1:13" x14ac:dyDescent="0.2">
      <c r="B13" s="299"/>
      <c r="C13" s="299"/>
      <c r="D13" s="299"/>
      <c r="E13" s="299"/>
      <c r="F13" s="299"/>
      <c r="G13" s="299"/>
      <c r="H13" s="299"/>
    </row>
    <row r="14" spans="1:13" x14ac:dyDescent="0.2">
      <c r="B14" s="299"/>
      <c r="C14" s="299"/>
      <c r="D14" s="299"/>
      <c r="E14" s="299"/>
      <c r="F14" s="299"/>
      <c r="G14" s="299"/>
      <c r="H14" s="299"/>
    </row>
    <row r="127" spans="2:2" x14ac:dyDescent="0.2">
      <c r="B127" s="300"/>
    </row>
    <row r="128" spans="2:2" x14ac:dyDescent="0.2">
      <c r="B128" s="300"/>
    </row>
    <row r="129" spans="2:2" x14ac:dyDescent="0.2">
      <c r="B129" s="300"/>
    </row>
    <row r="130" spans="2:2" x14ac:dyDescent="0.2">
      <c r="B130" s="300"/>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E125"/>
  <sheetViews>
    <sheetView showGridLines="0" view="pageBreakPreview" zoomScaleNormal="100" zoomScaleSheetLayoutView="100" workbookViewId="0">
      <selection activeCell="D3" sqref="D3"/>
    </sheetView>
  </sheetViews>
  <sheetFormatPr defaultColWidth="9.28515625" defaultRowHeight="12.75" x14ac:dyDescent="0.2"/>
  <cols>
    <col min="1" max="1" width="70.7109375" style="759" customWidth="1"/>
    <col min="2" max="4" width="12.7109375" style="759" customWidth="1"/>
    <col min="5" max="5" width="0.7109375" style="759" customWidth="1"/>
    <col min="6" max="229" width="9.28515625" style="759"/>
    <col min="230" max="230" width="56" style="759" customWidth="1"/>
    <col min="231" max="232" width="11.42578125" style="759" customWidth="1"/>
    <col min="233" max="233" width="12.5703125" style="759" customWidth="1"/>
    <col min="234" max="234" width="0.7109375" style="759" customWidth="1"/>
    <col min="235" max="235" width="13.28515625" style="759" bestFit="1" customWidth="1"/>
    <col min="236" max="236" width="17.42578125" style="759" customWidth="1"/>
    <col min="237" max="237" width="13.28515625" style="759" customWidth="1"/>
    <col min="238" max="238" width="10.7109375" style="759" bestFit="1" customWidth="1"/>
    <col min="239" max="485" width="9.28515625" style="759"/>
    <col min="486" max="486" width="56" style="759" customWidth="1"/>
    <col min="487" max="488" width="11.42578125" style="759" customWidth="1"/>
    <col min="489" max="489" width="12.5703125" style="759" customWidth="1"/>
    <col min="490" max="490" width="0.7109375" style="759" customWidth="1"/>
    <col min="491" max="491" width="13.28515625" style="759" bestFit="1" customWidth="1"/>
    <col min="492" max="492" width="17.42578125" style="759" customWidth="1"/>
    <col min="493" max="493" width="13.28515625" style="759" customWidth="1"/>
    <col min="494" max="494" width="10.7109375" style="759" bestFit="1" customWidth="1"/>
    <col min="495" max="741" width="9.28515625" style="759"/>
    <col min="742" max="742" width="56" style="759" customWidth="1"/>
    <col min="743" max="744" width="11.42578125" style="759" customWidth="1"/>
    <col min="745" max="745" width="12.5703125" style="759" customWidth="1"/>
    <col min="746" max="746" width="0.7109375" style="759" customWidth="1"/>
    <col min="747" max="747" width="13.28515625" style="759" bestFit="1" customWidth="1"/>
    <col min="748" max="748" width="17.42578125" style="759" customWidth="1"/>
    <col min="749" max="749" width="13.28515625" style="759" customWidth="1"/>
    <col min="750" max="750" width="10.7109375" style="759" bestFit="1" customWidth="1"/>
    <col min="751" max="997" width="9.28515625" style="759"/>
    <col min="998" max="998" width="56" style="759" customWidth="1"/>
    <col min="999" max="1000" width="11.42578125" style="759" customWidth="1"/>
    <col min="1001" max="1001" width="12.5703125" style="759" customWidth="1"/>
    <col min="1002" max="1002" width="0.7109375" style="759" customWidth="1"/>
    <col min="1003" max="1003" width="13.28515625" style="759" bestFit="1" customWidth="1"/>
    <col min="1004" max="1004" width="17.42578125" style="759" customWidth="1"/>
    <col min="1005" max="1005" width="13.28515625" style="759" customWidth="1"/>
    <col min="1006" max="1006" width="10.7109375" style="759" bestFit="1" customWidth="1"/>
    <col min="1007" max="1253" width="9.28515625" style="759"/>
    <col min="1254" max="1254" width="56" style="759" customWidth="1"/>
    <col min="1255" max="1256" width="11.42578125" style="759" customWidth="1"/>
    <col min="1257" max="1257" width="12.5703125" style="759" customWidth="1"/>
    <col min="1258" max="1258" width="0.7109375" style="759" customWidth="1"/>
    <col min="1259" max="1259" width="13.28515625" style="759" bestFit="1" customWidth="1"/>
    <col min="1260" max="1260" width="17.42578125" style="759" customWidth="1"/>
    <col min="1261" max="1261" width="13.28515625" style="759" customWidth="1"/>
    <col min="1262" max="1262" width="10.7109375" style="759" bestFit="1" customWidth="1"/>
    <col min="1263" max="1509" width="9.28515625" style="759"/>
    <col min="1510" max="1510" width="56" style="759" customWidth="1"/>
    <col min="1511" max="1512" width="11.42578125" style="759" customWidth="1"/>
    <col min="1513" max="1513" width="12.5703125" style="759" customWidth="1"/>
    <col min="1514" max="1514" width="0.7109375" style="759" customWidth="1"/>
    <col min="1515" max="1515" width="13.28515625" style="759" bestFit="1" customWidth="1"/>
    <col min="1516" max="1516" width="17.42578125" style="759" customWidth="1"/>
    <col min="1517" max="1517" width="13.28515625" style="759" customWidth="1"/>
    <col min="1518" max="1518" width="10.7109375" style="759" bestFit="1" customWidth="1"/>
    <col min="1519" max="1765" width="9.28515625" style="759"/>
    <col min="1766" max="1766" width="56" style="759" customWidth="1"/>
    <col min="1767" max="1768" width="11.42578125" style="759" customWidth="1"/>
    <col min="1769" max="1769" width="12.5703125" style="759" customWidth="1"/>
    <col min="1770" max="1770" width="0.7109375" style="759" customWidth="1"/>
    <col min="1771" max="1771" width="13.28515625" style="759" bestFit="1" customWidth="1"/>
    <col min="1772" max="1772" width="17.42578125" style="759" customWidth="1"/>
    <col min="1773" max="1773" width="13.28515625" style="759" customWidth="1"/>
    <col min="1774" max="1774" width="10.7109375" style="759" bestFit="1" customWidth="1"/>
    <col min="1775" max="2021" width="9.28515625" style="759"/>
    <col min="2022" max="2022" width="56" style="759" customWidth="1"/>
    <col min="2023" max="2024" width="11.42578125" style="759" customWidth="1"/>
    <col min="2025" max="2025" width="12.5703125" style="759" customWidth="1"/>
    <col min="2026" max="2026" width="0.7109375" style="759" customWidth="1"/>
    <col min="2027" max="2027" width="13.28515625" style="759" bestFit="1" customWidth="1"/>
    <col min="2028" max="2028" width="17.42578125" style="759" customWidth="1"/>
    <col min="2029" max="2029" width="13.28515625" style="759" customWidth="1"/>
    <col min="2030" max="2030" width="10.7109375" style="759" bestFit="1" customWidth="1"/>
    <col min="2031" max="2277" width="9.28515625" style="759"/>
    <col min="2278" max="2278" width="56" style="759" customWidth="1"/>
    <col min="2279" max="2280" width="11.42578125" style="759" customWidth="1"/>
    <col min="2281" max="2281" width="12.5703125" style="759" customWidth="1"/>
    <col min="2282" max="2282" width="0.7109375" style="759" customWidth="1"/>
    <col min="2283" max="2283" width="13.28515625" style="759" bestFit="1" customWidth="1"/>
    <col min="2284" max="2284" width="17.42578125" style="759" customWidth="1"/>
    <col min="2285" max="2285" width="13.28515625" style="759" customWidth="1"/>
    <col min="2286" max="2286" width="10.7109375" style="759" bestFit="1" customWidth="1"/>
    <col min="2287" max="2533" width="9.28515625" style="759"/>
    <col min="2534" max="2534" width="56" style="759" customWidth="1"/>
    <col min="2535" max="2536" width="11.42578125" style="759" customWidth="1"/>
    <col min="2537" max="2537" width="12.5703125" style="759" customWidth="1"/>
    <col min="2538" max="2538" width="0.7109375" style="759" customWidth="1"/>
    <col min="2539" max="2539" width="13.28515625" style="759" bestFit="1" customWidth="1"/>
    <col min="2540" max="2540" width="17.42578125" style="759" customWidth="1"/>
    <col min="2541" max="2541" width="13.28515625" style="759" customWidth="1"/>
    <col min="2542" max="2542" width="10.7109375" style="759" bestFit="1" customWidth="1"/>
    <col min="2543" max="2789" width="9.28515625" style="759"/>
    <col min="2790" max="2790" width="56" style="759" customWidth="1"/>
    <col min="2791" max="2792" width="11.42578125" style="759" customWidth="1"/>
    <col min="2793" max="2793" width="12.5703125" style="759" customWidth="1"/>
    <col min="2794" max="2794" width="0.7109375" style="759" customWidth="1"/>
    <col min="2795" max="2795" width="13.28515625" style="759" bestFit="1" customWidth="1"/>
    <col min="2796" max="2796" width="17.42578125" style="759" customWidth="1"/>
    <col min="2797" max="2797" width="13.28515625" style="759" customWidth="1"/>
    <col min="2798" max="2798" width="10.7109375" style="759" bestFit="1" customWidth="1"/>
    <col min="2799" max="3045" width="9.28515625" style="759"/>
    <col min="3046" max="3046" width="56" style="759" customWidth="1"/>
    <col min="3047" max="3048" width="11.42578125" style="759" customWidth="1"/>
    <col min="3049" max="3049" width="12.5703125" style="759" customWidth="1"/>
    <col min="3050" max="3050" width="0.7109375" style="759" customWidth="1"/>
    <col min="3051" max="3051" width="13.28515625" style="759" bestFit="1" customWidth="1"/>
    <col min="3052" max="3052" width="17.42578125" style="759" customWidth="1"/>
    <col min="3053" max="3053" width="13.28515625" style="759" customWidth="1"/>
    <col min="3054" max="3054" width="10.7109375" style="759" bestFit="1" customWidth="1"/>
    <col min="3055" max="3301" width="9.28515625" style="759"/>
    <col min="3302" max="3302" width="56" style="759" customWidth="1"/>
    <col min="3303" max="3304" width="11.42578125" style="759" customWidth="1"/>
    <col min="3305" max="3305" width="12.5703125" style="759" customWidth="1"/>
    <col min="3306" max="3306" width="0.7109375" style="759" customWidth="1"/>
    <col min="3307" max="3307" width="13.28515625" style="759" bestFit="1" customWidth="1"/>
    <col min="3308" max="3308" width="17.42578125" style="759" customWidth="1"/>
    <col min="3309" max="3309" width="13.28515625" style="759" customWidth="1"/>
    <col min="3310" max="3310" width="10.7109375" style="759" bestFit="1" customWidth="1"/>
    <col min="3311" max="3557" width="9.28515625" style="759"/>
    <col min="3558" max="3558" width="56" style="759" customWidth="1"/>
    <col min="3559" max="3560" width="11.42578125" style="759" customWidth="1"/>
    <col min="3561" max="3561" width="12.5703125" style="759" customWidth="1"/>
    <col min="3562" max="3562" width="0.7109375" style="759" customWidth="1"/>
    <col min="3563" max="3563" width="13.28515625" style="759" bestFit="1" customWidth="1"/>
    <col min="3564" max="3564" width="17.42578125" style="759" customWidth="1"/>
    <col min="3565" max="3565" width="13.28515625" style="759" customWidth="1"/>
    <col min="3566" max="3566" width="10.7109375" style="759" bestFit="1" customWidth="1"/>
    <col min="3567" max="3813" width="9.28515625" style="759"/>
    <col min="3814" max="3814" width="56" style="759" customWidth="1"/>
    <col min="3815" max="3816" width="11.42578125" style="759" customWidth="1"/>
    <col min="3817" max="3817" width="12.5703125" style="759" customWidth="1"/>
    <col min="3818" max="3818" width="0.7109375" style="759" customWidth="1"/>
    <col min="3819" max="3819" width="13.28515625" style="759" bestFit="1" customWidth="1"/>
    <col min="3820" max="3820" width="17.42578125" style="759" customWidth="1"/>
    <col min="3821" max="3821" width="13.28515625" style="759" customWidth="1"/>
    <col min="3822" max="3822" width="10.7109375" style="759" bestFit="1" customWidth="1"/>
    <col min="3823" max="4069" width="9.28515625" style="759"/>
    <col min="4070" max="4070" width="56" style="759" customWidth="1"/>
    <col min="4071" max="4072" width="11.42578125" style="759" customWidth="1"/>
    <col min="4073" max="4073" width="12.5703125" style="759" customWidth="1"/>
    <col min="4074" max="4074" width="0.7109375" style="759" customWidth="1"/>
    <col min="4075" max="4075" width="13.28515625" style="759" bestFit="1" customWidth="1"/>
    <col min="4076" max="4076" width="17.42578125" style="759" customWidth="1"/>
    <col min="4077" max="4077" width="13.28515625" style="759" customWidth="1"/>
    <col min="4078" max="4078" width="10.7109375" style="759" bestFit="1" customWidth="1"/>
    <col min="4079" max="4325" width="9.28515625" style="759"/>
    <col min="4326" max="4326" width="56" style="759" customWidth="1"/>
    <col min="4327" max="4328" width="11.42578125" style="759" customWidth="1"/>
    <col min="4329" max="4329" width="12.5703125" style="759" customWidth="1"/>
    <col min="4330" max="4330" width="0.7109375" style="759" customWidth="1"/>
    <col min="4331" max="4331" width="13.28515625" style="759" bestFit="1" customWidth="1"/>
    <col min="4332" max="4332" width="17.42578125" style="759" customWidth="1"/>
    <col min="4333" max="4333" width="13.28515625" style="759" customWidth="1"/>
    <col min="4334" max="4334" width="10.7109375" style="759" bestFit="1" customWidth="1"/>
    <col min="4335" max="4581" width="9.28515625" style="759"/>
    <col min="4582" max="4582" width="56" style="759" customWidth="1"/>
    <col min="4583" max="4584" width="11.42578125" style="759" customWidth="1"/>
    <col min="4585" max="4585" width="12.5703125" style="759" customWidth="1"/>
    <col min="4586" max="4586" width="0.7109375" style="759" customWidth="1"/>
    <col min="4587" max="4587" width="13.28515625" style="759" bestFit="1" customWidth="1"/>
    <col min="4588" max="4588" width="17.42578125" style="759" customWidth="1"/>
    <col min="4589" max="4589" width="13.28515625" style="759" customWidth="1"/>
    <col min="4590" max="4590" width="10.7109375" style="759" bestFit="1" customWidth="1"/>
    <col min="4591" max="4837" width="9.28515625" style="759"/>
    <col min="4838" max="4838" width="56" style="759" customWidth="1"/>
    <col min="4839" max="4840" width="11.42578125" style="759" customWidth="1"/>
    <col min="4841" max="4841" width="12.5703125" style="759" customWidth="1"/>
    <col min="4842" max="4842" width="0.7109375" style="759" customWidth="1"/>
    <col min="4843" max="4843" width="13.28515625" style="759" bestFit="1" customWidth="1"/>
    <col min="4844" max="4844" width="17.42578125" style="759" customWidth="1"/>
    <col min="4845" max="4845" width="13.28515625" style="759" customWidth="1"/>
    <col min="4846" max="4846" width="10.7109375" style="759" bestFit="1" customWidth="1"/>
    <col min="4847" max="5093" width="9.28515625" style="759"/>
    <col min="5094" max="5094" width="56" style="759" customWidth="1"/>
    <col min="5095" max="5096" width="11.42578125" style="759" customWidth="1"/>
    <col min="5097" max="5097" width="12.5703125" style="759" customWidth="1"/>
    <col min="5098" max="5098" width="0.7109375" style="759" customWidth="1"/>
    <col min="5099" max="5099" width="13.28515625" style="759" bestFit="1" customWidth="1"/>
    <col min="5100" max="5100" width="17.42578125" style="759" customWidth="1"/>
    <col min="5101" max="5101" width="13.28515625" style="759" customWidth="1"/>
    <col min="5102" max="5102" width="10.7109375" style="759" bestFit="1" customWidth="1"/>
    <col min="5103" max="5349" width="9.28515625" style="759"/>
    <col min="5350" max="5350" width="56" style="759" customWidth="1"/>
    <col min="5351" max="5352" width="11.42578125" style="759" customWidth="1"/>
    <col min="5353" max="5353" width="12.5703125" style="759" customWidth="1"/>
    <col min="5354" max="5354" width="0.7109375" style="759" customWidth="1"/>
    <col min="5355" max="5355" width="13.28515625" style="759" bestFit="1" customWidth="1"/>
    <col min="5356" max="5356" width="17.42578125" style="759" customWidth="1"/>
    <col min="5357" max="5357" width="13.28515625" style="759" customWidth="1"/>
    <col min="5358" max="5358" width="10.7109375" style="759" bestFit="1" customWidth="1"/>
    <col min="5359" max="5605" width="9.28515625" style="759"/>
    <col min="5606" max="5606" width="56" style="759" customWidth="1"/>
    <col min="5607" max="5608" width="11.42578125" style="759" customWidth="1"/>
    <col min="5609" max="5609" width="12.5703125" style="759" customWidth="1"/>
    <col min="5610" max="5610" width="0.7109375" style="759" customWidth="1"/>
    <col min="5611" max="5611" width="13.28515625" style="759" bestFit="1" customWidth="1"/>
    <col min="5612" max="5612" width="17.42578125" style="759" customWidth="1"/>
    <col min="5613" max="5613" width="13.28515625" style="759" customWidth="1"/>
    <col min="5614" max="5614" width="10.7109375" style="759" bestFit="1" customWidth="1"/>
    <col min="5615" max="5861" width="9.28515625" style="759"/>
    <col min="5862" max="5862" width="56" style="759" customWidth="1"/>
    <col min="5863" max="5864" width="11.42578125" style="759" customWidth="1"/>
    <col min="5865" max="5865" width="12.5703125" style="759" customWidth="1"/>
    <col min="5866" max="5866" width="0.7109375" style="759" customWidth="1"/>
    <col min="5867" max="5867" width="13.28515625" style="759" bestFit="1" customWidth="1"/>
    <col min="5868" max="5868" width="17.42578125" style="759" customWidth="1"/>
    <col min="5869" max="5869" width="13.28515625" style="759" customWidth="1"/>
    <col min="5870" max="5870" width="10.7109375" style="759" bestFit="1" customWidth="1"/>
    <col min="5871" max="6117" width="9.28515625" style="759"/>
    <col min="6118" max="6118" width="56" style="759" customWidth="1"/>
    <col min="6119" max="6120" width="11.42578125" style="759" customWidth="1"/>
    <col min="6121" max="6121" width="12.5703125" style="759" customWidth="1"/>
    <col min="6122" max="6122" width="0.7109375" style="759" customWidth="1"/>
    <col min="6123" max="6123" width="13.28515625" style="759" bestFit="1" customWidth="1"/>
    <col min="6124" max="6124" width="17.42578125" style="759" customWidth="1"/>
    <col min="6125" max="6125" width="13.28515625" style="759" customWidth="1"/>
    <col min="6126" max="6126" width="10.7109375" style="759" bestFit="1" customWidth="1"/>
    <col min="6127" max="6373" width="9.28515625" style="759"/>
    <col min="6374" max="6374" width="56" style="759" customWidth="1"/>
    <col min="6375" max="6376" width="11.42578125" style="759" customWidth="1"/>
    <col min="6377" max="6377" width="12.5703125" style="759" customWidth="1"/>
    <col min="6378" max="6378" width="0.7109375" style="759" customWidth="1"/>
    <col min="6379" max="6379" width="13.28515625" style="759" bestFit="1" customWidth="1"/>
    <col min="6380" max="6380" width="17.42578125" style="759" customWidth="1"/>
    <col min="6381" max="6381" width="13.28515625" style="759" customWidth="1"/>
    <col min="6382" max="6382" width="10.7109375" style="759" bestFit="1" customWidth="1"/>
    <col min="6383" max="6629" width="9.28515625" style="759"/>
    <col min="6630" max="6630" width="56" style="759" customWidth="1"/>
    <col min="6631" max="6632" width="11.42578125" style="759" customWidth="1"/>
    <col min="6633" max="6633" width="12.5703125" style="759" customWidth="1"/>
    <col min="6634" max="6634" width="0.7109375" style="759" customWidth="1"/>
    <col min="6635" max="6635" width="13.28515625" style="759" bestFit="1" customWidth="1"/>
    <col min="6636" max="6636" width="17.42578125" style="759" customWidth="1"/>
    <col min="6637" max="6637" width="13.28515625" style="759" customWidth="1"/>
    <col min="6638" max="6638" width="10.7109375" style="759" bestFit="1" customWidth="1"/>
    <col min="6639" max="6885" width="9.28515625" style="759"/>
    <col min="6886" max="6886" width="56" style="759" customWidth="1"/>
    <col min="6887" max="6888" width="11.42578125" style="759" customWidth="1"/>
    <col min="6889" max="6889" width="12.5703125" style="759" customWidth="1"/>
    <col min="6890" max="6890" width="0.7109375" style="759" customWidth="1"/>
    <col min="6891" max="6891" width="13.28515625" style="759" bestFit="1" customWidth="1"/>
    <col min="6892" max="6892" width="17.42578125" style="759" customWidth="1"/>
    <col min="6893" max="6893" width="13.28515625" style="759" customWidth="1"/>
    <col min="6894" max="6894" width="10.7109375" style="759" bestFit="1" customWidth="1"/>
    <col min="6895" max="7141" width="9.28515625" style="759"/>
    <col min="7142" max="7142" width="56" style="759" customWidth="1"/>
    <col min="7143" max="7144" width="11.42578125" style="759" customWidth="1"/>
    <col min="7145" max="7145" width="12.5703125" style="759" customWidth="1"/>
    <col min="7146" max="7146" width="0.7109375" style="759" customWidth="1"/>
    <col min="7147" max="7147" width="13.28515625" style="759" bestFit="1" customWidth="1"/>
    <col min="7148" max="7148" width="17.42578125" style="759" customWidth="1"/>
    <col min="7149" max="7149" width="13.28515625" style="759" customWidth="1"/>
    <col min="7150" max="7150" width="10.7109375" style="759" bestFit="1" customWidth="1"/>
    <col min="7151" max="7397" width="9.28515625" style="759"/>
    <col min="7398" max="7398" width="56" style="759" customWidth="1"/>
    <col min="7399" max="7400" width="11.42578125" style="759" customWidth="1"/>
    <col min="7401" max="7401" width="12.5703125" style="759" customWidth="1"/>
    <col min="7402" max="7402" width="0.7109375" style="759" customWidth="1"/>
    <col min="7403" max="7403" width="13.28515625" style="759" bestFit="1" customWidth="1"/>
    <col min="7404" max="7404" width="17.42578125" style="759" customWidth="1"/>
    <col min="7405" max="7405" width="13.28515625" style="759" customWidth="1"/>
    <col min="7406" max="7406" width="10.7109375" style="759" bestFit="1" customWidth="1"/>
    <col min="7407" max="7653" width="9.28515625" style="759"/>
    <col min="7654" max="7654" width="56" style="759" customWidth="1"/>
    <col min="7655" max="7656" width="11.42578125" style="759" customWidth="1"/>
    <col min="7657" max="7657" width="12.5703125" style="759" customWidth="1"/>
    <col min="7658" max="7658" width="0.7109375" style="759" customWidth="1"/>
    <col min="7659" max="7659" width="13.28515625" style="759" bestFit="1" customWidth="1"/>
    <col min="7660" max="7660" width="17.42578125" style="759" customWidth="1"/>
    <col min="7661" max="7661" width="13.28515625" style="759" customWidth="1"/>
    <col min="7662" max="7662" width="10.7109375" style="759" bestFit="1" customWidth="1"/>
    <col min="7663" max="7909" width="9.28515625" style="759"/>
    <col min="7910" max="7910" width="56" style="759" customWidth="1"/>
    <col min="7911" max="7912" width="11.42578125" style="759" customWidth="1"/>
    <col min="7913" max="7913" width="12.5703125" style="759" customWidth="1"/>
    <col min="7914" max="7914" width="0.7109375" style="759" customWidth="1"/>
    <col min="7915" max="7915" width="13.28515625" style="759" bestFit="1" customWidth="1"/>
    <col min="7916" max="7916" width="17.42578125" style="759" customWidth="1"/>
    <col min="7917" max="7917" width="13.28515625" style="759" customWidth="1"/>
    <col min="7918" max="7918" width="10.7109375" style="759" bestFit="1" customWidth="1"/>
    <col min="7919" max="8165" width="9.28515625" style="759"/>
    <col min="8166" max="8166" width="56" style="759" customWidth="1"/>
    <col min="8167" max="8168" width="11.42578125" style="759" customWidth="1"/>
    <col min="8169" max="8169" width="12.5703125" style="759" customWidth="1"/>
    <col min="8170" max="8170" width="0.7109375" style="759" customWidth="1"/>
    <col min="8171" max="8171" width="13.28515625" style="759" bestFit="1" customWidth="1"/>
    <col min="8172" max="8172" width="17.42578125" style="759" customWidth="1"/>
    <col min="8173" max="8173" width="13.28515625" style="759" customWidth="1"/>
    <col min="8174" max="8174" width="10.7109375" style="759" bestFit="1" customWidth="1"/>
    <col min="8175" max="8421" width="9.28515625" style="759"/>
    <col min="8422" max="8422" width="56" style="759" customWidth="1"/>
    <col min="8423" max="8424" width="11.42578125" style="759" customWidth="1"/>
    <col min="8425" max="8425" width="12.5703125" style="759" customWidth="1"/>
    <col min="8426" max="8426" width="0.7109375" style="759" customWidth="1"/>
    <col min="8427" max="8427" width="13.28515625" style="759" bestFit="1" customWidth="1"/>
    <col min="8428" max="8428" width="17.42578125" style="759" customWidth="1"/>
    <col min="8429" max="8429" width="13.28515625" style="759" customWidth="1"/>
    <col min="8430" max="8430" width="10.7109375" style="759" bestFit="1" customWidth="1"/>
    <col min="8431" max="8677" width="9.28515625" style="759"/>
    <col min="8678" max="8678" width="56" style="759" customWidth="1"/>
    <col min="8679" max="8680" width="11.42578125" style="759" customWidth="1"/>
    <col min="8681" max="8681" width="12.5703125" style="759" customWidth="1"/>
    <col min="8682" max="8682" width="0.7109375" style="759" customWidth="1"/>
    <col min="8683" max="8683" width="13.28515625" style="759" bestFit="1" customWidth="1"/>
    <col min="8684" max="8684" width="17.42578125" style="759" customWidth="1"/>
    <col min="8685" max="8685" width="13.28515625" style="759" customWidth="1"/>
    <col min="8686" max="8686" width="10.7109375" style="759" bestFit="1" customWidth="1"/>
    <col min="8687" max="8933" width="9.28515625" style="759"/>
    <col min="8934" max="8934" width="56" style="759" customWidth="1"/>
    <col min="8935" max="8936" width="11.42578125" style="759" customWidth="1"/>
    <col min="8937" max="8937" width="12.5703125" style="759" customWidth="1"/>
    <col min="8938" max="8938" width="0.7109375" style="759" customWidth="1"/>
    <col min="8939" max="8939" width="13.28515625" style="759" bestFit="1" customWidth="1"/>
    <col min="8940" max="8940" width="17.42578125" style="759" customWidth="1"/>
    <col min="8941" max="8941" width="13.28515625" style="759" customWidth="1"/>
    <col min="8942" max="8942" width="10.7109375" style="759" bestFit="1" customWidth="1"/>
    <col min="8943" max="9189" width="9.28515625" style="759"/>
    <col min="9190" max="9190" width="56" style="759" customWidth="1"/>
    <col min="9191" max="9192" width="11.42578125" style="759" customWidth="1"/>
    <col min="9193" max="9193" width="12.5703125" style="759" customWidth="1"/>
    <col min="9194" max="9194" width="0.7109375" style="759" customWidth="1"/>
    <col min="9195" max="9195" width="13.28515625" style="759" bestFit="1" customWidth="1"/>
    <col min="9196" max="9196" width="17.42578125" style="759" customWidth="1"/>
    <col min="9197" max="9197" width="13.28515625" style="759" customWidth="1"/>
    <col min="9198" max="9198" width="10.7109375" style="759" bestFit="1" customWidth="1"/>
    <col min="9199" max="9445" width="9.28515625" style="759"/>
    <col min="9446" max="9446" width="56" style="759" customWidth="1"/>
    <col min="9447" max="9448" width="11.42578125" style="759" customWidth="1"/>
    <col min="9449" max="9449" width="12.5703125" style="759" customWidth="1"/>
    <col min="9450" max="9450" width="0.7109375" style="759" customWidth="1"/>
    <col min="9451" max="9451" width="13.28515625" style="759" bestFit="1" customWidth="1"/>
    <col min="9452" max="9452" width="17.42578125" style="759" customWidth="1"/>
    <col min="9453" max="9453" width="13.28515625" style="759" customWidth="1"/>
    <col min="9454" max="9454" width="10.7109375" style="759" bestFit="1" customWidth="1"/>
    <col min="9455" max="9701" width="9.28515625" style="759"/>
    <col min="9702" max="9702" width="56" style="759" customWidth="1"/>
    <col min="9703" max="9704" width="11.42578125" style="759" customWidth="1"/>
    <col min="9705" max="9705" width="12.5703125" style="759" customWidth="1"/>
    <col min="9706" max="9706" width="0.7109375" style="759" customWidth="1"/>
    <col min="9707" max="9707" width="13.28515625" style="759" bestFit="1" customWidth="1"/>
    <col min="9708" max="9708" width="17.42578125" style="759" customWidth="1"/>
    <col min="9709" max="9709" width="13.28515625" style="759" customWidth="1"/>
    <col min="9710" max="9710" width="10.7109375" style="759" bestFit="1" customWidth="1"/>
    <col min="9711" max="9957" width="9.28515625" style="759"/>
    <col min="9958" max="9958" width="56" style="759" customWidth="1"/>
    <col min="9959" max="9960" width="11.42578125" style="759" customWidth="1"/>
    <col min="9961" max="9961" width="12.5703125" style="759" customWidth="1"/>
    <col min="9962" max="9962" width="0.7109375" style="759" customWidth="1"/>
    <col min="9963" max="9963" width="13.28515625" style="759" bestFit="1" customWidth="1"/>
    <col min="9964" max="9964" width="17.42578125" style="759" customWidth="1"/>
    <col min="9965" max="9965" width="13.28515625" style="759" customWidth="1"/>
    <col min="9966" max="9966" width="10.7109375" style="759" bestFit="1" customWidth="1"/>
    <col min="9967" max="10213" width="9.28515625" style="759"/>
    <col min="10214" max="10214" width="56" style="759" customWidth="1"/>
    <col min="10215" max="10216" width="11.42578125" style="759" customWidth="1"/>
    <col min="10217" max="10217" width="12.5703125" style="759" customWidth="1"/>
    <col min="10218" max="10218" width="0.7109375" style="759" customWidth="1"/>
    <col min="10219" max="10219" width="13.28515625" style="759" bestFit="1" customWidth="1"/>
    <col min="10220" max="10220" width="17.42578125" style="759" customWidth="1"/>
    <col min="10221" max="10221" width="13.28515625" style="759" customWidth="1"/>
    <col min="10222" max="10222" width="10.7109375" style="759" bestFit="1" customWidth="1"/>
    <col min="10223" max="10469" width="9.28515625" style="759"/>
    <col min="10470" max="10470" width="56" style="759" customWidth="1"/>
    <col min="10471" max="10472" width="11.42578125" style="759" customWidth="1"/>
    <col min="10473" max="10473" width="12.5703125" style="759" customWidth="1"/>
    <col min="10474" max="10474" width="0.7109375" style="759" customWidth="1"/>
    <col min="10475" max="10475" width="13.28515625" style="759" bestFit="1" customWidth="1"/>
    <col min="10476" max="10476" width="17.42578125" style="759" customWidth="1"/>
    <col min="10477" max="10477" width="13.28515625" style="759" customWidth="1"/>
    <col min="10478" max="10478" width="10.7109375" style="759" bestFit="1" customWidth="1"/>
    <col min="10479" max="10725" width="9.28515625" style="759"/>
    <col min="10726" max="10726" width="56" style="759" customWidth="1"/>
    <col min="10727" max="10728" width="11.42578125" style="759" customWidth="1"/>
    <col min="10729" max="10729" width="12.5703125" style="759" customWidth="1"/>
    <col min="10730" max="10730" width="0.7109375" style="759" customWidth="1"/>
    <col min="10731" max="10731" width="13.28515625" style="759" bestFit="1" customWidth="1"/>
    <col min="10732" max="10732" width="17.42578125" style="759" customWidth="1"/>
    <col min="10733" max="10733" width="13.28515625" style="759" customWidth="1"/>
    <col min="10734" max="10734" width="10.7109375" style="759" bestFit="1" customWidth="1"/>
    <col min="10735" max="10981" width="9.28515625" style="759"/>
    <col min="10982" max="10982" width="56" style="759" customWidth="1"/>
    <col min="10983" max="10984" width="11.42578125" style="759" customWidth="1"/>
    <col min="10985" max="10985" width="12.5703125" style="759" customWidth="1"/>
    <col min="10986" max="10986" width="0.7109375" style="759" customWidth="1"/>
    <col min="10987" max="10987" width="13.28515625" style="759" bestFit="1" customWidth="1"/>
    <col min="10988" max="10988" width="17.42578125" style="759" customWidth="1"/>
    <col min="10989" max="10989" width="13.28515625" style="759" customWidth="1"/>
    <col min="10990" max="10990" width="10.7109375" style="759" bestFit="1" customWidth="1"/>
    <col min="10991" max="11237" width="9.28515625" style="759"/>
    <col min="11238" max="11238" width="56" style="759" customWidth="1"/>
    <col min="11239" max="11240" width="11.42578125" style="759" customWidth="1"/>
    <col min="11241" max="11241" width="12.5703125" style="759" customWidth="1"/>
    <col min="11242" max="11242" width="0.7109375" style="759" customWidth="1"/>
    <col min="11243" max="11243" width="13.28515625" style="759" bestFit="1" customWidth="1"/>
    <col min="11244" max="11244" width="17.42578125" style="759" customWidth="1"/>
    <col min="11245" max="11245" width="13.28515625" style="759" customWidth="1"/>
    <col min="11246" max="11246" width="10.7109375" style="759" bestFit="1" customWidth="1"/>
    <col min="11247" max="11493" width="9.28515625" style="759"/>
    <col min="11494" max="11494" width="56" style="759" customWidth="1"/>
    <col min="11495" max="11496" width="11.42578125" style="759" customWidth="1"/>
    <col min="11497" max="11497" width="12.5703125" style="759" customWidth="1"/>
    <col min="11498" max="11498" width="0.7109375" style="759" customWidth="1"/>
    <col min="11499" max="11499" width="13.28515625" style="759" bestFit="1" customWidth="1"/>
    <col min="11500" max="11500" width="17.42578125" style="759" customWidth="1"/>
    <col min="11501" max="11501" width="13.28515625" style="759" customWidth="1"/>
    <col min="11502" max="11502" width="10.7109375" style="759" bestFit="1" customWidth="1"/>
    <col min="11503" max="11749" width="9.28515625" style="759"/>
    <col min="11750" max="11750" width="56" style="759" customWidth="1"/>
    <col min="11751" max="11752" width="11.42578125" style="759" customWidth="1"/>
    <col min="11753" max="11753" width="12.5703125" style="759" customWidth="1"/>
    <col min="11754" max="11754" width="0.7109375" style="759" customWidth="1"/>
    <col min="11755" max="11755" width="13.28515625" style="759" bestFit="1" customWidth="1"/>
    <col min="11756" max="11756" width="17.42578125" style="759" customWidth="1"/>
    <col min="11757" max="11757" width="13.28515625" style="759" customWidth="1"/>
    <col min="11758" max="11758" width="10.7109375" style="759" bestFit="1" customWidth="1"/>
    <col min="11759" max="12005" width="9.28515625" style="759"/>
    <col min="12006" max="12006" width="56" style="759" customWidth="1"/>
    <col min="12007" max="12008" width="11.42578125" style="759" customWidth="1"/>
    <col min="12009" max="12009" width="12.5703125" style="759" customWidth="1"/>
    <col min="12010" max="12010" width="0.7109375" style="759" customWidth="1"/>
    <col min="12011" max="12011" width="13.28515625" style="759" bestFit="1" customWidth="1"/>
    <col min="12012" max="12012" width="17.42578125" style="759" customWidth="1"/>
    <col min="12013" max="12013" width="13.28515625" style="759" customWidth="1"/>
    <col min="12014" max="12014" width="10.7109375" style="759" bestFit="1" customWidth="1"/>
    <col min="12015" max="12261" width="9.28515625" style="759"/>
    <col min="12262" max="12262" width="56" style="759" customWidth="1"/>
    <col min="12263" max="12264" width="11.42578125" style="759" customWidth="1"/>
    <col min="12265" max="12265" width="12.5703125" style="759" customWidth="1"/>
    <col min="12266" max="12266" width="0.7109375" style="759" customWidth="1"/>
    <col min="12267" max="12267" width="13.28515625" style="759" bestFit="1" customWidth="1"/>
    <col min="12268" max="12268" width="17.42578125" style="759" customWidth="1"/>
    <col min="12269" max="12269" width="13.28515625" style="759" customWidth="1"/>
    <col min="12270" max="12270" width="10.7109375" style="759" bestFit="1" customWidth="1"/>
    <col min="12271" max="12517" width="9.28515625" style="759"/>
    <col min="12518" max="12518" width="56" style="759" customWidth="1"/>
    <col min="12519" max="12520" width="11.42578125" style="759" customWidth="1"/>
    <col min="12521" max="12521" width="12.5703125" style="759" customWidth="1"/>
    <col min="12522" max="12522" width="0.7109375" style="759" customWidth="1"/>
    <col min="12523" max="12523" width="13.28515625" style="759" bestFit="1" customWidth="1"/>
    <col min="12524" max="12524" width="17.42578125" style="759" customWidth="1"/>
    <col min="12525" max="12525" width="13.28515625" style="759" customWidth="1"/>
    <col min="12526" max="12526" width="10.7109375" style="759" bestFit="1" customWidth="1"/>
    <col min="12527" max="12773" width="9.28515625" style="759"/>
    <col min="12774" max="12774" width="56" style="759" customWidth="1"/>
    <col min="12775" max="12776" width="11.42578125" style="759" customWidth="1"/>
    <col min="12777" max="12777" width="12.5703125" style="759" customWidth="1"/>
    <col min="12778" max="12778" width="0.7109375" style="759" customWidth="1"/>
    <col min="12779" max="12779" width="13.28515625" style="759" bestFit="1" customWidth="1"/>
    <col min="12780" max="12780" width="17.42578125" style="759" customWidth="1"/>
    <col min="12781" max="12781" width="13.28515625" style="759" customWidth="1"/>
    <col min="12782" max="12782" width="10.7109375" style="759" bestFit="1" customWidth="1"/>
    <col min="12783" max="13029" width="9.28515625" style="759"/>
    <col min="13030" max="13030" width="56" style="759" customWidth="1"/>
    <col min="13031" max="13032" width="11.42578125" style="759" customWidth="1"/>
    <col min="13033" max="13033" width="12.5703125" style="759" customWidth="1"/>
    <col min="13034" max="13034" width="0.7109375" style="759" customWidth="1"/>
    <col min="13035" max="13035" width="13.28515625" style="759" bestFit="1" customWidth="1"/>
    <col min="13036" max="13036" width="17.42578125" style="759" customWidth="1"/>
    <col min="13037" max="13037" width="13.28515625" style="759" customWidth="1"/>
    <col min="13038" max="13038" width="10.7109375" style="759" bestFit="1" customWidth="1"/>
    <col min="13039" max="13285" width="9.28515625" style="759"/>
    <col min="13286" max="13286" width="56" style="759" customWidth="1"/>
    <col min="13287" max="13288" width="11.42578125" style="759" customWidth="1"/>
    <col min="13289" max="13289" width="12.5703125" style="759" customWidth="1"/>
    <col min="13290" max="13290" width="0.7109375" style="759" customWidth="1"/>
    <col min="13291" max="13291" width="13.28515625" style="759" bestFit="1" customWidth="1"/>
    <col min="13292" max="13292" width="17.42578125" style="759" customWidth="1"/>
    <col min="13293" max="13293" width="13.28515625" style="759" customWidth="1"/>
    <col min="13294" max="13294" width="10.7109375" style="759" bestFit="1" customWidth="1"/>
    <col min="13295" max="13541" width="9.28515625" style="759"/>
    <col min="13542" max="13542" width="56" style="759" customWidth="1"/>
    <col min="13543" max="13544" width="11.42578125" style="759" customWidth="1"/>
    <col min="13545" max="13545" width="12.5703125" style="759" customWidth="1"/>
    <col min="13546" max="13546" width="0.7109375" style="759" customWidth="1"/>
    <col min="13547" max="13547" width="13.28515625" style="759" bestFit="1" customWidth="1"/>
    <col min="13548" max="13548" width="17.42578125" style="759" customWidth="1"/>
    <col min="13549" max="13549" width="13.28515625" style="759" customWidth="1"/>
    <col min="13550" max="13550" width="10.7109375" style="759" bestFit="1" customWidth="1"/>
    <col min="13551" max="13797" width="9.28515625" style="759"/>
    <col min="13798" max="13798" width="56" style="759" customWidth="1"/>
    <col min="13799" max="13800" width="11.42578125" style="759" customWidth="1"/>
    <col min="13801" max="13801" width="12.5703125" style="759" customWidth="1"/>
    <col min="13802" max="13802" width="0.7109375" style="759" customWidth="1"/>
    <col min="13803" max="13803" width="13.28515625" style="759" bestFit="1" customWidth="1"/>
    <col min="13804" max="13804" width="17.42578125" style="759" customWidth="1"/>
    <col min="13805" max="13805" width="13.28515625" style="759" customWidth="1"/>
    <col min="13806" max="13806" width="10.7109375" style="759" bestFit="1" customWidth="1"/>
    <col min="13807" max="14053" width="9.28515625" style="759"/>
    <col min="14054" max="14054" width="56" style="759" customWidth="1"/>
    <col min="14055" max="14056" width="11.42578125" style="759" customWidth="1"/>
    <col min="14057" max="14057" width="12.5703125" style="759" customWidth="1"/>
    <col min="14058" max="14058" width="0.7109375" style="759" customWidth="1"/>
    <col min="14059" max="14059" width="13.28515625" style="759" bestFit="1" customWidth="1"/>
    <col min="14060" max="14060" width="17.42578125" style="759" customWidth="1"/>
    <col min="14061" max="14061" width="13.28515625" style="759" customWidth="1"/>
    <col min="14062" max="14062" width="10.7109375" style="759" bestFit="1" customWidth="1"/>
    <col min="14063" max="14309" width="9.28515625" style="759"/>
    <col min="14310" max="14310" width="56" style="759" customWidth="1"/>
    <col min="14311" max="14312" width="11.42578125" style="759" customWidth="1"/>
    <col min="14313" max="14313" width="12.5703125" style="759" customWidth="1"/>
    <col min="14314" max="14314" width="0.7109375" style="759" customWidth="1"/>
    <col min="14315" max="14315" width="13.28515625" style="759" bestFit="1" customWidth="1"/>
    <col min="14316" max="14316" width="17.42578125" style="759" customWidth="1"/>
    <col min="14317" max="14317" width="13.28515625" style="759" customWidth="1"/>
    <col min="14318" max="14318" width="10.7109375" style="759" bestFit="1" customWidth="1"/>
    <col min="14319" max="14565" width="9.28515625" style="759"/>
    <col min="14566" max="14566" width="56" style="759" customWidth="1"/>
    <col min="14567" max="14568" width="11.42578125" style="759" customWidth="1"/>
    <col min="14569" max="14569" width="12.5703125" style="759" customWidth="1"/>
    <col min="14570" max="14570" width="0.7109375" style="759" customWidth="1"/>
    <col min="14571" max="14571" width="13.28515625" style="759" bestFit="1" customWidth="1"/>
    <col min="14572" max="14572" width="17.42578125" style="759" customWidth="1"/>
    <col min="14573" max="14573" width="13.28515625" style="759" customWidth="1"/>
    <col min="14574" max="14574" width="10.7109375" style="759" bestFit="1" customWidth="1"/>
    <col min="14575" max="14821" width="9.28515625" style="759"/>
    <col min="14822" max="14822" width="56" style="759" customWidth="1"/>
    <col min="14823" max="14824" width="11.42578125" style="759" customWidth="1"/>
    <col min="14825" max="14825" width="12.5703125" style="759" customWidth="1"/>
    <col min="14826" max="14826" width="0.7109375" style="759" customWidth="1"/>
    <col min="14827" max="14827" width="13.28515625" style="759" bestFit="1" customWidth="1"/>
    <col min="14828" max="14828" width="17.42578125" style="759" customWidth="1"/>
    <col min="14829" max="14829" width="13.28515625" style="759" customWidth="1"/>
    <col min="14830" max="14830" width="10.7109375" style="759" bestFit="1" customWidth="1"/>
    <col min="14831" max="15077" width="9.28515625" style="759"/>
    <col min="15078" max="15078" width="56" style="759" customWidth="1"/>
    <col min="15079" max="15080" width="11.42578125" style="759" customWidth="1"/>
    <col min="15081" max="15081" width="12.5703125" style="759" customWidth="1"/>
    <col min="15082" max="15082" width="0.7109375" style="759" customWidth="1"/>
    <col min="15083" max="15083" width="13.28515625" style="759" bestFit="1" customWidth="1"/>
    <col min="15084" max="15084" width="17.42578125" style="759" customWidth="1"/>
    <col min="15085" max="15085" width="13.28515625" style="759" customWidth="1"/>
    <col min="15086" max="15086" width="10.7109375" style="759" bestFit="1" customWidth="1"/>
    <col min="15087" max="15333" width="9.28515625" style="759"/>
    <col min="15334" max="15334" width="56" style="759" customWidth="1"/>
    <col min="15335" max="15336" width="11.42578125" style="759" customWidth="1"/>
    <col min="15337" max="15337" width="12.5703125" style="759" customWidth="1"/>
    <col min="15338" max="15338" width="0.7109375" style="759" customWidth="1"/>
    <col min="15339" max="15339" width="13.28515625" style="759" bestFit="1" customWidth="1"/>
    <col min="15340" max="15340" width="17.42578125" style="759" customWidth="1"/>
    <col min="15341" max="15341" width="13.28515625" style="759" customWidth="1"/>
    <col min="15342" max="15342" width="10.7109375" style="759" bestFit="1" customWidth="1"/>
    <col min="15343" max="15589" width="9.28515625" style="759"/>
    <col min="15590" max="15590" width="56" style="759" customWidth="1"/>
    <col min="15591" max="15592" width="11.42578125" style="759" customWidth="1"/>
    <col min="15593" max="15593" width="12.5703125" style="759" customWidth="1"/>
    <col min="15594" max="15594" width="0.7109375" style="759" customWidth="1"/>
    <col min="15595" max="15595" width="13.28515625" style="759" bestFit="1" customWidth="1"/>
    <col min="15596" max="15596" width="17.42578125" style="759" customWidth="1"/>
    <col min="15597" max="15597" width="13.28515625" style="759" customWidth="1"/>
    <col min="15598" max="15598" width="10.7109375" style="759" bestFit="1" customWidth="1"/>
    <col min="15599" max="15845" width="9.28515625" style="759"/>
    <col min="15846" max="15846" width="56" style="759" customWidth="1"/>
    <col min="15847" max="15848" width="11.42578125" style="759" customWidth="1"/>
    <col min="15849" max="15849" width="12.5703125" style="759" customWidth="1"/>
    <col min="15850" max="15850" width="0.7109375" style="759" customWidth="1"/>
    <col min="15851" max="15851" width="13.28515625" style="759" bestFit="1" customWidth="1"/>
    <col min="15852" max="15852" width="17.42578125" style="759" customWidth="1"/>
    <col min="15853" max="15853" width="13.28515625" style="759" customWidth="1"/>
    <col min="15854" max="15854" width="10.7109375" style="759" bestFit="1" customWidth="1"/>
    <col min="15855" max="16101" width="9.28515625" style="759"/>
    <col min="16102" max="16102" width="56" style="759" customWidth="1"/>
    <col min="16103" max="16104" width="11.42578125" style="759" customWidth="1"/>
    <col min="16105" max="16105" width="12.5703125" style="759" customWidth="1"/>
    <col min="16106" max="16106" width="0.7109375" style="759" customWidth="1"/>
    <col min="16107" max="16107" width="13.28515625" style="759" bestFit="1" customWidth="1"/>
    <col min="16108" max="16108" width="17.42578125" style="759" customWidth="1"/>
    <col min="16109" max="16109" width="13.28515625" style="759" customWidth="1"/>
    <col min="16110" max="16110" width="10.7109375" style="759" bestFit="1" customWidth="1"/>
    <col min="16111" max="16384" width="9.28515625" style="759"/>
  </cols>
  <sheetData>
    <row r="1" spans="1:5" s="760" customFormat="1" ht="30" customHeight="1" x14ac:dyDescent="0.2">
      <c r="A1" s="756" t="str">
        <f>'AP-W10 Cover Page'!B1</f>
        <v>APPENDIX W10</v>
      </c>
      <c r="B1" s="757"/>
      <c r="C1" s="757"/>
      <c r="D1" s="758"/>
      <c r="E1" s="759"/>
    </row>
    <row r="2" spans="1:5" s="760" customFormat="1" ht="30" customHeight="1" x14ac:dyDescent="0.2">
      <c r="A2" s="912" t="str">
        <f>'AP-W10 Cover Page'!B3</f>
        <v>APPENDIX TO SCHEDULE 4, PART A AND SCHEDULE 5, PART A: BREAKDOWN OF RING-FENCED DISASTER: ALLOCATIONS FOR PROVINCES PER GRANT</v>
      </c>
      <c r="B2" s="912"/>
      <c r="C2" s="912"/>
      <c r="D2" s="912"/>
      <c r="E2" s="759"/>
    </row>
    <row r="3" spans="1:5" s="760" customFormat="1" ht="15" customHeight="1" x14ac:dyDescent="0.2">
      <c r="A3" s="761"/>
      <c r="B3" s="761"/>
      <c r="C3" s="761"/>
      <c r="D3" s="761"/>
      <c r="E3" s="759"/>
    </row>
    <row r="4" spans="1:5" s="763" customFormat="1" ht="15" customHeight="1" x14ac:dyDescent="0.2">
      <c r="A4" s="432"/>
      <c r="B4" s="913" t="s">
        <v>724</v>
      </c>
      <c r="C4" s="913"/>
      <c r="D4" s="914"/>
      <c r="E4" s="762"/>
    </row>
    <row r="5" spans="1:5" s="763" customFormat="1" ht="15" customHeight="1" x14ac:dyDescent="0.2">
      <c r="A5" s="764"/>
      <c r="B5" s="915" t="s">
        <v>1158</v>
      </c>
      <c r="C5" s="916"/>
      <c r="D5" s="917"/>
      <c r="E5" s="762"/>
    </row>
    <row r="6" spans="1:5" s="763" customFormat="1" ht="30" customHeight="1" x14ac:dyDescent="0.2">
      <c r="A6" s="433" t="s">
        <v>725</v>
      </c>
      <c r="B6" s="765" t="s">
        <v>550</v>
      </c>
      <c r="C6" s="766" t="s">
        <v>680</v>
      </c>
      <c r="D6" s="766" t="s">
        <v>622</v>
      </c>
      <c r="E6" s="762"/>
    </row>
    <row r="7" spans="1:5" s="763" customFormat="1" ht="15" customHeight="1" x14ac:dyDescent="0.2">
      <c r="A7" s="767" t="s">
        <v>728</v>
      </c>
      <c r="B7" s="767"/>
      <c r="C7" s="767"/>
      <c r="D7" s="767"/>
      <c r="E7" s="762"/>
    </row>
    <row r="8" spans="1:5" s="763" customFormat="1" ht="15" customHeight="1" x14ac:dyDescent="0.2">
      <c r="A8" s="302" t="s">
        <v>692</v>
      </c>
      <c r="B8" s="768">
        <v>0</v>
      </c>
      <c r="C8" s="768">
        <v>0</v>
      </c>
      <c r="D8" s="769">
        <v>0</v>
      </c>
      <c r="E8" s="762"/>
    </row>
    <row r="9" spans="1:5" s="763" customFormat="1" ht="15" customHeight="1" x14ac:dyDescent="0.2">
      <c r="A9" s="302" t="s">
        <v>693</v>
      </c>
      <c r="B9" s="768">
        <v>0</v>
      </c>
      <c r="C9" s="768">
        <v>0</v>
      </c>
      <c r="D9" s="769">
        <v>0</v>
      </c>
      <c r="E9" s="762"/>
    </row>
    <row r="10" spans="1:5" s="763" customFormat="1" ht="15" customHeight="1" x14ac:dyDescent="0.2">
      <c r="A10" s="302" t="s">
        <v>694</v>
      </c>
      <c r="B10" s="303">
        <v>0</v>
      </c>
      <c r="C10" s="304">
        <v>0</v>
      </c>
      <c r="D10" s="304">
        <v>0</v>
      </c>
      <c r="E10" s="762"/>
    </row>
    <row r="11" spans="1:5" s="763" customFormat="1" ht="15" customHeight="1" x14ac:dyDescent="0.2">
      <c r="A11" s="302" t="s">
        <v>695</v>
      </c>
      <c r="B11" s="768">
        <v>0</v>
      </c>
      <c r="C11" s="768">
        <v>0</v>
      </c>
      <c r="D11" s="769">
        <v>0</v>
      </c>
      <c r="E11" s="762"/>
    </row>
    <row r="12" spans="1:5" s="763" customFormat="1" ht="15" customHeight="1" x14ac:dyDescent="0.2">
      <c r="A12" s="302" t="s">
        <v>696</v>
      </c>
      <c r="B12" s="768">
        <v>5000</v>
      </c>
      <c r="C12" s="768">
        <v>0</v>
      </c>
      <c r="D12" s="769">
        <v>0</v>
      </c>
      <c r="E12" s="762"/>
    </row>
    <row r="13" spans="1:5" s="763" customFormat="1" ht="15" customHeight="1" x14ac:dyDescent="0.2">
      <c r="A13" s="302" t="s">
        <v>697</v>
      </c>
      <c r="B13" s="768">
        <v>5326</v>
      </c>
      <c r="C13" s="768">
        <v>0</v>
      </c>
      <c r="D13" s="769">
        <v>0</v>
      </c>
      <c r="E13" s="762"/>
    </row>
    <row r="14" spans="1:5" s="763" customFormat="1" ht="15" customHeight="1" x14ac:dyDescent="0.2">
      <c r="A14" s="302" t="s">
        <v>698</v>
      </c>
      <c r="B14" s="768">
        <v>111538</v>
      </c>
      <c r="C14" s="768">
        <v>0</v>
      </c>
      <c r="D14" s="769">
        <v>0</v>
      </c>
      <c r="E14" s="762"/>
    </row>
    <row r="15" spans="1:5" s="763" customFormat="1" ht="15" customHeight="1" x14ac:dyDescent="0.2">
      <c r="A15" s="302" t="s">
        <v>699</v>
      </c>
      <c r="B15" s="768">
        <v>0</v>
      </c>
      <c r="C15" s="768">
        <v>0</v>
      </c>
      <c r="D15" s="769">
        <v>0</v>
      </c>
      <c r="E15" s="762"/>
    </row>
    <row r="16" spans="1:5" s="763" customFormat="1" ht="15" customHeight="1" x14ac:dyDescent="0.2">
      <c r="A16" s="302" t="s">
        <v>700</v>
      </c>
      <c r="B16" s="768">
        <v>17207</v>
      </c>
      <c r="C16" s="768">
        <v>0</v>
      </c>
      <c r="D16" s="769">
        <v>0</v>
      </c>
      <c r="E16" s="762"/>
    </row>
    <row r="17" spans="1:5" s="763" customFormat="1" ht="15" hidden="1" customHeight="1" x14ac:dyDescent="0.2">
      <c r="A17" s="302" t="s">
        <v>459</v>
      </c>
      <c r="B17" s="770">
        <v>0</v>
      </c>
      <c r="C17" s="770">
        <v>0</v>
      </c>
      <c r="D17" s="770">
        <v>0</v>
      </c>
      <c r="E17" s="762"/>
    </row>
    <row r="18" spans="1:5" s="763" customFormat="1" ht="15" customHeight="1" x14ac:dyDescent="0.2">
      <c r="A18" s="301" t="s">
        <v>701</v>
      </c>
      <c r="B18" s="783">
        <f>SUM(B8:B17)</f>
        <v>139071</v>
      </c>
      <c r="C18" s="310">
        <f>SUM(C8:C17)</f>
        <v>0</v>
      </c>
      <c r="D18" s="783">
        <f>SUM(D8:D17)</f>
        <v>0</v>
      </c>
      <c r="E18" s="762"/>
    </row>
    <row r="19" spans="1:5" s="763" customFormat="1" ht="15" hidden="1" customHeight="1" x14ac:dyDescent="0.2">
      <c r="A19" s="306"/>
      <c r="B19" s="772"/>
      <c r="C19" s="772"/>
      <c r="D19" s="772"/>
      <c r="E19" s="762"/>
    </row>
    <row r="20" spans="1:5" s="763" customFormat="1" ht="15" customHeight="1" x14ac:dyDescent="0.2">
      <c r="A20" s="307" t="s">
        <v>729</v>
      </c>
      <c r="B20" s="764"/>
      <c r="C20" s="764"/>
      <c r="D20" s="764"/>
      <c r="E20" s="762"/>
    </row>
    <row r="21" spans="1:5" s="760" customFormat="1" ht="15" customHeight="1" x14ac:dyDescent="0.2">
      <c r="A21" s="309" t="s">
        <v>692</v>
      </c>
      <c r="B21" s="304">
        <v>0</v>
      </c>
      <c r="C21" s="304">
        <v>0</v>
      </c>
      <c r="D21" s="304">
        <v>0</v>
      </c>
      <c r="E21" s="773"/>
    </row>
    <row r="22" spans="1:5" s="760" customFormat="1" ht="15" customHeight="1" x14ac:dyDescent="0.2">
      <c r="A22" s="309" t="s">
        <v>693</v>
      </c>
      <c r="B22" s="304">
        <v>0</v>
      </c>
      <c r="C22" s="304">
        <v>0</v>
      </c>
      <c r="D22" s="304">
        <v>0</v>
      </c>
      <c r="E22" s="773"/>
    </row>
    <row r="23" spans="1:5" s="760" customFormat="1" ht="15" customHeight="1" x14ac:dyDescent="0.2">
      <c r="A23" s="309" t="s">
        <v>694</v>
      </c>
      <c r="B23" s="304">
        <v>0</v>
      </c>
      <c r="C23" s="304">
        <v>0</v>
      </c>
      <c r="D23" s="304">
        <v>0</v>
      </c>
      <c r="E23" s="773"/>
    </row>
    <row r="24" spans="1:5" s="760" customFormat="1" ht="15" customHeight="1" x14ac:dyDescent="0.2">
      <c r="A24" s="309" t="s">
        <v>695</v>
      </c>
      <c r="B24" s="304">
        <v>0</v>
      </c>
      <c r="C24" s="304">
        <v>0</v>
      </c>
      <c r="D24" s="304">
        <v>0</v>
      </c>
      <c r="E24" s="773"/>
    </row>
    <row r="25" spans="1:5" s="760" customFormat="1" ht="15" customHeight="1" x14ac:dyDescent="0.2">
      <c r="A25" s="309" t="s">
        <v>696</v>
      </c>
      <c r="B25" s="304">
        <v>0</v>
      </c>
      <c r="C25" s="304">
        <v>0</v>
      </c>
      <c r="D25" s="304">
        <v>0</v>
      </c>
      <c r="E25" s="773"/>
    </row>
    <row r="26" spans="1:5" s="760" customFormat="1" ht="15" customHeight="1" x14ac:dyDescent="0.2">
      <c r="A26" s="309" t="s">
        <v>697</v>
      </c>
      <c r="B26" s="304">
        <v>0</v>
      </c>
      <c r="C26" s="304">
        <v>0</v>
      </c>
      <c r="D26" s="304">
        <v>0</v>
      </c>
      <c r="E26" s="773"/>
    </row>
    <row r="27" spans="1:5" s="760" customFormat="1" ht="15" customHeight="1" x14ac:dyDescent="0.2">
      <c r="A27" s="309" t="s">
        <v>698</v>
      </c>
      <c r="B27" s="304">
        <v>0</v>
      </c>
      <c r="C27" s="304">
        <v>0</v>
      </c>
      <c r="D27" s="304">
        <v>0</v>
      </c>
      <c r="E27" s="773"/>
    </row>
    <row r="28" spans="1:5" s="760" customFormat="1" ht="15" customHeight="1" x14ac:dyDescent="0.2">
      <c r="A28" s="309" t="s">
        <v>699</v>
      </c>
      <c r="B28" s="304">
        <v>0</v>
      </c>
      <c r="C28" s="304">
        <v>0</v>
      </c>
      <c r="D28" s="304">
        <v>0</v>
      </c>
      <c r="E28" s="773"/>
    </row>
    <row r="29" spans="1:5" s="760" customFormat="1" ht="15" customHeight="1" x14ac:dyDescent="0.2">
      <c r="A29" s="309" t="s">
        <v>700</v>
      </c>
      <c r="B29" s="304">
        <v>0</v>
      </c>
      <c r="C29" s="304">
        <v>0</v>
      </c>
      <c r="D29" s="304">
        <v>0</v>
      </c>
      <c r="E29" s="773"/>
    </row>
    <row r="30" spans="1:5" s="760" customFormat="1" ht="15" hidden="1" customHeight="1" x14ac:dyDescent="0.2">
      <c r="A30" s="309" t="s">
        <v>459</v>
      </c>
      <c r="B30" s="304">
        <v>0</v>
      </c>
      <c r="C30" s="304">
        <v>0</v>
      </c>
      <c r="D30" s="304">
        <v>0</v>
      </c>
      <c r="E30" s="773"/>
    </row>
    <row r="31" spans="1:5" s="760" customFormat="1" ht="15" customHeight="1" x14ac:dyDescent="0.2">
      <c r="A31" s="184" t="s">
        <v>701</v>
      </c>
      <c r="B31" s="774">
        <f>SUM(B21:B30)</f>
        <v>0</v>
      </c>
      <c r="C31" s="310">
        <f>SUM(C21:C30)</f>
        <v>0</v>
      </c>
      <c r="D31" s="774">
        <f>SUM(D21:D30)</f>
        <v>0</v>
      </c>
      <c r="E31" s="311"/>
    </row>
    <row r="32" spans="1:5" s="760" customFormat="1" ht="15" hidden="1" customHeight="1" x14ac:dyDescent="0.2">
      <c r="A32" s="180"/>
      <c r="B32" s="775"/>
      <c r="C32" s="312"/>
      <c r="D32" s="313"/>
      <c r="E32" s="311"/>
    </row>
    <row r="33" spans="1:5" s="760" customFormat="1" ht="15" customHeight="1" x14ac:dyDescent="0.2">
      <c r="A33" s="308" t="s">
        <v>730</v>
      </c>
      <c r="B33" s="776"/>
      <c r="C33" s="776"/>
      <c r="D33" s="777"/>
      <c r="E33" s="759"/>
    </row>
    <row r="34" spans="1:5" s="760" customFormat="1" ht="15" customHeight="1" x14ac:dyDescent="0.2">
      <c r="A34" s="309" t="s">
        <v>692</v>
      </c>
      <c r="B34" s="304">
        <v>0</v>
      </c>
      <c r="C34" s="304">
        <v>0</v>
      </c>
      <c r="D34" s="304">
        <v>0</v>
      </c>
      <c r="E34" s="759"/>
    </row>
    <row r="35" spans="1:5" s="760" customFormat="1" ht="15" customHeight="1" x14ac:dyDescent="0.2">
      <c r="A35" s="309" t="s">
        <v>693</v>
      </c>
      <c r="B35" s="304">
        <v>0</v>
      </c>
      <c r="C35" s="304">
        <v>0</v>
      </c>
      <c r="D35" s="304">
        <v>0</v>
      </c>
      <c r="E35" s="759"/>
    </row>
    <row r="36" spans="1:5" s="760" customFormat="1" ht="15" customHeight="1" x14ac:dyDescent="0.2">
      <c r="A36" s="309" t="s">
        <v>694</v>
      </c>
      <c r="B36" s="304">
        <v>0</v>
      </c>
      <c r="C36" s="304">
        <v>0</v>
      </c>
      <c r="D36" s="304">
        <v>0</v>
      </c>
      <c r="E36" s="759"/>
    </row>
    <row r="37" spans="1:5" s="760" customFormat="1" ht="15" customHeight="1" x14ac:dyDescent="0.2">
      <c r="A37" s="309" t="s">
        <v>695</v>
      </c>
      <c r="B37" s="304">
        <v>0</v>
      </c>
      <c r="C37" s="304">
        <v>0</v>
      </c>
      <c r="D37" s="304">
        <v>0</v>
      </c>
      <c r="E37" s="759"/>
    </row>
    <row r="38" spans="1:5" s="760" customFormat="1" ht="15" customHeight="1" x14ac:dyDescent="0.2">
      <c r="A38" s="309" t="s">
        <v>696</v>
      </c>
      <c r="B38" s="304">
        <v>0</v>
      </c>
      <c r="C38" s="304">
        <v>0</v>
      </c>
      <c r="D38" s="304">
        <v>0</v>
      </c>
      <c r="E38" s="759"/>
    </row>
    <row r="39" spans="1:5" s="760" customFormat="1" ht="15" customHeight="1" x14ac:dyDescent="0.2">
      <c r="A39" s="309" t="s">
        <v>697</v>
      </c>
      <c r="B39" s="304">
        <v>0</v>
      </c>
      <c r="C39" s="304">
        <v>0</v>
      </c>
      <c r="D39" s="304">
        <v>0</v>
      </c>
      <c r="E39" s="759"/>
    </row>
    <row r="40" spans="1:5" s="760" customFormat="1" ht="15" customHeight="1" x14ac:dyDescent="0.2">
      <c r="A40" s="309" t="s">
        <v>698</v>
      </c>
      <c r="B40" s="304">
        <v>0</v>
      </c>
      <c r="C40" s="304">
        <v>0</v>
      </c>
      <c r="D40" s="304">
        <v>0</v>
      </c>
      <c r="E40" s="759"/>
    </row>
    <row r="41" spans="1:5" s="760" customFormat="1" ht="15" customHeight="1" x14ac:dyDescent="0.2">
      <c r="A41" s="309" t="s">
        <v>699</v>
      </c>
      <c r="B41" s="304">
        <v>0</v>
      </c>
      <c r="C41" s="304">
        <v>0</v>
      </c>
      <c r="D41" s="304">
        <v>0</v>
      </c>
      <c r="E41" s="773"/>
    </row>
    <row r="42" spans="1:5" s="760" customFormat="1" ht="15" customHeight="1" x14ac:dyDescent="0.2">
      <c r="A42" s="309" t="s">
        <v>700</v>
      </c>
      <c r="B42" s="304">
        <v>0</v>
      </c>
      <c r="C42" s="304">
        <v>0</v>
      </c>
      <c r="D42" s="304">
        <v>0</v>
      </c>
      <c r="E42" s="773"/>
    </row>
    <row r="43" spans="1:5" s="760" customFormat="1" ht="15" hidden="1" customHeight="1" x14ac:dyDescent="0.2">
      <c r="A43" s="309" t="s">
        <v>459</v>
      </c>
      <c r="B43" s="304">
        <v>0</v>
      </c>
      <c r="C43" s="304">
        <v>0</v>
      </c>
      <c r="D43" s="304">
        <v>0</v>
      </c>
      <c r="E43" s="773"/>
    </row>
    <row r="44" spans="1:5" s="760" customFormat="1" ht="15" customHeight="1" x14ac:dyDescent="0.2">
      <c r="A44" s="184" t="s">
        <v>701</v>
      </c>
      <c r="B44" s="774">
        <f>SUM(B34:B43)</f>
        <v>0</v>
      </c>
      <c r="C44" s="314">
        <f>SUM(C34:C43)</f>
        <v>0</v>
      </c>
      <c r="D44" s="774">
        <f>SUM(D34:D43)</f>
        <v>0</v>
      </c>
      <c r="E44" s="311"/>
    </row>
    <row r="45" spans="1:5" s="760" customFormat="1" ht="15" hidden="1" customHeight="1" x14ac:dyDescent="0.2">
      <c r="A45" s="181"/>
      <c r="B45" s="778"/>
      <c r="C45" s="779"/>
      <c r="D45" s="778"/>
      <c r="E45" s="311"/>
    </row>
    <row r="46" spans="1:5" s="760" customFormat="1" ht="15" customHeight="1" x14ac:dyDescent="0.2">
      <c r="A46" s="181" t="s">
        <v>731</v>
      </c>
      <c r="B46" s="779"/>
      <c r="C46" s="779"/>
      <c r="D46" s="778"/>
      <c r="E46" s="759"/>
    </row>
    <row r="47" spans="1:5" s="760" customFormat="1" ht="15" customHeight="1" x14ac:dyDescent="0.2">
      <c r="A47" s="309" t="s">
        <v>692</v>
      </c>
      <c r="B47" s="304">
        <v>134261</v>
      </c>
      <c r="C47" s="304">
        <v>0</v>
      </c>
      <c r="D47" s="304">
        <v>0</v>
      </c>
      <c r="E47" s="780"/>
    </row>
    <row r="48" spans="1:5" s="760" customFormat="1" ht="15" customHeight="1" x14ac:dyDescent="0.2">
      <c r="A48" s="309" t="s">
        <v>693</v>
      </c>
      <c r="B48" s="304">
        <v>0</v>
      </c>
      <c r="C48" s="304">
        <v>0</v>
      </c>
      <c r="D48" s="304">
        <v>0</v>
      </c>
      <c r="E48" s="780"/>
    </row>
    <row r="49" spans="1:5" s="760" customFormat="1" ht="15" customHeight="1" x14ac:dyDescent="0.2">
      <c r="A49" s="309" t="s">
        <v>694</v>
      </c>
      <c r="B49" s="304">
        <v>0</v>
      </c>
      <c r="C49" s="304">
        <v>0</v>
      </c>
      <c r="D49" s="304">
        <v>0</v>
      </c>
      <c r="E49" s="780"/>
    </row>
    <row r="50" spans="1:5" s="760" customFormat="1" ht="15" customHeight="1" x14ac:dyDescent="0.2">
      <c r="A50" s="309" t="s">
        <v>695</v>
      </c>
      <c r="B50" s="304">
        <v>0</v>
      </c>
      <c r="C50" s="304">
        <v>0</v>
      </c>
      <c r="D50" s="304">
        <v>0</v>
      </c>
      <c r="E50" s="780"/>
    </row>
    <row r="51" spans="1:5" s="760" customFormat="1" ht="15" customHeight="1" x14ac:dyDescent="0.2">
      <c r="A51" s="309" t="s">
        <v>696</v>
      </c>
      <c r="B51" s="304">
        <v>0</v>
      </c>
      <c r="C51" s="304">
        <v>0</v>
      </c>
      <c r="D51" s="304">
        <v>0</v>
      </c>
      <c r="E51" s="780"/>
    </row>
    <row r="52" spans="1:5" s="760" customFormat="1" ht="15" customHeight="1" x14ac:dyDescent="0.2">
      <c r="A52" s="309" t="s">
        <v>697</v>
      </c>
      <c r="B52" s="304">
        <v>0</v>
      </c>
      <c r="C52" s="304">
        <v>0</v>
      </c>
      <c r="D52" s="304">
        <v>0</v>
      </c>
      <c r="E52" s="780"/>
    </row>
    <row r="53" spans="1:5" s="760" customFormat="1" ht="15" customHeight="1" x14ac:dyDescent="0.2">
      <c r="A53" s="309" t="s">
        <v>698</v>
      </c>
      <c r="B53" s="304">
        <v>0</v>
      </c>
      <c r="C53" s="304">
        <v>0</v>
      </c>
      <c r="D53" s="304">
        <v>0</v>
      </c>
      <c r="E53" s="780"/>
    </row>
    <row r="54" spans="1:5" s="760" customFormat="1" ht="15" customHeight="1" x14ac:dyDescent="0.2">
      <c r="A54" s="309" t="s">
        <v>699</v>
      </c>
      <c r="B54" s="304">
        <v>0</v>
      </c>
      <c r="C54" s="304">
        <v>0</v>
      </c>
      <c r="D54" s="304">
        <v>0</v>
      </c>
      <c r="E54" s="780"/>
    </row>
    <row r="55" spans="1:5" s="760" customFormat="1" ht="15" customHeight="1" x14ac:dyDescent="0.2">
      <c r="A55" s="309" t="s">
        <v>700</v>
      </c>
      <c r="B55" s="304">
        <v>0</v>
      </c>
      <c r="C55" s="304">
        <v>0</v>
      </c>
      <c r="D55" s="304">
        <v>0</v>
      </c>
      <c r="E55" s="780"/>
    </row>
    <row r="56" spans="1:5" s="760" customFormat="1" ht="15" hidden="1" customHeight="1" x14ac:dyDescent="0.2">
      <c r="A56" s="309" t="s">
        <v>459</v>
      </c>
      <c r="B56" s="304">
        <v>0</v>
      </c>
      <c r="C56" s="304">
        <v>0</v>
      </c>
      <c r="D56" s="304">
        <v>0</v>
      </c>
      <c r="E56" s="780"/>
    </row>
    <row r="57" spans="1:5" s="760" customFormat="1" ht="15" customHeight="1" x14ac:dyDescent="0.2">
      <c r="A57" s="184" t="s">
        <v>701</v>
      </c>
      <c r="B57" s="310">
        <f>SUM(B47:B56)</f>
        <v>134261</v>
      </c>
      <c r="C57" s="310">
        <f>SUM(C47:C56)</f>
        <v>0</v>
      </c>
      <c r="D57" s="315">
        <f>SUM(D47:D56)</f>
        <v>0</v>
      </c>
      <c r="E57" s="311"/>
    </row>
    <row r="58" spans="1:5" s="760" customFormat="1" ht="15" hidden="1" customHeight="1" x14ac:dyDescent="0.2">
      <c r="A58" s="427"/>
      <c r="B58" s="428"/>
      <c r="C58" s="428"/>
      <c r="D58" s="429"/>
      <c r="E58" s="316"/>
    </row>
    <row r="59" spans="1:5" s="760" customFormat="1" ht="15" customHeight="1" x14ac:dyDescent="0.2">
      <c r="A59" s="180" t="s">
        <v>732</v>
      </c>
      <c r="B59" s="781"/>
      <c r="C59" s="781"/>
      <c r="D59" s="782"/>
      <c r="E59" s="759"/>
    </row>
    <row r="60" spans="1:5" s="760" customFormat="1" ht="15" customHeight="1" x14ac:dyDescent="0.2">
      <c r="A60" s="309" t="s">
        <v>692</v>
      </c>
      <c r="B60" s="781">
        <v>90000</v>
      </c>
      <c r="C60" s="781">
        <v>80000</v>
      </c>
      <c r="D60" s="782">
        <v>66188</v>
      </c>
      <c r="E60" s="759"/>
    </row>
    <row r="61" spans="1:5" s="760" customFormat="1" ht="15" customHeight="1" x14ac:dyDescent="0.2">
      <c r="A61" s="309" t="s">
        <v>693</v>
      </c>
      <c r="B61" s="781">
        <v>0</v>
      </c>
      <c r="C61" s="781">
        <v>0</v>
      </c>
      <c r="D61" s="782">
        <v>0</v>
      </c>
      <c r="E61" s="759"/>
    </row>
    <row r="62" spans="1:5" s="760" customFormat="1" ht="15" customHeight="1" x14ac:dyDescent="0.2">
      <c r="A62" s="309" t="s">
        <v>694</v>
      </c>
      <c r="B62" s="781">
        <v>0</v>
      </c>
      <c r="C62" s="781">
        <v>0</v>
      </c>
      <c r="D62" s="782">
        <v>0</v>
      </c>
      <c r="E62" s="759"/>
    </row>
    <row r="63" spans="1:5" s="760" customFormat="1" ht="15" customHeight="1" x14ac:dyDescent="0.2">
      <c r="A63" s="309" t="s">
        <v>695</v>
      </c>
      <c r="B63" s="781">
        <v>0</v>
      </c>
      <c r="C63" s="781">
        <v>0</v>
      </c>
      <c r="D63" s="782">
        <v>0</v>
      </c>
      <c r="E63" s="759"/>
    </row>
    <row r="64" spans="1:5" s="760" customFormat="1" ht="15" customHeight="1" x14ac:dyDescent="0.2">
      <c r="A64" s="309" t="s">
        <v>696</v>
      </c>
      <c r="B64" s="781">
        <v>130000</v>
      </c>
      <c r="C64" s="781">
        <v>130000</v>
      </c>
      <c r="D64" s="782">
        <v>140000</v>
      </c>
      <c r="E64" s="759"/>
    </row>
    <row r="65" spans="1:5" s="760" customFormat="1" ht="15" customHeight="1" x14ac:dyDescent="0.2">
      <c r="A65" s="309" t="s">
        <v>697</v>
      </c>
      <c r="B65" s="781">
        <v>50000</v>
      </c>
      <c r="C65" s="781">
        <v>0</v>
      </c>
      <c r="D65" s="782">
        <v>0</v>
      </c>
      <c r="E65" s="759"/>
    </row>
    <row r="66" spans="1:5" s="760" customFormat="1" ht="15" customHeight="1" x14ac:dyDescent="0.2">
      <c r="A66" s="309" t="s">
        <v>698</v>
      </c>
      <c r="B66" s="781">
        <v>0</v>
      </c>
      <c r="C66" s="781">
        <v>0</v>
      </c>
      <c r="D66" s="782">
        <v>0</v>
      </c>
      <c r="E66" s="759"/>
    </row>
    <row r="67" spans="1:5" s="760" customFormat="1" ht="15" customHeight="1" x14ac:dyDescent="0.2">
      <c r="A67" s="309" t="s">
        <v>699</v>
      </c>
      <c r="B67" s="781">
        <v>0</v>
      </c>
      <c r="C67" s="781">
        <v>0</v>
      </c>
      <c r="D67" s="782">
        <v>0</v>
      </c>
      <c r="E67" s="759"/>
    </row>
    <row r="68" spans="1:5" s="760" customFormat="1" ht="15" customHeight="1" x14ac:dyDescent="0.2">
      <c r="A68" s="309" t="s">
        <v>700</v>
      </c>
      <c r="B68" s="781">
        <v>0</v>
      </c>
      <c r="C68" s="781">
        <v>0</v>
      </c>
      <c r="D68" s="782">
        <v>0</v>
      </c>
      <c r="E68" s="759"/>
    </row>
    <row r="69" spans="1:5" s="760" customFormat="1" ht="15" hidden="1" customHeight="1" x14ac:dyDescent="0.2">
      <c r="A69" s="309" t="s">
        <v>459</v>
      </c>
      <c r="B69" s="781">
        <v>0</v>
      </c>
      <c r="C69" s="781">
        <v>0</v>
      </c>
      <c r="D69" s="782">
        <v>0</v>
      </c>
      <c r="E69" s="317"/>
    </row>
    <row r="70" spans="1:5" s="760" customFormat="1" ht="15" customHeight="1" x14ac:dyDescent="0.2">
      <c r="A70" s="184" t="s">
        <v>701</v>
      </c>
      <c r="B70" s="315">
        <f>SUM(B60:B69)</f>
        <v>270000</v>
      </c>
      <c r="C70" s="315">
        <f>SUM(C60:C69)</f>
        <v>210000</v>
      </c>
      <c r="D70" s="310">
        <f>SUM(D60:D69)</f>
        <v>206188</v>
      </c>
      <c r="E70" s="317"/>
    </row>
    <row r="71" spans="1:5" s="760" customFormat="1" ht="15" hidden="1" customHeight="1" x14ac:dyDescent="0.2">
      <c r="A71" s="181"/>
      <c r="B71" s="430"/>
      <c r="C71" s="430"/>
      <c r="D71" s="431"/>
      <c r="E71" s="317"/>
    </row>
    <row r="72" spans="1:5" s="760" customFormat="1" ht="15" hidden="1" customHeight="1" x14ac:dyDescent="0.2">
      <c r="A72" s="180"/>
      <c r="B72" s="781"/>
      <c r="C72" s="781"/>
      <c r="D72" s="782"/>
      <c r="E72" s="317"/>
    </row>
    <row r="73" spans="1:5" s="760" customFormat="1" ht="15" hidden="1" customHeight="1" x14ac:dyDescent="0.2">
      <c r="A73" s="309" t="s">
        <v>692</v>
      </c>
      <c r="B73" s="781"/>
      <c r="C73" s="781"/>
      <c r="D73" s="782"/>
      <c r="E73" s="317"/>
    </row>
    <row r="74" spans="1:5" s="760" customFormat="1" ht="15" hidden="1" customHeight="1" x14ac:dyDescent="0.2">
      <c r="A74" s="309" t="s">
        <v>693</v>
      </c>
      <c r="B74" s="781"/>
      <c r="C74" s="781"/>
      <c r="D74" s="782"/>
      <c r="E74" s="317"/>
    </row>
    <row r="75" spans="1:5" s="760" customFormat="1" ht="15" hidden="1" customHeight="1" x14ac:dyDescent="0.2">
      <c r="A75" s="309" t="s">
        <v>694</v>
      </c>
      <c r="B75" s="781"/>
      <c r="C75" s="781"/>
      <c r="D75" s="782"/>
      <c r="E75" s="317"/>
    </row>
    <row r="76" spans="1:5" s="760" customFormat="1" ht="15" hidden="1" customHeight="1" x14ac:dyDescent="0.2">
      <c r="A76" s="309" t="s">
        <v>695</v>
      </c>
      <c r="B76" s="781"/>
      <c r="C76" s="781"/>
      <c r="D76" s="782"/>
      <c r="E76" s="317"/>
    </row>
    <row r="77" spans="1:5" s="760" customFormat="1" ht="15" hidden="1" customHeight="1" x14ac:dyDescent="0.2">
      <c r="A77" s="309" t="s">
        <v>696</v>
      </c>
      <c r="B77" s="781"/>
      <c r="C77" s="781"/>
      <c r="D77" s="782"/>
      <c r="E77" s="317"/>
    </row>
    <row r="78" spans="1:5" s="760" customFormat="1" ht="15" hidden="1" customHeight="1" x14ac:dyDescent="0.2">
      <c r="A78" s="309" t="s">
        <v>697</v>
      </c>
      <c r="B78" s="781"/>
      <c r="C78" s="781"/>
      <c r="D78" s="782"/>
      <c r="E78" s="317"/>
    </row>
    <row r="79" spans="1:5" s="760" customFormat="1" ht="15" hidden="1" customHeight="1" x14ac:dyDescent="0.2">
      <c r="A79" s="309" t="s">
        <v>698</v>
      </c>
      <c r="B79" s="781"/>
      <c r="C79" s="781"/>
      <c r="D79" s="782"/>
      <c r="E79" s="317"/>
    </row>
    <row r="80" spans="1:5" s="760" customFormat="1" ht="15" hidden="1" customHeight="1" x14ac:dyDescent="0.2">
      <c r="A80" s="309" t="s">
        <v>699</v>
      </c>
      <c r="B80" s="781"/>
      <c r="C80" s="781"/>
      <c r="D80" s="782"/>
      <c r="E80" s="317"/>
    </row>
    <row r="81" spans="1:5" s="760" customFormat="1" ht="15" hidden="1" customHeight="1" x14ac:dyDescent="0.2">
      <c r="A81" s="309" t="s">
        <v>700</v>
      </c>
      <c r="B81" s="781"/>
      <c r="C81" s="781"/>
      <c r="D81" s="782"/>
      <c r="E81" s="317"/>
    </row>
    <row r="82" spans="1:5" s="760" customFormat="1" ht="15" hidden="1" customHeight="1" x14ac:dyDescent="0.2">
      <c r="A82" s="309" t="s">
        <v>459</v>
      </c>
      <c r="B82" s="781"/>
      <c r="C82" s="781"/>
      <c r="D82" s="782"/>
      <c r="E82" s="317"/>
    </row>
    <row r="83" spans="1:5" s="760" customFormat="1" ht="15" hidden="1" customHeight="1" x14ac:dyDescent="0.2">
      <c r="A83" s="184" t="s">
        <v>701</v>
      </c>
      <c r="B83" s="315">
        <f>SUM(B73:B82)</f>
        <v>0</v>
      </c>
      <c r="C83" s="315">
        <f>SUM(C73:C82)</f>
        <v>0</v>
      </c>
      <c r="D83" s="310">
        <f>SUM(D73:D82)</f>
        <v>0</v>
      </c>
      <c r="E83" s="317"/>
    </row>
    <row r="84" spans="1:5" s="760" customFormat="1" ht="15" customHeight="1" x14ac:dyDescent="0.2">
      <c r="A84" s="184" t="s">
        <v>679</v>
      </c>
      <c r="B84" s="315">
        <f>B18+B31+B44+B57+B70+B83</f>
        <v>543332</v>
      </c>
      <c r="C84" s="315">
        <f t="shared" ref="C84:D84" si="0">C18+C31+C44+C57+C70+C83</f>
        <v>210000</v>
      </c>
      <c r="D84" s="310">
        <f t="shared" si="0"/>
        <v>206188</v>
      </c>
      <c r="E84" s="317"/>
    </row>
    <row r="85" spans="1:5" ht="15" customHeight="1" x14ac:dyDescent="0.2"/>
    <row r="86" spans="1:5" ht="15" customHeight="1" x14ac:dyDescent="0.2"/>
    <row r="87" spans="1:5" ht="15" customHeight="1" x14ac:dyDescent="0.2"/>
    <row r="88" spans="1:5" ht="15" customHeight="1" x14ac:dyDescent="0.2"/>
    <row r="89" spans="1:5" ht="15" customHeight="1" x14ac:dyDescent="0.2"/>
    <row r="90" spans="1:5" ht="15" customHeight="1" x14ac:dyDescent="0.2"/>
    <row r="91" spans="1:5" ht="15" customHeight="1" x14ac:dyDescent="0.2"/>
    <row r="92" spans="1:5" ht="15" customHeight="1" x14ac:dyDescent="0.2"/>
    <row r="93" spans="1:5" ht="15" customHeight="1" x14ac:dyDescent="0.2"/>
    <row r="94" spans="1:5" ht="15" customHeight="1" x14ac:dyDescent="0.2"/>
    <row r="95" spans="1:5" ht="15" customHeight="1" x14ac:dyDescent="0.2"/>
    <row r="96" spans="1:5"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sheetData>
  <protectedRanges>
    <protectedRange sqref="E130 E31:E32 E44:E45 E87 E97 E106 E115 E121 E57" name="Range1"/>
  </protectedRanges>
  <mergeCells count="3">
    <mergeCell ref="A2:D2"/>
    <mergeCell ref="B4:D4"/>
    <mergeCell ref="B5:D5"/>
  </mergeCells>
  <printOptions horizontalCentered="1"/>
  <pageMargins left="0.39370078740157483" right="0.39370078740157483" top="0.39370078740157483" bottom="0" header="0.51181102362204722" footer="0.51181102362204722"/>
  <pageSetup paperSize="9" scale="60" fitToWidth="2"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autoPageBreaks="0"/>
  </sheetPr>
  <dimension ref="A1:S850"/>
  <sheetViews>
    <sheetView showGridLines="0" topLeftCell="A58" zoomScaleNormal="100" zoomScaleSheetLayoutView="70" workbookViewId="0">
      <selection activeCell="I38" sqref="I38"/>
    </sheetView>
  </sheetViews>
  <sheetFormatPr defaultColWidth="9.28515625" defaultRowHeight="12.75" x14ac:dyDescent="0.2"/>
  <cols>
    <col min="1" max="1" width="9.28515625" style="707"/>
    <col min="2" max="2" width="2.7109375" style="16" customWidth="1"/>
    <col min="3" max="3" width="24.85546875" style="66" customWidth="1"/>
    <col min="4" max="4" width="32" style="16" customWidth="1"/>
    <col min="5" max="5" width="40.7109375" style="16" customWidth="1"/>
    <col min="6" max="6" width="20.7109375" style="16" customWidth="1"/>
    <col min="7" max="7" width="16.28515625" style="16" customWidth="1"/>
    <col min="8" max="10" width="13.42578125" style="16" customWidth="1"/>
    <col min="11" max="11" width="2.7109375" style="16" customWidth="1"/>
    <col min="13" max="19" width="9.28515625" customWidth="1"/>
    <col min="20" max="16384" width="9.28515625" style="16"/>
  </cols>
  <sheetData>
    <row r="1" spans="1:19" s="702" customFormat="1" ht="15" customHeight="1" x14ac:dyDescent="0.25">
      <c r="A1" s="701"/>
      <c r="C1" s="12" t="s">
        <v>1319</v>
      </c>
      <c r="D1" s="12"/>
      <c r="E1" s="12"/>
      <c r="F1" s="12"/>
      <c r="G1" s="12"/>
      <c r="H1" s="12"/>
      <c r="I1" s="12"/>
      <c r="J1" s="12"/>
      <c r="L1"/>
      <c r="M1"/>
      <c r="N1"/>
      <c r="O1"/>
      <c r="P1"/>
      <c r="Q1"/>
      <c r="R1"/>
      <c r="S1"/>
    </row>
    <row r="2" spans="1:19" s="702" customFormat="1" ht="15" customHeight="1" x14ac:dyDescent="0.25">
      <c r="A2" s="701"/>
      <c r="L2"/>
      <c r="M2"/>
      <c r="N2"/>
      <c r="O2"/>
      <c r="P2"/>
      <c r="Q2"/>
      <c r="R2"/>
      <c r="S2"/>
    </row>
    <row r="3" spans="1:19" s="702" customFormat="1" ht="15" customHeight="1" x14ac:dyDescent="0.25">
      <c r="A3" s="701"/>
      <c r="C3" s="12" t="s">
        <v>1320</v>
      </c>
      <c r="D3" s="12"/>
      <c r="E3" s="12"/>
      <c r="F3" s="12"/>
      <c r="G3" s="12"/>
      <c r="H3" s="12"/>
      <c r="I3" s="12"/>
      <c r="J3" s="12"/>
      <c r="L3"/>
      <c r="M3"/>
      <c r="N3"/>
      <c r="O3"/>
      <c r="P3"/>
      <c r="Q3"/>
      <c r="R3"/>
      <c r="S3"/>
    </row>
    <row r="4" spans="1:19" s="702" customFormat="1" ht="15" customHeight="1" x14ac:dyDescent="0.25">
      <c r="A4" s="701"/>
      <c r="L4"/>
      <c r="M4"/>
      <c r="N4"/>
      <c r="O4"/>
      <c r="P4"/>
      <c r="Q4"/>
      <c r="R4"/>
      <c r="S4"/>
    </row>
    <row r="5" spans="1:19" s="66" customFormat="1" ht="18" customHeight="1" x14ac:dyDescent="0.2">
      <c r="A5" s="703"/>
      <c r="C5" s="803" t="s">
        <v>1321</v>
      </c>
      <c r="D5" s="806" t="s">
        <v>1322</v>
      </c>
      <c r="E5" s="806" t="s">
        <v>1323</v>
      </c>
      <c r="F5" s="806" t="s">
        <v>1324</v>
      </c>
      <c r="G5" s="806" t="s">
        <v>710</v>
      </c>
      <c r="H5" s="704" t="s">
        <v>1263</v>
      </c>
      <c r="I5" s="705" t="s">
        <v>1264</v>
      </c>
      <c r="J5" s="706"/>
      <c r="L5"/>
      <c r="M5"/>
      <c r="N5"/>
      <c r="O5"/>
      <c r="P5"/>
      <c r="Q5"/>
      <c r="R5"/>
      <c r="S5"/>
    </row>
    <row r="6" spans="1:19" s="66" customFormat="1" ht="18" customHeight="1" x14ac:dyDescent="0.2">
      <c r="A6" s="703"/>
      <c r="C6" s="804"/>
      <c r="D6" s="807"/>
      <c r="E6" s="807"/>
      <c r="F6" s="807"/>
      <c r="G6" s="807"/>
      <c r="H6" s="785" t="str">
        <f>LEFT([5]Settings!$AB$2,4)+1 &amp; "/" &amp; RIGHT([5]Settings!$AB$2,2)+1</f>
        <v>2017/18</v>
      </c>
      <c r="I6" s="626" t="s">
        <v>1265</v>
      </c>
      <c r="J6" s="626"/>
      <c r="L6"/>
      <c r="M6"/>
      <c r="N6"/>
      <c r="O6"/>
      <c r="P6"/>
      <c r="Q6"/>
      <c r="R6"/>
      <c r="S6"/>
    </row>
    <row r="7" spans="1:19" s="66" customFormat="1" ht="18" customHeight="1" x14ac:dyDescent="0.2">
      <c r="A7" s="703"/>
      <c r="C7" s="805"/>
      <c r="D7" s="808"/>
      <c r="E7" s="808"/>
      <c r="F7" s="808"/>
      <c r="G7" s="808"/>
      <c r="H7" s="787"/>
      <c r="I7" s="627" t="str">
        <f>LEFT([5]Settings!$AB$2,4)+2 &amp; "/" &amp; RIGHT([5]Settings!$AB$2,2)+2</f>
        <v>2018/19</v>
      </c>
      <c r="J7" s="627" t="str">
        <f>LEFT([5]Settings!$AB$2,4)+3 &amp; "/" &amp; RIGHT([5]Settings!$AB$2,2)+3</f>
        <v>2019/20</v>
      </c>
      <c r="L7"/>
      <c r="M7"/>
      <c r="N7"/>
      <c r="O7"/>
      <c r="P7"/>
      <c r="Q7"/>
      <c r="R7"/>
      <c r="S7"/>
    </row>
    <row r="8" spans="1:19" ht="15" customHeight="1" x14ac:dyDescent="0.2">
      <c r="C8" s="708"/>
      <c r="D8" s="709"/>
      <c r="E8" s="709"/>
      <c r="F8" s="709"/>
      <c r="G8" s="709"/>
      <c r="H8" s="710" t="s">
        <v>1266</v>
      </c>
      <c r="I8" s="710" t="s">
        <v>1266</v>
      </c>
      <c r="J8" s="710" t="s">
        <v>1266</v>
      </c>
    </row>
    <row r="9" spans="1:19" ht="15" customHeight="1" x14ac:dyDescent="0.2">
      <c r="A9" s="707">
        <v>1</v>
      </c>
      <c r="C9" s="801" t="s">
        <v>1325</v>
      </c>
      <c r="D9" s="797" t="s">
        <v>729</v>
      </c>
      <c r="E9" s="797" t="s">
        <v>1326</v>
      </c>
      <c r="F9" s="797" t="s">
        <v>1327</v>
      </c>
      <c r="G9" s="711" t="s">
        <v>692</v>
      </c>
      <c r="H9" s="632">
        <v>1581750</v>
      </c>
      <c r="I9" s="632">
        <v>1494984.0780879052</v>
      </c>
      <c r="J9" s="632">
        <v>1578703.1864608279</v>
      </c>
    </row>
    <row r="10" spans="1:19" ht="15" customHeight="1" x14ac:dyDescent="0.2">
      <c r="C10" s="801"/>
      <c r="D10" s="797"/>
      <c r="E10" s="797"/>
      <c r="F10" s="797"/>
      <c r="G10" s="711" t="s">
        <v>693</v>
      </c>
      <c r="H10" s="632">
        <v>661635</v>
      </c>
      <c r="I10" s="632">
        <v>690454.74768176535</v>
      </c>
      <c r="J10" s="632">
        <v>729120.21355194424</v>
      </c>
    </row>
    <row r="11" spans="1:19" ht="15" customHeight="1" x14ac:dyDescent="0.2">
      <c r="C11" s="801"/>
      <c r="D11" s="797"/>
      <c r="E11" s="797"/>
      <c r="F11" s="797"/>
      <c r="G11" s="711" t="s">
        <v>694</v>
      </c>
      <c r="H11" s="632">
        <v>1468146</v>
      </c>
      <c r="I11" s="632">
        <v>1376434.6658019645</v>
      </c>
      <c r="J11" s="632">
        <v>1453515.0070868745</v>
      </c>
    </row>
    <row r="12" spans="1:19" ht="15" customHeight="1" x14ac:dyDescent="0.2">
      <c r="C12" s="801"/>
      <c r="D12" s="797"/>
      <c r="E12" s="797"/>
      <c r="F12" s="797"/>
      <c r="G12" s="711" t="s">
        <v>695</v>
      </c>
      <c r="H12" s="632">
        <v>1993146</v>
      </c>
      <c r="I12" s="632">
        <v>1924302.1093892434</v>
      </c>
      <c r="J12" s="632">
        <v>2032063.0275150409</v>
      </c>
    </row>
    <row r="13" spans="1:19" ht="15" customHeight="1" x14ac:dyDescent="0.2">
      <c r="C13" s="801"/>
      <c r="D13" s="797"/>
      <c r="E13" s="797"/>
      <c r="F13" s="797"/>
      <c r="G13" s="711" t="s">
        <v>696</v>
      </c>
      <c r="H13" s="632">
        <v>810523</v>
      </c>
      <c r="I13" s="632">
        <v>845827.70226008235</v>
      </c>
      <c r="J13" s="632">
        <v>895026.05358664691</v>
      </c>
    </row>
    <row r="14" spans="1:19" ht="15" customHeight="1" x14ac:dyDescent="0.2">
      <c r="C14" s="801"/>
      <c r="D14" s="797"/>
      <c r="E14" s="797"/>
      <c r="F14" s="797"/>
      <c r="G14" s="711" t="s">
        <v>697</v>
      </c>
      <c r="H14" s="632">
        <v>750184</v>
      </c>
      <c r="I14" s="632">
        <v>782861.16299030348</v>
      </c>
      <c r="J14" s="632">
        <v>826701.38811776042</v>
      </c>
    </row>
    <row r="15" spans="1:19" ht="15" customHeight="1" x14ac:dyDescent="0.2">
      <c r="C15" s="801"/>
      <c r="D15" s="797"/>
      <c r="E15" s="797"/>
      <c r="F15" s="797"/>
      <c r="G15" s="711" t="s">
        <v>698</v>
      </c>
      <c r="H15" s="632">
        <v>612267</v>
      </c>
      <c r="I15" s="632">
        <v>483271.71879751241</v>
      </c>
      <c r="J15" s="632">
        <v>510334.93505017308</v>
      </c>
    </row>
    <row r="16" spans="1:19" ht="15" customHeight="1" x14ac:dyDescent="0.2">
      <c r="C16" s="801"/>
      <c r="D16" s="797"/>
      <c r="E16" s="797"/>
      <c r="F16" s="797"/>
      <c r="G16" s="711" t="s">
        <v>699</v>
      </c>
      <c r="H16" s="632">
        <v>1074331</v>
      </c>
      <c r="I16" s="632">
        <v>965464.22561117844</v>
      </c>
      <c r="J16" s="632">
        <v>1019530.2222454044</v>
      </c>
    </row>
    <row r="17" spans="1:10" ht="15" customHeight="1" x14ac:dyDescent="0.2">
      <c r="C17" s="801"/>
      <c r="D17" s="797"/>
      <c r="E17" s="797"/>
      <c r="F17" s="797"/>
      <c r="G17" s="711" t="s">
        <v>700</v>
      </c>
      <c r="H17" s="632">
        <v>1093580</v>
      </c>
      <c r="I17" s="632">
        <v>985551.58938004496</v>
      </c>
      <c r="J17" s="632">
        <v>1040742.4783853275</v>
      </c>
    </row>
    <row r="18" spans="1:10" ht="15" customHeight="1" x14ac:dyDescent="0.2">
      <c r="C18" s="801"/>
      <c r="D18" s="797"/>
      <c r="E18" s="797"/>
      <c r="F18" s="797"/>
      <c r="G18" s="711" t="s">
        <v>459</v>
      </c>
      <c r="H18" s="632">
        <v>0</v>
      </c>
      <c r="I18" s="632">
        <v>3840408</v>
      </c>
      <c r="J18" s="632">
        <v>4055470.8480000002</v>
      </c>
    </row>
    <row r="19" spans="1:10" ht="15" customHeight="1" x14ac:dyDescent="0.2">
      <c r="C19" s="802"/>
      <c r="D19" s="798"/>
      <c r="E19" s="798"/>
      <c r="F19" s="798"/>
      <c r="G19" s="712" t="s">
        <v>1270</v>
      </c>
      <c r="H19" s="635">
        <f>SUM(H9:H18)</f>
        <v>10045562</v>
      </c>
      <c r="I19" s="635">
        <f t="shared" ref="I19:J19" si="0">SUM(I9:I18)</f>
        <v>13389560</v>
      </c>
      <c r="J19" s="635">
        <f t="shared" si="0"/>
        <v>14141207.359999999</v>
      </c>
    </row>
    <row r="20" spans="1:10" ht="15" customHeight="1" x14ac:dyDescent="0.2">
      <c r="A20" s="707">
        <v>2</v>
      </c>
      <c r="C20" s="795" t="s">
        <v>1328</v>
      </c>
      <c r="D20" s="797" t="s">
        <v>1329</v>
      </c>
      <c r="E20" s="797" t="s">
        <v>1330</v>
      </c>
      <c r="F20" s="797" t="s">
        <v>1331</v>
      </c>
      <c r="G20" s="711" t="s">
        <v>692</v>
      </c>
      <c r="H20" s="632">
        <v>226566</v>
      </c>
      <c r="I20" s="632">
        <v>239707</v>
      </c>
      <c r="J20" s="632">
        <v>253131</v>
      </c>
    </row>
    <row r="21" spans="1:10" ht="15" customHeight="1" x14ac:dyDescent="0.2">
      <c r="C21" s="795"/>
      <c r="D21" s="797"/>
      <c r="E21" s="797"/>
      <c r="F21" s="797"/>
      <c r="G21" s="711" t="s">
        <v>693</v>
      </c>
      <c r="H21" s="632">
        <v>165973</v>
      </c>
      <c r="I21" s="632">
        <v>175599</v>
      </c>
      <c r="J21" s="632">
        <v>185430</v>
      </c>
    </row>
    <row r="22" spans="1:10" ht="15" customHeight="1" x14ac:dyDescent="0.2">
      <c r="C22" s="795"/>
      <c r="D22" s="797"/>
      <c r="E22" s="797"/>
      <c r="F22" s="797"/>
      <c r="G22" s="711" t="s">
        <v>694</v>
      </c>
      <c r="H22" s="632">
        <v>919432</v>
      </c>
      <c r="I22" s="632">
        <v>972759</v>
      </c>
      <c r="J22" s="632">
        <v>1027240</v>
      </c>
    </row>
    <row r="23" spans="1:10" ht="15" customHeight="1" x14ac:dyDescent="0.2">
      <c r="C23" s="795"/>
      <c r="D23" s="797"/>
      <c r="E23" s="797"/>
      <c r="F23" s="797"/>
      <c r="G23" s="711" t="s">
        <v>695</v>
      </c>
      <c r="H23" s="632">
        <v>331944</v>
      </c>
      <c r="I23" s="632">
        <v>351197</v>
      </c>
      <c r="J23" s="632">
        <v>370863</v>
      </c>
    </row>
    <row r="24" spans="1:10" ht="15" customHeight="1" x14ac:dyDescent="0.2">
      <c r="C24" s="795"/>
      <c r="D24" s="797"/>
      <c r="E24" s="797"/>
      <c r="F24" s="797"/>
      <c r="G24" s="711" t="s">
        <v>696</v>
      </c>
      <c r="H24" s="632">
        <v>131726</v>
      </c>
      <c r="I24" s="632">
        <v>139366</v>
      </c>
      <c r="J24" s="632">
        <v>147168</v>
      </c>
    </row>
    <row r="25" spans="1:10" ht="15" customHeight="1" x14ac:dyDescent="0.2">
      <c r="C25" s="795"/>
      <c r="D25" s="797"/>
      <c r="E25" s="797"/>
      <c r="F25" s="797"/>
      <c r="G25" s="711" t="s">
        <v>697</v>
      </c>
      <c r="H25" s="632">
        <v>108014</v>
      </c>
      <c r="I25" s="632">
        <v>114279</v>
      </c>
      <c r="J25" s="632">
        <v>120678</v>
      </c>
    </row>
    <row r="26" spans="1:10" ht="15" customHeight="1" x14ac:dyDescent="0.2">
      <c r="C26" s="795"/>
      <c r="D26" s="797"/>
      <c r="E26" s="797"/>
      <c r="F26" s="797"/>
      <c r="G26" s="711" t="s">
        <v>698</v>
      </c>
      <c r="H26" s="632">
        <v>86300</v>
      </c>
      <c r="I26" s="632">
        <v>91305</v>
      </c>
      <c r="J26" s="632">
        <v>97132</v>
      </c>
    </row>
    <row r="27" spans="1:10" ht="15" customHeight="1" x14ac:dyDescent="0.2">
      <c r="C27" s="795"/>
      <c r="D27" s="797"/>
      <c r="E27" s="797"/>
      <c r="F27" s="797"/>
      <c r="G27" s="711" t="s">
        <v>699</v>
      </c>
      <c r="H27" s="632">
        <v>119194</v>
      </c>
      <c r="I27" s="632">
        <v>126107</v>
      </c>
      <c r="J27" s="632">
        <v>132452</v>
      </c>
    </row>
    <row r="28" spans="1:10" ht="15" customHeight="1" x14ac:dyDescent="0.2">
      <c r="C28" s="795"/>
      <c r="D28" s="797"/>
      <c r="E28" s="797"/>
      <c r="F28" s="797"/>
      <c r="G28" s="711" t="s">
        <v>700</v>
      </c>
      <c r="H28" s="632">
        <v>542700</v>
      </c>
      <c r="I28" s="632">
        <v>574177</v>
      </c>
      <c r="J28" s="632">
        <v>606334</v>
      </c>
    </row>
    <row r="29" spans="1:10" ht="15" customHeight="1" x14ac:dyDescent="0.2">
      <c r="C29" s="795"/>
      <c r="D29" s="797"/>
      <c r="E29" s="797"/>
      <c r="F29" s="797"/>
      <c r="G29" s="711" t="s">
        <v>459</v>
      </c>
      <c r="H29" s="632">
        <v>0</v>
      </c>
      <c r="I29" s="632">
        <v>0</v>
      </c>
      <c r="J29" s="632">
        <v>0</v>
      </c>
    </row>
    <row r="30" spans="1:10" ht="15" customHeight="1" x14ac:dyDescent="0.2">
      <c r="C30" s="796"/>
      <c r="D30" s="798"/>
      <c r="E30" s="798"/>
      <c r="F30" s="798"/>
      <c r="G30" s="712" t="s">
        <v>1270</v>
      </c>
      <c r="H30" s="635">
        <f>SUM(H20:H29)</f>
        <v>2631849</v>
      </c>
      <c r="I30" s="635">
        <f t="shared" ref="I30:J30" si="1">SUM(I20:I29)</f>
        <v>2784496</v>
      </c>
      <c r="J30" s="635">
        <f t="shared" si="1"/>
        <v>2940428</v>
      </c>
    </row>
    <row r="31" spans="1:10" ht="15" customHeight="1" x14ac:dyDescent="0.2">
      <c r="A31" s="707">
        <v>3</v>
      </c>
      <c r="C31" s="795" t="s">
        <v>1328</v>
      </c>
      <c r="D31" s="797" t="s">
        <v>1332</v>
      </c>
      <c r="E31" s="797" t="s">
        <v>1333</v>
      </c>
      <c r="F31" s="797" t="s">
        <v>1331</v>
      </c>
      <c r="G31" s="711" t="s">
        <v>692</v>
      </c>
      <c r="H31" s="632">
        <v>890973</v>
      </c>
      <c r="I31" s="632">
        <v>942650</v>
      </c>
      <c r="J31" s="632">
        <v>995438</v>
      </c>
    </row>
    <row r="32" spans="1:10" ht="15" customHeight="1" x14ac:dyDescent="0.2">
      <c r="C32" s="795"/>
      <c r="D32" s="797"/>
      <c r="E32" s="797"/>
      <c r="F32" s="797"/>
      <c r="G32" s="711" t="s">
        <v>693</v>
      </c>
      <c r="H32" s="632">
        <v>1018025</v>
      </c>
      <c r="I32" s="632">
        <v>1077070</v>
      </c>
      <c r="J32" s="632">
        <v>1137386</v>
      </c>
    </row>
    <row r="33" spans="1:10" ht="15" customHeight="1" x14ac:dyDescent="0.2">
      <c r="C33" s="795"/>
      <c r="D33" s="797"/>
      <c r="E33" s="797"/>
      <c r="F33" s="797"/>
      <c r="G33" s="711" t="s">
        <v>694</v>
      </c>
      <c r="H33" s="632">
        <v>4110484</v>
      </c>
      <c r="I33" s="632">
        <v>4390192</v>
      </c>
      <c r="J33" s="632">
        <v>4724843</v>
      </c>
    </row>
    <row r="34" spans="1:10" ht="15" customHeight="1" x14ac:dyDescent="0.2">
      <c r="C34" s="795"/>
      <c r="D34" s="797"/>
      <c r="E34" s="797"/>
      <c r="F34" s="797"/>
      <c r="G34" s="711" t="s">
        <v>695</v>
      </c>
      <c r="H34" s="632">
        <v>1696266</v>
      </c>
      <c r="I34" s="632">
        <v>1794649</v>
      </c>
      <c r="J34" s="632">
        <v>1895149</v>
      </c>
    </row>
    <row r="35" spans="1:10" ht="15" customHeight="1" x14ac:dyDescent="0.2">
      <c r="C35" s="795"/>
      <c r="D35" s="797"/>
      <c r="E35" s="797"/>
      <c r="F35" s="797"/>
      <c r="G35" s="711" t="s">
        <v>696</v>
      </c>
      <c r="H35" s="632">
        <v>366314</v>
      </c>
      <c r="I35" s="632">
        <v>387560</v>
      </c>
      <c r="J35" s="632">
        <v>409263</v>
      </c>
    </row>
    <row r="36" spans="1:10" ht="15" customHeight="1" x14ac:dyDescent="0.2">
      <c r="C36" s="795"/>
      <c r="D36" s="797"/>
      <c r="E36" s="797"/>
      <c r="F36" s="797"/>
      <c r="G36" s="711" t="s">
        <v>697</v>
      </c>
      <c r="H36" s="632">
        <v>110103</v>
      </c>
      <c r="I36" s="632">
        <v>116489</v>
      </c>
      <c r="J36" s="632">
        <v>122993</v>
      </c>
    </row>
    <row r="37" spans="1:10" ht="15" customHeight="1" x14ac:dyDescent="0.2">
      <c r="C37" s="795"/>
      <c r="D37" s="797"/>
      <c r="E37" s="797"/>
      <c r="F37" s="797"/>
      <c r="G37" s="711" t="s">
        <v>698</v>
      </c>
      <c r="H37" s="632">
        <v>340032</v>
      </c>
      <c r="I37" s="632">
        <v>359754</v>
      </c>
      <c r="J37" s="632">
        <v>378323</v>
      </c>
    </row>
    <row r="38" spans="1:10" ht="15" customHeight="1" x14ac:dyDescent="0.2">
      <c r="C38" s="795"/>
      <c r="D38" s="797"/>
      <c r="E38" s="797"/>
      <c r="F38" s="797"/>
      <c r="G38" s="711" t="s">
        <v>699</v>
      </c>
      <c r="H38" s="632">
        <v>267538</v>
      </c>
      <c r="I38" s="632">
        <v>283055</v>
      </c>
      <c r="J38" s="632">
        <v>300482</v>
      </c>
    </row>
    <row r="39" spans="1:10" ht="15" customHeight="1" x14ac:dyDescent="0.2">
      <c r="C39" s="795"/>
      <c r="D39" s="797"/>
      <c r="E39" s="797"/>
      <c r="F39" s="797"/>
      <c r="G39" s="711" t="s">
        <v>700</v>
      </c>
      <c r="H39" s="632">
        <v>2876410</v>
      </c>
      <c r="I39" s="632">
        <v>3043242</v>
      </c>
      <c r="J39" s="632">
        <v>3213685</v>
      </c>
    </row>
    <row r="40" spans="1:10" ht="15" customHeight="1" x14ac:dyDescent="0.2">
      <c r="C40" s="795"/>
      <c r="D40" s="797"/>
      <c r="E40" s="797"/>
      <c r="F40" s="797"/>
      <c r="G40" s="711" t="s">
        <v>459</v>
      </c>
      <c r="H40" s="632">
        <v>0</v>
      </c>
      <c r="I40" s="632">
        <v>0</v>
      </c>
      <c r="J40" s="632">
        <v>0</v>
      </c>
    </row>
    <row r="41" spans="1:10" ht="15" customHeight="1" x14ac:dyDescent="0.2">
      <c r="C41" s="796"/>
      <c r="D41" s="798"/>
      <c r="E41" s="798"/>
      <c r="F41" s="798"/>
      <c r="G41" s="712" t="s">
        <v>1270</v>
      </c>
      <c r="H41" s="635">
        <f>SUM(H31:H40)</f>
        <v>11676145</v>
      </c>
      <c r="I41" s="635">
        <f t="shared" ref="I41:J41" si="2">SUM(I31:I40)</f>
        <v>12394661</v>
      </c>
      <c r="J41" s="635">
        <f t="shared" si="2"/>
        <v>13177562</v>
      </c>
    </row>
    <row r="42" spans="1:10" ht="15" customHeight="1" x14ac:dyDescent="0.2">
      <c r="A42" s="707">
        <v>4</v>
      </c>
      <c r="C42" s="795" t="s">
        <v>1334</v>
      </c>
      <c r="D42" s="797" t="s">
        <v>1335</v>
      </c>
      <c r="E42" s="797" t="s">
        <v>1336</v>
      </c>
      <c r="F42" s="797" t="s">
        <v>1327</v>
      </c>
      <c r="G42" s="711" t="s">
        <v>692</v>
      </c>
      <c r="H42" s="632">
        <v>41649</v>
      </c>
      <c r="I42" s="632">
        <v>45074</v>
      </c>
      <c r="J42" s="632">
        <v>48710</v>
      </c>
    </row>
    <row r="43" spans="1:10" ht="15" customHeight="1" x14ac:dyDescent="0.2">
      <c r="C43" s="795"/>
      <c r="D43" s="797"/>
      <c r="E43" s="797"/>
      <c r="F43" s="797"/>
      <c r="G43" s="711" t="s">
        <v>693</v>
      </c>
      <c r="H43" s="632">
        <v>3252</v>
      </c>
      <c r="I43" s="632">
        <v>3519</v>
      </c>
      <c r="J43" s="632">
        <v>3803</v>
      </c>
    </row>
    <row r="44" spans="1:10" ht="15" customHeight="1" x14ac:dyDescent="0.2">
      <c r="C44" s="795"/>
      <c r="D44" s="797"/>
      <c r="E44" s="797"/>
      <c r="F44" s="797"/>
      <c r="G44" s="711" t="s">
        <v>694</v>
      </c>
      <c r="H44" s="632">
        <v>2453</v>
      </c>
      <c r="I44" s="632">
        <v>2655</v>
      </c>
      <c r="J44" s="632">
        <v>2869</v>
      </c>
    </row>
    <row r="45" spans="1:10" ht="15" customHeight="1" x14ac:dyDescent="0.2">
      <c r="C45" s="795"/>
      <c r="D45" s="797"/>
      <c r="E45" s="797"/>
      <c r="F45" s="797"/>
      <c r="G45" s="711" t="s">
        <v>695</v>
      </c>
      <c r="H45" s="632">
        <v>53459</v>
      </c>
      <c r="I45" s="632">
        <v>57855</v>
      </c>
      <c r="J45" s="632">
        <v>62522</v>
      </c>
    </row>
    <row r="46" spans="1:10" ht="15" customHeight="1" x14ac:dyDescent="0.2">
      <c r="C46" s="795"/>
      <c r="D46" s="797"/>
      <c r="E46" s="797"/>
      <c r="F46" s="797"/>
      <c r="G46" s="711" t="s">
        <v>696</v>
      </c>
      <c r="H46" s="632">
        <v>46784</v>
      </c>
      <c r="I46" s="632">
        <v>50631</v>
      </c>
      <c r="J46" s="632">
        <v>54715</v>
      </c>
    </row>
    <row r="47" spans="1:10" ht="15" customHeight="1" x14ac:dyDescent="0.2">
      <c r="C47" s="795"/>
      <c r="D47" s="797"/>
      <c r="E47" s="797"/>
      <c r="F47" s="797"/>
      <c r="G47" s="711" t="s">
        <v>697</v>
      </c>
      <c r="H47" s="632">
        <v>14948</v>
      </c>
      <c r="I47" s="632">
        <v>16177</v>
      </c>
      <c r="J47" s="632">
        <v>17482</v>
      </c>
    </row>
    <row r="48" spans="1:10" ht="15" customHeight="1" x14ac:dyDescent="0.2">
      <c r="C48" s="795"/>
      <c r="D48" s="797"/>
      <c r="E48" s="797"/>
      <c r="F48" s="797"/>
      <c r="G48" s="711" t="s">
        <v>698</v>
      </c>
      <c r="H48" s="632">
        <v>572</v>
      </c>
      <c r="I48" s="632">
        <v>619</v>
      </c>
      <c r="J48" s="632">
        <v>668</v>
      </c>
    </row>
    <row r="49" spans="1:10" ht="15" customHeight="1" x14ac:dyDescent="0.2">
      <c r="C49" s="795"/>
      <c r="D49" s="797"/>
      <c r="E49" s="797"/>
      <c r="F49" s="797"/>
      <c r="G49" s="711" t="s">
        <v>699</v>
      </c>
      <c r="H49" s="632">
        <v>6732</v>
      </c>
      <c r="I49" s="632">
        <v>7286</v>
      </c>
      <c r="J49" s="632">
        <v>7874</v>
      </c>
    </row>
    <row r="50" spans="1:10" ht="15" customHeight="1" x14ac:dyDescent="0.2">
      <c r="C50" s="795"/>
      <c r="D50" s="797"/>
      <c r="E50" s="797"/>
      <c r="F50" s="797"/>
      <c r="G50" s="711" t="s">
        <v>700</v>
      </c>
      <c r="H50" s="632">
        <v>11981</v>
      </c>
      <c r="I50" s="632">
        <v>12967</v>
      </c>
      <c r="J50" s="632">
        <v>14013</v>
      </c>
    </row>
    <row r="51" spans="1:10" ht="15" customHeight="1" x14ac:dyDescent="0.2">
      <c r="C51" s="795"/>
      <c r="D51" s="797"/>
      <c r="E51" s="797"/>
      <c r="F51" s="797"/>
      <c r="G51" s="711" t="s">
        <v>459</v>
      </c>
      <c r="H51" s="632">
        <v>0</v>
      </c>
      <c r="I51" s="632">
        <v>0</v>
      </c>
      <c r="J51" s="632">
        <v>0</v>
      </c>
    </row>
    <row r="52" spans="1:10" ht="15" customHeight="1" x14ac:dyDescent="0.2">
      <c r="C52" s="796"/>
      <c r="D52" s="798"/>
      <c r="E52" s="798"/>
      <c r="F52" s="798"/>
      <c r="G52" s="712" t="s">
        <v>1270</v>
      </c>
      <c r="H52" s="635">
        <f>SUM(H42:H51)</f>
        <v>181830</v>
      </c>
      <c r="I52" s="635">
        <f t="shared" ref="I52:J52" si="3">SUM(I42:I51)</f>
        <v>196783</v>
      </c>
      <c r="J52" s="635">
        <f t="shared" si="3"/>
        <v>212656</v>
      </c>
    </row>
    <row r="53" spans="1:10" ht="15" customHeight="1" x14ac:dyDescent="0.2">
      <c r="A53" s="707">
        <v>5</v>
      </c>
      <c r="C53" s="795" t="s">
        <v>1337</v>
      </c>
      <c r="D53" s="797" t="s">
        <v>1338</v>
      </c>
      <c r="E53" s="799" t="s">
        <v>1339</v>
      </c>
      <c r="F53" s="797" t="s">
        <v>1327</v>
      </c>
      <c r="G53" s="711" t="s">
        <v>692</v>
      </c>
      <c r="H53" s="632">
        <v>1435134.4357003015</v>
      </c>
      <c r="I53" s="632">
        <v>1491196</v>
      </c>
      <c r="J53" s="632">
        <v>1511786</v>
      </c>
    </row>
    <row r="54" spans="1:10" ht="15" customHeight="1" x14ac:dyDescent="0.2">
      <c r="C54" s="795"/>
      <c r="D54" s="797"/>
      <c r="E54" s="799"/>
      <c r="F54" s="797"/>
      <c r="G54" s="711" t="s">
        <v>693</v>
      </c>
      <c r="H54" s="632">
        <v>1274731.3482434587</v>
      </c>
      <c r="I54" s="632">
        <v>1383542</v>
      </c>
      <c r="J54" s="632">
        <v>1546178</v>
      </c>
    </row>
    <row r="55" spans="1:10" ht="15" customHeight="1" x14ac:dyDescent="0.2">
      <c r="C55" s="795"/>
      <c r="D55" s="797"/>
      <c r="E55" s="799"/>
      <c r="F55" s="797"/>
      <c r="G55" s="711" t="s">
        <v>694</v>
      </c>
      <c r="H55" s="632">
        <v>656182.6272221281</v>
      </c>
      <c r="I55" s="632">
        <v>607266</v>
      </c>
      <c r="J55" s="632">
        <v>650552</v>
      </c>
    </row>
    <row r="56" spans="1:10" ht="15" customHeight="1" x14ac:dyDescent="0.2">
      <c r="C56" s="795"/>
      <c r="D56" s="797"/>
      <c r="E56" s="799"/>
      <c r="F56" s="797"/>
      <c r="G56" s="711" t="s">
        <v>695</v>
      </c>
      <c r="H56" s="632">
        <v>1828970.1033177443</v>
      </c>
      <c r="I56" s="632">
        <v>1932999</v>
      </c>
      <c r="J56" s="632">
        <v>2070783</v>
      </c>
    </row>
    <row r="57" spans="1:10" ht="15" customHeight="1" x14ac:dyDescent="0.2">
      <c r="C57" s="795"/>
      <c r="D57" s="797"/>
      <c r="E57" s="799"/>
      <c r="F57" s="797"/>
      <c r="G57" s="711" t="s">
        <v>696</v>
      </c>
      <c r="H57" s="632">
        <v>1140387.3033790684</v>
      </c>
      <c r="I57" s="632">
        <v>1239036</v>
      </c>
      <c r="J57" s="632">
        <v>1188088</v>
      </c>
    </row>
    <row r="58" spans="1:10" ht="15" customHeight="1" x14ac:dyDescent="0.2">
      <c r="C58" s="795"/>
      <c r="D58" s="797"/>
      <c r="E58" s="799"/>
      <c r="F58" s="797"/>
      <c r="G58" s="711" t="s">
        <v>697</v>
      </c>
      <c r="H58" s="632">
        <v>1461269.2975318364</v>
      </c>
      <c r="I58" s="632">
        <v>893029</v>
      </c>
      <c r="J58" s="632">
        <v>956684</v>
      </c>
    </row>
    <row r="59" spans="1:10" ht="15" customHeight="1" x14ac:dyDescent="0.2">
      <c r="C59" s="795"/>
      <c r="D59" s="797"/>
      <c r="E59" s="799"/>
      <c r="F59" s="797"/>
      <c r="G59" s="711" t="s">
        <v>698</v>
      </c>
      <c r="H59" s="632">
        <v>1084016.3864349611</v>
      </c>
      <c r="I59" s="632">
        <v>1119986</v>
      </c>
      <c r="J59" s="632">
        <v>1199819</v>
      </c>
    </row>
    <row r="60" spans="1:10" ht="15" customHeight="1" x14ac:dyDescent="0.2">
      <c r="C60" s="795"/>
      <c r="D60" s="797"/>
      <c r="E60" s="799"/>
      <c r="F60" s="797"/>
      <c r="G60" s="711" t="s">
        <v>699</v>
      </c>
      <c r="H60" s="632">
        <v>932883.74878762627</v>
      </c>
      <c r="I60" s="632">
        <v>933646</v>
      </c>
      <c r="J60" s="632">
        <v>1000196</v>
      </c>
    </row>
    <row r="61" spans="1:10" ht="15" customHeight="1" x14ac:dyDescent="0.2">
      <c r="C61" s="795"/>
      <c r="D61" s="797"/>
      <c r="E61" s="799"/>
      <c r="F61" s="797"/>
      <c r="G61" s="711" t="s">
        <v>700</v>
      </c>
      <c r="H61" s="632">
        <v>940088.74938287516</v>
      </c>
      <c r="I61" s="632">
        <v>932785</v>
      </c>
      <c r="J61" s="632">
        <v>999274</v>
      </c>
    </row>
    <row r="62" spans="1:10" ht="15" customHeight="1" x14ac:dyDescent="0.2">
      <c r="C62" s="795"/>
      <c r="D62" s="797"/>
      <c r="E62" s="799"/>
      <c r="F62" s="797"/>
      <c r="G62" s="711" t="s">
        <v>459</v>
      </c>
      <c r="H62" s="632">
        <v>0</v>
      </c>
      <c r="I62" s="632">
        <v>1002183</v>
      </c>
      <c r="J62" s="632">
        <v>1058305</v>
      </c>
    </row>
    <row r="63" spans="1:10" ht="15" customHeight="1" x14ac:dyDescent="0.2">
      <c r="C63" s="796"/>
      <c r="D63" s="798"/>
      <c r="E63" s="800"/>
      <c r="F63" s="798"/>
      <c r="G63" s="712" t="s">
        <v>1270</v>
      </c>
      <c r="H63" s="713">
        <f>SUM(H53:H62)</f>
        <v>10753664</v>
      </c>
      <c r="I63" s="713">
        <f t="shared" ref="I63:J63" si="4">SUM(I53:I62)</f>
        <v>11535668</v>
      </c>
      <c r="J63" s="713">
        <f t="shared" si="4"/>
        <v>12181665</v>
      </c>
    </row>
    <row r="64" spans="1:10" ht="15" customHeight="1" x14ac:dyDescent="0.2">
      <c r="A64" s="707">
        <v>6</v>
      </c>
      <c r="C64" s="795" t="str">
        <f>IFERROR(INDEX([5]Settings!$AE$4:$BB$200,MATCH($A64,[5]Settings!$AK$4:$AK$200,0),2),"")
&amp; CHAR(10) &amp; IFERROR("(Vote " &amp; INDEX([5]Settings!$AE$4:$BB$200,MATCH($A64,[5]Settings!$AK$4:$AK$200,0),3) &amp; ")","")</f>
        <v>Transport
(Vote 35)</v>
      </c>
      <c r="D64" s="797" t="s">
        <v>1340</v>
      </c>
      <c r="E64" s="797" t="s">
        <v>1341</v>
      </c>
      <c r="F64" s="797" t="s">
        <v>1331</v>
      </c>
      <c r="G64" s="711" t="s">
        <v>692</v>
      </c>
      <c r="H64" s="632">
        <v>231252</v>
      </c>
      <c r="I64" s="632">
        <v>242058</v>
      </c>
      <c r="J64" s="632">
        <v>255613</v>
      </c>
    </row>
    <row r="65" spans="3:10" ht="15" customHeight="1" x14ac:dyDescent="0.2">
      <c r="C65" s="795"/>
      <c r="D65" s="797"/>
      <c r="E65" s="797"/>
      <c r="F65" s="797"/>
      <c r="G65" s="711" t="s">
        <v>693</v>
      </c>
      <c r="H65" s="632">
        <v>255669</v>
      </c>
      <c r="I65" s="632">
        <v>267617</v>
      </c>
      <c r="J65" s="632">
        <v>282604</v>
      </c>
    </row>
    <row r="66" spans="3:10" ht="15" customHeight="1" x14ac:dyDescent="0.2">
      <c r="C66" s="795"/>
      <c r="D66" s="797"/>
      <c r="E66" s="797"/>
      <c r="F66" s="797"/>
      <c r="G66" s="711" t="s">
        <v>694</v>
      </c>
      <c r="H66" s="632">
        <v>2155063</v>
      </c>
      <c r="I66" s="632">
        <v>2255767</v>
      </c>
      <c r="J66" s="632">
        <v>2382090</v>
      </c>
    </row>
    <row r="67" spans="3:10" ht="15" customHeight="1" x14ac:dyDescent="0.2">
      <c r="C67" s="795"/>
      <c r="D67" s="797"/>
      <c r="E67" s="797"/>
      <c r="F67" s="797"/>
      <c r="G67" s="711" t="s">
        <v>695</v>
      </c>
      <c r="H67" s="632">
        <v>1071439</v>
      </c>
      <c r="I67" s="632">
        <v>1121507</v>
      </c>
      <c r="J67" s="632">
        <v>1184311</v>
      </c>
    </row>
    <row r="68" spans="3:10" ht="15" customHeight="1" x14ac:dyDescent="0.2">
      <c r="C68" s="795"/>
      <c r="D68" s="797"/>
      <c r="E68" s="797"/>
      <c r="F68" s="797"/>
      <c r="G68" s="711" t="s">
        <v>696</v>
      </c>
      <c r="H68" s="632">
        <v>345610</v>
      </c>
      <c r="I68" s="632">
        <v>361761</v>
      </c>
      <c r="J68" s="632">
        <v>382020</v>
      </c>
    </row>
    <row r="69" spans="3:10" ht="15" customHeight="1" x14ac:dyDescent="0.2">
      <c r="C69" s="795"/>
      <c r="D69" s="797"/>
      <c r="E69" s="797"/>
      <c r="F69" s="797"/>
      <c r="G69" s="711" t="s">
        <v>697</v>
      </c>
      <c r="H69" s="632">
        <v>581934</v>
      </c>
      <c r="I69" s="632">
        <v>609128</v>
      </c>
      <c r="J69" s="632">
        <v>643239</v>
      </c>
    </row>
    <row r="70" spans="3:10" ht="15" customHeight="1" x14ac:dyDescent="0.2">
      <c r="C70" s="795"/>
      <c r="D70" s="797"/>
      <c r="E70" s="797"/>
      <c r="F70" s="797"/>
      <c r="G70" s="711" t="s">
        <v>698</v>
      </c>
      <c r="H70" s="632">
        <v>52029</v>
      </c>
      <c r="I70" s="632">
        <v>54460</v>
      </c>
      <c r="J70" s="632">
        <v>57510</v>
      </c>
    </row>
    <row r="71" spans="3:10" ht="15" customHeight="1" x14ac:dyDescent="0.2">
      <c r="C71" s="795"/>
      <c r="D71" s="797"/>
      <c r="E71" s="797"/>
      <c r="F71" s="797"/>
      <c r="G71" s="711" t="s">
        <v>699</v>
      </c>
      <c r="H71" s="632">
        <v>106954</v>
      </c>
      <c r="I71" s="632">
        <v>111952</v>
      </c>
      <c r="J71" s="632">
        <v>118221</v>
      </c>
    </row>
    <row r="72" spans="3:10" ht="15" customHeight="1" x14ac:dyDescent="0.2">
      <c r="C72" s="795"/>
      <c r="D72" s="797"/>
      <c r="E72" s="797"/>
      <c r="F72" s="797"/>
      <c r="G72" s="711" t="s">
        <v>700</v>
      </c>
      <c r="H72" s="632">
        <v>922921</v>
      </c>
      <c r="I72" s="632">
        <v>966048</v>
      </c>
      <c r="J72" s="632">
        <v>1020147</v>
      </c>
    </row>
    <row r="73" spans="3:10" ht="15" customHeight="1" x14ac:dyDescent="0.2">
      <c r="C73" s="795"/>
      <c r="D73" s="797"/>
      <c r="E73" s="797"/>
      <c r="F73" s="797"/>
      <c r="G73" s="711" t="s">
        <v>459</v>
      </c>
      <c r="H73" s="632">
        <v>0</v>
      </c>
      <c r="I73" s="632">
        <v>0</v>
      </c>
      <c r="J73" s="632">
        <v>0</v>
      </c>
    </row>
    <row r="74" spans="3:10" ht="15" customHeight="1" x14ac:dyDescent="0.2">
      <c r="C74" s="795"/>
      <c r="D74" s="798"/>
      <c r="E74" s="798"/>
      <c r="F74" s="798"/>
      <c r="G74" s="712" t="s">
        <v>1270</v>
      </c>
      <c r="H74" s="635">
        <f>SUM(H64:H73)</f>
        <v>5722871</v>
      </c>
      <c r="I74" s="635">
        <f t="shared" ref="I74:J74" si="5">SUM(I64:I73)</f>
        <v>5990298</v>
      </c>
      <c r="J74" s="635">
        <f t="shared" si="5"/>
        <v>6325755</v>
      </c>
    </row>
    <row r="75" spans="3:10" customFormat="1" ht="15" customHeight="1" x14ac:dyDescent="0.2"/>
    <row r="76" spans="3:10" customFormat="1" ht="15" customHeight="1" x14ac:dyDescent="0.2"/>
    <row r="77" spans="3:10" customFormat="1" ht="15" customHeight="1" x14ac:dyDescent="0.2"/>
    <row r="78" spans="3:10" customFormat="1" ht="15" customHeight="1" x14ac:dyDescent="0.2"/>
    <row r="79" spans="3:10" customFormat="1" ht="15" customHeight="1" x14ac:dyDescent="0.2"/>
    <row r="80" spans="3:10" customFormat="1" ht="15" customHeight="1" x14ac:dyDescent="0.2"/>
    <row r="81" customFormat="1" ht="15" customHeight="1" x14ac:dyDescent="0.2"/>
    <row r="82" customFormat="1" ht="15" customHeight="1" x14ac:dyDescent="0.2"/>
    <row r="83" customFormat="1" ht="15" customHeight="1" x14ac:dyDescent="0.2"/>
    <row r="84" customFormat="1" ht="15" customHeight="1" x14ac:dyDescent="0.2"/>
    <row r="85" customFormat="1" ht="15" customHeight="1" x14ac:dyDescent="0.2"/>
    <row r="86" customFormat="1" ht="15" customHeight="1" x14ac:dyDescent="0.2"/>
    <row r="87" customFormat="1" ht="15" customHeight="1" x14ac:dyDescent="0.2"/>
    <row r="88" customFormat="1" ht="15" customHeight="1" x14ac:dyDescent="0.2"/>
    <row r="89" customFormat="1" ht="15" customHeight="1" x14ac:dyDescent="0.2"/>
    <row r="90" customFormat="1" ht="15" customHeight="1" x14ac:dyDescent="0.2"/>
    <row r="91" customFormat="1" ht="15" customHeight="1" x14ac:dyDescent="0.2"/>
    <row r="92" customFormat="1" ht="15" customHeight="1" x14ac:dyDescent="0.2"/>
    <row r="93" customFormat="1" ht="15" customHeight="1" x14ac:dyDescent="0.2"/>
    <row r="94" customFormat="1" ht="15" customHeight="1" x14ac:dyDescent="0.2"/>
    <row r="95" customFormat="1" ht="15" customHeight="1" x14ac:dyDescent="0.2"/>
    <row r="96" customFormat="1" ht="15" customHeight="1" x14ac:dyDescent="0.2"/>
    <row r="97" customFormat="1" ht="15" customHeight="1" x14ac:dyDescent="0.2"/>
    <row r="98" customFormat="1" ht="15" customHeight="1" x14ac:dyDescent="0.2"/>
    <row r="99" customFormat="1" ht="15" customHeight="1" x14ac:dyDescent="0.2"/>
    <row r="100" customFormat="1" ht="15" customHeight="1" x14ac:dyDescent="0.2"/>
    <row r="101" customFormat="1" ht="15" customHeight="1" x14ac:dyDescent="0.2"/>
    <row r="102" customFormat="1" ht="15" customHeight="1" x14ac:dyDescent="0.2"/>
    <row r="103" customFormat="1" ht="15" customHeight="1" x14ac:dyDescent="0.2"/>
    <row r="104" customFormat="1" ht="15" customHeight="1" x14ac:dyDescent="0.2"/>
    <row r="105" customFormat="1" ht="15" customHeight="1" x14ac:dyDescent="0.2"/>
    <row r="106" customFormat="1" ht="15" customHeight="1" x14ac:dyDescent="0.2"/>
    <row r="107" customFormat="1" ht="15" customHeight="1" x14ac:dyDescent="0.2"/>
    <row r="108" customFormat="1" ht="15" customHeight="1" x14ac:dyDescent="0.2"/>
    <row r="109" customFormat="1" ht="15" customHeight="1" x14ac:dyDescent="0.2"/>
    <row r="110" customFormat="1" ht="15" customHeight="1" x14ac:dyDescent="0.2"/>
    <row r="111" customFormat="1" ht="15" customHeight="1" x14ac:dyDescent="0.2"/>
    <row r="112" customFormat="1" ht="15" customHeight="1" x14ac:dyDescent="0.2"/>
    <row r="113" customFormat="1" ht="15" customHeight="1" x14ac:dyDescent="0.2"/>
    <row r="114" customFormat="1" ht="15" customHeight="1" x14ac:dyDescent="0.2"/>
    <row r="115" customFormat="1" ht="15" customHeight="1" x14ac:dyDescent="0.2"/>
    <row r="116" customFormat="1" ht="15" customHeight="1" x14ac:dyDescent="0.2"/>
    <row r="117" customFormat="1" ht="15" customHeight="1" x14ac:dyDescent="0.2"/>
    <row r="118" customFormat="1" ht="15" customHeight="1" x14ac:dyDescent="0.2"/>
    <row r="119" customFormat="1" ht="15" customHeight="1" x14ac:dyDescent="0.2"/>
    <row r="120" customFormat="1" ht="15" customHeight="1" x14ac:dyDescent="0.2"/>
    <row r="121" customFormat="1" ht="15" customHeight="1" x14ac:dyDescent="0.2"/>
    <row r="122" customFormat="1" ht="15" customHeight="1" x14ac:dyDescent="0.2"/>
    <row r="123" customFormat="1" ht="15" customHeight="1" x14ac:dyDescent="0.2"/>
    <row r="124" customFormat="1" ht="15" customHeight="1" x14ac:dyDescent="0.2"/>
    <row r="125" customFormat="1" ht="15" customHeight="1" x14ac:dyDescent="0.2"/>
    <row r="126" customFormat="1" ht="15" customHeight="1" x14ac:dyDescent="0.2"/>
    <row r="127" customFormat="1" ht="15" customHeight="1" x14ac:dyDescent="0.2"/>
    <row r="128" customFormat="1" ht="15" customHeight="1" x14ac:dyDescent="0.2"/>
    <row r="129" customFormat="1" ht="15" customHeight="1" x14ac:dyDescent="0.2"/>
    <row r="130" customFormat="1" ht="15" customHeight="1" x14ac:dyDescent="0.2"/>
    <row r="131" customFormat="1" ht="15" customHeight="1" x14ac:dyDescent="0.2"/>
    <row r="132" customFormat="1" ht="15" customHeight="1" x14ac:dyDescent="0.2"/>
    <row r="133" customFormat="1" ht="15" customHeight="1" x14ac:dyDescent="0.2"/>
    <row r="134" customFormat="1" ht="15" customHeight="1" x14ac:dyDescent="0.2"/>
    <row r="135" customFormat="1" ht="15" customHeight="1" x14ac:dyDescent="0.2"/>
    <row r="136" customFormat="1" ht="15" customHeight="1" x14ac:dyDescent="0.2"/>
    <row r="137" customFormat="1" ht="15" customHeight="1" x14ac:dyDescent="0.2"/>
    <row r="138" customFormat="1" ht="15" customHeight="1" x14ac:dyDescent="0.2"/>
    <row r="139" customFormat="1" ht="15" customHeight="1" x14ac:dyDescent="0.2"/>
    <row r="140" customFormat="1" ht="15" customHeight="1" x14ac:dyDescent="0.2"/>
    <row r="141" customFormat="1" ht="15" customHeight="1" x14ac:dyDescent="0.2"/>
    <row r="142" customFormat="1" ht="15" customHeight="1" x14ac:dyDescent="0.2"/>
    <row r="143" customFormat="1" ht="15" customHeight="1" x14ac:dyDescent="0.2"/>
    <row r="144" customFormat="1" ht="15" customHeight="1" x14ac:dyDescent="0.2"/>
    <row r="145" customFormat="1" ht="15" customHeight="1" x14ac:dyDescent="0.2"/>
    <row r="146" customFormat="1" ht="15" customHeight="1" x14ac:dyDescent="0.2"/>
    <row r="147" customFormat="1" ht="15" customHeight="1" x14ac:dyDescent="0.2"/>
    <row r="148" customFormat="1" ht="15" customHeight="1" x14ac:dyDescent="0.2"/>
    <row r="149" customFormat="1" ht="15" customHeight="1" x14ac:dyDescent="0.2"/>
    <row r="150" customFormat="1" ht="15" customHeight="1" x14ac:dyDescent="0.2"/>
    <row r="151" customFormat="1" ht="15" customHeight="1" x14ac:dyDescent="0.2"/>
    <row r="152" customFormat="1" ht="15" customHeight="1" x14ac:dyDescent="0.2"/>
    <row r="153" customFormat="1" ht="15" customHeight="1" x14ac:dyDescent="0.2"/>
    <row r="154" customFormat="1" ht="15" customHeight="1" x14ac:dyDescent="0.2"/>
    <row r="155" customFormat="1" ht="15" customHeight="1" x14ac:dyDescent="0.2"/>
    <row r="156" customFormat="1" ht="15" customHeight="1" x14ac:dyDescent="0.2"/>
    <row r="157" customFormat="1" ht="15" customHeight="1" x14ac:dyDescent="0.2"/>
    <row r="158" customFormat="1" ht="15" customHeight="1" x14ac:dyDescent="0.2"/>
    <row r="159" customFormat="1" ht="15" customHeight="1" x14ac:dyDescent="0.2"/>
    <row r="160" customFormat="1" ht="15" customHeight="1" x14ac:dyDescent="0.2"/>
    <row r="161" customFormat="1" ht="15" customHeight="1" x14ac:dyDescent="0.2"/>
    <row r="162" customFormat="1" ht="15" customHeight="1" x14ac:dyDescent="0.2"/>
    <row r="163" customFormat="1" ht="15" customHeight="1" x14ac:dyDescent="0.2"/>
    <row r="164" customFormat="1" ht="15" customHeight="1" x14ac:dyDescent="0.2"/>
    <row r="165" customFormat="1" ht="15" customHeight="1" x14ac:dyDescent="0.2"/>
    <row r="166" customFormat="1" ht="15" customHeight="1" x14ac:dyDescent="0.2"/>
    <row r="167" customFormat="1" ht="15" customHeight="1" x14ac:dyDescent="0.2"/>
    <row r="168" customFormat="1" ht="15" customHeight="1" x14ac:dyDescent="0.2"/>
    <row r="169" customFormat="1" ht="15" customHeight="1" x14ac:dyDescent="0.2"/>
    <row r="170" customFormat="1" ht="15" customHeight="1" x14ac:dyDescent="0.2"/>
    <row r="171" customFormat="1" ht="15" customHeight="1" x14ac:dyDescent="0.2"/>
    <row r="172" customFormat="1" ht="15" customHeight="1" x14ac:dyDescent="0.2"/>
    <row r="173" customFormat="1" ht="15" customHeight="1" x14ac:dyDescent="0.2"/>
    <row r="174" customFormat="1" ht="15" customHeight="1" x14ac:dyDescent="0.2"/>
    <row r="175" customFormat="1" ht="15" customHeight="1" x14ac:dyDescent="0.2"/>
    <row r="176" customFormat="1" ht="15" customHeight="1" x14ac:dyDescent="0.2"/>
    <row r="177" customFormat="1" ht="15" customHeight="1" x14ac:dyDescent="0.2"/>
    <row r="178" customFormat="1" ht="15" customHeight="1" x14ac:dyDescent="0.2"/>
    <row r="179" customFormat="1" ht="15" customHeight="1" x14ac:dyDescent="0.2"/>
    <row r="180" customFormat="1" ht="15" customHeight="1" x14ac:dyDescent="0.2"/>
    <row r="181" customFormat="1" ht="15" customHeight="1" x14ac:dyDescent="0.2"/>
    <row r="182" customFormat="1" ht="15" customHeight="1" x14ac:dyDescent="0.2"/>
    <row r="183" customFormat="1" ht="15" customHeight="1" x14ac:dyDescent="0.2"/>
    <row r="184" customFormat="1" ht="15" customHeight="1" x14ac:dyDescent="0.2"/>
    <row r="185" customFormat="1" ht="15" customHeight="1" x14ac:dyDescent="0.2"/>
    <row r="186" customFormat="1" ht="15" customHeight="1" x14ac:dyDescent="0.2"/>
    <row r="187" customFormat="1" ht="15" customHeight="1" x14ac:dyDescent="0.2"/>
    <row r="188" customFormat="1" ht="15" customHeight="1" x14ac:dyDescent="0.2"/>
    <row r="189" customFormat="1" ht="15" customHeight="1" x14ac:dyDescent="0.2"/>
    <row r="190" customFormat="1" ht="15" customHeight="1" x14ac:dyDescent="0.2"/>
    <row r="191" customFormat="1" ht="15" customHeight="1" x14ac:dyDescent="0.2"/>
    <row r="192" customFormat="1" ht="15" customHeight="1" x14ac:dyDescent="0.2"/>
    <row r="193" customFormat="1" ht="15" customHeight="1" x14ac:dyDescent="0.2"/>
    <row r="194" customFormat="1" ht="15" customHeight="1" x14ac:dyDescent="0.2"/>
    <row r="195" customFormat="1" ht="15" customHeight="1" x14ac:dyDescent="0.2"/>
    <row r="196" customFormat="1" ht="15" customHeight="1" x14ac:dyDescent="0.2"/>
    <row r="197" customFormat="1" ht="15" customHeight="1" x14ac:dyDescent="0.2"/>
    <row r="198" customFormat="1" ht="15" customHeight="1" x14ac:dyDescent="0.2"/>
    <row r="199" customFormat="1" ht="15" customHeight="1" x14ac:dyDescent="0.2"/>
    <row r="200" customFormat="1" ht="15" customHeight="1" x14ac:dyDescent="0.2"/>
    <row r="201" customFormat="1" ht="15" customHeight="1" x14ac:dyDescent="0.2"/>
    <row r="202" customFormat="1" ht="15" customHeight="1" x14ac:dyDescent="0.2"/>
    <row r="203" customFormat="1" ht="15" customHeight="1" x14ac:dyDescent="0.2"/>
    <row r="204" customFormat="1" ht="15" customHeight="1" x14ac:dyDescent="0.2"/>
    <row r="205" customFormat="1" ht="15" customHeight="1" x14ac:dyDescent="0.2"/>
    <row r="206" customFormat="1" ht="15" customHeight="1" x14ac:dyDescent="0.2"/>
    <row r="207" customFormat="1" ht="15" customHeight="1" x14ac:dyDescent="0.2"/>
    <row r="208" customFormat="1" ht="15" customHeight="1" x14ac:dyDescent="0.2"/>
    <row r="209" customFormat="1" ht="15" customHeight="1" x14ac:dyDescent="0.2"/>
    <row r="210" customFormat="1" ht="15" customHeight="1" x14ac:dyDescent="0.2"/>
    <row r="211" customFormat="1" ht="15" customHeight="1" x14ac:dyDescent="0.2"/>
    <row r="212" customFormat="1" ht="15" customHeight="1" x14ac:dyDescent="0.2"/>
    <row r="213" customFormat="1" ht="15" customHeight="1" x14ac:dyDescent="0.2"/>
    <row r="214" customFormat="1" ht="15" customHeight="1" x14ac:dyDescent="0.2"/>
    <row r="215" customFormat="1" ht="15" customHeight="1" x14ac:dyDescent="0.2"/>
    <row r="216" customFormat="1" ht="15" customHeight="1" x14ac:dyDescent="0.2"/>
    <row r="217" customFormat="1" ht="15" customHeight="1" x14ac:dyDescent="0.2"/>
    <row r="218" customFormat="1" ht="15" customHeight="1" x14ac:dyDescent="0.2"/>
    <row r="219" customFormat="1" ht="15" customHeight="1" x14ac:dyDescent="0.2"/>
    <row r="220" customFormat="1" ht="15" customHeight="1" x14ac:dyDescent="0.2"/>
    <row r="221" customFormat="1" ht="15" customHeight="1" x14ac:dyDescent="0.2"/>
    <row r="222" customFormat="1" ht="15" customHeight="1" x14ac:dyDescent="0.2"/>
    <row r="223" customFormat="1" ht="15" customHeight="1" x14ac:dyDescent="0.2"/>
    <row r="224" customFormat="1" ht="15" customHeight="1" x14ac:dyDescent="0.2"/>
    <row r="225" customFormat="1" ht="15" customHeight="1" x14ac:dyDescent="0.2"/>
    <row r="226" customFormat="1" ht="15" customHeight="1" x14ac:dyDescent="0.2"/>
    <row r="227" customFormat="1" ht="15" customHeight="1" x14ac:dyDescent="0.2"/>
    <row r="228" customFormat="1" ht="15" customHeight="1" x14ac:dyDescent="0.2"/>
    <row r="229" customFormat="1" ht="15" customHeight="1" x14ac:dyDescent="0.2"/>
    <row r="230" customFormat="1" ht="15" customHeight="1" x14ac:dyDescent="0.2"/>
    <row r="231" customFormat="1" ht="15" customHeight="1" x14ac:dyDescent="0.2"/>
    <row r="232" customFormat="1" ht="15" customHeight="1" x14ac:dyDescent="0.2"/>
    <row r="233" customFormat="1" ht="15" customHeight="1" x14ac:dyDescent="0.2"/>
    <row r="234" customFormat="1" ht="15" customHeight="1" x14ac:dyDescent="0.2"/>
    <row r="235" customFormat="1" ht="15" customHeight="1" x14ac:dyDescent="0.2"/>
    <row r="236" customFormat="1" ht="15" customHeight="1" x14ac:dyDescent="0.2"/>
    <row r="237" customFormat="1" ht="15" customHeight="1" x14ac:dyDescent="0.2"/>
    <row r="238" customFormat="1" ht="15" customHeight="1" x14ac:dyDescent="0.2"/>
    <row r="239" customFormat="1" ht="15" customHeight="1" x14ac:dyDescent="0.2"/>
    <row r="240" customFormat="1" ht="15" customHeight="1" x14ac:dyDescent="0.2"/>
    <row r="241" customFormat="1" ht="15" customHeight="1" x14ac:dyDescent="0.2"/>
    <row r="242" customFormat="1" ht="15" customHeight="1" x14ac:dyDescent="0.2"/>
    <row r="243" customFormat="1" ht="15" customHeight="1" x14ac:dyDescent="0.2"/>
    <row r="244" customFormat="1" ht="15" customHeight="1" x14ac:dyDescent="0.2"/>
    <row r="245" customFormat="1" ht="15" customHeight="1" x14ac:dyDescent="0.2"/>
    <row r="246" customFormat="1" ht="15" customHeight="1" x14ac:dyDescent="0.2"/>
    <row r="247" customFormat="1" ht="15" customHeight="1" x14ac:dyDescent="0.2"/>
    <row r="248" customFormat="1" ht="15" customHeight="1" x14ac:dyDescent="0.2"/>
    <row r="249" customFormat="1" ht="15" customHeight="1" x14ac:dyDescent="0.2"/>
    <row r="250" customFormat="1" ht="15" customHeight="1" x14ac:dyDescent="0.2"/>
    <row r="251" customFormat="1" ht="15" customHeight="1" x14ac:dyDescent="0.2"/>
    <row r="252" customFormat="1" ht="15" customHeight="1" x14ac:dyDescent="0.2"/>
    <row r="253" customFormat="1" ht="15" customHeight="1" x14ac:dyDescent="0.2"/>
    <row r="254" customFormat="1" ht="15" customHeight="1" x14ac:dyDescent="0.2"/>
    <row r="255" customFormat="1" ht="15" customHeight="1" x14ac:dyDescent="0.2"/>
    <row r="256" customFormat="1" ht="15" customHeight="1" x14ac:dyDescent="0.2"/>
    <row r="257" customFormat="1" ht="15" customHeight="1" x14ac:dyDescent="0.2"/>
    <row r="258" customFormat="1" ht="15" customHeight="1" x14ac:dyDescent="0.2"/>
    <row r="259" customFormat="1" ht="15" customHeight="1" x14ac:dyDescent="0.2"/>
    <row r="260" customFormat="1" ht="15" customHeight="1" x14ac:dyDescent="0.2"/>
    <row r="261" customFormat="1" ht="15" customHeight="1" x14ac:dyDescent="0.2"/>
    <row r="262" customFormat="1" ht="15" customHeight="1" x14ac:dyDescent="0.2"/>
    <row r="263" customFormat="1" ht="15" customHeight="1" x14ac:dyDescent="0.2"/>
    <row r="264" customFormat="1" ht="15" customHeight="1" x14ac:dyDescent="0.2"/>
    <row r="265" customFormat="1"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sheetData>
  <mergeCells count="30">
    <mergeCell ref="H6:H7"/>
    <mergeCell ref="C5:C7"/>
    <mergeCell ref="D5:D7"/>
    <mergeCell ref="E5:E7"/>
    <mergeCell ref="F5:F7"/>
    <mergeCell ref="G5:G7"/>
    <mergeCell ref="C9:C19"/>
    <mergeCell ref="D9:D19"/>
    <mergeCell ref="E9:E19"/>
    <mergeCell ref="F9:F19"/>
    <mergeCell ref="C20:C30"/>
    <mergeCell ref="D20:D30"/>
    <mergeCell ref="E20:E30"/>
    <mergeCell ref="F20:F30"/>
    <mergeCell ref="C31:C41"/>
    <mergeCell ref="D31:D41"/>
    <mergeCell ref="E31:E41"/>
    <mergeCell ref="F31:F41"/>
    <mergeCell ref="C42:C52"/>
    <mergeCell ref="D42:D52"/>
    <mergeCell ref="E42:E52"/>
    <mergeCell ref="F42:F52"/>
    <mergeCell ref="C53:C63"/>
    <mergeCell ref="D53:D63"/>
    <mergeCell ref="E53:E63"/>
    <mergeCell ref="F53:F63"/>
    <mergeCell ref="C64:C74"/>
    <mergeCell ref="D64:D74"/>
    <mergeCell ref="E64:E74"/>
    <mergeCell ref="F64:F74"/>
  </mergeCells>
  <conditionalFormatting sqref="C20:C30">
    <cfRule type="expression" dxfId="121" priority="13" stopIfTrue="1">
      <formula>$N20=1</formula>
    </cfRule>
    <cfRule type="expression" dxfId="120" priority="14">
      <formula>$C20=$C9</formula>
    </cfRule>
    <cfRule type="expression" dxfId="119" priority="15">
      <formula>$N31=1</formula>
    </cfRule>
  </conditionalFormatting>
  <conditionalFormatting sqref="C31:C41">
    <cfRule type="expression" dxfId="118" priority="10" stopIfTrue="1">
      <formula>$N31=1</formula>
    </cfRule>
    <cfRule type="expression" dxfId="117" priority="11">
      <formula>$C31=$C20</formula>
    </cfRule>
    <cfRule type="expression" dxfId="116" priority="12">
      <formula>$N42=1</formula>
    </cfRule>
  </conditionalFormatting>
  <conditionalFormatting sqref="C42:C52">
    <cfRule type="expression" dxfId="115" priority="7" stopIfTrue="1">
      <formula>$N42=1</formula>
    </cfRule>
    <cfRule type="expression" dxfId="114" priority="8">
      <formula>$C42=$C31</formula>
    </cfRule>
    <cfRule type="expression" dxfId="113" priority="9">
      <formula>$N53=1</formula>
    </cfRule>
  </conditionalFormatting>
  <conditionalFormatting sqref="C53:C63">
    <cfRule type="expression" dxfId="112" priority="4" stopIfTrue="1">
      <formula>$N53=1</formula>
    </cfRule>
    <cfRule type="expression" dxfId="111" priority="5">
      <formula>$C53=$C42</formula>
    </cfRule>
    <cfRule type="expression" dxfId="110" priority="6">
      <formula>$N64=1</formula>
    </cfRule>
  </conditionalFormatting>
  <conditionalFormatting sqref="C64:C74">
    <cfRule type="expression" dxfId="109" priority="1" stopIfTrue="1">
      <formula>$N64=1</formula>
    </cfRule>
    <cfRule type="expression" dxfId="108" priority="2">
      <formula>$C64=$C53</formula>
    </cfRule>
    <cfRule type="expression" dxfId="107" priority="3">
      <formula>$N75=1</formula>
    </cfRule>
  </conditionalFormatting>
  <printOptions horizontalCentered="1"/>
  <pageMargins left="0" right="0" top="0.78740157480314965" bottom="0.59055118110236227" header="0.51181102362204722" footer="0.51181102362204722"/>
  <pageSetup paperSize="9" scale="70" orientation="landscape" r:id="rId1"/>
  <headerFooter alignWithMargins="0"/>
  <rowBreaks count="1" manualBreakCount="1">
    <brk id="41" min="1" max="1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CC"/>
    <pageSetUpPr autoPageBreaks="0"/>
  </sheetPr>
  <dimension ref="A1:M130"/>
  <sheetViews>
    <sheetView showGridLines="0" view="pageBreakPreview" zoomScaleNormal="100" zoomScaleSheetLayoutView="100" workbookViewId="0">
      <selection activeCell="B3" sqref="B3:M3"/>
    </sheetView>
  </sheetViews>
  <sheetFormatPr defaultRowHeight="12.75" x14ac:dyDescent="0.2"/>
  <cols>
    <col min="1" max="1" width="9.140625" style="296" customWidth="1"/>
    <col min="2" max="14" width="10.7109375" style="296" customWidth="1"/>
    <col min="15" max="15" width="10.85546875" style="296" customWidth="1"/>
    <col min="16" max="256" width="9.140625" style="296"/>
    <col min="257" max="259" width="10.85546875" style="296" customWidth="1"/>
    <col min="260" max="260" width="10.28515625" style="296" customWidth="1"/>
    <col min="261" max="271" width="10.85546875" style="296" customWidth="1"/>
    <col min="272" max="512" width="9.140625" style="296"/>
    <col min="513" max="515" width="10.85546875" style="296" customWidth="1"/>
    <col min="516" max="516" width="10.28515625" style="296" customWidth="1"/>
    <col min="517" max="527" width="10.85546875" style="296" customWidth="1"/>
    <col min="528" max="768" width="9.140625" style="296"/>
    <col min="769" max="771" width="10.85546875" style="296" customWidth="1"/>
    <col min="772" max="772" width="10.28515625" style="296" customWidth="1"/>
    <col min="773" max="783" width="10.85546875" style="296" customWidth="1"/>
    <col min="784" max="1024" width="9.140625" style="296"/>
    <col min="1025" max="1027" width="10.85546875" style="296" customWidth="1"/>
    <col min="1028" max="1028" width="10.28515625" style="296" customWidth="1"/>
    <col min="1029" max="1039" width="10.85546875" style="296" customWidth="1"/>
    <col min="1040" max="1280" width="9.140625" style="296"/>
    <col min="1281" max="1283" width="10.85546875" style="296" customWidth="1"/>
    <col min="1284" max="1284" width="10.28515625" style="296" customWidth="1"/>
    <col min="1285" max="1295" width="10.85546875" style="296" customWidth="1"/>
    <col min="1296" max="1536" width="9.140625" style="296"/>
    <col min="1537" max="1539" width="10.85546875" style="296" customWidth="1"/>
    <col min="1540" max="1540" width="10.28515625" style="296" customWidth="1"/>
    <col min="1541" max="1551" width="10.85546875" style="296" customWidth="1"/>
    <col min="1552" max="1792" width="9.140625" style="296"/>
    <col min="1793" max="1795" width="10.85546875" style="296" customWidth="1"/>
    <col min="1796" max="1796" width="10.28515625" style="296" customWidth="1"/>
    <col min="1797" max="1807" width="10.85546875" style="296" customWidth="1"/>
    <col min="1808" max="2048" width="9.140625" style="296"/>
    <col min="2049" max="2051" width="10.85546875" style="296" customWidth="1"/>
    <col min="2052" max="2052" width="10.28515625" style="296" customWidth="1"/>
    <col min="2053" max="2063" width="10.85546875" style="296" customWidth="1"/>
    <col min="2064" max="2304" width="9.140625" style="296"/>
    <col min="2305" max="2307" width="10.85546875" style="296" customWidth="1"/>
    <col min="2308" max="2308" width="10.28515625" style="296" customWidth="1"/>
    <col min="2309" max="2319" width="10.85546875" style="296" customWidth="1"/>
    <col min="2320" max="2560" width="9.140625" style="296"/>
    <col min="2561" max="2563" width="10.85546875" style="296" customWidth="1"/>
    <col min="2564" max="2564" width="10.28515625" style="296" customWidth="1"/>
    <col min="2565" max="2575" width="10.85546875" style="296" customWidth="1"/>
    <col min="2576" max="2816" width="9.140625" style="296"/>
    <col min="2817" max="2819" width="10.85546875" style="296" customWidth="1"/>
    <col min="2820" max="2820" width="10.28515625" style="296" customWidth="1"/>
    <col min="2821" max="2831" width="10.85546875" style="296" customWidth="1"/>
    <col min="2832" max="3072" width="9.140625" style="296"/>
    <col min="3073" max="3075" width="10.85546875" style="296" customWidth="1"/>
    <col min="3076" max="3076" width="10.28515625" style="296" customWidth="1"/>
    <col min="3077" max="3087" width="10.85546875" style="296" customWidth="1"/>
    <col min="3088" max="3328" width="9.140625" style="296"/>
    <col min="3329" max="3331" width="10.85546875" style="296" customWidth="1"/>
    <col min="3332" max="3332" width="10.28515625" style="296" customWidth="1"/>
    <col min="3333" max="3343" width="10.85546875" style="296" customWidth="1"/>
    <col min="3344" max="3584" width="9.140625" style="296"/>
    <col min="3585" max="3587" width="10.85546875" style="296" customWidth="1"/>
    <col min="3588" max="3588" width="10.28515625" style="296" customWidth="1"/>
    <col min="3589" max="3599" width="10.85546875" style="296" customWidth="1"/>
    <col min="3600" max="3840" width="9.140625" style="296"/>
    <col min="3841" max="3843" width="10.85546875" style="296" customWidth="1"/>
    <col min="3844" max="3844" width="10.28515625" style="296" customWidth="1"/>
    <col min="3845" max="3855" width="10.85546875" style="296" customWidth="1"/>
    <col min="3856" max="4096" width="9.140625" style="296"/>
    <col min="4097" max="4099" width="10.85546875" style="296" customWidth="1"/>
    <col min="4100" max="4100" width="10.28515625" style="296" customWidth="1"/>
    <col min="4101" max="4111" width="10.85546875" style="296" customWidth="1"/>
    <col min="4112" max="4352" width="9.140625" style="296"/>
    <col min="4353" max="4355" width="10.85546875" style="296" customWidth="1"/>
    <col min="4356" max="4356" width="10.28515625" style="296" customWidth="1"/>
    <col min="4357" max="4367" width="10.85546875" style="296" customWidth="1"/>
    <col min="4368" max="4608" width="9.140625" style="296"/>
    <col min="4609" max="4611" width="10.85546875" style="296" customWidth="1"/>
    <col min="4612" max="4612" width="10.28515625" style="296" customWidth="1"/>
    <col min="4613" max="4623" width="10.85546875" style="296" customWidth="1"/>
    <col min="4624" max="4864" width="9.140625" style="296"/>
    <col min="4865" max="4867" width="10.85546875" style="296" customWidth="1"/>
    <col min="4868" max="4868" width="10.28515625" style="296" customWidth="1"/>
    <col min="4869" max="4879" width="10.85546875" style="296" customWidth="1"/>
    <col min="4880" max="5120" width="9.140625" style="296"/>
    <col min="5121" max="5123" width="10.85546875" style="296" customWidth="1"/>
    <col min="5124" max="5124" width="10.28515625" style="296" customWidth="1"/>
    <col min="5125" max="5135" width="10.85546875" style="296" customWidth="1"/>
    <col min="5136" max="5376" width="9.140625" style="296"/>
    <col min="5377" max="5379" width="10.85546875" style="296" customWidth="1"/>
    <col min="5380" max="5380" width="10.28515625" style="296" customWidth="1"/>
    <col min="5381" max="5391" width="10.85546875" style="296" customWidth="1"/>
    <col min="5392" max="5632" width="9.140625" style="296"/>
    <col min="5633" max="5635" width="10.85546875" style="296" customWidth="1"/>
    <col min="5636" max="5636" width="10.28515625" style="296" customWidth="1"/>
    <col min="5637" max="5647" width="10.85546875" style="296" customWidth="1"/>
    <col min="5648" max="5888" width="9.140625" style="296"/>
    <col min="5889" max="5891" width="10.85546875" style="296" customWidth="1"/>
    <col min="5892" max="5892" width="10.28515625" style="296" customWidth="1"/>
    <col min="5893" max="5903" width="10.85546875" style="296" customWidth="1"/>
    <col min="5904" max="6144" width="9.140625" style="296"/>
    <col min="6145" max="6147" width="10.85546875" style="296" customWidth="1"/>
    <col min="6148" max="6148" width="10.28515625" style="296" customWidth="1"/>
    <col min="6149" max="6159" width="10.85546875" style="296" customWidth="1"/>
    <col min="6160" max="6400" width="9.140625" style="296"/>
    <col min="6401" max="6403" width="10.85546875" style="296" customWidth="1"/>
    <col min="6404" max="6404" width="10.28515625" style="296" customWidth="1"/>
    <col min="6405" max="6415" width="10.85546875" style="296" customWidth="1"/>
    <col min="6416" max="6656" width="9.140625" style="296"/>
    <col min="6657" max="6659" width="10.85546875" style="296" customWidth="1"/>
    <col min="6660" max="6660" width="10.28515625" style="296" customWidth="1"/>
    <col min="6661" max="6671" width="10.85546875" style="296" customWidth="1"/>
    <col min="6672" max="6912" width="9.140625" style="296"/>
    <col min="6913" max="6915" width="10.85546875" style="296" customWidth="1"/>
    <col min="6916" max="6916" width="10.28515625" style="296" customWidth="1"/>
    <col min="6917" max="6927" width="10.85546875" style="296" customWidth="1"/>
    <col min="6928" max="7168" width="9.140625" style="296"/>
    <col min="7169" max="7171" width="10.85546875" style="296" customWidth="1"/>
    <col min="7172" max="7172" width="10.28515625" style="296" customWidth="1"/>
    <col min="7173" max="7183" width="10.85546875" style="296" customWidth="1"/>
    <col min="7184" max="7424" width="9.140625" style="296"/>
    <col min="7425" max="7427" width="10.85546875" style="296" customWidth="1"/>
    <col min="7428" max="7428" width="10.28515625" style="296" customWidth="1"/>
    <col min="7429" max="7439" width="10.85546875" style="296" customWidth="1"/>
    <col min="7440" max="7680" width="9.140625" style="296"/>
    <col min="7681" max="7683" width="10.85546875" style="296" customWidth="1"/>
    <col min="7684" max="7684" width="10.28515625" style="296" customWidth="1"/>
    <col min="7685" max="7695" width="10.85546875" style="296" customWidth="1"/>
    <col min="7696" max="7936" width="9.140625" style="296"/>
    <col min="7937" max="7939" width="10.85546875" style="296" customWidth="1"/>
    <col min="7940" max="7940" width="10.28515625" style="296" customWidth="1"/>
    <col min="7941" max="7951" width="10.85546875" style="296" customWidth="1"/>
    <col min="7952" max="8192" width="9.140625" style="296"/>
    <col min="8193" max="8195" width="10.85546875" style="296" customWidth="1"/>
    <col min="8196" max="8196" width="10.28515625" style="296" customWidth="1"/>
    <col min="8197" max="8207" width="10.85546875" style="296" customWidth="1"/>
    <col min="8208" max="8448" width="9.140625" style="296"/>
    <col min="8449" max="8451" width="10.85546875" style="296" customWidth="1"/>
    <col min="8452" max="8452" width="10.28515625" style="296" customWidth="1"/>
    <col min="8453" max="8463" width="10.85546875" style="296" customWidth="1"/>
    <col min="8464" max="8704" width="9.140625" style="296"/>
    <col min="8705" max="8707" width="10.85546875" style="296" customWidth="1"/>
    <col min="8708" max="8708" width="10.28515625" style="296" customWidth="1"/>
    <col min="8709" max="8719" width="10.85546875" style="296" customWidth="1"/>
    <col min="8720" max="8960" width="9.140625" style="296"/>
    <col min="8961" max="8963" width="10.85546875" style="296" customWidth="1"/>
    <col min="8964" max="8964" width="10.28515625" style="296" customWidth="1"/>
    <col min="8965" max="8975" width="10.85546875" style="296" customWidth="1"/>
    <col min="8976" max="9216" width="9.140625" style="296"/>
    <col min="9217" max="9219" width="10.85546875" style="296" customWidth="1"/>
    <col min="9220" max="9220" width="10.28515625" style="296" customWidth="1"/>
    <col min="9221" max="9231" width="10.85546875" style="296" customWidth="1"/>
    <col min="9232" max="9472" width="9.140625" style="296"/>
    <col min="9473" max="9475" width="10.85546875" style="296" customWidth="1"/>
    <col min="9476" max="9476" width="10.28515625" style="296" customWidth="1"/>
    <col min="9477" max="9487" width="10.85546875" style="296" customWidth="1"/>
    <col min="9488" max="9728" width="9.140625" style="296"/>
    <col min="9729" max="9731" width="10.85546875" style="296" customWidth="1"/>
    <col min="9732" max="9732" width="10.28515625" style="296" customWidth="1"/>
    <col min="9733" max="9743" width="10.85546875" style="296" customWidth="1"/>
    <col min="9744" max="9984" width="9.140625" style="296"/>
    <col min="9985" max="9987" width="10.85546875" style="296" customWidth="1"/>
    <col min="9988" max="9988" width="10.28515625" style="296" customWidth="1"/>
    <col min="9989" max="9999" width="10.85546875" style="296" customWidth="1"/>
    <col min="10000" max="10240" width="9.140625" style="296"/>
    <col min="10241" max="10243" width="10.85546875" style="296" customWidth="1"/>
    <col min="10244" max="10244" width="10.28515625" style="296" customWidth="1"/>
    <col min="10245" max="10255" width="10.85546875" style="296" customWidth="1"/>
    <col min="10256" max="10496" width="9.140625" style="296"/>
    <col min="10497" max="10499" width="10.85546875" style="296" customWidth="1"/>
    <col min="10500" max="10500" width="10.28515625" style="296" customWidth="1"/>
    <col min="10501" max="10511" width="10.85546875" style="296" customWidth="1"/>
    <col min="10512" max="10752" width="9.140625" style="296"/>
    <col min="10753" max="10755" width="10.85546875" style="296" customWidth="1"/>
    <col min="10756" max="10756" width="10.28515625" style="296" customWidth="1"/>
    <col min="10757" max="10767" width="10.85546875" style="296" customWidth="1"/>
    <col min="10768" max="11008" width="9.140625" style="296"/>
    <col min="11009" max="11011" width="10.85546875" style="296" customWidth="1"/>
    <col min="11012" max="11012" width="10.28515625" style="296" customWidth="1"/>
    <col min="11013" max="11023" width="10.85546875" style="296" customWidth="1"/>
    <col min="11024" max="11264" width="9.140625" style="296"/>
    <col min="11265" max="11267" width="10.85546875" style="296" customWidth="1"/>
    <col min="11268" max="11268" width="10.28515625" style="296" customWidth="1"/>
    <col min="11269" max="11279" width="10.85546875" style="296" customWidth="1"/>
    <col min="11280" max="11520" width="9.140625" style="296"/>
    <col min="11521" max="11523" width="10.85546875" style="296" customWidth="1"/>
    <col min="11524" max="11524" width="10.28515625" style="296" customWidth="1"/>
    <col min="11525" max="11535" width="10.85546875" style="296" customWidth="1"/>
    <col min="11536" max="11776" width="9.140625" style="296"/>
    <col min="11777" max="11779" width="10.85546875" style="296" customWidth="1"/>
    <col min="11780" max="11780" width="10.28515625" style="296" customWidth="1"/>
    <col min="11781" max="11791" width="10.85546875" style="296" customWidth="1"/>
    <col min="11792" max="12032" width="9.140625" style="296"/>
    <col min="12033" max="12035" width="10.85546875" style="296" customWidth="1"/>
    <col min="12036" max="12036" width="10.28515625" style="296" customWidth="1"/>
    <col min="12037" max="12047" width="10.85546875" style="296" customWidth="1"/>
    <col min="12048" max="12288" width="9.140625" style="296"/>
    <col min="12289" max="12291" width="10.85546875" style="296" customWidth="1"/>
    <col min="12292" max="12292" width="10.28515625" style="296" customWidth="1"/>
    <col min="12293" max="12303" width="10.85546875" style="296" customWidth="1"/>
    <col min="12304" max="12544" width="9.140625" style="296"/>
    <col min="12545" max="12547" width="10.85546875" style="296" customWidth="1"/>
    <col min="12548" max="12548" width="10.28515625" style="296" customWidth="1"/>
    <col min="12549" max="12559" width="10.85546875" style="296" customWidth="1"/>
    <col min="12560" max="12800" width="9.140625" style="296"/>
    <col min="12801" max="12803" width="10.85546875" style="296" customWidth="1"/>
    <col min="12804" max="12804" width="10.28515625" style="296" customWidth="1"/>
    <col min="12805" max="12815" width="10.85546875" style="296" customWidth="1"/>
    <col min="12816" max="13056" width="9.140625" style="296"/>
    <col min="13057" max="13059" width="10.85546875" style="296" customWidth="1"/>
    <col min="13060" max="13060" width="10.28515625" style="296" customWidth="1"/>
    <col min="13061" max="13071" width="10.85546875" style="296" customWidth="1"/>
    <col min="13072" max="13312" width="9.140625" style="296"/>
    <col min="13313" max="13315" width="10.85546875" style="296" customWidth="1"/>
    <col min="13316" max="13316" width="10.28515625" style="296" customWidth="1"/>
    <col min="13317" max="13327" width="10.85546875" style="296" customWidth="1"/>
    <col min="13328" max="13568" width="9.140625" style="296"/>
    <col min="13569" max="13571" width="10.85546875" style="296" customWidth="1"/>
    <col min="13572" max="13572" width="10.28515625" style="296" customWidth="1"/>
    <col min="13573" max="13583" width="10.85546875" style="296" customWidth="1"/>
    <col min="13584" max="13824" width="9.140625" style="296"/>
    <col min="13825" max="13827" width="10.85546875" style="296" customWidth="1"/>
    <col min="13828" max="13828" width="10.28515625" style="296" customWidth="1"/>
    <col min="13829" max="13839" width="10.85546875" style="296" customWidth="1"/>
    <col min="13840" max="14080" width="9.140625" style="296"/>
    <col min="14081" max="14083" width="10.85546875" style="296" customWidth="1"/>
    <col min="14084" max="14084" width="10.28515625" style="296" customWidth="1"/>
    <col min="14085" max="14095" width="10.85546875" style="296" customWidth="1"/>
    <col min="14096" max="14336" width="9.140625" style="296"/>
    <col min="14337" max="14339" width="10.85546875" style="296" customWidth="1"/>
    <col min="14340" max="14340" width="10.28515625" style="296" customWidth="1"/>
    <col min="14341" max="14351" width="10.85546875" style="296" customWidth="1"/>
    <col min="14352" max="14592" width="9.140625" style="296"/>
    <col min="14593" max="14595" width="10.85546875" style="296" customWidth="1"/>
    <col min="14596" max="14596" width="10.28515625" style="296" customWidth="1"/>
    <col min="14597" max="14607" width="10.85546875" style="296" customWidth="1"/>
    <col min="14608" max="14848" width="9.140625" style="296"/>
    <col min="14849" max="14851" width="10.85546875" style="296" customWidth="1"/>
    <col min="14852" max="14852" width="10.28515625" style="296" customWidth="1"/>
    <col min="14853" max="14863" width="10.85546875" style="296" customWidth="1"/>
    <col min="14864" max="15104" width="9.140625" style="296"/>
    <col min="15105" max="15107" width="10.85546875" style="296" customWidth="1"/>
    <col min="15108" max="15108" width="10.28515625" style="296" customWidth="1"/>
    <col min="15109" max="15119" width="10.85546875" style="296" customWidth="1"/>
    <col min="15120" max="15360" width="9.140625" style="296"/>
    <col min="15361" max="15363" width="10.85546875" style="296" customWidth="1"/>
    <col min="15364" max="15364" width="10.28515625" style="296" customWidth="1"/>
    <col min="15365" max="15375" width="10.85546875" style="296" customWidth="1"/>
    <col min="15376" max="15616" width="9.140625" style="296"/>
    <col min="15617" max="15619" width="10.85546875" style="296" customWidth="1"/>
    <col min="15620" max="15620" width="10.28515625" style="296" customWidth="1"/>
    <col min="15621" max="15631" width="10.85546875" style="296" customWidth="1"/>
    <col min="15632" max="15872" width="9.140625" style="296"/>
    <col min="15873" max="15875" width="10.85546875" style="296" customWidth="1"/>
    <col min="15876" max="15876" width="10.28515625" style="296" customWidth="1"/>
    <col min="15877" max="15887" width="10.85546875" style="296" customWidth="1"/>
    <col min="15888" max="16128" width="9.140625" style="296"/>
    <col min="16129" max="16131" width="10.85546875" style="296" customWidth="1"/>
    <col min="16132" max="16132" width="10.28515625" style="296" customWidth="1"/>
    <col min="16133" max="16143" width="10.85546875" style="296" customWidth="1"/>
    <col min="16144" max="16384" width="9.140625" style="296"/>
  </cols>
  <sheetData>
    <row r="1" spans="1:13" ht="15" customHeight="1" x14ac:dyDescent="0.2">
      <c r="A1" s="294"/>
      <c r="B1" s="162" t="s">
        <v>712</v>
      </c>
      <c r="C1" s="173"/>
      <c r="D1" s="173"/>
      <c r="E1" s="174"/>
      <c r="F1" s="174"/>
      <c r="G1" s="174"/>
      <c r="H1" s="173"/>
      <c r="I1" s="173"/>
      <c r="J1" s="173"/>
      <c r="K1" s="173"/>
      <c r="L1" s="173"/>
      <c r="M1" s="437"/>
    </row>
    <row r="2" spans="1:13" ht="15" customHeight="1" x14ac:dyDescent="0.25">
      <c r="A2" s="298"/>
      <c r="B2" s="612"/>
      <c r="C2" s="318"/>
      <c r="D2" s="318"/>
      <c r="E2" s="319"/>
      <c r="F2" s="319"/>
      <c r="G2" s="319"/>
      <c r="H2" s="318"/>
      <c r="I2" s="318"/>
      <c r="J2" s="318"/>
      <c r="K2" s="318"/>
      <c r="L2" s="318"/>
      <c r="M2" s="320"/>
    </row>
    <row r="3" spans="1:13" ht="30" customHeight="1" x14ac:dyDescent="0.2">
      <c r="A3" s="294"/>
      <c r="B3" s="897" t="s">
        <v>1257</v>
      </c>
      <c r="C3" s="897"/>
      <c r="D3" s="897"/>
      <c r="E3" s="897"/>
      <c r="F3" s="897"/>
      <c r="G3" s="897"/>
      <c r="H3" s="897"/>
      <c r="I3" s="897"/>
      <c r="J3" s="897"/>
      <c r="K3" s="897"/>
      <c r="L3" s="897"/>
      <c r="M3" s="897"/>
    </row>
    <row r="4" spans="1:13" ht="15" customHeight="1" x14ac:dyDescent="0.2">
      <c r="A4" s="294"/>
      <c r="B4" s="176"/>
      <c r="C4" s="177"/>
      <c r="D4" s="176"/>
      <c r="E4" s="61"/>
      <c r="F4" s="61"/>
      <c r="G4" s="61"/>
      <c r="H4" s="176"/>
      <c r="I4" s="176"/>
      <c r="J4" s="176"/>
      <c r="K4" s="176"/>
      <c r="L4" s="176"/>
      <c r="M4"/>
    </row>
    <row r="5" spans="1:13" ht="15" customHeight="1" x14ac:dyDescent="0.25">
      <c r="A5" s="294"/>
      <c r="B5" s="175" t="s">
        <v>1159</v>
      </c>
      <c r="C5" s="175"/>
      <c r="D5" s="175"/>
      <c r="E5" s="175"/>
      <c r="F5" s="175"/>
      <c r="G5" s="175"/>
      <c r="H5" s="175"/>
      <c r="I5" s="175"/>
      <c r="J5" s="175"/>
      <c r="K5" s="175"/>
      <c r="L5" s="175"/>
      <c r="M5" s="175"/>
    </row>
    <row r="6" spans="1:13" ht="15" customHeight="1" x14ac:dyDescent="0.2">
      <c r="A6" s="297"/>
      <c r="B6" s="297"/>
      <c r="C6" s="297"/>
      <c r="D6" s="297"/>
      <c r="E6" s="297"/>
      <c r="F6" s="297"/>
      <c r="G6" s="297"/>
      <c r="H6" s="297"/>
      <c r="I6" s="297"/>
      <c r="J6" s="297"/>
      <c r="K6" s="297"/>
      <c r="L6" s="297"/>
      <c r="M6" s="295"/>
    </row>
    <row r="7" spans="1:13" ht="15" customHeight="1" x14ac:dyDescent="0.2">
      <c r="A7" s="294"/>
      <c r="B7" s="294"/>
      <c r="C7" s="294"/>
      <c r="D7" s="294"/>
      <c r="E7" s="294"/>
      <c r="F7" s="294"/>
      <c r="G7" s="294"/>
      <c r="H7" s="294"/>
      <c r="I7" s="294"/>
      <c r="J7" s="294"/>
      <c r="K7" s="294"/>
      <c r="L7" s="294"/>
      <c r="M7" s="295"/>
    </row>
    <row r="8" spans="1:13" ht="15" customHeight="1" x14ac:dyDescent="0.2">
      <c r="A8" s="294"/>
      <c r="B8" s="294"/>
      <c r="C8" s="294"/>
      <c r="D8" s="294"/>
      <c r="E8" s="294"/>
      <c r="F8" s="294"/>
      <c r="G8" s="294"/>
      <c r="H8" s="294"/>
      <c r="I8" s="294"/>
      <c r="J8" s="294"/>
      <c r="K8" s="294"/>
      <c r="L8" s="294"/>
      <c r="M8" s="295"/>
    </row>
    <row r="9" spans="1:13" ht="15" customHeight="1" x14ac:dyDescent="0.2">
      <c r="B9" s="299"/>
      <c r="C9" s="299"/>
      <c r="D9" s="299"/>
      <c r="E9" s="299"/>
      <c r="F9" s="299"/>
      <c r="G9" s="299"/>
      <c r="H9" s="299"/>
    </row>
    <row r="10" spans="1:13" ht="15" customHeight="1" x14ac:dyDescent="0.2">
      <c r="B10" s="299"/>
      <c r="C10" s="299"/>
      <c r="D10" s="299"/>
      <c r="E10" s="299"/>
      <c r="F10" s="299"/>
      <c r="G10" s="299"/>
      <c r="H10" s="299"/>
    </row>
    <row r="11" spans="1:13" x14ac:dyDescent="0.2">
      <c r="B11" s="299"/>
      <c r="C11" s="918"/>
      <c r="D11" s="919"/>
      <c r="E11" s="919"/>
      <c r="F11" s="919"/>
      <c r="G11" s="919"/>
      <c r="H11" s="919"/>
    </row>
    <row r="12" spans="1:13" x14ac:dyDescent="0.2">
      <c r="B12" s="299"/>
      <c r="C12" s="299"/>
      <c r="D12" s="299"/>
      <c r="E12" s="299"/>
      <c r="F12" s="299"/>
      <c r="G12" s="299"/>
      <c r="H12" s="299"/>
    </row>
    <row r="13" spans="1:13" x14ac:dyDescent="0.2">
      <c r="B13" s="299"/>
      <c r="C13" s="299"/>
      <c r="D13" s="299"/>
      <c r="E13" s="299"/>
      <c r="F13" s="299"/>
      <c r="G13" s="299"/>
      <c r="H13" s="299"/>
    </row>
    <row r="14" spans="1:13" x14ac:dyDescent="0.2">
      <c r="B14" s="299"/>
      <c r="C14" s="299"/>
      <c r="D14" s="299"/>
      <c r="E14" s="299"/>
      <c r="F14" s="299"/>
      <c r="G14" s="299"/>
      <c r="H14" s="299"/>
    </row>
    <row r="127" spans="2:2" x14ac:dyDescent="0.2">
      <c r="B127" s="300"/>
    </row>
    <row r="128" spans="2:2" x14ac:dyDescent="0.2">
      <c r="B128" s="300"/>
    </row>
    <row r="129" spans="2:2" x14ac:dyDescent="0.2">
      <c r="B129" s="300"/>
    </row>
    <row r="130" spans="2:2" x14ac:dyDescent="0.2">
      <c r="B130" s="300"/>
    </row>
  </sheetData>
  <mergeCells count="2">
    <mergeCell ref="B3:M3"/>
    <mergeCell ref="C11:H11"/>
  </mergeCells>
  <printOptions horizontalCentered="1" verticalCentered="1"/>
  <pageMargins left="0.39370078740157483" right="0.39370078740157483" top="0" bottom="0.39370078740157483" header="0.51181102362204722" footer="0.51181102362204722"/>
  <pageSetup paperSize="9" scale="80" orientation="landscape" r:id="rId1"/>
  <headerFooter alignWithMargins="0"/>
  <rowBreaks count="8" manualBreakCount="8">
    <brk id="105" max="16383" man="1"/>
    <brk id="127" max="16383" man="1"/>
    <brk id="171" max="16383" man="1"/>
    <brk id="214" max="16383" man="1"/>
    <brk id="259" max="16383" man="1"/>
    <brk id="291" max="16383" man="1"/>
    <brk id="338" max="16383" man="1"/>
    <brk id="374"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autoPageBreaks="0"/>
  </sheetPr>
  <dimension ref="A1:E124"/>
  <sheetViews>
    <sheetView showGridLines="0" view="pageBreakPreview" zoomScaleNormal="100" zoomScaleSheetLayoutView="100" workbookViewId="0">
      <selection activeCell="J19" sqref="J19"/>
    </sheetView>
  </sheetViews>
  <sheetFormatPr defaultColWidth="9.28515625" defaultRowHeight="12.75" x14ac:dyDescent="0.2"/>
  <cols>
    <col min="1" max="1" width="70.7109375" style="759" customWidth="1"/>
    <col min="2" max="4" width="12.7109375" style="759" customWidth="1"/>
    <col min="5" max="5" width="0.7109375" style="759" customWidth="1"/>
    <col min="6" max="229" width="9.28515625" style="759"/>
    <col min="230" max="230" width="56" style="759" customWidth="1"/>
    <col min="231" max="232" width="11.42578125" style="759" customWidth="1"/>
    <col min="233" max="233" width="12.5703125" style="759" customWidth="1"/>
    <col min="234" max="234" width="0.7109375" style="759" customWidth="1"/>
    <col min="235" max="235" width="13.28515625" style="759" bestFit="1" customWidth="1"/>
    <col min="236" max="236" width="17.42578125" style="759" customWidth="1"/>
    <col min="237" max="237" width="13.28515625" style="759" customWidth="1"/>
    <col min="238" max="238" width="10.7109375" style="759" bestFit="1" customWidth="1"/>
    <col min="239" max="485" width="9.28515625" style="759"/>
    <col min="486" max="486" width="56" style="759" customWidth="1"/>
    <col min="487" max="488" width="11.42578125" style="759" customWidth="1"/>
    <col min="489" max="489" width="12.5703125" style="759" customWidth="1"/>
    <col min="490" max="490" width="0.7109375" style="759" customWidth="1"/>
    <col min="491" max="491" width="13.28515625" style="759" bestFit="1" customWidth="1"/>
    <col min="492" max="492" width="17.42578125" style="759" customWidth="1"/>
    <col min="493" max="493" width="13.28515625" style="759" customWidth="1"/>
    <col min="494" max="494" width="10.7109375" style="759" bestFit="1" customWidth="1"/>
    <col min="495" max="741" width="9.28515625" style="759"/>
    <col min="742" max="742" width="56" style="759" customWidth="1"/>
    <col min="743" max="744" width="11.42578125" style="759" customWidth="1"/>
    <col min="745" max="745" width="12.5703125" style="759" customWidth="1"/>
    <col min="746" max="746" width="0.7109375" style="759" customWidth="1"/>
    <col min="747" max="747" width="13.28515625" style="759" bestFit="1" customWidth="1"/>
    <col min="748" max="748" width="17.42578125" style="759" customWidth="1"/>
    <col min="749" max="749" width="13.28515625" style="759" customWidth="1"/>
    <col min="750" max="750" width="10.7109375" style="759" bestFit="1" customWidth="1"/>
    <col min="751" max="997" width="9.28515625" style="759"/>
    <col min="998" max="998" width="56" style="759" customWidth="1"/>
    <col min="999" max="1000" width="11.42578125" style="759" customWidth="1"/>
    <col min="1001" max="1001" width="12.5703125" style="759" customWidth="1"/>
    <col min="1002" max="1002" width="0.7109375" style="759" customWidth="1"/>
    <col min="1003" max="1003" width="13.28515625" style="759" bestFit="1" customWidth="1"/>
    <col min="1004" max="1004" width="17.42578125" style="759" customWidth="1"/>
    <col min="1005" max="1005" width="13.28515625" style="759" customWidth="1"/>
    <col min="1006" max="1006" width="10.7109375" style="759" bestFit="1" customWidth="1"/>
    <col min="1007" max="1253" width="9.28515625" style="759"/>
    <col min="1254" max="1254" width="56" style="759" customWidth="1"/>
    <col min="1255" max="1256" width="11.42578125" style="759" customWidth="1"/>
    <col min="1257" max="1257" width="12.5703125" style="759" customWidth="1"/>
    <col min="1258" max="1258" width="0.7109375" style="759" customWidth="1"/>
    <col min="1259" max="1259" width="13.28515625" style="759" bestFit="1" customWidth="1"/>
    <col min="1260" max="1260" width="17.42578125" style="759" customWidth="1"/>
    <col min="1261" max="1261" width="13.28515625" style="759" customWidth="1"/>
    <col min="1262" max="1262" width="10.7109375" style="759" bestFit="1" customWidth="1"/>
    <col min="1263" max="1509" width="9.28515625" style="759"/>
    <col min="1510" max="1510" width="56" style="759" customWidth="1"/>
    <col min="1511" max="1512" width="11.42578125" style="759" customWidth="1"/>
    <col min="1513" max="1513" width="12.5703125" style="759" customWidth="1"/>
    <col min="1514" max="1514" width="0.7109375" style="759" customWidth="1"/>
    <col min="1515" max="1515" width="13.28515625" style="759" bestFit="1" customWidth="1"/>
    <col min="1516" max="1516" width="17.42578125" style="759" customWidth="1"/>
    <col min="1517" max="1517" width="13.28515625" style="759" customWidth="1"/>
    <col min="1518" max="1518" width="10.7109375" style="759" bestFit="1" customWidth="1"/>
    <col min="1519" max="1765" width="9.28515625" style="759"/>
    <col min="1766" max="1766" width="56" style="759" customWidth="1"/>
    <col min="1767" max="1768" width="11.42578125" style="759" customWidth="1"/>
    <col min="1769" max="1769" width="12.5703125" style="759" customWidth="1"/>
    <col min="1770" max="1770" width="0.7109375" style="759" customWidth="1"/>
    <col min="1771" max="1771" width="13.28515625" style="759" bestFit="1" customWidth="1"/>
    <col min="1772" max="1772" width="17.42578125" style="759" customWidth="1"/>
    <col min="1773" max="1773" width="13.28515625" style="759" customWidth="1"/>
    <col min="1774" max="1774" width="10.7109375" style="759" bestFit="1" customWidth="1"/>
    <col min="1775" max="2021" width="9.28515625" style="759"/>
    <col min="2022" max="2022" width="56" style="759" customWidth="1"/>
    <col min="2023" max="2024" width="11.42578125" style="759" customWidth="1"/>
    <col min="2025" max="2025" width="12.5703125" style="759" customWidth="1"/>
    <col min="2026" max="2026" width="0.7109375" style="759" customWidth="1"/>
    <col min="2027" max="2027" width="13.28515625" style="759" bestFit="1" customWidth="1"/>
    <col min="2028" max="2028" width="17.42578125" style="759" customWidth="1"/>
    <col min="2029" max="2029" width="13.28515625" style="759" customWidth="1"/>
    <col min="2030" max="2030" width="10.7109375" style="759" bestFit="1" customWidth="1"/>
    <col min="2031" max="2277" width="9.28515625" style="759"/>
    <col min="2278" max="2278" width="56" style="759" customWidth="1"/>
    <col min="2279" max="2280" width="11.42578125" style="759" customWidth="1"/>
    <col min="2281" max="2281" width="12.5703125" style="759" customWidth="1"/>
    <col min="2282" max="2282" width="0.7109375" style="759" customWidth="1"/>
    <col min="2283" max="2283" width="13.28515625" style="759" bestFit="1" customWidth="1"/>
    <col min="2284" max="2284" width="17.42578125" style="759" customWidth="1"/>
    <col min="2285" max="2285" width="13.28515625" style="759" customWidth="1"/>
    <col min="2286" max="2286" width="10.7109375" style="759" bestFit="1" customWidth="1"/>
    <col min="2287" max="2533" width="9.28515625" style="759"/>
    <col min="2534" max="2534" width="56" style="759" customWidth="1"/>
    <col min="2535" max="2536" width="11.42578125" style="759" customWidth="1"/>
    <col min="2537" max="2537" width="12.5703125" style="759" customWidth="1"/>
    <col min="2538" max="2538" width="0.7109375" style="759" customWidth="1"/>
    <col min="2539" max="2539" width="13.28515625" style="759" bestFit="1" customWidth="1"/>
    <col min="2540" max="2540" width="17.42578125" style="759" customWidth="1"/>
    <col min="2541" max="2541" width="13.28515625" style="759" customWidth="1"/>
    <col min="2542" max="2542" width="10.7109375" style="759" bestFit="1" customWidth="1"/>
    <col min="2543" max="2789" width="9.28515625" style="759"/>
    <col min="2790" max="2790" width="56" style="759" customWidth="1"/>
    <col min="2791" max="2792" width="11.42578125" style="759" customWidth="1"/>
    <col min="2793" max="2793" width="12.5703125" style="759" customWidth="1"/>
    <col min="2794" max="2794" width="0.7109375" style="759" customWidth="1"/>
    <col min="2795" max="2795" width="13.28515625" style="759" bestFit="1" customWidth="1"/>
    <col min="2796" max="2796" width="17.42578125" style="759" customWidth="1"/>
    <col min="2797" max="2797" width="13.28515625" style="759" customWidth="1"/>
    <col min="2798" max="2798" width="10.7109375" style="759" bestFit="1" customWidth="1"/>
    <col min="2799" max="3045" width="9.28515625" style="759"/>
    <col min="3046" max="3046" width="56" style="759" customWidth="1"/>
    <col min="3047" max="3048" width="11.42578125" style="759" customWidth="1"/>
    <col min="3049" max="3049" width="12.5703125" style="759" customWidth="1"/>
    <col min="3050" max="3050" width="0.7109375" style="759" customWidth="1"/>
    <col min="3051" max="3051" width="13.28515625" style="759" bestFit="1" customWidth="1"/>
    <col min="3052" max="3052" width="17.42578125" style="759" customWidth="1"/>
    <col min="3053" max="3053" width="13.28515625" style="759" customWidth="1"/>
    <col min="3054" max="3054" width="10.7109375" style="759" bestFit="1" customWidth="1"/>
    <col min="3055" max="3301" width="9.28515625" style="759"/>
    <col min="3302" max="3302" width="56" style="759" customWidth="1"/>
    <col min="3303" max="3304" width="11.42578125" style="759" customWidth="1"/>
    <col min="3305" max="3305" width="12.5703125" style="759" customWidth="1"/>
    <col min="3306" max="3306" width="0.7109375" style="759" customWidth="1"/>
    <col min="3307" max="3307" width="13.28515625" style="759" bestFit="1" customWidth="1"/>
    <col min="3308" max="3308" width="17.42578125" style="759" customWidth="1"/>
    <col min="3309" max="3309" width="13.28515625" style="759" customWidth="1"/>
    <col min="3310" max="3310" width="10.7109375" style="759" bestFit="1" customWidth="1"/>
    <col min="3311" max="3557" width="9.28515625" style="759"/>
    <col min="3558" max="3558" width="56" style="759" customWidth="1"/>
    <col min="3559" max="3560" width="11.42578125" style="759" customWidth="1"/>
    <col min="3561" max="3561" width="12.5703125" style="759" customWidth="1"/>
    <col min="3562" max="3562" width="0.7109375" style="759" customWidth="1"/>
    <col min="3563" max="3563" width="13.28515625" style="759" bestFit="1" customWidth="1"/>
    <col min="3564" max="3564" width="17.42578125" style="759" customWidth="1"/>
    <col min="3565" max="3565" width="13.28515625" style="759" customWidth="1"/>
    <col min="3566" max="3566" width="10.7109375" style="759" bestFit="1" customWidth="1"/>
    <col min="3567" max="3813" width="9.28515625" style="759"/>
    <col min="3814" max="3814" width="56" style="759" customWidth="1"/>
    <col min="3815" max="3816" width="11.42578125" style="759" customWidth="1"/>
    <col min="3817" max="3817" width="12.5703125" style="759" customWidth="1"/>
    <col min="3818" max="3818" width="0.7109375" style="759" customWidth="1"/>
    <col min="3819" max="3819" width="13.28515625" style="759" bestFit="1" customWidth="1"/>
    <col min="3820" max="3820" width="17.42578125" style="759" customWidth="1"/>
    <col min="3821" max="3821" width="13.28515625" style="759" customWidth="1"/>
    <col min="3822" max="3822" width="10.7109375" style="759" bestFit="1" customWidth="1"/>
    <col min="3823" max="4069" width="9.28515625" style="759"/>
    <col min="4070" max="4070" width="56" style="759" customWidth="1"/>
    <col min="4071" max="4072" width="11.42578125" style="759" customWidth="1"/>
    <col min="4073" max="4073" width="12.5703125" style="759" customWidth="1"/>
    <col min="4074" max="4074" width="0.7109375" style="759" customWidth="1"/>
    <col min="4075" max="4075" width="13.28515625" style="759" bestFit="1" customWidth="1"/>
    <col min="4076" max="4076" width="17.42578125" style="759" customWidth="1"/>
    <col min="4077" max="4077" width="13.28515625" style="759" customWidth="1"/>
    <col min="4078" max="4078" width="10.7109375" style="759" bestFit="1" customWidth="1"/>
    <col min="4079" max="4325" width="9.28515625" style="759"/>
    <col min="4326" max="4326" width="56" style="759" customWidth="1"/>
    <col min="4327" max="4328" width="11.42578125" style="759" customWidth="1"/>
    <col min="4329" max="4329" width="12.5703125" style="759" customWidth="1"/>
    <col min="4330" max="4330" width="0.7109375" style="759" customWidth="1"/>
    <col min="4331" max="4331" width="13.28515625" style="759" bestFit="1" customWidth="1"/>
    <col min="4332" max="4332" width="17.42578125" style="759" customWidth="1"/>
    <col min="4333" max="4333" width="13.28515625" style="759" customWidth="1"/>
    <col min="4334" max="4334" width="10.7109375" style="759" bestFit="1" customWidth="1"/>
    <col min="4335" max="4581" width="9.28515625" style="759"/>
    <col min="4582" max="4582" width="56" style="759" customWidth="1"/>
    <col min="4583" max="4584" width="11.42578125" style="759" customWidth="1"/>
    <col min="4585" max="4585" width="12.5703125" style="759" customWidth="1"/>
    <col min="4586" max="4586" width="0.7109375" style="759" customWidth="1"/>
    <col min="4587" max="4587" width="13.28515625" style="759" bestFit="1" customWidth="1"/>
    <col min="4588" max="4588" width="17.42578125" style="759" customWidth="1"/>
    <col min="4589" max="4589" width="13.28515625" style="759" customWidth="1"/>
    <col min="4590" max="4590" width="10.7109375" style="759" bestFit="1" customWidth="1"/>
    <col min="4591" max="4837" width="9.28515625" style="759"/>
    <col min="4838" max="4838" width="56" style="759" customWidth="1"/>
    <col min="4839" max="4840" width="11.42578125" style="759" customWidth="1"/>
    <col min="4841" max="4841" width="12.5703125" style="759" customWidth="1"/>
    <col min="4842" max="4842" width="0.7109375" style="759" customWidth="1"/>
    <col min="4843" max="4843" width="13.28515625" style="759" bestFit="1" customWidth="1"/>
    <col min="4844" max="4844" width="17.42578125" style="759" customWidth="1"/>
    <col min="4845" max="4845" width="13.28515625" style="759" customWidth="1"/>
    <col min="4846" max="4846" width="10.7109375" style="759" bestFit="1" customWidth="1"/>
    <col min="4847" max="5093" width="9.28515625" style="759"/>
    <col min="5094" max="5094" width="56" style="759" customWidth="1"/>
    <col min="5095" max="5096" width="11.42578125" style="759" customWidth="1"/>
    <col min="5097" max="5097" width="12.5703125" style="759" customWidth="1"/>
    <col min="5098" max="5098" width="0.7109375" style="759" customWidth="1"/>
    <col min="5099" max="5099" width="13.28515625" style="759" bestFit="1" customWidth="1"/>
    <col min="5100" max="5100" width="17.42578125" style="759" customWidth="1"/>
    <col min="5101" max="5101" width="13.28515625" style="759" customWidth="1"/>
    <col min="5102" max="5102" width="10.7109375" style="759" bestFit="1" customWidth="1"/>
    <col min="5103" max="5349" width="9.28515625" style="759"/>
    <col min="5350" max="5350" width="56" style="759" customWidth="1"/>
    <col min="5351" max="5352" width="11.42578125" style="759" customWidth="1"/>
    <col min="5353" max="5353" width="12.5703125" style="759" customWidth="1"/>
    <col min="5354" max="5354" width="0.7109375" style="759" customWidth="1"/>
    <col min="5355" max="5355" width="13.28515625" style="759" bestFit="1" customWidth="1"/>
    <col min="5356" max="5356" width="17.42578125" style="759" customWidth="1"/>
    <col min="5357" max="5357" width="13.28515625" style="759" customWidth="1"/>
    <col min="5358" max="5358" width="10.7109375" style="759" bestFit="1" customWidth="1"/>
    <col min="5359" max="5605" width="9.28515625" style="759"/>
    <col min="5606" max="5606" width="56" style="759" customWidth="1"/>
    <col min="5607" max="5608" width="11.42578125" style="759" customWidth="1"/>
    <col min="5609" max="5609" width="12.5703125" style="759" customWidth="1"/>
    <col min="5610" max="5610" width="0.7109375" style="759" customWidth="1"/>
    <col min="5611" max="5611" width="13.28515625" style="759" bestFit="1" customWidth="1"/>
    <col min="5612" max="5612" width="17.42578125" style="759" customWidth="1"/>
    <col min="5613" max="5613" width="13.28515625" style="759" customWidth="1"/>
    <col min="5614" max="5614" width="10.7109375" style="759" bestFit="1" customWidth="1"/>
    <col min="5615" max="5861" width="9.28515625" style="759"/>
    <col min="5862" max="5862" width="56" style="759" customWidth="1"/>
    <col min="5863" max="5864" width="11.42578125" style="759" customWidth="1"/>
    <col min="5865" max="5865" width="12.5703125" style="759" customWidth="1"/>
    <col min="5866" max="5866" width="0.7109375" style="759" customWidth="1"/>
    <col min="5867" max="5867" width="13.28515625" style="759" bestFit="1" customWidth="1"/>
    <col min="5868" max="5868" width="17.42578125" style="759" customWidth="1"/>
    <col min="5869" max="5869" width="13.28515625" style="759" customWidth="1"/>
    <col min="5870" max="5870" width="10.7109375" style="759" bestFit="1" customWidth="1"/>
    <col min="5871" max="6117" width="9.28515625" style="759"/>
    <col min="6118" max="6118" width="56" style="759" customWidth="1"/>
    <col min="6119" max="6120" width="11.42578125" style="759" customWidth="1"/>
    <col min="6121" max="6121" width="12.5703125" style="759" customWidth="1"/>
    <col min="6122" max="6122" width="0.7109375" style="759" customWidth="1"/>
    <col min="6123" max="6123" width="13.28515625" style="759" bestFit="1" customWidth="1"/>
    <col min="6124" max="6124" width="17.42578125" style="759" customWidth="1"/>
    <col min="6125" max="6125" width="13.28515625" style="759" customWidth="1"/>
    <col min="6126" max="6126" width="10.7109375" style="759" bestFit="1" customWidth="1"/>
    <col min="6127" max="6373" width="9.28515625" style="759"/>
    <col min="6374" max="6374" width="56" style="759" customWidth="1"/>
    <col min="6375" max="6376" width="11.42578125" style="759" customWidth="1"/>
    <col min="6377" max="6377" width="12.5703125" style="759" customWidth="1"/>
    <col min="6378" max="6378" width="0.7109375" style="759" customWidth="1"/>
    <col min="6379" max="6379" width="13.28515625" style="759" bestFit="1" customWidth="1"/>
    <col min="6380" max="6380" width="17.42578125" style="759" customWidth="1"/>
    <col min="6381" max="6381" width="13.28515625" style="759" customWidth="1"/>
    <col min="6382" max="6382" width="10.7109375" style="759" bestFit="1" customWidth="1"/>
    <col min="6383" max="6629" width="9.28515625" style="759"/>
    <col min="6630" max="6630" width="56" style="759" customWidth="1"/>
    <col min="6631" max="6632" width="11.42578125" style="759" customWidth="1"/>
    <col min="6633" max="6633" width="12.5703125" style="759" customWidth="1"/>
    <col min="6634" max="6634" width="0.7109375" style="759" customWidth="1"/>
    <col min="6635" max="6635" width="13.28515625" style="759" bestFit="1" customWidth="1"/>
    <col min="6636" max="6636" width="17.42578125" style="759" customWidth="1"/>
    <col min="6637" max="6637" width="13.28515625" style="759" customWidth="1"/>
    <col min="6638" max="6638" width="10.7109375" style="759" bestFit="1" customWidth="1"/>
    <col min="6639" max="6885" width="9.28515625" style="759"/>
    <col min="6886" max="6886" width="56" style="759" customWidth="1"/>
    <col min="6887" max="6888" width="11.42578125" style="759" customWidth="1"/>
    <col min="6889" max="6889" width="12.5703125" style="759" customWidth="1"/>
    <col min="6890" max="6890" width="0.7109375" style="759" customWidth="1"/>
    <col min="6891" max="6891" width="13.28515625" style="759" bestFit="1" customWidth="1"/>
    <col min="6892" max="6892" width="17.42578125" style="759" customWidth="1"/>
    <col min="6893" max="6893" width="13.28515625" style="759" customWidth="1"/>
    <col min="6894" max="6894" width="10.7109375" style="759" bestFit="1" customWidth="1"/>
    <col min="6895" max="7141" width="9.28515625" style="759"/>
    <col min="7142" max="7142" width="56" style="759" customWidth="1"/>
    <col min="7143" max="7144" width="11.42578125" style="759" customWidth="1"/>
    <col min="7145" max="7145" width="12.5703125" style="759" customWidth="1"/>
    <col min="7146" max="7146" width="0.7109375" style="759" customWidth="1"/>
    <col min="7147" max="7147" width="13.28515625" style="759" bestFit="1" customWidth="1"/>
    <col min="7148" max="7148" width="17.42578125" style="759" customWidth="1"/>
    <col min="7149" max="7149" width="13.28515625" style="759" customWidth="1"/>
    <col min="7150" max="7150" width="10.7109375" style="759" bestFit="1" customWidth="1"/>
    <col min="7151" max="7397" width="9.28515625" style="759"/>
    <col min="7398" max="7398" width="56" style="759" customWidth="1"/>
    <col min="7399" max="7400" width="11.42578125" style="759" customWidth="1"/>
    <col min="7401" max="7401" width="12.5703125" style="759" customWidth="1"/>
    <col min="7402" max="7402" width="0.7109375" style="759" customWidth="1"/>
    <col min="7403" max="7403" width="13.28515625" style="759" bestFit="1" customWidth="1"/>
    <col min="7404" max="7404" width="17.42578125" style="759" customWidth="1"/>
    <col min="7405" max="7405" width="13.28515625" style="759" customWidth="1"/>
    <col min="7406" max="7406" width="10.7109375" style="759" bestFit="1" customWidth="1"/>
    <col min="7407" max="7653" width="9.28515625" style="759"/>
    <col min="7654" max="7654" width="56" style="759" customWidth="1"/>
    <col min="7655" max="7656" width="11.42578125" style="759" customWidth="1"/>
    <col min="7657" max="7657" width="12.5703125" style="759" customWidth="1"/>
    <col min="7658" max="7658" width="0.7109375" style="759" customWidth="1"/>
    <col min="7659" max="7659" width="13.28515625" style="759" bestFit="1" customWidth="1"/>
    <col min="7660" max="7660" width="17.42578125" style="759" customWidth="1"/>
    <col min="7661" max="7661" width="13.28515625" style="759" customWidth="1"/>
    <col min="7662" max="7662" width="10.7109375" style="759" bestFit="1" customWidth="1"/>
    <col min="7663" max="7909" width="9.28515625" style="759"/>
    <col min="7910" max="7910" width="56" style="759" customWidth="1"/>
    <col min="7911" max="7912" width="11.42578125" style="759" customWidth="1"/>
    <col min="7913" max="7913" width="12.5703125" style="759" customWidth="1"/>
    <col min="7914" max="7914" width="0.7109375" style="759" customWidth="1"/>
    <col min="7915" max="7915" width="13.28515625" style="759" bestFit="1" customWidth="1"/>
    <col min="7916" max="7916" width="17.42578125" style="759" customWidth="1"/>
    <col min="7917" max="7917" width="13.28515625" style="759" customWidth="1"/>
    <col min="7918" max="7918" width="10.7109375" style="759" bestFit="1" customWidth="1"/>
    <col min="7919" max="8165" width="9.28515625" style="759"/>
    <col min="8166" max="8166" width="56" style="759" customWidth="1"/>
    <col min="8167" max="8168" width="11.42578125" style="759" customWidth="1"/>
    <col min="8169" max="8169" width="12.5703125" style="759" customWidth="1"/>
    <col min="8170" max="8170" width="0.7109375" style="759" customWidth="1"/>
    <col min="8171" max="8171" width="13.28515625" style="759" bestFit="1" customWidth="1"/>
    <col min="8172" max="8172" width="17.42578125" style="759" customWidth="1"/>
    <col min="8173" max="8173" width="13.28515625" style="759" customWidth="1"/>
    <col min="8174" max="8174" width="10.7109375" style="759" bestFit="1" customWidth="1"/>
    <col min="8175" max="8421" width="9.28515625" style="759"/>
    <col min="8422" max="8422" width="56" style="759" customWidth="1"/>
    <col min="8423" max="8424" width="11.42578125" style="759" customWidth="1"/>
    <col min="8425" max="8425" width="12.5703125" style="759" customWidth="1"/>
    <col min="8426" max="8426" width="0.7109375" style="759" customWidth="1"/>
    <col min="8427" max="8427" width="13.28515625" style="759" bestFit="1" customWidth="1"/>
    <col min="8428" max="8428" width="17.42578125" style="759" customWidth="1"/>
    <col min="8429" max="8429" width="13.28515625" style="759" customWidth="1"/>
    <col min="8430" max="8430" width="10.7109375" style="759" bestFit="1" customWidth="1"/>
    <col min="8431" max="8677" width="9.28515625" style="759"/>
    <col min="8678" max="8678" width="56" style="759" customWidth="1"/>
    <col min="8679" max="8680" width="11.42578125" style="759" customWidth="1"/>
    <col min="8681" max="8681" width="12.5703125" style="759" customWidth="1"/>
    <col min="8682" max="8682" width="0.7109375" style="759" customWidth="1"/>
    <col min="8683" max="8683" width="13.28515625" style="759" bestFit="1" customWidth="1"/>
    <col min="8684" max="8684" width="17.42578125" style="759" customWidth="1"/>
    <col min="8685" max="8685" width="13.28515625" style="759" customWidth="1"/>
    <col min="8686" max="8686" width="10.7109375" style="759" bestFit="1" customWidth="1"/>
    <col min="8687" max="8933" width="9.28515625" style="759"/>
    <col min="8934" max="8934" width="56" style="759" customWidth="1"/>
    <col min="8935" max="8936" width="11.42578125" style="759" customWidth="1"/>
    <col min="8937" max="8937" width="12.5703125" style="759" customWidth="1"/>
    <col min="8938" max="8938" width="0.7109375" style="759" customWidth="1"/>
    <col min="8939" max="8939" width="13.28515625" style="759" bestFit="1" customWidth="1"/>
    <col min="8940" max="8940" width="17.42578125" style="759" customWidth="1"/>
    <col min="8941" max="8941" width="13.28515625" style="759" customWidth="1"/>
    <col min="8942" max="8942" width="10.7109375" style="759" bestFit="1" customWidth="1"/>
    <col min="8943" max="9189" width="9.28515625" style="759"/>
    <col min="9190" max="9190" width="56" style="759" customWidth="1"/>
    <col min="9191" max="9192" width="11.42578125" style="759" customWidth="1"/>
    <col min="9193" max="9193" width="12.5703125" style="759" customWidth="1"/>
    <col min="9194" max="9194" width="0.7109375" style="759" customWidth="1"/>
    <col min="9195" max="9195" width="13.28515625" style="759" bestFit="1" customWidth="1"/>
    <col min="9196" max="9196" width="17.42578125" style="759" customWidth="1"/>
    <col min="9197" max="9197" width="13.28515625" style="759" customWidth="1"/>
    <col min="9198" max="9198" width="10.7109375" style="759" bestFit="1" customWidth="1"/>
    <col min="9199" max="9445" width="9.28515625" style="759"/>
    <col min="9446" max="9446" width="56" style="759" customWidth="1"/>
    <col min="9447" max="9448" width="11.42578125" style="759" customWidth="1"/>
    <col min="9449" max="9449" width="12.5703125" style="759" customWidth="1"/>
    <col min="9450" max="9450" width="0.7109375" style="759" customWidth="1"/>
    <col min="9451" max="9451" width="13.28515625" style="759" bestFit="1" customWidth="1"/>
    <col min="9452" max="9452" width="17.42578125" style="759" customWidth="1"/>
    <col min="9453" max="9453" width="13.28515625" style="759" customWidth="1"/>
    <col min="9454" max="9454" width="10.7109375" style="759" bestFit="1" customWidth="1"/>
    <col min="9455" max="9701" width="9.28515625" style="759"/>
    <col min="9702" max="9702" width="56" style="759" customWidth="1"/>
    <col min="9703" max="9704" width="11.42578125" style="759" customWidth="1"/>
    <col min="9705" max="9705" width="12.5703125" style="759" customWidth="1"/>
    <col min="9706" max="9706" width="0.7109375" style="759" customWidth="1"/>
    <col min="9707" max="9707" width="13.28515625" style="759" bestFit="1" customWidth="1"/>
    <col min="9708" max="9708" width="17.42578125" style="759" customWidth="1"/>
    <col min="9709" max="9709" width="13.28515625" style="759" customWidth="1"/>
    <col min="9710" max="9710" width="10.7109375" style="759" bestFit="1" customWidth="1"/>
    <col min="9711" max="9957" width="9.28515625" style="759"/>
    <col min="9958" max="9958" width="56" style="759" customWidth="1"/>
    <col min="9959" max="9960" width="11.42578125" style="759" customWidth="1"/>
    <col min="9961" max="9961" width="12.5703125" style="759" customWidth="1"/>
    <col min="9962" max="9962" width="0.7109375" style="759" customWidth="1"/>
    <col min="9963" max="9963" width="13.28515625" style="759" bestFit="1" customWidth="1"/>
    <col min="9964" max="9964" width="17.42578125" style="759" customWidth="1"/>
    <col min="9965" max="9965" width="13.28515625" style="759" customWidth="1"/>
    <col min="9966" max="9966" width="10.7109375" style="759" bestFit="1" customWidth="1"/>
    <col min="9967" max="10213" width="9.28515625" style="759"/>
    <col min="10214" max="10214" width="56" style="759" customWidth="1"/>
    <col min="10215" max="10216" width="11.42578125" style="759" customWidth="1"/>
    <col min="10217" max="10217" width="12.5703125" style="759" customWidth="1"/>
    <col min="10218" max="10218" width="0.7109375" style="759" customWidth="1"/>
    <col min="10219" max="10219" width="13.28515625" style="759" bestFit="1" customWidth="1"/>
    <col min="10220" max="10220" width="17.42578125" style="759" customWidth="1"/>
    <col min="10221" max="10221" width="13.28515625" style="759" customWidth="1"/>
    <col min="10222" max="10222" width="10.7109375" style="759" bestFit="1" customWidth="1"/>
    <col min="10223" max="10469" width="9.28515625" style="759"/>
    <col min="10470" max="10470" width="56" style="759" customWidth="1"/>
    <col min="10471" max="10472" width="11.42578125" style="759" customWidth="1"/>
    <col min="10473" max="10473" width="12.5703125" style="759" customWidth="1"/>
    <col min="10474" max="10474" width="0.7109375" style="759" customWidth="1"/>
    <col min="10475" max="10475" width="13.28515625" style="759" bestFit="1" customWidth="1"/>
    <col min="10476" max="10476" width="17.42578125" style="759" customWidth="1"/>
    <col min="10477" max="10477" width="13.28515625" style="759" customWidth="1"/>
    <col min="10478" max="10478" width="10.7109375" style="759" bestFit="1" customWidth="1"/>
    <col min="10479" max="10725" width="9.28515625" style="759"/>
    <col min="10726" max="10726" width="56" style="759" customWidth="1"/>
    <col min="10727" max="10728" width="11.42578125" style="759" customWidth="1"/>
    <col min="10729" max="10729" width="12.5703125" style="759" customWidth="1"/>
    <col min="10730" max="10730" width="0.7109375" style="759" customWidth="1"/>
    <col min="10731" max="10731" width="13.28515625" style="759" bestFit="1" customWidth="1"/>
    <col min="10732" max="10732" width="17.42578125" style="759" customWidth="1"/>
    <col min="10733" max="10733" width="13.28515625" style="759" customWidth="1"/>
    <col min="10734" max="10734" width="10.7109375" style="759" bestFit="1" customWidth="1"/>
    <col min="10735" max="10981" width="9.28515625" style="759"/>
    <col min="10982" max="10982" width="56" style="759" customWidth="1"/>
    <col min="10983" max="10984" width="11.42578125" style="759" customWidth="1"/>
    <col min="10985" max="10985" width="12.5703125" style="759" customWidth="1"/>
    <col min="10986" max="10986" width="0.7109375" style="759" customWidth="1"/>
    <col min="10987" max="10987" width="13.28515625" style="759" bestFit="1" customWidth="1"/>
    <col min="10988" max="10988" width="17.42578125" style="759" customWidth="1"/>
    <col min="10989" max="10989" width="13.28515625" style="759" customWidth="1"/>
    <col min="10990" max="10990" width="10.7109375" style="759" bestFit="1" customWidth="1"/>
    <col min="10991" max="11237" width="9.28515625" style="759"/>
    <col min="11238" max="11238" width="56" style="759" customWidth="1"/>
    <col min="11239" max="11240" width="11.42578125" style="759" customWidth="1"/>
    <col min="11241" max="11241" width="12.5703125" style="759" customWidth="1"/>
    <col min="11242" max="11242" width="0.7109375" style="759" customWidth="1"/>
    <col min="11243" max="11243" width="13.28515625" style="759" bestFit="1" customWidth="1"/>
    <col min="11244" max="11244" width="17.42578125" style="759" customWidth="1"/>
    <col min="11245" max="11245" width="13.28515625" style="759" customWidth="1"/>
    <col min="11246" max="11246" width="10.7109375" style="759" bestFit="1" customWidth="1"/>
    <col min="11247" max="11493" width="9.28515625" style="759"/>
    <col min="11494" max="11494" width="56" style="759" customWidth="1"/>
    <col min="11495" max="11496" width="11.42578125" style="759" customWidth="1"/>
    <col min="11497" max="11497" width="12.5703125" style="759" customWidth="1"/>
    <col min="11498" max="11498" width="0.7109375" style="759" customWidth="1"/>
    <col min="11499" max="11499" width="13.28515625" style="759" bestFit="1" customWidth="1"/>
    <col min="11500" max="11500" width="17.42578125" style="759" customWidth="1"/>
    <col min="11501" max="11501" width="13.28515625" style="759" customWidth="1"/>
    <col min="11502" max="11502" width="10.7109375" style="759" bestFit="1" customWidth="1"/>
    <col min="11503" max="11749" width="9.28515625" style="759"/>
    <col min="11750" max="11750" width="56" style="759" customWidth="1"/>
    <col min="11751" max="11752" width="11.42578125" style="759" customWidth="1"/>
    <col min="11753" max="11753" width="12.5703125" style="759" customWidth="1"/>
    <col min="11754" max="11754" width="0.7109375" style="759" customWidth="1"/>
    <col min="11755" max="11755" width="13.28515625" style="759" bestFit="1" customWidth="1"/>
    <col min="11756" max="11756" width="17.42578125" style="759" customWidth="1"/>
    <col min="11757" max="11757" width="13.28515625" style="759" customWidth="1"/>
    <col min="11758" max="11758" width="10.7109375" style="759" bestFit="1" customWidth="1"/>
    <col min="11759" max="12005" width="9.28515625" style="759"/>
    <col min="12006" max="12006" width="56" style="759" customWidth="1"/>
    <col min="12007" max="12008" width="11.42578125" style="759" customWidth="1"/>
    <col min="12009" max="12009" width="12.5703125" style="759" customWidth="1"/>
    <col min="12010" max="12010" width="0.7109375" style="759" customWidth="1"/>
    <col min="12011" max="12011" width="13.28515625" style="759" bestFit="1" customWidth="1"/>
    <col min="12012" max="12012" width="17.42578125" style="759" customWidth="1"/>
    <col min="12013" max="12013" width="13.28515625" style="759" customWidth="1"/>
    <col min="12014" max="12014" width="10.7109375" style="759" bestFit="1" customWidth="1"/>
    <col min="12015" max="12261" width="9.28515625" style="759"/>
    <col min="12262" max="12262" width="56" style="759" customWidth="1"/>
    <col min="12263" max="12264" width="11.42578125" style="759" customWidth="1"/>
    <col min="12265" max="12265" width="12.5703125" style="759" customWidth="1"/>
    <col min="12266" max="12266" width="0.7109375" style="759" customWidth="1"/>
    <col min="12267" max="12267" width="13.28515625" style="759" bestFit="1" customWidth="1"/>
    <col min="12268" max="12268" width="17.42578125" style="759" customWidth="1"/>
    <col min="12269" max="12269" width="13.28515625" style="759" customWidth="1"/>
    <col min="12270" max="12270" width="10.7109375" style="759" bestFit="1" customWidth="1"/>
    <col min="12271" max="12517" width="9.28515625" style="759"/>
    <col min="12518" max="12518" width="56" style="759" customWidth="1"/>
    <col min="12519" max="12520" width="11.42578125" style="759" customWidth="1"/>
    <col min="12521" max="12521" width="12.5703125" style="759" customWidth="1"/>
    <col min="12522" max="12522" width="0.7109375" style="759" customWidth="1"/>
    <col min="12523" max="12523" width="13.28515625" style="759" bestFit="1" customWidth="1"/>
    <col min="12524" max="12524" width="17.42578125" style="759" customWidth="1"/>
    <col min="12525" max="12525" width="13.28515625" style="759" customWidth="1"/>
    <col min="12526" max="12526" width="10.7109375" style="759" bestFit="1" customWidth="1"/>
    <col min="12527" max="12773" width="9.28515625" style="759"/>
    <col min="12774" max="12774" width="56" style="759" customWidth="1"/>
    <col min="12775" max="12776" width="11.42578125" style="759" customWidth="1"/>
    <col min="12777" max="12777" width="12.5703125" style="759" customWidth="1"/>
    <col min="12778" max="12778" width="0.7109375" style="759" customWidth="1"/>
    <col min="12779" max="12779" width="13.28515625" style="759" bestFit="1" customWidth="1"/>
    <col min="12780" max="12780" width="17.42578125" style="759" customWidth="1"/>
    <col min="12781" max="12781" width="13.28515625" style="759" customWidth="1"/>
    <col min="12782" max="12782" width="10.7109375" style="759" bestFit="1" customWidth="1"/>
    <col min="12783" max="13029" width="9.28515625" style="759"/>
    <col min="13030" max="13030" width="56" style="759" customWidth="1"/>
    <col min="13031" max="13032" width="11.42578125" style="759" customWidth="1"/>
    <col min="13033" max="13033" width="12.5703125" style="759" customWidth="1"/>
    <col min="13034" max="13034" width="0.7109375" style="759" customWidth="1"/>
    <col min="13035" max="13035" width="13.28515625" style="759" bestFit="1" customWidth="1"/>
    <col min="13036" max="13036" width="17.42578125" style="759" customWidth="1"/>
    <col min="13037" max="13037" width="13.28515625" style="759" customWidth="1"/>
    <col min="13038" max="13038" width="10.7109375" style="759" bestFit="1" customWidth="1"/>
    <col min="13039" max="13285" width="9.28515625" style="759"/>
    <col min="13286" max="13286" width="56" style="759" customWidth="1"/>
    <col min="13287" max="13288" width="11.42578125" style="759" customWidth="1"/>
    <col min="13289" max="13289" width="12.5703125" style="759" customWidth="1"/>
    <col min="13290" max="13290" width="0.7109375" style="759" customWidth="1"/>
    <col min="13291" max="13291" width="13.28515625" style="759" bestFit="1" customWidth="1"/>
    <col min="13292" max="13292" width="17.42578125" style="759" customWidth="1"/>
    <col min="13293" max="13293" width="13.28515625" style="759" customWidth="1"/>
    <col min="13294" max="13294" width="10.7109375" style="759" bestFit="1" customWidth="1"/>
    <col min="13295" max="13541" width="9.28515625" style="759"/>
    <col min="13542" max="13542" width="56" style="759" customWidth="1"/>
    <col min="13543" max="13544" width="11.42578125" style="759" customWidth="1"/>
    <col min="13545" max="13545" width="12.5703125" style="759" customWidth="1"/>
    <col min="13546" max="13546" width="0.7109375" style="759" customWidth="1"/>
    <col min="13547" max="13547" width="13.28515625" style="759" bestFit="1" customWidth="1"/>
    <col min="13548" max="13548" width="17.42578125" style="759" customWidth="1"/>
    <col min="13549" max="13549" width="13.28515625" style="759" customWidth="1"/>
    <col min="13550" max="13550" width="10.7109375" style="759" bestFit="1" customWidth="1"/>
    <col min="13551" max="13797" width="9.28515625" style="759"/>
    <col min="13798" max="13798" width="56" style="759" customWidth="1"/>
    <col min="13799" max="13800" width="11.42578125" style="759" customWidth="1"/>
    <col min="13801" max="13801" width="12.5703125" style="759" customWidth="1"/>
    <col min="13802" max="13802" width="0.7109375" style="759" customWidth="1"/>
    <col min="13803" max="13803" width="13.28515625" style="759" bestFit="1" customWidth="1"/>
    <col min="13804" max="13804" width="17.42578125" style="759" customWidth="1"/>
    <col min="13805" max="13805" width="13.28515625" style="759" customWidth="1"/>
    <col min="13806" max="13806" width="10.7109375" style="759" bestFit="1" customWidth="1"/>
    <col min="13807" max="14053" width="9.28515625" style="759"/>
    <col min="14054" max="14054" width="56" style="759" customWidth="1"/>
    <col min="14055" max="14056" width="11.42578125" style="759" customWidth="1"/>
    <col min="14057" max="14057" width="12.5703125" style="759" customWidth="1"/>
    <col min="14058" max="14058" width="0.7109375" style="759" customWidth="1"/>
    <col min="14059" max="14059" width="13.28515625" style="759" bestFit="1" customWidth="1"/>
    <col min="14060" max="14060" width="17.42578125" style="759" customWidth="1"/>
    <col min="14061" max="14061" width="13.28515625" style="759" customWidth="1"/>
    <col min="14062" max="14062" width="10.7109375" style="759" bestFit="1" customWidth="1"/>
    <col min="14063" max="14309" width="9.28515625" style="759"/>
    <col min="14310" max="14310" width="56" style="759" customWidth="1"/>
    <col min="14311" max="14312" width="11.42578125" style="759" customWidth="1"/>
    <col min="14313" max="14313" width="12.5703125" style="759" customWidth="1"/>
    <col min="14314" max="14314" width="0.7109375" style="759" customWidth="1"/>
    <col min="14315" max="14315" width="13.28515625" style="759" bestFit="1" customWidth="1"/>
    <col min="14316" max="14316" width="17.42578125" style="759" customWidth="1"/>
    <col min="14317" max="14317" width="13.28515625" style="759" customWidth="1"/>
    <col min="14318" max="14318" width="10.7109375" style="759" bestFit="1" customWidth="1"/>
    <col min="14319" max="14565" width="9.28515625" style="759"/>
    <col min="14566" max="14566" width="56" style="759" customWidth="1"/>
    <col min="14567" max="14568" width="11.42578125" style="759" customWidth="1"/>
    <col min="14569" max="14569" width="12.5703125" style="759" customWidth="1"/>
    <col min="14570" max="14570" width="0.7109375" style="759" customWidth="1"/>
    <col min="14571" max="14571" width="13.28515625" style="759" bestFit="1" customWidth="1"/>
    <col min="14572" max="14572" width="17.42578125" style="759" customWidth="1"/>
    <col min="14573" max="14573" width="13.28515625" style="759" customWidth="1"/>
    <col min="14574" max="14574" width="10.7109375" style="759" bestFit="1" customWidth="1"/>
    <col min="14575" max="14821" width="9.28515625" style="759"/>
    <col min="14822" max="14822" width="56" style="759" customWidth="1"/>
    <col min="14823" max="14824" width="11.42578125" style="759" customWidth="1"/>
    <col min="14825" max="14825" width="12.5703125" style="759" customWidth="1"/>
    <col min="14826" max="14826" width="0.7109375" style="759" customWidth="1"/>
    <col min="14827" max="14827" width="13.28515625" style="759" bestFit="1" customWidth="1"/>
    <col min="14828" max="14828" width="17.42578125" style="759" customWidth="1"/>
    <col min="14829" max="14829" width="13.28515625" style="759" customWidth="1"/>
    <col min="14830" max="14830" width="10.7109375" style="759" bestFit="1" customWidth="1"/>
    <col min="14831" max="15077" width="9.28515625" style="759"/>
    <col min="15078" max="15078" width="56" style="759" customWidth="1"/>
    <col min="15079" max="15080" width="11.42578125" style="759" customWidth="1"/>
    <col min="15081" max="15081" width="12.5703125" style="759" customWidth="1"/>
    <col min="15082" max="15082" width="0.7109375" style="759" customWidth="1"/>
    <col min="15083" max="15083" width="13.28515625" style="759" bestFit="1" customWidth="1"/>
    <col min="15084" max="15084" width="17.42578125" style="759" customWidth="1"/>
    <col min="15085" max="15085" width="13.28515625" style="759" customWidth="1"/>
    <col min="15086" max="15086" width="10.7109375" style="759" bestFit="1" customWidth="1"/>
    <col min="15087" max="15333" width="9.28515625" style="759"/>
    <col min="15334" max="15334" width="56" style="759" customWidth="1"/>
    <col min="15335" max="15336" width="11.42578125" style="759" customWidth="1"/>
    <col min="15337" max="15337" width="12.5703125" style="759" customWidth="1"/>
    <col min="15338" max="15338" width="0.7109375" style="759" customWidth="1"/>
    <col min="15339" max="15339" width="13.28515625" style="759" bestFit="1" customWidth="1"/>
    <col min="15340" max="15340" width="17.42578125" style="759" customWidth="1"/>
    <col min="15341" max="15341" width="13.28515625" style="759" customWidth="1"/>
    <col min="15342" max="15342" width="10.7109375" style="759" bestFit="1" customWidth="1"/>
    <col min="15343" max="15589" width="9.28515625" style="759"/>
    <col min="15590" max="15590" width="56" style="759" customWidth="1"/>
    <col min="15591" max="15592" width="11.42578125" style="759" customWidth="1"/>
    <col min="15593" max="15593" width="12.5703125" style="759" customWidth="1"/>
    <col min="15594" max="15594" width="0.7109375" style="759" customWidth="1"/>
    <col min="15595" max="15595" width="13.28515625" style="759" bestFit="1" customWidth="1"/>
    <col min="15596" max="15596" width="17.42578125" style="759" customWidth="1"/>
    <col min="15597" max="15597" width="13.28515625" style="759" customWidth="1"/>
    <col min="15598" max="15598" width="10.7109375" style="759" bestFit="1" customWidth="1"/>
    <col min="15599" max="15845" width="9.28515625" style="759"/>
    <col min="15846" max="15846" width="56" style="759" customWidth="1"/>
    <col min="15847" max="15848" width="11.42578125" style="759" customWidth="1"/>
    <col min="15849" max="15849" width="12.5703125" style="759" customWidth="1"/>
    <col min="15850" max="15850" width="0.7109375" style="759" customWidth="1"/>
    <col min="15851" max="15851" width="13.28515625" style="759" bestFit="1" customWidth="1"/>
    <col min="15852" max="15852" width="17.42578125" style="759" customWidth="1"/>
    <col min="15853" max="15853" width="13.28515625" style="759" customWidth="1"/>
    <col min="15854" max="15854" width="10.7109375" style="759" bestFit="1" customWidth="1"/>
    <col min="15855" max="16101" width="9.28515625" style="759"/>
    <col min="16102" max="16102" width="56" style="759" customWidth="1"/>
    <col min="16103" max="16104" width="11.42578125" style="759" customWidth="1"/>
    <col min="16105" max="16105" width="12.5703125" style="759" customWidth="1"/>
    <col min="16106" max="16106" width="0.7109375" style="759" customWidth="1"/>
    <col min="16107" max="16107" width="13.28515625" style="759" bestFit="1" customWidth="1"/>
    <col min="16108" max="16108" width="17.42578125" style="759" customWidth="1"/>
    <col min="16109" max="16109" width="13.28515625" style="759" customWidth="1"/>
    <col min="16110" max="16110" width="10.7109375" style="759" bestFit="1" customWidth="1"/>
    <col min="16111" max="16384" width="9.28515625" style="759"/>
  </cols>
  <sheetData>
    <row r="1" spans="1:5" s="760" customFormat="1" ht="30" customHeight="1" x14ac:dyDescent="0.2">
      <c r="A1" s="756" t="str">
        <f>'AP-W11 Cover Page'!B1</f>
        <v>APPENDIX W11</v>
      </c>
      <c r="B1" s="757"/>
      <c r="C1" s="757"/>
      <c r="D1" s="758"/>
      <c r="E1" s="759"/>
    </row>
    <row r="2" spans="1:5" s="760" customFormat="1" ht="30" customHeight="1" x14ac:dyDescent="0.2">
      <c r="A2" s="912" t="str">
        <f>'AP-W11 Cover Page'!B3</f>
        <v>APPENDIX TO SCHEDULE 5, PART A: BREAKDOWN OF THE EARLY CHILDHOOD DEVELOPMENT GRANT: ALLOCATIONS PER GRANT COMPONENT PER PROVINCE</v>
      </c>
      <c r="B2" s="912"/>
      <c r="C2" s="912"/>
      <c r="D2" s="912"/>
      <c r="E2" s="759"/>
    </row>
    <row r="3" spans="1:5" s="760" customFormat="1" ht="15" customHeight="1" x14ac:dyDescent="0.2">
      <c r="A3" s="761"/>
      <c r="B3" s="761"/>
      <c r="C3" s="761"/>
      <c r="D3" s="761"/>
      <c r="E3" s="759"/>
    </row>
    <row r="4" spans="1:5" s="763" customFormat="1" ht="15" customHeight="1" x14ac:dyDescent="0.2">
      <c r="A4" s="435" t="s">
        <v>737</v>
      </c>
      <c r="B4" s="913" t="s">
        <v>733</v>
      </c>
      <c r="C4" s="913"/>
      <c r="D4" s="914"/>
      <c r="E4" s="762"/>
    </row>
    <row r="5" spans="1:5" s="763" customFormat="1" ht="15" customHeight="1" x14ac:dyDescent="0.2">
      <c r="A5" s="764"/>
      <c r="B5" s="915" t="s">
        <v>1158</v>
      </c>
      <c r="C5" s="916"/>
      <c r="D5" s="917"/>
      <c r="E5" s="762"/>
    </row>
    <row r="6" spans="1:5" s="763" customFormat="1" ht="30" customHeight="1" x14ac:dyDescent="0.2">
      <c r="A6" s="433" t="s">
        <v>736</v>
      </c>
      <c r="B6" s="765" t="s">
        <v>550</v>
      </c>
      <c r="C6" s="766" t="s">
        <v>680</v>
      </c>
      <c r="D6" s="766" t="s">
        <v>622</v>
      </c>
      <c r="E6" s="762"/>
    </row>
    <row r="7" spans="1:5" s="763" customFormat="1" ht="15" customHeight="1" x14ac:dyDescent="0.2">
      <c r="A7" s="767" t="s">
        <v>691</v>
      </c>
      <c r="B7" s="767"/>
      <c r="C7" s="767"/>
      <c r="D7" s="767"/>
      <c r="E7" s="762"/>
    </row>
    <row r="8" spans="1:5" s="763" customFormat="1" ht="15" customHeight="1" x14ac:dyDescent="0.2">
      <c r="A8" s="302" t="s">
        <v>692</v>
      </c>
      <c r="B8" s="768">
        <f t="shared" ref="B8:D17" si="0">SUM(B21,B34,B47,B60,B73)</f>
        <v>56364.991870667152</v>
      </c>
      <c r="C8" s="768">
        <f t="shared" si="0"/>
        <v>86968.223999999987</v>
      </c>
      <c r="D8" s="769">
        <f t="shared" si="0"/>
        <v>91830.113503058092</v>
      </c>
      <c r="E8" s="762"/>
    </row>
    <row r="9" spans="1:5" s="763" customFormat="1" ht="15" customHeight="1" x14ac:dyDescent="0.2">
      <c r="A9" s="302" t="s">
        <v>693</v>
      </c>
      <c r="B9" s="768">
        <f t="shared" si="0"/>
        <v>18397.691999554168</v>
      </c>
      <c r="C9" s="768">
        <f t="shared" si="0"/>
        <v>25902.972999999998</v>
      </c>
      <c r="D9" s="769">
        <f t="shared" si="0"/>
        <v>27346.599462946317</v>
      </c>
      <c r="E9" s="762"/>
    </row>
    <row r="10" spans="1:5" s="763" customFormat="1" ht="15" customHeight="1" x14ac:dyDescent="0.2">
      <c r="A10" s="302" t="s">
        <v>694</v>
      </c>
      <c r="B10" s="303">
        <f t="shared" si="0"/>
        <v>38489.490119786948</v>
      </c>
      <c r="C10" s="304">
        <f t="shared" si="0"/>
        <v>61882.914000000004</v>
      </c>
      <c r="D10" s="304">
        <f t="shared" si="0"/>
        <v>65343.708932010311</v>
      </c>
      <c r="E10" s="762"/>
    </row>
    <row r="11" spans="1:5" s="763" customFormat="1" ht="15" customHeight="1" x14ac:dyDescent="0.2">
      <c r="A11" s="302" t="s">
        <v>695</v>
      </c>
      <c r="B11" s="768">
        <f t="shared" si="0"/>
        <v>71878.809595020793</v>
      </c>
      <c r="C11" s="768">
        <f t="shared" si="0"/>
        <v>112346.667</v>
      </c>
      <c r="D11" s="769">
        <f t="shared" si="0"/>
        <v>118628.97992743322</v>
      </c>
      <c r="E11" s="762"/>
    </row>
    <row r="12" spans="1:5" s="763" customFormat="1" ht="15" customHeight="1" x14ac:dyDescent="0.2">
      <c r="A12" s="302" t="s">
        <v>696</v>
      </c>
      <c r="B12" s="768">
        <f t="shared" si="0"/>
        <v>41084.94308853335</v>
      </c>
      <c r="C12" s="768">
        <f t="shared" si="0"/>
        <v>62413.509999999995</v>
      </c>
      <c r="D12" s="769">
        <f t="shared" si="0"/>
        <v>65900.913452110457</v>
      </c>
      <c r="E12" s="762"/>
    </row>
    <row r="13" spans="1:5" s="763" customFormat="1" ht="15" customHeight="1" x14ac:dyDescent="0.2">
      <c r="A13" s="302" t="s">
        <v>697</v>
      </c>
      <c r="B13" s="768">
        <f t="shared" si="0"/>
        <v>25798.863234390672</v>
      </c>
      <c r="C13" s="768">
        <f t="shared" si="0"/>
        <v>39988.861999999994</v>
      </c>
      <c r="D13" s="769">
        <f t="shared" si="0"/>
        <v>42222.830186740975</v>
      </c>
      <c r="E13" s="762"/>
    </row>
    <row r="14" spans="1:5" s="763" customFormat="1" ht="15" customHeight="1" x14ac:dyDescent="0.2">
      <c r="A14" s="302" t="s">
        <v>698</v>
      </c>
      <c r="B14" s="768">
        <f t="shared" si="0"/>
        <v>13760.69988616561</v>
      </c>
      <c r="C14" s="768">
        <f t="shared" si="0"/>
        <v>18127.440999999999</v>
      </c>
      <c r="D14" s="769">
        <f t="shared" si="0"/>
        <v>19138.764166526984</v>
      </c>
      <c r="E14" s="762"/>
    </row>
    <row r="15" spans="1:5" s="763" customFormat="1" ht="15" customHeight="1" x14ac:dyDescent="0.2">
      <c r="A15" s="302" t="s">
        <v>699</v>
      </c>
      <c r="B15" s="768">
        <f t="shared" si="0"/>
        <v>32686.497971037032</v>
      </c>
      <c r="C15" s="768">
        <f t="shared" si="0"/>
        <v>51691.940999999999</v>
      </c>
      <c r="D15" s="769">
        <f t="shared" si="0"/>
        <v>54581.54651535381</v>
      </c>
      <c r="E15" s="762"/>
    </row>
    <row r="16" spans="1:5" s="763" customFormat="1" ht="15" customHeight="1" x14ac:dyDescent="0.2">
      <c r="A16" s="302" t="s">
        <v>700</v>
      </c>
      <c r="B16" s="768">
        <f t="shared" si="0"/>
        <v>19150.146874844282</v>
      </c>
      <c r="C16" s="768">
        <f t="shared" si="0"/>
        <v>31476.971000000001</v>
      </c>
      <c r="D16" s="769">
        <f t="shared" si="0"/>
        <v>33234.710255297767</v>
      </c>
      <c r="E16" s="762"/>
    </row>
    <row r="17" spans="1:5" s="763" customFormat="1" ht="15" hidden="1" customHeight="1" x14ac:dyDescent="0.2">
      <c r="A17" s="302" t="s">
        <v>459</v>
      </c>
      <c r="B17" s="770">
        <f t="shared" si="0"/>
        <v>0</v>
      </c>
      <c r="C17" s="770">
        <f t="shared" si="0"/>
        <v>0</v>
      </c>
      <c r="D17" s="770">
        <f t="shared" si="0"/>
        <v>0</v>
      </c>
      <c r="E17" s="762"/>
    </row>
    <row r="18" spans="1:5" s="763" customFormat="1" ht="15" customHeight="1" x14ac:dyDescent="0.2">
      <c r="A18" s="301" t="s">
        <v>701</v>
      </c>
      <c r="B18" s="774">
        <f>SUM(B8:B17)</f>
        <v>317612.13464</v>
      </c>
      <c r="C18" s="310">
        <f>SUM(C8:C17)</f>
        <v>490799.50300000003</v>
      </c>
      <c r="D18" s="774">
        <f>SUM(D8:D17)</f>
        <v>518228.16640147794</v>
      </c>
      <c r="E18" s="762"/>
    </row>
    <row r="19" spans="1:5" s="763" customFormat="1" ht="15" customHeight="1" x14ac:dyDescent="0.2">
      <c r="A19" s="306" t="s">
        <v>702</v>
      </c>
      <c r="B19" s="772"/>
      <c r="C19" s="772"/>
      <c r="D19" s="772"/>
      <c r="E19" s="762"/>
    </row>
    <row r="20" spans="1:5" s="763" customFormat="1" ht="15" customHeight="1" x14ac:dyDescent="0.2">
      <c r="A20" s="307" t="s">
        <v>734</v>
      </c>
      <c r="B20" s="764"/>
      <c r="C20" s="764"/>
      <c r="D20" s="764"/>
      <c r="E20" s="762"/>
    </row>
    <row r="21" spans="1:5" s="760" customFormat="1" ht="15" customHeight="1" x14ac:dyDescent="0.2">
      <c r="A21" s="309" t="s">
        <v>692</v>
      </c>
      <c r="B21" s="304">
        <v>12363.612890108025</v>
      </c>
      <c r="C21" s="304">
        <v>14167.419</v>
      </c>
      <c r="D21" s="304">
        <v>14955.617705413415</v>
      </c>
      <c r="E21" s="773"/>
    </row>
    <row r="22" spans="1:5" s="760" customFormat="1" ht="15" customHeight="1" x14ac:dyDescent="0.2">
      <c r="A22" s="309" t="s">
        <v>693</v>
      </c>
      <c r="B22" s="304">
        <v>9038.9182762833498</v>
      </c>
      <c r="C22" s="304">
        <v>10357.664000000001</v>
      </c>
      <c r="D22" s="304">
        <v>10933.908026085652</v>
      </c>
      <c r="E22" s="773"/>
    </row>
    <row r="23" spans="1:5" s="760" customFormat="1" ht="15" customHeight="1" x14ac:dyDescent="0.2">
      <c r="A23" s="309" t="s">
        <v>694</v>
      </c>
      <c r="B23" s="304">
        <v>3567.3712542810572</v>
      </c>
      <c r="C23" s="304">
        <v>4087.8380000000002</v>
      </c>
      <c r="D23" s="304">
        <v>4315.2629548111381</v>
      </c>
      <c r="E23" s="773"/>
    </row>
    <row r="24" spans="1:5" s="760" customFormat="1" ht="15" customHeight="1" x14ac:dyDescent="0.2">
      <c r="A24" s="309" t="s">
        <v>695</v>
      </c>
      <c r="B24" s="304">
        <v>12955.099016445731</v>
      </c>
      <c r="C24" s="304">
        <v>14845.200999999999</v>
      </c>
      <c r="D24" s="304">
        <v>15671.107624273636</v>
      </c>
      <c r="E24" s="773"/>
    </row>
    <row r="25" spans="1:5" s="760" customFormat="1" ht="15" customHeight="1" x14ac:dyDescent="0.2">
      <c r="A25" s="309" t="s">
        <v>696</v>
      </c>
      <c r="B25" s="304">
        <v>10983.808240557744</v>
      </c>
      <c r="C25" s="304">
        <v>12586.306</v>
      </c>
      <c r="D25" s="304">
        <v>13286.539982724733</v>
      </c>
      <c r="E25" s="773"/>
    </row>
    <row r="26" spans="1:5" s="760" customFormat="1" ht="15" customHeight="1" x14ac:dyDescent="0.2">
      <c r="A26" s="309" t="s">
        <v>697</v>
      </c>
      <c r="B26" s="304">
        <v>5381.795503296139</v>
      </c>
      <c r="C26" s="304">
        <v>6166.98</v>
      </c>
      <c r="D26" s="304">
        <v>6510.077339966504</v>
      </c>
      <c r="E26" s="773"/>
    </row>
    <row r="27" spans="1:5" s="760" customFormat="1" ht="15" customHeight="1" x14ac:dyDescent="0.2">
      <c r="A27" s="309" t="s">
        <v>698</v>
      </c>
      <c r="B27" s="304">
        <v>9106.2718789771588</v>
      </c>
      <c r="C27" s="304">
        <v>10434.843999999999</v>
      </c>
      <c r="D27" s="304">
        <v>11015.382166526984</v>
      </c>
      <c r="E27" s="773"/>
    </row>
    <row r="28" spans="1:5" s="760" customFormat="1" ht="15" customHeight="1" x14ac:dyDescent="0.2">
      <c r="A28" s="309" t="s">
        <v>699</v>
      </c>
      <c r="B28" s="304">
        <v>4751.3243547194834</v>
      </c>
      <c r="C28" s="304">
        <v>5444.5249999999996</v>
      </c>
      <c r="D28" s="304">
        <v>5747.4292729156941</v>
      </c>
      <c r="E28" s="773"/>
    </row>
    <row r="29" spans="1:5" s="760" customFormat="1" ht="15" customHeight="1" x14ac:dyDescent="0.2">
      <c r="A29" s="309" t="s">
        <v>700</v>
      </c>
      <c r="B29" s="304">
        <v>571.79858533131642</v>
      </c>
      <c r="C29" s="304">
        <v>655.22199999999998</v>
      </c>
      <c r="D29" s="304">
        <v>691.6749272822517</v>
      </c>
      <c r="E29" s="773"/>
    </row>
    <row r="30" spans="1:5" s="760" customFormat="1" ht="15" hidden="1" customHeight="1" x14ac:dyDescent="0.2">
      <c r="A30" s="309" t="s">
        <v>459</v>
      </c>
      <c r="B30" s="304">
        <v>0</v>
      </c>
      <c r="C30" s="304">
        <v>0</v>
      </c>
      <c r="D30" s="304">
        <v>0</v>
      </c>
      <c r="E30" s="773"/>
    </row>
    <row r="31" spans="1:5" s="760" customFormat="1" ht="15" customHeight="1" x14ac:dyDescent="0.2">
      <c r="A31" s="184" t="s">
        <v>701</v>
      </c>
      <c r="B31" s="774">
        <f>SUM(B21:B30)</f>
        <v>68720</v>
      </c>
      <c r="C31" s="310">
        <f>SUM(C21:C30)</f>
        <v>78745.998999999982</v>
      </c>
      <c r="D31" s="774">
        <f>SUM(D21:D30)</f>
        <v>83126.999999999985</v>
      </c>
      <c r="E31" s="311"/>
    </row>
    <row r="32" spans="1:5" s="760" customFormat="1" ht="15" hidden="1" customHeight="1" x14ac:dyDescent="0.2">
      <c r="A32" s="180"/>
      <c r="B32" s="775"/>
      <c r="C32" s="312"/>
      <c r="D32" s="313"/>
      <c r="E32" s="311"/>
    </row>
    <row r="33" spans="1:5" s="760" customFormat="1" ht="15" customHeight="1" x14ac:dyDescent="0.2">
      <c r="A33" s="308" t="s">
        <v>735</v>
      </c>
      <c r="B33" s="776"/>
      <c r="C33" s="776"/>
      <c r="D33" s="777"/>
      <c r="E33" s="759"/>
    </row>
    <row r="34" spans="1:5" s="760" customFormat="1" ht="15" customHeight="1" x14ac:dyDescent="0.2">
      <c r="A34" s="309" t="s">
        <v>692</v>
      </c>
      <c r="B34" s="304">
        <v>44001.37898055913</v>
      </c>
      <c r="C34" s="304">
        <v>72800.804999999993</v>
      </c>
      <c r="D34" s="304">
        <v>76874.495797644675</v>
      </c>
      <c r="E34" s="759"/>
    </row>
    <row r="35" spans="1:5" s="760" customFormat="1" ht="15" customHeight="1" x14ac:dyDescent="0.2">
      <c r="A35" s="309" t="s">
        <v>693</v>
      </c>
      <c r="B35" s="304">
        <v>9358.7737232708205</v>
      </c>
      <c r="C35" s="304">
        <v>15545.308999999999</v>
      </c>
      <c r="D35" s="304">
        <v>16412.691436860663</v>
      </c>
      <c r="E35" s="759"/>
    </row>
    <row r="36" spans="1:5" s="760" customFormat="1" ht="15" customHeight="1" x14ac:dyDescent="0.2">
      <c r="A36" s="309" t="s">
        <v>694</v>
      </c>
      <c r="B36" s="304">
        <v>34922.118865505894</v>
      </c>
      <c r="C36" s="304">
        <v>57795.076000000001</v>
      </c>
      <c r="D36" s="304">
        <v>61028.445977199175</v>
      </c>
      <c r="E36" s="759"/>
    </row>
    <row r="37" spans="1:5" s="760" customFormat="1" ht="15" customHeight="1" x14ac:dyDescent="0.2">
      <c r="A37" s="309" t="s">
        <v>695</v>
      </c>
      <c r="B37" s="304">
        <v>58923.710578575061</v>
      </c>
      <c r="C37" s="304">
        <v>97501.466</v>
      </c>
      <c r="D37" s="304">
        <v>102957.87230315959</v>
      </c>
      <c r="E37" s="759"/>
    </row>
    <row r="38" spans="1:5" s="760" customFormat="1" ht="15" customHeight="1" x14ac:dyDescent="0.2">
      <c r="A38" s="309" t="s">
        <v>696</v>
      </c>
      <c r="B38" s="304">
        <v>30101.134847975605</v>
      </c>
      <c r="C38" s="304">
        <v>49827.203999999998</v>
      </c>
      <c r="D38" s="304">
        <v>52614.373469385719</v>
      </c>
      <c r="E38" s="759"/>
    </row>
    <row r="39" spans="1:5" s="760" customFormat="1" ht="15" customHeight="1" x14ac:dyDescent="0.2">
      <c r="A39" s="309" t="s">
        <v>697</v>
      </c>
      <c r="B39" s="304">
        <v>20417.067731094532</v>
      </c>
      <c r="C39" s="304">
        <v>33821.881999999998</v>
      </c>
      <c r="D39" s="304">
        <v>35712.752846774471</v>
      </c>
      <c r="E39" s="759"/>
    </row>
    <row r="40" spans="1:5" s="760" customFormat="1" ht="15" customHeight="1" x14ac:dyDescent="0.2">
      <c r="A40" s="309" t="s">
        <v>698</v>
      </c>
      <c r="B40" s="304">
        <v>4654.4280071884523</v>
      </c>
      <c r="C40" s="304">
        <v>7692.5969999999998</v>
      </c>
      <c r="D40" s="304">
        <v>8123.3819999999996</v>
      </c>
      <c r="E40" s="759"/>
    </row>
    <row r="41" spans="1:5" s="760" customFormat="1" ht="15" customHeight="1" x14ac:dyDescent="0.2">
      <c r="A41" s="309" t="s">
        <v>699</v>
      </c>
      <c r="B41" s="304">
        <v>27935.173616317548</v>
      </c>
      <c r="C41" s="304">
        <v>46247.415999999997</v>
      </c>
      <c r="D41" s="304">
        <v>48834.117242438115</v>
      </c>
      <c r="E41" s="773"/>
    </row>
    <row r="42" spans="1:5" s="760" customFormat="1" ht="15" customHeight="1" x14ac:dyDescent="0.2">
      <c r="A42" s="309" t="s">
        <v>700</v>
      </c>
      <c r="B42" s="304">
        <v>18578.348289512967</v>
      </c>
      <c r="C42" s="304">
        <v>30821.749</v>
      </c>
      <c r="D42" s="304">
        <v>32543.035328015518</v>
      </c>
      <c r="E42" s="773"/>
    </row>
    <row r="43" spans="1:5" s="760" customFormat="1" ht="15" hidden="1" customHeight="1" x14ac:dyDescent="0.2">
      <c r="A43" s="309" t="s">
        <v>459</v>
      </c>
      <c r="B43" s="304">
        <v>0</v>
      </c>
      <c r="C43" s="304">
        <v>0</v>
      </c>
      <c r="D43" s="304">
        <v>0</v>
      </c>
      <c r="E43" s="773"/>
    </row>
    <row r="44" spans="1:5" s="760" customFormat="1" ht="15" customHeight="1" x14ac:dyDescent="0.2">
      <c r="A44" s="184" t="s">
        <v>701</v>
      </c>
      <c r="B44" s="774">
        <f>SUM(B34:B43)</f>
        <v>248892.13464</v>
      </c>
      <c r="C44" s="314">
        <f>SUM(C34:C43)</f>
        <v>412053.50400000002</v>
      </c>
      <c r="D44" s="774">
        <f>SUM(D34:D43)</f>
        <v>435101.16640147794</v>
      </c>
      <c r="E44" s="311"/>
    </row>
    <row r="45" spans="1:5" s="760" customFormat="1" ht="15" hidden="1" customHeight="1" x14ac:dyDescent="0.2">
      <c r="A45" s="181"/>
      <c r="B45" s="778"/>
      <c r="C45" s="779"/>
      <c r="D45" s="778"/>
      <c r="E45" s="311"/>
    </row>
    <row r="46" spans="1:5" s="760" customFormat="1" ht="15" hidden="1" customHeight="1" x14ac:dyDescent="0.2">
      <c r="A46" s="181"/>
      <c r="B46" s="779"/>
      <c r="C46" s="779"/>
      <c r="D46" s="778"/>
      <c r="E46" s="759"/>
    </row>
    <row r="47" spans="1:5" s="760" customFormat="1" ht="15" hidden="1" customHeight="1" x14ac:dyDescent="0.2">
      <c r="A47" s="309" t="s">
        <v>692</v>
      </c>
      <c r="B47" s="304"/>
      <c r="C47" s="304"/>
      <c r="D47" s="304"/>
      <c r="E47" s="780"/>
    </row>
    <row r="48" spans="1:5" s="760" customFormat="1" ht="15" hidden="1" customHeight="1" x14ac:dyDescent="0.2">
      <c r="A48" s="309" t="s">
        <v>693</v>
      </c>
      <c r="B48" s="304"/>
      <c r="C48" s="304"/>
      <c r="D48" s="304"/>
      <c r="E48" s="780"/>
    </row>
    <row r="49" spans="1:5" s="760" customFormat="1" ht="15" hidden="1" customHeight="1" x14ac:dyDescent="0.2">
      <c r="A49" s="309" t="s">
        <v>694</v>
      </c>
      <c r="B49" s="304"/>
      <c r="C49" s="304"/>
      <c r="D49" s="304"/>
      <c r="E49" s="780"/>
    </row>
    <row r="50" spans="1:5" s="760" customFormat="1" ht="15" hidden="1" customHeight="1" x14ac:dyDescent="0.2">
      <c r="A50" s="309" t="s">
        <v>695</v>
      </c>
      <c r="B50" s="304"/>
      <c r="C50" s="304"/>
      <c r="D50" s="304"/>
      <c r="E50" s="780"/>
    </row>
    <row r="51" spans="1:5" s="760" customFormat="1" ht="15" hidden="1" customHeight="1" x14ac:dyDescent="0.2">
      <c r="A51" s="309" t="s">
        <v>696</v>
      </c>
      <c r="B51" s="304"/>
      <c r="C51" s="304"/>
      <c r="D51" s="304"/>
      <c r="E51" s="780"/>
    </row>
    <row r="52" spans="1:5" s="760" customFormat="1" ht="15" hidden="1" customHeight="1" x14ac:dyDescent="0.2">
      <c r="A52" s="309" t="s">
        <v>697</v>
      </c>
      <c r="B52" s="304"/>
      <c r="C52" s="304"/>
      <c r="D52" s="304"/>
      <c r="E52" s="780"/>
    </row>
    <row r="53" spans="1:5" s="760" customFormat="1" ht="15" hidden="1" customHeight="1" x14ac:dyDescent="0.2">
      <c r="A53" s="309" t="s">
        <v>698</v>
      </c>
      <c r="B53" s="304"/>
      <c r="C53" s="304"/>
      <c r="D53" s="304"/>
      <c r="E53" s="780"/>
    </row>
    <row r="54" spans="1:5" s="760" customFormat="1" ht="15" hidden="1" customHeight="1" x14ac:dyDescent="0.2">
      <c r="A54" s="309" t="s">
        <v>699</v>
      </c>
      <c r="B54" s="304"/>
      <c r="C54" s="304"/>
      <c r="D54" s="304"/>
      <c r="E54" s="780"/>
    </row>
    <row r="55" spans="1:5" s="760" customFormat="1" ht="15" hidden="1" customHeight="1" x14ac:dyDescent="0.2">
      <c r="A55" s="309" t="s">
        <v>700</v>
      </c>
      <c r="B55" s="304"/>
      <c r="C55" s="304"/>
      <c r="D55" s="304"/>
      <c r="E55" s="780"/>
    </row>
    <row r="56" spans="1:5" s="760" customFormat="1" ht="15" hidden="1" customHeight="1" x14ac:dyDescent="0.2">
      <c r="A56" s="309" t="s">
        <v>459</v>
      </c>
      <c r="B56" s="304"/>
      <c r="C56" s="304"/>
      <c r="D56" s="304"/>
      <c r="E56" s="780"/>
    </row>
    <row r="57" spans="1:5" s="760" customFormat="1" ht="15" hidden="1" customHeight="1" x14ac:dyDescent="0.2">
      <c r="A57" s="184" t="s">
        <v>701</v>
      </c>
      <c r="B57" s="310">
        <f>SUM(B47:B56)</f>
        <v>0</v>
      </c>
      <c r="C57" s="310">
        <f>SUM(C47:C56)</f>
        <v>0</v>
      </c>
      <c r="D57" s="315">
        <f>SUM(D47:D56)</f>
        <v>0</v>
      </c>
      <c r="E57" s="311"/>
    </row>
    <row r="58" spans="1:5" s="760" customFormat="1" ht="15" hidden="1" customHeight="1" x14ac:dyDescent="0.2">
      <c r="A58" s="427"/>
      <c r="B58" s="428"/>
      <c r="C58" s="428"/>
      <c r="D58" s="429"/>
      <c r="E58" s="316"/>
    </row>
    <row r="59" spans="1:5" s="760" customFormat="1" ht="15" hidden="1" customHeight="1" x14ac:dyDescent="0.2">
      <c r="A59" s="180"/>
      <c r="B59" s="781"/>
      <c r="C59" s="781"/>
      <c r="D59" s="782"/>
      <c r="E59" s="759"/>
    </row>
    <row r="60" spans="1:5" s="760" customFormat="1" ht="15" hidden="1" customHeight="1" x14ac:dyDescent="0.2">
      <c r="A60" s="309" t="s">
        <v>692</v>
      </c>
      <c r="B60" s="781"/>
      <c r="C60" s="781"/>
      <c r="D60" s="782"/>
      <c r="E60" s="759"/>
    </row>
    <row r="61" spans="1:5" s="760" customFormat="1" ht="15" hidden="1" customHeight="1" x14ac:dyDescent="0.2">
      <c r="A61" s="309" t="s">
        <v>693</v>
      </c>
      <c r="B61" s="781"/>
      <c r="C61" s="781"/>
      <c r="D61" s="782"/>
      <c r="E61" s="759"/>
    </row>
    <row r="62" spans="1:5" s="760" customFormat="1" ht="15" hidden="1" customHeight="1" x14ac:dyDescent="0.2">
      <c r="A62" s="309" t="s">
        <v>694</v>
      </c>
      <c r="B62" s="781"/>
      <c r="C62" s="781"/>
      <c r="D62" s="782"/>
      <c r="E62" s="759"/>
    </row>
    <row r="63" spans="1:5" s="760" customFormat="1" ht="15" hidden="1" customHeight="1" x14ac:dyDescent="0.2">
      <c r="A63" s="309" t="s">
        <v>695</v>
      </c>
      <c r="B63" s="781"/>
      <c r="C63" s="781"/>
      <c r="D63" s="782"/>
      <c r="E63" s="759"/>
    </row>
    <row r="64" spans="1:5" s="760" customFormat="1" ht="15" hidden="1" customHeight="1" x14ac:dyDescent="0.2">
      <c r="A64" s="309" t="s">
        <v>696</v>
      </c>
      <c r="B64" s="781"/>
      <c r="C64" s="781"/>
      <c r="D64" s="782"/>
      <c r="E64" s="759"/>
    </row>
    <row r="65" spans="1:5" s="760" customFormat="1" ht="15" hidden="1" customHeight="1" x14ac:dyDescent="0.2">
      <c r="A65" s="309" t="s">
        <v>697</v>
      </c>
      <c r="B65" s="781"/>
      <c r="C65" s="781"/>
      <c r="D65" s="782"/>
      <c r="E65" s="759"/>
    </row>
    <row r="66" spans="1:5" s="760" customFormat="1" ht="15" hidden="1" customHeight="1" x14ac:dyDescent="0.2">
      <c r="A66" s="309" t="s">
        <v>698</v>
      </c>
      <c r="B66" s="781"/>
      <c r="C66" s="781"/>
      <c r="D66" s="782"/>
      <c r="E66" s="759"/>
    </row>
    <row r="67" spans="1:5" s="760" customFormat="1" ht="15" hidden="1" customHeight="1" x14ac:dyDescent="0.2">
      <c r="A67" s="309" t="s">
        <v>699</v>
      </c>
      <c r="B67" s="781"/>
      <c r="C67" s="781"/>
      <c r="D67" s="782"/>
      <c r="E67" s="759"/>
    </row>
    <row r="68" spans="1:5" s="760" customFormat="1" ht="15" hidden="1" customHeight="1" x14ac:dyDescent="0.2">
      <c r="A68" s="309" t="s">
        <v>700</v>
      </c>
      <c r="B68" s="781"/>
      <c r="C68" s="781"/>
      <c r="D68" s="782"/>
      <c r="E68" s="759"/>
    </row>
    <row r="69" spans="1:5" s="760" customFormat="1" ht="15" hidden="1" customHeight="1" x14ac:dyDescent="0.2">
      <c r="A69" s="309" t="s">
        <v>459</v>
      </c>
      <c r="B69" s="781"/>
      <c r="C69" s="781"/>
      <c r="D69" s="782"/>
      <c r="E69" s="317"/>
    </row>
    <row r="70" spans="1:5" s="760" customFormat="1" ht="15" hidden="1" customHeight="1" x14ac:dyDescent="0.2">
      <c r="A70" s="184" t="s">
        <v>701</v>
      </c>
      <c r="B70" s="315">
        <f>SUM(B69)</f>
        <v>0</v>
      </c>
      <c r="C70" s="315">
        <f>SUM(C60:C69)</f>
        <v>0</v>
      </c>
      <c r="D70" s="310">
        <f>SUM(D60:D69)</f>
        <v>0</v>
      </c>
      <c r="E70" s="317"/>
    </row>
    <row r="71" spans="1:5" s="760" customFormat="1" ht="15" hidden="1" customHeight="1" x14ac:dyDescent="0.2">
      <c r="A71" s="181"/>
      <c r="B71" s="430"/>
      <c r="C71" s="430"/>
      <c r="D71" s="431"/>
      <c r="E71" s="317"/>
    </row>
    <row r="72" spans="1:5" s="760" customFormat="1" ht="15" hidden="1" customHeight="1" x14ac:dyDescent="0.2">
      <c r="A72" s="180"/>
      <c r="B72" s="781"/>
      <c r="C72" s="781"/>
      <c r="D72" s="782"/>
      <c r="E72" s="317"/>
    </row>
    <row r="73" spans="1:5" s="760" customFormat="1" ht="15" hidden="1" customHeight="1" x14ac:dyDescent="0.2">
      <c r="A73" s="309" t="s">
        <v>692</v>
      </c>
      <c r="B73" s="781"/>
      <c r="C73" s="781"/>
      <c r="D73" s="782"/>
      <c r="E73" s="317"/>
    </row>
    <row r="74" spans="1:5" s="760" customFormat="1" ht="15" hidden="1" customHeight="1" x14ac:dyDescent="0.2">
      <c r="A74" s="309" t="s">
        <v>693</v>
      </c>
      <c r="B74" s="781"/>
      <c r="C74" s="781"/>
      <c r="D74" s="782"/>
      <c r="E74" s="317"/>
    </row>
    <row r="75" spans="1:5" s="760" customFormat="1" ht="15" hidden="1" customHeight="1" x14ac:dyDescent="0.2">
      <c r="A75" s="309" t="s">
        <v>694</v>
      </c>
      <c r="B75" s="781"/>
      <c r="C75" s="781"/>
      <c r="D75" s="782"/>
      <c r="E75" s="317"/>
    </row>
    <row r="76" spans="1:5" s="760" customFormat="1" ht="15" hidden="1" customHeight="1" x14ac:dyDescent="0.2">
      <c r="A76" s="309" t="s">
        <v>695</v>
      </c>
      <c r="B76" s="781"/>
      <c r="C76" s="781"/>
      <c r="D76" s="782"/>
      <c r="E76" s="317"/>
    </row>
    <row r="77" spans="1:5" s="760" customFormat="1" ht="15" hidden="1" customHeight="1" x14ac:dyDescent="0.2">
      <c r="A77" s="309" t="s">
        <v>696</v>
      </c>
      <c r="B77" s="781"/>
      <c r="C77" s="781"/>
      <c r="D77" s="782"/>
      <c r="E77" s="317"/>
    </row>
    <row r="78" spans="1:5" s="760" customFormat="1" ht="15" hidden="1" customHeight="1" x14ac:dyDescent="0.2">
      <c r="A78" s="309" t="s">
        <v>697</v>
      </c>
      <c r="B78" s="781"/>
      <c r="C78" s="781"/>
      <c r="D78" s="782"/>
      <c r="E78" s="317"/>
    </row>
    <row r="79" spans="1:5" s="760" customFormat="1" ht="15" hidden="1" customHeight="1" x14ac:dyDescent="0.2">
      <c r="A79" s="309" t="s">
        <v>698</v>
      </c>
      <c r="B79" s="781"/>
      <c r="C79" s="781"/>
      <c r="D79" s="782"/>
      <c r="E79" s="317"/>
    </row>
    <row r="80" spans="1:5" s="760" customFormat="1" ht="15" hidden="1" customHeight="1" x14ac:dyDescent="0.2">
      <c r="A80" s="309" t="s">
        <v>699</v>
      </c>
      <c r="B80" s="781"/>
      <c r="C80" s="781"/>
      <c r="D80" s="782"/>
      <c r="E80" s="317"/>
    </row>
    <row r="81" spans="1:5" s="760" customFormat="1" ht="15" hidden="1" customHeight="1" x14ac:dyDescent="0.2">
      <c r="A81" s="309" t="s">
        <v>700</v>
      </c>
      <c r="B81" s="781"/>
      <c r="C81" s="781"/>
      <c r="D81" s="782"/>
      <c r="E81" s="317"/>
    </row>
    <row r="82" spans="1:5" s="760" customFormat="1" ht="15" hidden="1" customHeight="1" x14ac:dyDescent="0.2">
      <c r="A82" s="309" t="s">
        <v>459</v>
      </c>
      <c r="B82" s="781"/>
      <c r="C82" s="781"/>
      <c r="D82" s="782"/>
      <c r="E82" s="317"/>
    </row>
    <row r="83" spans="1:5" s="760" customFormat="1" ht="15" hidden="1" customHeight="1" x14ac:dyDescent="0.2">
      <c r="A83" s="184" t="s">
        <v>701</v>
      </c>
      <c r="B83" s="315">
        <f>SUM(B73:B82)</f>
        <v>0</v>
      </c>
      <c r="C83" s="315">
        <f>SUM(C73:C82)</f>
        <v>0</v>
      </c>
      <c r="D83" s="310">
        <f>SUM(D73:D82)</f>
        <v>0</v>
      </c>
      <c r="E83" s="317"/>
    </row>
    <row r="84" spans="1:5" ht="15" customHeight="1" x14ac:dyDescent="0.2"/>
    <row r="85" spans="1:5" ht="15" customHeight="1" x14ac:dyDescent="0.2"/>
    <row r="86" spans="1:5" ht="15" customHeight="1" x14ac:dyDescent="0.2"/>
    <row r="87" spans="1:5" ht="15" customHeight="1" x14ac:dyDescent="0.2"/>
    <row r="88" spans="1:5" ht="15" customHeight="1" x14ac:dyDescent="0.2"/>
    <row r="89" spans="1:5" ht="15" customHeight="1" x14ac:dyDescent="0.2"/>
    <row r="90" spans="1:5" ht="15" customHeight="1" x14ac:dyDescent="0.2"/>
    <row r="91" spans="1:5" ht="15" customHeight="1" x14ac:dyDescent="0.2"/>
    <row r="92" spans="1:5" ht="15" customHeight="1" x14ac:dyDescent="0.2"/>
    <row r="93" spans="1:5" ht="15" customHeight="1" x14ac:dyDescent="0.2"/>
    <row r="94" spans="1:5" ht="15" customHeight="1" x14ac:dyDescent="0.2"/>
    <row r="95" spans="1:5" ht="15" customHeight="1" x14ac:dyDescent="0.2"/>
    <row r="96" spans="1:5"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sheetData>
  <protectedRanges>
    <protectedRange sqref="E129 E31:E32 E44:E45 E86 E96 E105 E114 E120 E57" name="Range1"/>
  </protectedRanges>
  <mergeCells count="3">
    <mergeCell ref="A2:D2"/>
    <mergeCell ref="B4:D4"/>
    <mergeCell ref="B5:D5"/>
  </mergeCells>
  <printOptions horizontalCentered="1"/>
  <pageMargins left="0.39370078740157483" right="0.39370078740157483" top="0.39370078740157483" bottom="0" header="0.51181102362204722" footer="0.51181102362204722"/>
  <pageSetup paperSize="9" scale="60" fitToWidth="2"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autoPageBreaks="0"/>
  </sheetPr>
  <dimension ref="A1:Z846"/>
  <sheetViews>
    <sheetView showGridLines="0" zoomScaleNormal="100" zoomScaleSheetLayoutView="70" workbookViewId="0">
      <selection activeCell="H14" sqref="H14"/>
    </sheetView>
  </sheetViews>
  <sheetFormatPr defaultColWidth="9.28515625" defaultRowHeight="12.75" x14ac:dyDescent="0.2"/>
  <cols>
    <col min="1" max="1" width="9.28515625" style="707"/>
    <col min="2" max="2" width="2.7109375" style="16" customWidth="1"/>
    <col min="3" max="3" width="24.85546875" style="66" customWidth="1"/>
    <col min="4" max="4" width="32" style="16" customWidth="1"/>
    <col min="5" max="5" width="35.28515625" style="16" customWidth="1"/>
    <col min="6" max="6" width="24.28515625" style="16" customWidth="1"/>
    <col min="7" max="7" width="17.7109375" style="16" customWidth="1"/>
    <col min="8" max="9" width="13.42578125" style="16" customWidth="1"/>
    <col min="10" max="10" width="14.7109375" style="16" customWidth="1"/>
    <col min="11" max="11" width="2.7109375" style="16" customWidth="1"/>
    <col min="13" max="15" width="9.28515625" customWidth="1"/>
    <col min="16" max="19" width="9.28515625" hidden="1" customWidth="1"/>
    <col min="27" max="16384" width="9.28515625" style="16"/>
  </cols>
  <sheetData>
    <row r="1" spans="1:26" s="702" customFormat="1" ht="15" customHeight="1" x14ac:dyDescent="0.25">
      <c r="A1" s="701"/>
      <c r="C1" s="12" t="s">
        <v>1342</v>
      </c>
      <c r="D1" s="12"/>
      <c r="E1" s="12"/>
      <c r="F1" s="12"/>
      <c r="G1" s="12"/>
      <c r="H1" s="12"/>
      <c r="I1" s="12"/>
      <c r="J1" s="12"/>
      <c r="L1"/>
      <c r="M1"/>
      <c r="N1"/>
      <c r="O1"/>
      <c r="P1"/>
      <c r="Q1"/>
      <c r="R1"/>
      <c r="S1"/>
      <c r="T1"/>
      <c r="U1"/>
      <c r="V1"/>
      <c r="W1"/>
      <c r="X1"/>
      <c r="Y1"/>
      <c r="Z1"/>
    </row>
    <row r="2" spans="1:26" s="702" customFormat="1" ht="15" customHeight="1" x14ac:dyDescent="0.25">
      <c r="A2" s="701"/>
      <c r="L2"/>
      <c r="M2"/>
      <c r="N2"/>
      <c r="O2"/>
      <c r="P2"/>
      <c r="Q2"/>
      <c r="R2"/>
      <c r="S2"/>
      <c r="T2"/>
      <c r="U2"/>
      <c r="V2"/>
      <c r="W2"/>
      <c r="X2"/>
      <c r="Y2"/>
      <c r="Z2"/>
    </row>
    <row r="3" spans="1:26" s="702" customFormat="1" ht="15" customHeight="1" x14ac:dyDescent="0.25">
      <c r="A3" s="701"/>
      <c r="C3" s="12" t="s">
        <v>1343</v>
      </c>
      <c r="D3" s="12"/>
      <c r="E3" s="12"/>
      <c r="F3" s="12"/>
      <c r="G3" s="12"/>
      <c r="H3" s="12"/>
      <c r="I3" s="12"/>
      <c r="J3" s="12"/>
      <c r="L3"/>
      <c r="M3"/>
      <c r="N3"/>
      <c r="O3"/>
      <c r="P3"/>
      <c r="Q3"/>
      <c r="R3"/>
      <c r="S3"/>
      <c r="T3"/>
      <c r="U3"/>
      <c r="V3"/>
      <c r="W3"/>
      <c r="X3"/>
      <c r="Y3"/>
      <c r="Z3"/>
    </row>
    <row r="4" spans="1:26" s="702" customFormat="1" ht="15" customHeight="1" x14ac:dyDescent="0.25">
      <c r="A4" s="701"/>
      <c r="L4"/>
      <c r="M4"/>
      <c r="N4"/>
      <c r="O4"/>
      <c r="P4"/>
      <c r="Q4"/>
      <c r="R4"/>
      <c r="S4"/>
      <c r="T4"/>
      <c r="U4"/>
      <c r="V4"/>
      <c r="W4"/>
      <c r="X4"/>
      <c r="Y4"/>
      <c r="Z4"/>
    </row>
    <row r="5" spans="1:26" s="66" customFormat="1" ht="18" customHeight="1" x14ac:dyDescent="0.2">
      <c r="A5" s="703"/>
      <c r="C5" s="806" t="s">
        <v>1321</v>
      </c>
      <c r="D5" s="806" t="s">
        <v>1322</v>
      </c>
      <c r="E5" s="803" t="s">
        <v>1323</v>
      </c>
      <c r="F5" s="813"/>
      <c r="G5" s="806" t="s">
        <v>1344</v>
      </c>
      <c r="H5" s="704" t="s">
        <v>1263</v>
      </c>
      <c r="I5" s="705" t="s">
        <v>1264</v>
      </c>
      <c r="J5" s="706"/>
      <c r="L5"/>
      <c r="M5"/>
      <c r="N5"/>
      <c r="O5"/>
      <c r="P5"/>
      <c r="Q5"/>
      <c r="R5"/>
      <c r="S5"/>
      <c r="T5"/>
      <c r="U5"/>
      <c r="V5"/>
      <c r="W5"/>
      <c r="X5"/>
      <c r="Y5"/>
      <c r="Z5"/>
    </row>
    <row r="6" spans="1:26" s="66" customFormat="1" ht="18" customHeight="1" x14ac:dyDescent="0.2">
      <c r="A6" s="703"/>
      <c r="C6" s="807"/>
      <c r="D6" s="807"/>
      <c r="E6" s="804"/>
      <c r="F6" s="814"/>
      <c r="G6" s="807"/>
      <c r="H6" s="785" t="str">
        <f>LEFT([5]Settings!$AB$2,4)+1 &amp; "/" &amp; RIGHT([5]Settings!$AB$2,2)+1</f>
        <v>2017/18</v>
      </c>
      <c r="I6" s="626" t="s">
        <v>1265</v>
      </c>
      <c r="J6" s="626"/>
      <c r="L6"/>
      <c r="M6"/>
      <c r="N6"/>
      <c r="O6"/>
      <c r="P6"/>
      <c r="Q6"/>
      <c r="R6"/>
      <c r="S6"/>
      <c r="T6"/>
      <c r="U6"/>
      <c r="V6"/>
      <c r="W6"/>
      <c r="X6"/>
      <c r="Y6"/>
      <c r="Z6"/>
    </row>
    <row r="7" spans="1:26" s="66" customFormat="1" ht="18" customHeight="1" x14ac:dyDescent="0.2">
      <c r="A7" s="703"/>
      <c r="C7" s="808"/>
      <c r="D7" s="808"/>
      <c r="E7" s="805"/>
      <c r="F7" s="815"/>
      <c r="G7" s="808"/>
      <c r="H7" s="787"/>
      <c r="I7" s="627" t="str">
        <f>LEFT([5]Settings!$AB$2,4)+2 &amp; "/" &amp; RIGHT([5]Settings!$AB$2,2)+2</f>
        <v>2018/19</v>
      </c>
      <c r="J7" s="627" t="str">
        <f>LEFT([5]Settings!$AB$2,4)+3 &amp; "/" &amp; RIGHT([5]Settings!$AB$2,2)+3</f>
        <v>2019/20</v>
      </c>
      <c r="L7"/>
      <c r="M7"/>
      <c r="N7"/>
      <c r="O7"/>
      <c r="P7"/>
      <c r="Q7"/>
      <c r="R7"/>
      <c r="S7"/>
      <c r="T7"/>
      <c r="U7"/>
      <c r="V7"/>
      <c r="W7"/>
      <c r="X7"/>
      <c r="Y7"/>
      <c r="Z7"/>
    </row>
    <row r="8" spans="1:26" ht="15" customHeight="1" x14ac:dyDescent="0.2">
      <c r="C8" s="714"/>
      <c r="D8" s="709"/>
      <c r="E8" s="715">
        <v>1</v>
      </c>
      <c r="F8" s="716"/>
      <c r="G8" s="709"/>
      <c r="H8" s="710" t="s">
        <v>1266</v>
      </c>
      <c r="I8" s="710" t="s">
        <v>1266</v>
      </c>
      <c r="J8" s="710" t="s">
        <v>1266</v>
      </c>
    </row>
    <row r="9" spans="1:26" ht="15" customHeight="1" x14ac:dyDescent="0.2">
      <c r="A9" s="707">
        <v>1</v>
      </c>
      <c r="C9" s="801" t="s">
        <v>1345</v>
      </c>
      <c r="D9" s="797" t="s">
        <v>284</v>
      </c>
      <c r="E9" s="809" t="s">
        <v>1346</v>
      </c>
      <c r="F9" s="810"/>
      <c r="G9" s="711" t="s">
        <v>1347</v>
      </c>
      <c r="H9" s="632">
        <v>768128</v>
      </c>
      <c r="I9" s="632">
        <v>806857</v>
      </c>
      <c r="J9" s="632">
        <v>852385</v>
      </c>
    </row>
    <row r="10" spans="1:26" ht="15" customHeight="1" x14ac:dyDescent="0.2">
      <c r="C10" s="801"/>
      <c r="D10" s="797"/>
      <c r="E10" s="809"/>
      <c r="F10" s="810"/>
      <c r="G10" s="711" t="s">
        <v>173</v>
      </c>
      <c r="H10" s="632">
        <v>1494786</v>
      </c>
      <c r="I10" s="632">
        <v>1570152</v>
      </c>
      <c r="J10" s="632">
        <v>1658751</v>
      </c>
    </row>
    <row r="11" spans="1:26" ht="15" customHeight="1" x14ac:dyDescent="0.2">
      <c r="C11" s="801"/>
      <c r="D11" s="797"/>
      <c r="E11" s="809"/>
      <c r="F11" s="810"/>
      <c r="G11" s="711" t="s">
        <v>63</v>
      </c>
      <c r="H11" s="632">
        <v>1864731</v>
      </c>
      <c r="I11" s="632">
        <v>1958751</v>
      </c>
      <c r="J11" s="632">
        <v>2069277</v>
      </c>
    </row>
    <row r="12" spans="1:26" ht="15" customHeight="1" x14ac:dyDescent="0.2">
      <c r="C12" s="801"/>
      <c r="D12" s="797"/>
      <c r="E12" s="809"/>
      <c r="F12" s="810"/>
      <c r="G12" s="711" t="s">
        <v>64</v>
      </c>
      <c r="H12" s="632">
        <v>1616415</v>
      </c>
      <c r="I12" s="632">
        <v>1697914</v>
      </c>
      <c r="J12" s="632">
        <v>1793723</v>
      </c>
    </row>
    <row r="13" spans="1:26" ht="15" customHeight="1" x14ac:dyDescent="0.2">
      <c r="C13" s="801"/>
      <c r="D13" s="797"/>
      <c r="E13" s="809"/>
      <c r="F13" s="810"/>
      <c r="G13" s="711" t="s">
        <v>62</v>
      </c>
      <c r="H13" s="632">
        <v>1985010</v>
      </c>
      <c r="I13" s="632">
        <v>2085094</v>
      </c>
      <c r="J13" s="632">
        <v>2202750</v>
      </c>
    </row>
    <row r="14" spans="1:26" ht="15" customHeight="1" x14ac:dyDescent="0.2">
      <c r="C14" s="801"/>
      <c r="D14" s="797"/>
      <c r="E14" s="809"/>
      <c r="F14" s="810"/>
      <c r="G14" s="711" t="s">
        <v>496</v>
      </c>
      <c r="H14" s="632">
        <v>1980109</v>
      </c>
      <c r="I14" s="632">
        <v>2079946</v>
      </c>
      <c r="J14" s="632">
        <v>2197311</v>
      </c>
    </row>
    <row r="15" spans="1:26" ht="15" customHeight="1" x14ac:dyDescent="0.2">
      <c r="C15" s="801"/>
      <c r="D15" s="797"/>
      <c r="E15" s="809"/>
      <c r="F15" s="810"/>
      <c r="G15" s="711" t="s">
        <v>1348</v>
      </c>
      <c r="H15" s="632">
        <v>761307</v>
      </c>
      <c r="I15" s="632">
        <v>799692</v>
      </c>
      <c r="J15" s="632">
        <v>844816</v>
      </c>
    </row>
    <row r="16" spans="1:26" ht="15" customHeight="1" x14ac:dyDescent="0.2">
      <c r="C16" s="801"/>
      <c r="D16" s="797"/>
      <c r="E16" s="809"/>
      <c r="F16" s="810"/>
      <c r="G16" s="711" t="s">
        <v>1349</v>
      </c>
      <c r="H16" s="632">
        <v>911761</v>
      </c>
      <c r="I16" s="632">
        <v>957731</v>
      </c>
      <c r="J16" s="632">
        <v>1011773</v>
      </c>
    </row>
    <row r="17" spans="1:10" ht="15" customHeight="1" x14ac:dyDescent="0.2">
      <c r="C17" s="802"/>
      <c r="D17" s="798"/>
      <c r="E17" s="811"/>
      <c r="F17" s="812"/>
      <c r="G17" s="712" t="s">
        <v>1270</v>
      </c>
      <c r="H17" s="635">
        <f>SUM(H9:H16)</f>
        <v>11382247</v>
      </c>
      <c r="I17" s="635">
        <f>SUM(I9:I16)</f>
        <v>11956137</v>
      </c>
      <c r="J17" s="635">
        <f>SUM(J9:J16)</f>
        <v>12630786</v>
      </c>
    </row>
    <row r="18" spans="1:10" ht="15" customHeight="1" x14ac:dyDescent="0.2">
      <c r="A18" s="707">
        <v>2</v>
      </c>
      <c r="C18" s="795" t="s">
        <v>1350</v>
      </c>
      <c r="D18" s="797" t="s">
        <v>501</v>
      </c>
      <c r="E18" s="809" t="s">
        <v>1351</v>
      </c>
      <c r="F18" s="810"/>
      <c r="G18" s="711" t="s">
        <v>1347</v>
      </c>
      <c r="H18" s="632">
        <v>6956</v>
      </c>
      <c r="I18" s="632">
        <v>11457</v>
      </c>
      <c r="J18" s="632">
        <v>12099</v>
      </c>
    </row>
    <row r="19" spans="1:10" ht="15" customHeight="1" x14ac:dyDescent="0.2">
      <c r="C19" s="795"/>
      <c r="D19" s="797"/>
      <c r="E19" s="809"/>
      <c r="F19" s="810"/>
      <c r="G19" s="711" t="s">
        <v>173</v>
      </c>
      <c r="H19" s="632">
        <v>61263</v>
      </c>
      <c r="I19" s="632">
        <v>56740</v>
      </c>
      <c r="J19" s="632">
        <v>59917</v>
      </c>
    </row>
    <row r="20" spans="1:10" ht="15" customHeight="1" x14ac:dyDescent="0.2">
      <c r="C20" s="795"/>
      <c r="D20" s="797"/>
      <c r="E20" s="809"/>
      <c r="F20" s="810"/>
      <c r="G20" s="711" t="s">
        <v>63</v>
      </c>
      <c r="H20" s="632">
        <v>82182</v>
      </c>
      <c r="I20" s="632">
        <v>67281</v>
      </c>
      <c r="J20" s="632">
        <v>71048</v>
      </c>
    </row>
    <row r="21" spans="1:10" ht="15" customHeight="1" x14ac:dyDescent="0.2">
      <c r="C21" s="795"/>
      <c r="D21" s="797"/>
      <c r="E21" s="809"/>
      <c r="F21" s="810"/>
      <c r="G21" s="711" t="s">
        <v>64</v>
      </c>
      <c r="H21" s="632">
        <v>38429</v>
      </c>
      <c r="I21" s="632">
        <v>44322</v>
      </c>
      <c r="J21" s="632">
        <v>46804</v>
      </c>
    </row>
    <row r="22" spans="1:10" ht="15" customHeight="1" x14ac:dyDescent="0.2">
      <c r="C22" s="795"/>
      <c r="D22" s="797"/>
      <c r="E22" s="809"/>
      <c r="F22" s="810"/>
      <c r="G22" s="711" t="s">
        <v>62</v>
      </c>
      <c r="H22" s="632">
        <v>48646</v>
      </c>
      <c r="I22" s="632">
        <v>48221</v>
      </c>
      <c r="J22" s="632">
        <v>50921</v>
      </c>
    </row>
    <row r="23" spans="1:10" ht="15" customHeight="1" x14ac:dyDescent="0.2">
      <c r="C23" s="795"/>
      <c r="D23" s="797"/>
      <c r="E23" s="809"/>
      <c r="F23" s="810"/>
      <c r="G23" s="711" t="s">
        <v>496</v>
      </c>
      <c r="H23" s="632">
        <v>39111</v>
      </c>
      <c r="I23" s="632">
        <v>52224</v>
      </c>
      <c r="J23" s="632">
        <v>55148</v>
      </c>
    </row>
    <row r="24" spans="1:10" ht="15" customHeight="1" x14ac:dyDescent="0.2">
      <c r="C24" s="795"/>
      <c r="D24" s="797"/>
      <c r="E24" s="809"/>
      <c r="F24" s="810"/>
      <c r="G24" s="711" t="s">
        <v>1348</v>
      </c>
      <c r="H24" s="632">
        <v>8224</v>
      </c>
      <c r="I24" s="632">
        <v>11339</v>
      </c>
      <c r="J24" s="632">
        <v>11974</v>
      </c>
    </row>
    <row r="25" spans="1:10" ht="15" customHeight="1" x14ac:dyDescent="0.2">
      <c r="C25" s="795"/>
      <c r="D25" s="797"/>
      <c r="E25" s="809"/>
      <c r="F25" s="810"/>
      <c r="G25" s="711" t="s">
        <v>1349</v>
      </c>
      <c r="H25" s="632">
        <v>7308</v>
      </c>
      <c r="I25" s="632">
        <v>17478</v>
      </c>
      <c r="J25" s="632">
        <v>18458</v>
      </c>
    </row>
    <row r="26" spans="1:10" ht="15" customHeight="1" x14ac:dyDescent="0.2">
      <c r="C26" s="795"/>
      <c r="D26" s="798"/>
      <c r="E26" s="811"/>
      <c r="F26" s="812"/>
      <c r="G26" s="712" t="s">
        <v>1270</v>
      </c>
      <c r="H26" s="635">
        <f>SUM(H18:H25)</f>
        <v>292119</v>
      </c>
      <c r="I26" s="635">
        <f>SUM(I18:I25)</f>
        <v>309062</v>
      </c>
      <c r="J26" s="635">
        <f>SUM(J18:J25)</f>
        <v>326369</v>
      </c>
    </row>
    <row r="27" spans="1:10" customFormat="1" ht="15" customHeight="1" x14ac:dyDescent="0.2"/>
    <row r="28" spans="1:10" customFormat="1" ht="15" customHeight="1" x14ac:dyDescent="0.2"/>
    <row r="29" spans="1:10" customFormat="1" ht="15" customHeight="1" x14ac:dyDescent="0.2"/>
    <row r="30" spans="1:10" customFormat="1" ht="15" customHeight="1" x14ac:dyDescent="0.2"/>
    <row r="31" spans="1:10" customFormat="1" ht="15" customHeight="1" x14ac:dyDescent="0.2"/>
    <row r="32" spans="1:10" customFormat="1" ht="15" customHeight="1" x14ac:dyDescent="0.2"/>
    <row r="33" customFormat="1" ht="15" customHeight="1" x14ac:dyDescent="0.2"/>
    <row r="34" customFormat="1" ht="15" customHeight="1" x14ac:dyDescent="0.2"/>
    <row r="35" customFormat="1" ht="15" customHeight="1" x14ac:dyDescent="0.2"/>
    <row r="36" customFormat="1" ht="15" customHeight="1" x14ac:dyDescent="0.2"/>
    <row r="37" customFormat="1" ht="15" customHeight="1" x14ac:dyDescent="0.2"/>
    <row r="38" customFormat="1" ht="15" customHeight="1" x14ac:dyDescent="0.2"/>
    <row r="39" customFormat="1" ht="15" customHeight="1" x14ac:dyDescent="0.2"/>
    <row r="40" customFormat="1" ht="15" customHeight="1" x14ac:dyDescent="0.2"/>
    <row r="41" customFormat="1" ht="15" customHeight="1" x14ac:dyDescent="0.2"/>
    <row r="42" customFormat="1" ht="15" customHeight="1" x14ac:dyDescent="0.2"/>
    <row r="43" customFormat="1" ht="15" customHeight="1" x14ac:dyDescent="0.2"/>
    <row r="44" customFormat="1" ht="15" customHeight="1" x14ac:dyDescent="0.2"/>
    <row r="45" customFormat="1" ht="15" customHeight="1" x14ac:dyDescent="0.2"/>
    <row r="46" customFormat="1" ht="15" customHeight="1" x14ac:dyDescent="0.2"/>
    <row r="47" customFormat="1" ht="15" customHeight="1" x14ac:dyDescent="0.2"/>
    <row r="48" customFormat="1" ht="15" customHeight="1" x14ac:dyDescent="0.2"/>
    <row r="49" customFormat="1" ht="15" customHeight="1" x14ac:dyDescent="0.2"/>
    <row r="50" customFormat="1" ht="15" customHeight="1" x14ac:dyDescent="0.2"/>
    <row r="51" customFormat="1" ht="15" customHeight="1" x14ac:dyDescent="0.2"/>
    <row r="52" customFormat="1" ht="15" customHeight="1" x14ac:dyDescent="0.2"/>
    <row r="53" customFormat="1" ht="15" customHeight="1" x14ac:dyDescent="0.2"/>
    <row r="54" customFormat="1" ht="15" customHeight="1" x14ac:dyDescent="0.2"/>
    <row r="55" customFormat="1" ht="15" customHeight="1" x14ac:dyDescent="0.2"/>
    <row r="56" customFormat="1" ht="15" customHeight="1" x14ac:dyDescent="0.2"/>
    <row r="57" customFormat="1" ht="15" customHeight="1" x14ac:dyDescent="0.2"/>
    <row r="58" customFormat="1" ht="15" customHeight="1" x14ac:dyDescent="0.2"/>
    <row r="59" customFormat="1" ht="15" customHeight="1" x14ac:dyDescent="0.2"/>
    <row r="60" customFormat="1" ht="15" customHeight="1" x14ac:dyDescent="0.2"/>
    <row r="61" customFormat="1" ht="15" customHeight="1" x14ac:dyDescent="0.2"/>
    <row r="62" customFormat="1" ht="15" customHeight="1" x14ac:dyDescent="0.2"/>
    <row r="63" customFormat="1" ht="15" customHeight="1" x14ac:dyDescent="0.2"/>
    <row r="64" customFormat="1" ht="15" customHeight="1" x14ac:dyDescent="0.2"/>
    <row r="65" customFormat="1" ht="15" customHeight="1" x14ac:dyDescent="0.2"/>
    <row r="66" customFormat="1" ht="15" customHeight="1" x14ac:dyDescent="0.2"/>
    <row r="67" customFormat="1" ht="15" customHeight="1" x14ac:dyDescent="0.2"/>
    <row r="68" customFormat="1" ht="15" customHeight="1" x14ac:dyDescent="0.2"/>
    <row r="69" customFormat="1" ht="15" customHeight="1" x14ac:dyDescent="0.2"/>
    <row r="70" customFormat="1" ht="15" customHeight="1" x14ac:dyDescent="0.2"/>
    <row r="71" customFormat="1" ht="15" customHeight="1" x14ac:dyDescent="0.2"/>
    <row r="72" customFormat="1" ht="15" customHeight="1" x14ac:dyDescent="0.2"/>
    <row r="73" customFormat="1" ht="15" customHeight="1" x14ac:dyDescent="0.2"/>
    <row r="74" customFormat="1" ht="15" customHeight="1" x14ac:dyDescent="0.2"/>
    <row r="75" customFormat="1" ht="15" customHeight="1" x14ac:dyDescent="0.2"/>
    <row r="76" customFormat="1" ht="15" customHeight="1" x14ac:dyDescent="0.2"/>
    <row r="77" customFormat="1" ht="15" customHeight="1" x14ac:dyDescent="0.2"/>
    <row r="78" customFormat="1" ht="15" customHeight="1" x14ac:dyDescent="0.2"/>
    <row r="79" customFormat="1" ht="15" customHeight="1" x14ac:dyDescent="0.2"/>
    <row r="80" customFormat="1" ht="15" customHeight="1" x14ac:dyDescent="0.2"/>
    <row r="81" customFormat="1" ht="15" customHeight="1" x14ac:dyDescent="0.2"/>
    <row r="82" customFormat="1" ht="15" customHeight="1" x14ac:dyDescent="0.2"/>
    <row r="83" customFormat="1" ht="15" customHeight="1" x14ac:dyDescent="0.2"/>
    <row r="84" customFormat="1" ht="15" customHeight="1" x14ac:dyDescent="0.2"/>
    <row r="85" customFormat="1" ht="15" customHeight="1" x14ac:dyDescent="0.2"/>
    <row r="86" customFormat="1" ht="15" customHeight="1" x14ac:dyDescent="0.2"/>
    <row r="87" customFormat="1" ht="15" customHeight="1" x14ac:dyDescent="0.2"/>
    <row r="88" customFormat="1" ht="15" customHeight="1" x14ac:dyDescent="0.2"/>
    <row r="89" customFormat="1" ht="15" customHeight="1" x14ac:dyDescent="0.2"/>
    <row r="90" customFormat="1" ht="15" customHeight="1" x14ac:dyDescent="0.2"/>
    <row r="91" customFormat="1" ht="15" customHeight="1" x14ac:dyDescent="0.2"/>
    <row r="92" customFormat="1" ht="15" customHeight="1" x14ac:dyDescent="0.2"/>
    <row r="93" customFormat="1" ht="15" customHeight="1" x14ac:dyDescent="0.2"/>
    <row r="94" customFormat="1" ht="15" customHeight="1" x14ac:dyDescent="0.2"/>
    <row r="95" customFormat="1" ht="15" customHeight="1" x14ac:dyDescent="0.2"/>
    <row r="96" customFormat="1" ht="15" customHeight="1" x14ac:dyDescent="0.2"/>
    <row r="97" customFormat="1" ht="15" customHeight="1" x14ac:dyDescent="0.2"/>
    <row r="98" customFormat="1" ht="15" customHeight="1" x14ac:dyDescent="0.2"/>
    <row r="99" customFormat="1" ht="15" customHeight="1" x14ac:dyDescent="0.2"/>
    <row r="100" customFormat="1" ht="15" customHeight="1" x14ac:dyDescent="0.2"/>
    <row r="101" customFormat="1" ht="15" customHeight="1" x14ac:dyDescent="0.2"/>
    <row r="102" customFormat="1" ht="15" customHeight="1" x14ac:dyDescent="0.2"/>
    <row r="103" customFormat="1" ht="15" customHeight="1" x14ac:dyDescent="0.2"/>
    <row r="104" customFormat="1" ht="15" customHeight="1" x14ac:dyDescent="0.2"/>
    <row r="105" customFormat="1" ht="15" customHeight="1" x14ac:dyDescent="0.2"/>
    <row r="106" customFormat="1" ht="15" customHeight="1" x14ac:dyDescent="0.2"/>
    <row r="107" customFormat="1" ht="15" customHeight="1" x14ac:dyDescent="0.2"/>
    <row r="108" customFormat="1" ht="15" customHeight="1" x14ac:dyDescent="0.2"/>
    <row r="109" customFormat="1" ht="15" customHeight="1" x14ac:dyDescent="0.2"/>
    <row r="110" customFormat="1" ht="15" customHeight="1" x14ac:dyDescent="0.2"/>
    <row r="111" customFormat="1" ht="15" customHeight="1" x14ac:dyDescent="0.2"/>
    <row r="112" customFormat="1" ht="15" customHeight="1" x14ac:dyDescent="0.2"/>
    <row r="113" customFormat="1" ht="15" customHeight="1" x14ac:dyDescent="0.2"/>
    <row r="114" customFormat="1" ht="15" customHeight="1" x14ac:dyDescent="0.2"/>
    <row r="115" customFormat="1" ht="15" customHeight="1" x14ac:dyDescent="0.2"/>
    <row r="116" customFormat="1" ht="15" customHeight="1" x14ac:dyDescent="0.2"/>
    <row r="117" customFormat="1" ht="15" customHeight="1" x14ac:dyDescent="0.2"/>
    <row r="118" customFormat="1" ht="15" customHeight="1" x14ac:dyDescent="0.2"/>
    <row r="119" customFormat="1" ht="15" customHeight="1" x14ac:dyDescent="0.2"/>
    <row r="120" customFormat="1" ht="15" customHeight="1" x14ac:dyDescent="0.2"/>
    <row r="121" customFormat="1" ht="15" customHeight="1" x14ac:dyDescent="0.2"/>
    <row r="122" customFormat="1" ht="15" customHeight="1" x14ac:dyDescent="0.2"/>
    <row r="123" customFormat="1" ht="15" customHeight="1" x14ac:dyDescent="0.2"/>
    <row r="124" customFormat="1" ht="15" customHeight="1" x14ac:dyDescent="0.2"/>
    <row r="125" customFormat="1" ht="15" customHeight="1" x14ac:dyDescent="0.2"/>
    <row r="126" customFormat="1" ht="15" customHeight="1" x14ac:dyDescent="0.2"/>
    <row r="127" customFormat="1" ht="15" customHeight="1" x14ac:dyDescent="0.2"/>
    <row r="128" customFormat="1" ht="15" customHeight="1" x14ac:dyDescent="0.2"/>
    <row r="129" customFormat="1" ht="15" customHeight="1" x14ac:dyDescent="0.2"/>
    <row r="130" customFormat="1" ht="15" customHeight="1" x14ac:dyDescent="0.2"/>
    <row r="131" customFormat="1" ht="15" customHeight="1" x14ac:dyDescent="0.2"/>
    <row r="132" customFormat="1" ht="15" customHeight="1" x14ac:dyDescent="0.2"/>
    <row r="133" customFormat="1" ht="15" customHeight="1" x14ac:dyDescent="0.2"/>
    <row r="134" customFormat="1" ht="15" customHeight="1" x14ac:dyDescent="0.2"/>
    <row r="135" customFormat="1" ht="15" customHeight="1" x14ac:dyDescent="0.2"/>
    <row r="136" customFormat="1" ht="15" customHeight="1" x14ac:dyDescent="0.2"/>
    <row r="137" customFormat="1" ht="15" customHeight="1" x14ac:dyDescent="0.2"/>
    <row r="138" customFormat="1" ht="15" customHeight="1" x14ac:dyDescent="0.2"/>
    <row r="139" customFormat="1" ht="15" customHeight="1" x14ac:dyDescent="0.2"/>
    <row r="140" customFormat="1" ht="15" customHeight="1" x14ac:dyDescent="0.2"/>
    <row r="141" customFormat="1" ht="15" customHeight="1" x14ac:dyDescent="0.2"/>
    <row r="142" customFormat="1" ht="15" customHeight="1" x14ac:dyDescent="0.2"/>
    <row r="143" customFormat="1" ht="15" customHeight="1" x14ac:dyDescent="0.2"/>
    <row r="144" customFormat="1" ht="15" customHeight="1" x14ac:dyDescent="0.2"/>
    <row r="145" customFormat="1" ht="15" customHeight="1" x14ac:dyDescent="0.2"/>
    <row r="146" customFormat="1" ht="15" customHeight="1" x14ac:dyDescent="0.2"/>
    <row r="147" customFormat="1" ht="15" customHeight="1" x14ac:dyDescent="0.2"/>
    <row r="148" customFormat="1" ht="15" customHeight="1" x14ac:dyDescent="0.2"/>
    <row r="149" customFormat="1" ht="15" customHeight="1" x14ac:dyDescent="0.2"/>
    <row r="150" customFormat="1" ht="15" customHeight="1" x14ac:dyDescent="0.2"/>
    <row r="151" customFormat="1" ht="15" customHeight="1" x14ac:dyDescent="0.2"/>
    <row r="152" customFormat="1" ht="15" customHeight="1" x14ac:dyDescent="0.2"/>
    <row r="153" customFormat="1" ht="15" customHeight="1" x14ac:dyDescent="0.2"/>
    <row r="154" customFormat="1" ht="15" customHeight="1" x14ac:dyDescent="0.2"/>
    <row r="155" customFormat="1" ht="15" customHeight="1" x14ac:dyDescent="0.2"/>
    <row r="156" customFormat="1" ht="15" customHeight="1" x14ac:dyDescent="0.2"/>
    <row r="157" customFormat="1" ht="15" customHeight="1" x14ac:dyDescent="0.2"/>
    <row r="158" customFormat="1" ht="15" customHeight="1" x14ac:dyDescent="0.2"/>
    <row r="159" customFormat="1" ht="15" customHeight="1" x14ac:dyDescent="0.2"/>
    <row r="160" customFormat="1" ht="15" customHeight="1" x14ac:dyDescent="0.2"/>
    <row r="161" customFormat="1" ht="15" customHeight="1" x14ac:dyDescent="0.2"/>
    <row r="162" customFormat="1" ht="15" customHeight="1" x14ac:dyDescent="0.2"/>
    <row r="163" customFormat="1" ht="15" customHeight="1" x14ac:dyDescent="0.2"/>
    <row r="164" customFormat="1" ht="15" customHeight="1" x14ac:dyDescent="0.2"/>
    <row r="165" customFormat="1" ht="15" customHeight="1" x14ac:dyDescent="0.2"/>
    <row r="166" customFormat="1" ht="15" customHeight="1" x14ac:dyDescent="0.2"/>
    <row r="167" customFormat="1" ht="15" customHeight="1" x14ac:dyDescent="0.2"/>
    <row r="168" customFormat="1" ht="15" customHeight="1" x14ac:dyDescent="0.2"/>
    <row r="169" customFormat="1" ht="15" customHeight="1" x14ac:dyDescent="0.2"/>
    <row r="170" customFormat="1" ht="15" customHeight="1" x14ac:dyDescent="0.2"/>
    <row r="171" customFormat="1" ht="15" customHeight="1" x14ac:dyDescent="0.2"/>
    <row r="172" customFormat="1" ht="15" customHeight="1" x14ac:dyDescent="0.2"/>
    <row r="173" customFormat="1" ht="15" customHeight="1" x14ac:dyDescent="0.2"/>
    <row r="174" customFormat="1" ht="15" customHeight="1" x14ac:dyDescent="0.2"/>
    <row r="175" customFormat="1" ht="15" customHeight="1" x14ac:dyDescent="0.2"/>
    <row r="176" customFormat="1" ht="15" customHeight="1" x14ac:dyDescent="0.2"/>
    <row r="177" customFormat="1" ht="15" customHeight="1" x14ac:dyDescent="0.2"/>
    <row r="178" customFormat="1" ht="15" customHeight="1" x14ac:dyDescent="0.2"/>
    <row r="179" customFormat="1" ht="15" customHeight="1" x14ac:dyDescent="0.2"/>
    <row r="180" customFormat="1" ht="15" customHeight="1" x14ac:dyDescent="0.2"/>
    <row r="181" customFormat="1" ht="15" customHeight="1" x14ac:dyDescent="0.2"/>
    <row r="182" customFormat="1" ht="15" customHeight="1" x14ac:dyDescent="0.2"/>
    <row r="183" customFormat="1" ht="15" customHeight="1" x14ac:dyDescent="0.2"/>
    <row r="184" customFormat="1" ht="15" customHeight="1" x14ac:dyDescent="0.2"/>
    <row r="185" customFormat="1" ht="15" customHeight="1" x14ac:dyDescent="0.2"/>
    <row r="186" customFormat="1" ht="15" customHeight="1" x14ac:dyDescent="0.2"/>
    <row r="187" customFormat="1" ht="15" customHeight="1" x14ac:dyDescent="0.2"/>
    <row r="188" customFormat="1" ht="15" customHeight="1" x14ac:dyDescent="0.2"/>
    <row r="189" customFormat="1" ht="15" customHeight="1" x14ac:dyDescent="0.2"/>
    <row r="190" customFormat="1" ht="15" customHeight="1" x14ac:dyDescent="0.2"/>
    <row r="191" customFormat="1" ht="15" customHeight="1" x14ac:dyDescent="0.2"/>
    <row r="192" customFormat="1" ht="15" customHeight="1" x14ac:dyDescent="0.2"/>
    <row r="193" customFormat="1" ht="15" customHeight="1" x14ac:dyDescent="0.2"/>
    <row r="194" customFormat="1" ht="15" customHeight="1" x14ac:dyDescent="0.2"/>
    <row r="195" customFormat="1" ht="15" customHeight="1" x14ac:dyDescent="0.2"/>
    <row r="196" customFormat="1" ht="15" customHeight="1" x14ac:dyDescent="0.2"/>
    <row r="197" customFormat="1" ht="15" customHeight="1" x14ac:dyDescent="0.2"/>
    <row r="198" customFormat="1" ht="15" customHeight="1" x14ac:dyDescent="0.2"/>
    <row r="199" customFormat="1" ht="15" customHeight="1" x14ac:dyDescent="0.2"/>
    <row r="200" customFormat="1" ht="15" customHeight="1" x14ac:dyDescent="0.2"/>
    <row r="201" customFormat="1" ht="15" customHeight="1" x14ac:dyDescent="0.2"/>
    <row r="202" customFormat="1" ht="15" customHeight="1" x14ac:dyDescent="0.2"/>
    <row r="203" customFormat="1" ht="15" customHeight="1" x14ac:dyDescent="0.2"/>
    <row r="204" customFormat="1" ht="15" customHeight="1" x14ac:dyDescent="0.2"/>
    <row r="205" customFormat="1" ht="15" customHeight="1" x14ac:dyDescent="0.2"/>
    <row r="206" customFormat="1" ht="15" customHeight="1" x14ac:dyDescent="0.2"/>
    <row r="207" customFormat="1" ht="15" customHeight="1" x14ac:dyDescent="0.2"/>
    <row r="208" customFormat="1" ht="15" customHeight="1" x14ac:dyDescent="0.2"/>
    <row r="209" customFormat="1" ht="15" customHeight="1" x14ac:dyDescent="0.2"/>
    <row r="210" customFormat="1" ht="15" customHeight="1" x14ac:dyDescent="0.2"/>
    <row r="211" customFormat="1" ht="15" customHeight="1" x14ac:dyDescent="0.2"/>
    <row r="212" customFormat="1" ht="15" customHeight="1" x14ac:dyDescent="0.2"/>
    <row r="213" customFormat="1" ht="15" customHeight="1" x14ac:dyDescent="0.2"/>
    <row r="214" customFormat="1" ht="15" customHeight="1" x14ac:dyDescent="0.2"/>
    <row r="215" customFormat="1" ht="15" customHeight="1" x14ac:dyDescent="0.2"/>
    <row r="216" customFormat="1" ht="15" customHeight="1" x14ac:dyDescent="0.2"/>
    <row r="217" customFormat="1" ht="15" customHeight="1" x14ac:dyDescent="0.2"/>
    <row r="218" customFormat="1" ht="15" customHeight="1" x14ac:dyDescent="0.2"/>
    <row r="219" customFormat="1" ht="15" customHeight="1" x14ac:dyDescent="0.2"/>
    <row r="220" customFormat="1" ht="15" customHeight="1" x14ac:dyDescent="0.2"/>
    <row r="221" customFormat="1" ht="15" customHeight="1" x14ac:dyDescent="0.2"/>
    <row r="222" customFormat="1" ht="15" customHeight="1" x14ac:dyDescent="0.2"/>
    <row r="223" customFormat="1" ht="15" customHeight="1" x14ac:dyDescent="0.2"/>
    <row r="224" customFormat="1" ht="15" customHeight="1" x14ac:dyDescent="0.2"/>
    <row r="225" customFormat="1" ht="15" customHeight="1" x14ac:dyDescent="0.2"/>
    <row r="226" customFormat="1" ht="15" customHeight="1" x14ac:dyDescent="0.2"/>
    <row r="227" customFormat="1" ht="15" customHeight="1" x14ac:dyDescent="0.2"/>
    <row r="228" customFormat="1" ht="15" customHeight="1" x14ac:dyDescent="0.2"/>
    <row r="229" customFormat="1" ht="15" customHeight="1" x14ac:dyDescent="0.2"/>
    <row r="230" customFormat="1" ht="15" customHeight="1" x14ac:dyDescent="0.2"/>
    <row r="231" customFormat="1" ht="15" customHeight="1" x14ac:dyDescent="0.2"/>
    <row r="232" customFormat="1" ht="15" customHeight="1" x14ac:dyDescent="0.2"/>
    <row r="233" customFormat="1" ht="15" customHeight="1" x14ac:dyDescent="0.2"/>
    <row r="234" customFormat="1" ht="15" customHeight="1" x14ac:dyDescent="0.2"/>
    <row r="235" customFormat="1" ht="15" customHeight="1" x14ac:dyDescent="0.2"/>
    <row r="236" customFormat="1" ht="15" customHeight="1" x14ac:dyDescent="0.2"/>
    <row r="237" customFormat="1" ht="15" customHeight="1" x14ac:dyDescent="0.2"/>
    <row r="238" customFormat="1" ht="15" customHeight="1" x14ac:dyDescent="0.2"/>
    <row r="239" customFormat="1" ht="15" customHeight="1" x14ac:dyDescent="0.2"/>
    <row r="240" customFormat="1" ht="15" customHeight="1" x14ac:dyDescent="0.2"/>
    <row r="241" customFormat="1" ht="15" customHeight="1" x14ac:dyDescent="0.2"/>
    <row r="242" customFormat="1" ht="15" customHeight="1" x14ac:dyDescent="0.2"/>
    <row r="243" customFormat="1" ht="15" customHeight="1" x14ac:dyDescent="0.2"/>
    <row r="244" customFormat="1" ht="15" customHeight="1" x14ac:dyDescent="0.2"/>
    <row r="245" customFormat="1" ht="15" customHeight="1" x14ac:dyDescent="0.2"/>
    <row r="246" customFormat="1" ht="15" customHeight="1" x14ac:dyDescent="0.2"/>
    <row r="247" customFormat="1" ht="15" customHeight="1" x14ac:dyDescent="0.2"/>
    <row r="248" customFormat="1" ht="15" customHeight="1" x14ac:dyDescent="0.2"/>
    <row r="249" customFormat="1" ht="15" customHeight="1" x14ac:dyDescent="0.2"/>
    <row r="250" customFormat="1" ht="15" customHeight="1" x14ac:dyDescent="0.2"/>
    <row r="251" customFormat="1" ht="15" customHeight="1" x14ac:dyDescent="0.2"/>
    <row r="252" customFormat="1" ht="15" customHeight="1" x14ac:dyDescent="0.2"/>
    <row r="253" customFormat="1" ht="15" customHeight="1" x14ac:dyDescent="0.2"/>
    <row r="254" customFormat="1" ht="15" customHeight="1" x14ac:dyDescent="0.2"/>
    <row r="255" customFormat="1" ht="15" customHeight="1" x14ac:dyDescent="0.2"/>
    <row r="256" customFormat="1" ht="15" customHeight="1" x14ac:dyDescent="0.2"/>
    <row r="257" customFormat="1" ht="15" customHeight="1" x14ac:dyDescent="0.2"/>
    <row r="258" customFormat="1" ht="15" customHeight="1" x14ac:dyDescent="0.2"/>
    <row r="259" customFormat="1" ht="15" customHeight="1" x14ac:dyDescent="0.2"/>
    <row r="260" customFormat="1" ht="15" customHeight="1" x14ac:dyDescent="0.2"/>
    <row r="261" customFormat="1" ht="15" customHeight="1" x14ac:dyDescent="0.2"/>
    <row r="262" customFormat="1" ht="15" customHeight="1" x14ac:dyDescent="0.2"/>
    <row r="263" customFormat="1" ht="15" customHeight="1" x14ac:dyDescent="0.2"/>
    <row r="264" customFormat="1" ht="15" customHeight="1" x14ac:dyDescent="0.2"/>
    <row r="265" customFormat="1" ht="15" customHeight="1" x14ac:dyDescent="0.2"/>
    <row r="266" customFormat="1" ht="15" customHeight="1" x14ac:dyDescent="0.2"/>
    <row r="267" customFormat="1" ht="15" customHeight="1" x14ac:dyDescent="0.2"/>
    <row r="268" customFormat="1" ht="15" customHeight="1" x14ac:dyDescent="0.2"/>
    <row r="269" customFormat="1" ht="15" customHeight="1" x14ac:dyDescent="0.2"/>
    <row r="270" customFormat="1" ht="15" customHeight="1" x14ac:dyDescent="0.2"/>
    <row r="271" customFormat="1" ht="15" customHeight="1" x14ac:dyDescent="0.2"/>
    <row r="272" customFormat="1" ht="15" customHeight="1" x14ac:dyDescent="0.2"/>
    <row r="273" customFormat="1" ht="15" customHeight="1" x14ac:dyDescent="0.2"/>
    <row r="274" customFormat="1" ht="15" customHeight="1" x14ac:dyDescent="0.2"/>
    <row r="275" customFormat="1" ht="15" customHeight="1" x14ac:dyDescent="0.2"/>
    <row r="276" customFormat="1" ht="15" customHeight="1" x14ac:dyDescent="0.2"/>
    <row r="277" customFormat="1" ht="15" customHeight="1" x14ac:dyDescent="0.2"/>
    <row r="278" customFormat="1" ht="15" customHeight="1" x14ac:dyDescent="0.2"/>
    <row r="279" customFormat="1" ht="15" customHeight="1" x14ac:dyDescent="0.2"/>
    <row r="280" customFormat="1" ht="15" customHeight="1" x14ac:dyDescent="0.2"/>
    <row r="281" customFormat="1" ht="15" customHeight="1" x14ac:dyDescent="0.2"/>
    <row r="282" customFormat="1" ht="15" customHeight="1" x14ac:dyDescent="0.2"/>
    <row r="283" customFormat="1" ht="15" customHeight="1" x14ac:dyDescent="0.2"/>
    <row r="284" customFormat="1" ht="15" customHeight="1" x14ac:dyDescent="0.2"/>
    <row r="285" customFormat="1" ht="15" customHeight="1" x14ac:dyDescent="0.2"/>
    <row r="286" customFormat="1" ht="15" customHeight="1" x14ac:dyDescent="0.2"/>
    <row r="287" customFormat="1" ht="15" customHeight="1" x14ac:dyDescent="0.2"/>
    <row r="288" customFormat="1" ht="15" customHeight="1" x14ac:dyDescent="0.2"/>
    <row r="289" customFormat="1" ht="15" customHeight="1" x14ac:dyDescent="0.2"/>
    <row r="290" customFormat="1" ht="15" customHeight="1" x14ac:dyDescent="0.2"/>
    <row r="291" customFormat="1" ht="15" customHeight="1" x14ac:dyDescent="0.2"/>
    <row r="292" customFormat="1" ht="15" customHeight="1" x14ac:dyDescent="0.2"/>
    <row r="293" customFormat="1" ht="15" customHeight="1" x14ac:dyDescent="0.2"/>
    <row r="294" customFormat="1" ht="15" customHeight="1" x14ac:dyDescent="0.2"/>
    <row r="295" customFormat="1" ht="15" customHeight="1" x14ac:dyDescent="0.2"/>
    <row r="296" customFormat="1" ht="15" customHeight="1" x14ac:dyDescent="0.2"/>
    <row r="297" customFormat="1" ht="15" customHeight="1" x14ac:dyDescent="0.2"/>
    <row r="298" customFormat="1" ht="15" customHeight="1" x14ac:dyDescent="0.2"/>
    <row r="299" customFormat="1" ht="15" customHeight="1" x14ac:dyDescent="0.2"/>
    <row r="300" customFormat="1" ht="15" customHeight="1" x14ac:dyDescent="0.2"/>
    <row r="301" customFormat="1" ht="15" customHeight="1" x14ac:dyDescent="0.2"/>
    <row r="302" customFormat="1" ht="15" customHeight="1" x14ac:dyDescent="0.2"/>
    <row r="303" customFormat="1" ht="15" customHeight="1" x14ac:dyDescent="0.2"/>
    <row r="304" customFormat="1" ht="15" customHeight="1" x14ac:dyDescent="0.2"/>
    <row r="305" customFormat="1" ht="15" customHeight="1" x14ac:dyDescent="0.2"/>
    <row r="306" customFormat="1" ht="15" customHeight="1" x14ac:dyDescent="0.2"/>
    <row r="307" customFormat="1" ht="15" customHeight="1" x14ac:dyDescent="0.2"/>
    <row r="308" customFormat="1" ht="15" customHeight="1" x14ac:dyDescent="0.2"/>
    <row r="309" customFormat="1" ht="15" customHeight="1" x14ac:dyDescent="0.2"/>
    <row r="310" customFormat="1" ht="15" customHeight="1" x14ac:dyDescent="0.2"/>
    <row r="311" customFormat="1" ht="15" customHeight="1" x14ac:dyDescent="0.2"/>
    <row r="312" customFormat="1" ht="15" customHeight="1" x14ac:dyDescent="0.2"/>
    <row r="313" customFormat="1" ht="15" customHeight="1" x14ac:dyDescent="0.2"/>
    <row r="314" customFormat="1" ht="15" customHeight="1" x14ac:dyDescent="0.2"/>
    <row r="315" customFormat="1" ht="15" customHeight="1" x14ac:dyDescent="0.2"/>
    <row r="316" customFormat="1" ht="15" customHeight="1" x14ac:dyDescent="0.2"/>
    <row r="317" customFormat="1" ht="15" customHeight="1" x14ac:dyDescent="0.2"/>
    <row r="318" customFormat="1" ht="15" customHeight="1" x14ac:dyDescent="0.2"/>
    <row r="319" customFormat="1" ht="15" customHeight="1" x14ac:dyDescent="0.2"/>
    <row r="320" customFormat="1" ht="15" customHeight="1" x14ac:dyDescent="0.2"/>
    <row r="321" customFormat="1" ht="15" customHeight="1" x14ac:dyDescent="0.2"/>
    <row r="322" customFormat="1" ht="15" customHeight="1" x14ac:dyDescent="0.2"/>
    <row r="323" customFormat="1" ht="15" customHeight="1" x14ac:dyDescent="0.2"/>
    <row r="324" customFormat="1" ht="15" customHeight="1" x14ac:dyDescent="0.2"/>
    <row r="325" customFormat="1" ht="15" customHeight="1" x14ac:dyDescent="0.2"/>
    <row r="326" customFormat="1" ht="15" customHeight="1" x14ac:dyDescent="0.2"/>
    <row r="327" customFormat="1" ht="15" customHeight="1" x14ac:dyDescent="0.2"/>
    <row r="328" customFormat="1" ht="15" customHeight="1" x14ac:dyDescent="0.2"/>
    <row r="329" customFormat="1" ht="15" customHeight="1" x14ac:dyDescent="0.2"/>
    <row r="330" customFormat="1" ht="15" customHeight="1" x14ac:dyDescent="0.2"/>
    <row r="331" customFormat="1" ht="15" customHeight="1" x14ac:dyDescent="0.2"/>
    <row r="332" customFormat="1" ht="15" customHeight="1" x14ac:dyDescent="0.2"/>
    <row r="333" customFormat="1" ht="15" customHeight="1" x14ac:dyDescent="0.2"/>
    <row r="334" customFormat="1" ht="15" customHeight="1" x14ac:dyDescent="0.2"/>
    <row r="335" customFormat="1" ht="15" customHeight="1" x14ac:dyDescent="0.2"/>
    <row r="336" customFormat="1" ht="15" customHeight="1" x14ac:dyDescent="0.2"/>
    <row r="337" spans="2:26" customFormat="1" ht="15" customHeight="1" x14ac:dyDescent="0.2"/>
    <row r="338" spans="2:26" customFormat="1" ht="15" customHeight="1" x14ac:dyDescent="0.2"/>
    <row r="339" spans="2:26" customFormat="1" ht="15" customHeight="1" x14ac:dyDescent="0.2"/>
    <row r="340" spans="2:26" customFormat="1" ht="15" customHeight="1" x14ac:dyDescent="0.2"/>
    <row r="341" spans="2:26" customFormat="1" ht="15" customHeight="1" x14ac:dyDescent="0.2"/>
    <row r="342" spans="2:26" customFormat="1" ht="15" customHeight="1" x14ac:dyDescent="0.2"/>
    <row r="343" spans="2:26" customFormat="1" ht="15" customHeight="1" x14ac:dyDescent="0.2"/>
    <row r="344" spans="2:26" customFormat="1" ht="15" customHeight="1" x14ac:dyDescent="0.2"/>
    <row r="345" spans="2:26" customFormat="1" ht="15" customHeight="1" x14ac:dyDescent="0.2"/>
    <row r="346" spans="2:26" s="707" customFormat="1" ht="15" customHeight="1" x14ac:dyDescent="0.2">
      <c r="B346" s="16"/>
      <c r="C346" s="66"/>
      <c r="D346" s="16"/>
      <c r="E346" s="16"/>
      <c r="F346" s="16"/>
      <c r="G346" s="16"/>
      <c r="H346" s="16"/>
      <c r="I346" s="16"/>
      <c r="J346" s="16"/>
      <c r="K346" s="16"/>
      <c r="L346"/>
      <c r="M346"/>
      <c r="N346"/>
      <c r="O346"/>
      <c r="P346"/>
      <c r="Q346"/>
      <c r="R346"/>
      <c r="S346"/>
      <c r="T346"/>
      <c r="U346"/>
      <c r="V346"/>
      <c r="W346"/>
      <c r="X346"/>
      <c r="Y346"/>
      <c r="Z346"/>
    </row>
    <row r="347" spans="2:26" s="707" customFormat="1" ht="15" customHeight="1" x14ac:dyDescent="0.2">
      <c r="B347" s="16"/>
      <c r="C347" s="66"/>
      <c r="D347" s="16"/>
      <c r="E347" s="16"/>
      <c r="F347" s="16"/>
      <c r="G347" s="16"/>
      <c r="H347" s="16"/>
      <c r="I347" s="16"/>
      <c r="J347" s="16"/>
      <c r="K347" s="16"/>
      <c r="L347"/>
      <c r="M347"/>
      <c r="N347"/>
      <c r="O347"/>
      <c r="P347"/>
      <c r="Q347"/>
      <c r="R347"/>
      <c r="S347"/>
      <c r="T347"/>
      <c r="U347"/>
      <c r="V347"/>
      <c r="W347"/>
      <c r="X347"/>
      <c r="Y347"/>
      <c r="Z347"/>
    </row>
    <row r="348" spans="2:26" s="707" customFormat="1" ht="15" customHeight="1" x14ac:dyDescent="0.2">
      <c r="B348" s="16"/>
      <c r="C348" s="66"/>
      <c r="D348" s="16"/>
      <c r="E348" s="16"/>
      <c r="F348" s="16"/>
      <c r="G348" s="16"/>
      <c r="H348" s="16"/>
      <c r="I348" s="16"/>
      <c r="J348" s="16"/>
      <c r="K348" s="16"/>
      <c r="L348"/>
      <c r="M348"/>
      <c r="N348"/>
      <c r="O348"/>
      <c r="P348"/>
      <c r="Q348"/>
      <c r="R348"/>
      <c r="S348"/>
      <c r="T348"/>
      <c r="U348"/>
      <c r="V348"/>
      <c r="W348"/>
      <c r="X348"/>
      <c r="Y348"/>
      <c r="Z348"/>
    </row>
    <row r="349" spans="2:26" s="707" customFormat="1" ht="15" customHeight="1" x14ac:dyDescent="0.2">
      <c r="B349" s="16"/>
      <c r="C349" s="66"/>
      <c r="D349" s="16"/>
      <c r="E349" s="16"/>
      <c r="F349" s="16"/>
      <c r="G349" s="16"/>
      <c r="H349" s="16"/>
      <c r="I349" s="16"/>
      <c r="J349" s="16"/>
      <c r="K349" s="16"/>
      <c r="L349"/>
      <c r="M349"/>
      <c r="N349"/>
      <c r="O349"/>
      <c r="P349"/>
      <c r="Q349"/>
      <c r="R349"/>
      <c r="S349"/>
      <c r="T349"/>
      <c r="U349"/>
      <c r="V349"/>
      <c r="W349"/>
      <c r="X349"/>
      <c r="Y349"/>
      <c r="Z349"/>
    </row>
    <row r="350" spans="2:26" s="707" customFormat="1" ht="15" customHeight="1" x14ac:dyDescent="0.2">
      <c r="B350" s="16"/>
      <c r="C350" s="66"/>
      <c r="D350" s="16"/>
      <c r="E350" s="16"/>
      <c r="F350" s="16"/>
      <c r="G350" s="16"/>
      <c r="H350" s="16"/>
      <c r="I350" s="16"/>
      <c r="J350" s="16"/>
      <c r="K350" s="16"/>
      <c r="L350"/>
      <c r="M350"/>
      <c r="N350"/>
      <c r="O350"/>
      <c r="P350"/>
      <c r="Q350"/>
      <c r="R350"/>
      <c r="S350"/>
      <c r="T350"/>
      <c r="U350"/>
      <c r="V350"/>
      <c r="W350"/>
      <c r="X350"/>
      <c r="Y350"/>
      <c r="Z350"/>
    </row>
    <row r="351" spans="2:26" s="707" customFormat="1" ht="15" customHeight="1" x14ac:dyDescent="0.2">
      <c r="B351" s="16"/>
      <c r="C351" s="66"/>
      <c r="D351" s="16"/>
      <c r="E351" s="16"/>
      <c r="F351" s="16"/>
      <c r="G351" s="16"/>
      <c r="H351" s="16"/>
      <c r="I351" s="16"/>
      <c r="J351" s="16"/>
      <c r="K351" s="16"/>
      <c r="L351"/>
      <c r="M351"/>
      <c r="N351"/>
      <c r="O351"/>
      <c r="P351"/>
      <c r="Q351"/>
      <c r="R351"/>
      <c r="S351"/>
      <c r="T351"/>
      <c r="U351"/>
      <c r="V351"/>
      <c r="W351"/>
      <c r="X351"/>
      <c r="Y351"/>
      <c r="Z351"/>
    </row>
    <row r="352" spans="2:26" s="707" customFormat="1" ht="15" customHeight="1" x14ac:dyDescent="0.2">
      <c r="B352" s="16"/>
      <c r="C352" s="66"/>
      <c r="D352" s="16"/>
      <c r="E352" s="16"/>
      <c r="F352" s="16"/>
      <c r="G352" s="16"/>
      <c r="H352" s="16"/>
      <c r="I352" s="16"/>
      <c r="J352" s="16"/>
      <c r="K352" s="16"/>
      <c r="L352"/>
      <c r="M352"/>
      <c r="N352"/>
      <c r="O352"/>
      <c r="P352"/>
      <c r="Q352"/>
      <c r="R352"/>
      <c r="S352"/>
      <c r="T352"/>
      <c r="U352"/>
      <c r="V352"/>
      <c r="W352"/>
      <c r="X352"/>
      <c r="Y352"/>
      <c r="Z352"/>
    </row>
    <row r="353" spans="2:26" s="707" customFormat="1" ht="15" customHeight="1" x14ac:dyDescent="0.2">
      <c r="B353" s="16"/>
      <c r="C353" s="66"/>
      <c r="D353" s="16"/>
      <c r="E353" s="16"/>
      <c r="F353" s="16"/>
      <c r="G353" s="16"/>
      <c r="H353" s="16"/>
      <c r="I353" s="16"/>
      <c r="J353" s="16"/>
      <c r="K353" s="16"/>
      <c r="L353"/>
      <c r="M353"/>
      <c r="N353"/>
      <c r="O353"/>
      <c r="P353"/>
      <c r="Q353"/>
      <c r="R353"/>
      <c r="S353"/>
      <c r="T353"/>
      <c r="U353"/>
      <c r="V353"/>
      <c r="W353"/>
      <c r="X353"/>
      <c r="Y353"/>
      <c r="Z353"/>
    </row>
    <row r="354" spans="2:26" s="707" customFormat="1" ht="15" customHeight="1" x14ac:dyDescent="0.2">
      <c r="B354" s="16"/>
      <c r="C354" s="66"/>
      <c r="D354" s="16"/>
      <c r="E354" s="16"/>
      <c r="F354" s="16"/>
      <c r="G354" s="16"/>
      <c r="H354" s="16"/>
      <c r="I354" s="16"/>
      <c r="J354" s="16"/>
      <c r="K354" s="16"/>
      <c r="L354"/>
      <c r="M354"/>
      <c r="N354"/>
      <c r="O354"/>
      <c r="P354"/>
      <c r="Q354"/>
      <c r="R354"/>
      <c r="S354"/>
      <c r="T354"/>
      <c r="U354"/>
      <c r="V354"/>
      <c r="W354"/>
      <c r="X354"/>
      <c r="Y354"/>
      <c r="Z354"/>
    </row>
    <row r="355" spans="2:26" s="707" customFormat="1" ht="15" customHeight="1" x14ac:dyDescent="0.2">
      <c r="B355" s="16"/>
      <c r="C355" s="66"/>
      <c r="D355" s="16"/>
      <c r="E355" s="16"/>
      <c r="F355" s="16"/>
      <c r="G355" s="16"/>
      <c r="H355" s="16"/>
      <c r="I355" s="16"/>
      <c r="J355" s="16"/>
      <c r="K355" s="16"/>
      <c r="L355"/>
      <c r="M355"/>
      <c r="N355"/>
      <c r="O355"/>
      <c r="P355"/>
      <c r="Q355"/>
      <c r="R355"/>
      <c r="S355"/>
      <c r="T355"/>
      <c r="U355"/>
      <c r="V355"/>
      <c r="W355"/>
      <c r="X355"/>
      <c r="Y355"/>
      <c r="Z355"/>
    </row>
    <row r="356" spans="2:26" s="707" customFormat="1" ht="15" customHeight="1" x14ac:dyDescent="0.2">
      <c r="B356" s="16"/>
      <c r="C356" s="66"/>
      <c r="D356" s="16"/>
      <c r="E356" s="16"/>
      <c r="F356" s="16"/>
      <c r="G356" s="16"/>
      <c r="H356" s="16"/>
      <c r="I356" s="16"/>
      <c r="J356" s="16"/>
      <c r="K356" s="16"/>
      <c r="L356"/>
      <c r="M356"/>
      <c r="N356"/>
      <c r="O356"/>
      <c r="P356"/>
      <c r="Q356"/>
      <c r="R356"/>
      <c r="S356"/>
      <c r="T356"/>
      <c r="U356"/>
      <c r="V356"/>
      <c r="W356"/>
      <c r="X356"/>
      <c r="Y356"/>
      <c r="Z356"/>
    </row>
    <row r="357" spans="2:26" s="707" customFormat="1" ht="15" customHeight="1" x14ac:dyDescent="0.2">
      <c r="B357" s="16"/>
      <c r="C357" s="66"/>
      <c r="D357" s="16"/>
      <c r="E357" s="16"/>
      <c r="F357" s="16"/>
      <c r="G357" s="16"/>
      <c r="H357" s="16"/>
      <c r="I357" s="16"/>
      <c r="J357" s="16"/>
      <c r="K357" s="16"/>
      <c r="L357"/>
      <c r="M357"/>
      <c r="N357"/>
      <c r="O357"/>
      <c r="P357"/>
      <c r="Q357"/>
      <c r="R357"/>
      <c r="S357"/>
      <c r="T357"/>
      <c r="U357"/>
      <c r="V357"/>
      <c r="W357"/>
      <c r="X357"/>
      <c r="Y357"/>
      <c r="Z357"/>
    </row>
    <row r="358" spans="2:26" s="707" customFormat="1" ht="15" customHeight="1" x14ac:dyDescent="0.2">
      <c r="B358" s="16"/>
      <c r="C358" s="66"/>
      <c r="D358" s="16"/>
      <c r="E358" s="16"/>
      <c r="F358" s="16"/>
      <c r="G358" s="16"/>
      <c r="H358" s="16"/>
      <c r="I358" s="16"/>
      <c r="J358" s="16"/>
      <c r="K358" s="16"/>
      <c r="L358"/>
      <c r="M358"/>
      <c r="N358"/>
      <c r="O358"/>
      <c r="P358"/>
      <c r="Q358"/>
      <c r="R358"/>
      <c r="S358"/>
      <c r="T358"/>
      <c r="U358"/>
      <c r="V358"/>
      <c r="W358"/>
      <c r="X358"/>
      <c r="Y358"/>
      <c r="Z358"/>
    </row>
    <row r="359" spans="2:26" s="707" customFormat="1" ht="15" customHeight="1" x14ac:dyDescent="0.2">
      <c r="B359" s="16"/>
      <c r="C359" s="66"/>
      <c r="D359" s="16"/>
      <c r="E359" s="16"/>
      <c r="F359" s="16"/>
      <c r="G359" s="16"/>
      <c r="H359" s="16"/>
      <c r="I359" s="16"/>
      <c r="J359" s="16"/>
      <c r="K359" s="16"/>
      <c r="L359"/>
      <c r="M359"/>
      <c r="N359"/>
      <c r="O359"/>
      <c r="P359"/>
      <c r="Q359"/>
      <c r="R359"/>
      <c r="S359"/>
      <c r="T359"/>
      <c r="U359"/>
      <c r="V359"/>
      <c r="W359"/>
      <c r="X359"/>
      <c r="Y359"/>
      <c r="Z359"/>
    </row>
    <row r="360" spans="2:26" s="707" customFormat="1" ht="15" customHeight="1" x14ac:dyDescent="0.2">
      <c r="B360" s="16"/>
      <c r="C360" s="66"/>
      <c r="D360" s="16"/>
      <c r="E360" s="16"/>
      <c r="F360" s="16"/>
      <c r="G360" s="16"/>
      <c r="H360" s="16"/>
      <c r="I360" s="16"/>
      <c r="J360" s="16"/>
      <c r="K360" s="16"/>
      <c r="L360"/>
      <c r="M360"/>
      <c r="N360"/>
      <c r="O360"/>
      <c r="P360"/>
      <c r="Q360"/>
      <c r="R360"/>
      <c r="S360"/>
      <c r="T360"/>
      <c r="U360"/>
      <c r="V360"/>
      <c r="W360"/>
      <c r="X360"/>
      <c r="Y360"/>
      <c r="Z360"/>
    </row>
    <row r="361" spans="2:26" s="707" customFormat="1" ht="15" customHeight="1" x14ac:dyDescent="0.2">
      <c r="B361" s="16"/>
      <c r="C361" s="66"/>
      <c r="D361" s="16"/>
      <c r="E361" s="16"/>
      <c r="F361" s="16"/>
      <c r="G361" s="16"/>
      <c r="H361" s="16"/>
      <c r="I361" s="16"/>
      <c r="J361" s="16"/>
      <c r="K361" s="16"/>
      <c r="L361"/>
      <c r="M361"/>
      <c r="N361"/>
      <c r="O361"/>
      <c r="P361"/>
      <c r="Q361"/>
      <c r="R361"/>
      <c r="S361"/>
      <c r="T361"/>
      <c r="U361"/>
      <c r="V361"/>
      <c r="W361"/>
      <c r="X361"/>
      <c r="Y361"/>
      <c r="Z361"/>
    </row>
    <row r="362" spans="2:26" s="707" customFormat="1" ht="15" customHeight="1" x14ac:dyDescent="0.2">
      <c r="B362" s="16"/>
      <c r="C362" s="66"/>
      <c r="D362" s="16"/>
      <c r="E362" s="16"/>
      <c r="F362" s="16"/>
      <c r="G362" s="16"/>
      <c r="H362" s="16"/>
      <c r="I362" s="16"/>
      <c r="J362" s="16"/>
      <c r="K362" s="16"/>
      <c r="L362"/>
      <c r="M362"/>
      <c r="N362"/>
      <c r="O362"/>
      <c r="P362"/>
      <c r="Q362"/>
      <c r="R362"/>
      <c r="S362"/>
      <c r="T362"/>
      <c r="U362"/>
      <c r="V362"/>
      <c r="W362"/>
      <c r="X362"/>
      <c r="Y362"/>
      <c r="Z362"/>
    </row>
    <row r="363" spans="2:26" s="707" customFormat="1" ht="15" customHeight="1" x14ac:dyDescent="0.2">
      <c r="B363" s="16"/>
      <c r="C363" s="66"/>
      <c r="D363" s="16"/>
      <c r="E363" s="16"/>
      <c r="F363" s="16"/>
      <c r="G363" s="16"/>
      <c r="H363" s="16"/>
      <c r="I363" s="16"/>
      <c r="J363" s="16"/>
      <c r="K363" s="16"/>
      <c r="L363"/>
      <c r="M363"/>
      <c r="N363"/>
      <c r="O363"/>
      <c r="P363"/>
      <c r="Q363"/>
      <c r="R363"/>
      <c r="S363"/>
      <c r="T363"/>
      <c r="U363"/>
      <c r="V363"/>
      <c r="W363"/>
      <c r="X363"/>
      <c r="Y363"/>
      <c r="Z363"/>
    </row>
    <row r="364" spans="2:26" s="707" customFormat="1" ht="15" customHeight="1" x14ac:dyDescent="0.2">
      <c r="B364" s="16"/>
      <c r="C364" s="66"/>
      <c r="D364" s="16"/>
      <c r="E364" s="16"/>
      <c r="F364" s="16"/>
      <c r="G364" s="16"/>
      <c r="H364" s="16"/>
      <c r="I364" s="16"/>
      <c r="J364" s="16"/>
      <c r="K364" s="16"/>
      <c r="L364"/>
      <c r="M364"/>
      <c r="N364"/>
      <c r="O364"/>
      <c r="P364"/>
      <c r="Q364"/>
      <c r="R364"/>
      <c r="S364"/>
      <c r="T364"/>
      <c r="U364"/>
      <c r="V364"/>
      <c r="W364"/>
      <c r="X364"/>
      <c r="Y364"/>
      <c r="Z364"/>
    </row>
    <row r="365" spans="2:26" s="707" customFormat="1" ht="15" customHeight="1" x14ac:dyDescent="0.2">
      <c r="B365" s="16"/>
      <c r="C365" s="66"/>
      <c r="D365" s="16"/>
      <c r="E365" s="16"/>
      <c r="F365" s="16"/>
      <c r="G365" s="16"/>
      <c r="H365" s="16"/>
      <c r="I365" s="16"/>
      <c r="J365" s="16"/>
      <c r="K365" s="16"/>
      <c r="L365"/>
      <c r="M365"/>
      <c r="N365"/>
      <c r="O365"/>
      <c r="P365"/>
      <c r="Q365"/>
      <c r="R365"/>
      <c r="S365"/>
      <c r="T365"/>
      <c r="U365"/>
      <c r="V365"/>
      <c r="W365"/>
      <c r="X365"/>
      <c r="Y365"/>
      <c r="Z365"/>
    </row>
    <row r="366" spans="2:26" s="707" customFormat="1" ht="15" customHeight="1" x14ac:dyDescent="0.2">
      <c r="B366" s="16"/>
      <c r="C366" s="66"/>
      <c r="D366" s="16"/>
      <c r="E366" s="16"/>
      <c r="F366" s="16"/>
      <c r="G366" s="16"/>
      <c r="H366" s="16"/>
      <c r="I366" s="16"/>
      <c r="J366" s="16"/>
      <c r="K366" s="16"/>
      <c r="L366"/>
      <c r="M366"/>
      <c r="N366"/>
      <c r="O366"/>
      <c r="P366"/>
      <c r="Q366"/>
      <c r="R366"/>
      <c r="S366"/>
      <c r="T366"/>
      <c r="U366"/>
      <c r="V366"/>
      <c r="W366"/>
      <c r="X366"/>
      <c r="Y366"/>
      <c r="Z366"/>
    </row>
    <row r="367" spans="2:26" s="707" customFormat="1" ht="15" customHeight="1" x14ac:dyDescent="0.2">
      <c r="B367" s="16"/>
      <c r="C367" s="66"/>
      <c r="D367" s="16"/>
      <c r="E367" s="16"/>
      <c r="F367" s="16"/>
      <c r="G367" s="16"/>
      <c r="H367" s="16"/>
      <c r="I367" s="16"/>
      <c r="J367" s="16"/>
      <c r="K367" s="16"/>
      <c r="L367"/>
      <c r="M367"/>
      <c r="N367"/>
      <c r="O367"/>
      <c r="P367"/>
      <c r="Q367"/>
      <c r="R367"/>
      <c r="S367"/>
      <c r="T367"/>
      <c r="U367"/>
      <c r="V367"/>
      <c r="W367"/>
      <c r="X367"/>
      <c r="Y367"/>
      <c r="Z367"/>
    </row>
    <row r="368" spans="2:26" s="707" customFormat="1" ht="15" customHeight="1" x14ac:dyDescent="0.2">
      <c r="B368" s="16"/>
      <c r="C368" s="66"/>
      <c r="D368" s="16"/>
      <c r="E368" s="16"/>
      <c r="F368" s="16"/>
      <c r="G368" s="16"/>
      <c r="H368" s="16"/>
      <c r="I368" s="16"/>
      <c r="J368" s="16"/>
      <c r="K368" s="16"/>
      <c r="L368"/>
      <c r="M368"/>
      <c r="N368"/>
      <c r="O368"/>
      <c r="P368"/>
      <c r="Q368"/>
      <c r="R368"/>
      <c r="S368"/>
      <c r="T368"/>
      <c r="U368"/>
      <c r="V368"/>
      <c r="W368"/>
      <c r="X368"/>
      <c r="Y368"/>
      <c r="Z368"/>
    </row>
    <row r="369" spans="2:26" s="707" customFormat="1" ht="15" customHeight="1" x14ac:dyDescent="0.2">
      <c r="B369" s="16"/>
      <c r="C369" s="66"/>
      <c r="D369" s="16"/>
      <c r="E369" s="16"/>
      <c r="F369" s="16"/>
      <c r="G369" s="16"/>
      <c r="H369" s="16"/>
      <c r="I369" s="16"/>
      <c r="J369" s="16"/>
      <c r="K369" s="16"/>
      <c r="L369"/>
      <c r="M369"/>
      <c r="N369"/>
      <c r="O369"/>
      <c r="P369"/>
      <c r="Q369"/>
      <c r="R369"/>
      <c r="S369"/>
      <c r="T369"/>
      <c r="U369"/>
      <c r="V369"/>
      <c r="W369"/>
      <c r="X369"/>
      <c r="Y369"/>
      <c r="Z369"/>
    </row>
    <row r="370" spans="2:26" s="707" customFormat="1" ht="15" customHeight="1" x14ac:dyDescent="0.2">
      <c r="B370" s="16"/>
      <c r="C370" s="66"/>
      <c r="D370" s="16"/>
      <c r="E370" s="16"/>
      <c r="F370" s="16"/>
      <c r="G370" s="16"/>
      <c r="H370" s="16"/>
      <c r="I370" s="16"/>
      <c r="J370" s="16"/>
      <c r="K370" s="16"/>
      <c r="L370"/>
      <c r="M370"/>
      <c r="N370"/>
      <c r="O370"/>
      <c r="P370"/>
      <c r="Q370"/>
      <c r="R370"/>
      <c r="S370"/>
      <c r="T370"/>
      <c r="U370"/>
      <c r="V370"/>
      <c r="W370"/>
      <c r="X370"/>
      <c r="Y370"/>
      <c r="Z370"/>
    </row>
    <row r="371" spans="2:26" s="707" customFormat="1" ht="15" customHeight="1" x14ac:dyDescent="0.2">
      <c r="B371" s="16"/>
      <c r="C371" s="66"/>
      <c r="D371" s="16"/>
      <c r="E371" s="16"/>
      <c r="F371" s="16"/>
      <c r="G371" s="16"/>
      <c r="H371" s="16"/>
      <c r="I371" s="16"/>
      <c r="J371" s="16"/>
      <c r="K371" s="16"/>
      <c r="L371"/>
      <c r="M371"/>
      <c r="N371"/>
      <c r="O371"/>
      <c r="P371"/>
      <c r="Q371"/>
      <c r="R371"/>
      <c r="S371"/>
      <c r="T371"/>
      <c r="U371"/>
      <c r="V371"/>
      <c r="W371"/>
      <c r="X371"/>
      <c r="Y371"/>
      <c r="Z371"/>
    </row>
    <row r="372" spans="2:26" s="707" customFormat="1" ht="15" customHeight="1" x14ac:dyDescent="0.2">
      <c r="B372" s="16"/>
      <c r="C372" s="66"/>
      <c r="D372" s="16"/>
      <c r="E372" s="16"/>
      <c r="F372" s="16"/>
      <c r="G372" s="16"/>
      <c r="H372" s="16"/>
      <c r="I372" s="16"/>
      <c r="J372" s="16"/>
      <c r="K372" s="16"/>
      <c r="L372"/>
      <c r="M372"/>
      <c r="N372"/>
      <c r="O372"/>
      <c r="P372"/>
      <c r="Q372"/>
      <c r="R372"/>
      <c r="S372"/>
      <c r="T372"/>
      <c r="U372"/>
      <c r="V372"/>
      <c r="W372"/>
      <c r="X372"/>
      <c r="Y372"/>
      <c r="Z372"/>
    </row>
    <row r="373" spans="2:26" s="707" customFormat="1" ht="15" customHeight="1" x14ac:dyDescent="0.2">
      <c r="B373" s="16"/>
      <c r="C373" s="66"/>
      <c r="D373" s="16"/>
      <c r="E373" s="16"/>
      <c r="F373" s="16"/>
      <c r="G373" s="16"/>
      <c r="H373" s="16"/>
      <c r="I373" s="16"/>
      <c r="J373" s="16"/>
      <c r="K373" s="16"/>
      <c r="L373"/>
      <c r="M373"/>
      <c r="N373"/>
      <c r="O373"/>
      <c r="P373"/>
      <c r="Q373"/>
      <c r="R373"/>
      <c r="S373"/>
      <c r="T373"/>
      <c r="U373"/>
      <c r="V373"/>
      <c r="W373"/>
      <c r="X373"/>
      <c r="Y373"/>
      <c r="Z373"/>
    </row>
    <row r="374" spans="2:26" s="707" customFormat="1" ht="15" customHeight="1" x14ac:dyDescent="0.2">
      <c r="B374" s="16"/>
      <c r="C374" s="66"/>
      <c r="D374" s="16"/>
      <c r="E374" s="16"/>
      <c r="F374" s="16"/>
      <c r="G374" s="16"/>
      <c r="H374" s="16"/>
      <c r="I374" s="16"/>
      <c r="J374" s="16"/>
      <c r="K374" s="16"/>
      <c r="L374"/>
      <c r="M374"/>
      <c r="N374"/>
      <c r="O374"/>
      <c r="P374"/>
      <c r="Q374"/>
      <c r="R374"/>
      <c r="S374"/>
      <c r="T374"/>
      <c r="U374"/>
      <c r="V374"/>
      <c r="W374"/>
      <c r="X374"/>
      <c r="Y374"/>
      <c r="Z374"/>
    </row>
    <row r="375" spans="2:26" s="707" customFormat="1" ht="15" customHeight="1" x14ac:dyDescent="0.2">
      <c r="B375" s="16"/>
      <c r="C375" s="66"/>
      <c r="D375" s="16"/>
      <c r="E375" s="16"/>
      <c r="F375" s="16"/>
      <c r="G375" s="16"/>
      <c r="H375" s="16"/>
      <c r="I375" s="16"/>
      <c r="J375" s="16"/>
      <c r="K375" s="16"/>
      <c r="L375"/>
      <c r="M375"/>
      <c r="N375"/>
      <c r="O375"/>
      <c r="P375"/>
      <c r="Q375"/>
      <c r="R375"/>
      <c r="S375"/>
      <c r="T375"/>
      <c r="U375"/>
      <c r="V375"/>
      <c r="W375"/>
      <c r="X375"/>
      <c r="Y375"/>
      <c r="Z375"/>
    </row>
    <row r="376" spans="2:26" s="707" customFormat="1" ht="15" customHeight="1" x14ac:dyDescent="0.2">
      <c r="B376" s="16"/>
      <c r="C376" s="66"/>
      <c r="D376" s="16"/>
      <c r="E376" s="16"/>
      <c r="F376" s="16"/>
      <c r="G376" s="16"/>
      <c r="H376" s="16"/>
      <c r="I376" s="16"/>
      <c r="J376" s="16"/>
      <c r="K376" s="16"/>
      <c r="L376"/>
      <c r="M376"/>
      <c r="N376"/>
      <c r="O376"/>
      <c r="P376"/>
      <c r="Q376"/>
      <c r="R376"/>
      <c r="S376"/>
      <c r="T376"/>
      <c r="U376"/>
      <c r="V376"/>
      <c r="W376"/>
      <c r="X376"/>
      <c r="Y376"/>
      <c r="Z376"/>
    </row>
    <row r="377" spans="2:26" s="707" customFormat="1" ht="15" customHeight="1" x14ac:dyDescent="0.2">
      <c r="B377" s="16"/>
      <c r="C377" s="66"/>
      <c r="D377" s="16"/>
      <c r="E377" s="16"/>
      <c r="F377" s="16"/>
      <c r="G377" s="16"/>
      <c r="H377" s="16"/>
      <c r="I377" s="16"/>
      <c r="J377" s="16"/>
      <c r="K377" s="16"/>
      <c r="L377"/>
      <c r="M377"/>
      <c r="N377"/>
      <c r="O377"/>
      <c r="P377"/>
      <c r="Q377"/>
      <c r="R377"/>
      <c r="S377"/>
      <c r="T377"/>
      <c r="U377"/>
      <c r="V377"/>
      <c r="W377"/>
      <c r="X377"/>
      <c r="Y377"/>
      <c r="Z377"/>
    </row>
    <row r="378" spans="2:26" s="707" customFormat="1" ht="15" customHeight="1" x14ac:dyDescent="0.2">
      <c r="B378" s="16"/>
      <c r="C378" s="66"/>
      <c r="D378" s="16"/>
      <c r="E378" s="16"/>
      <c r="F378" s="16"/>
      <c r="G378" s="16"/>
      <c r="H378" s="16"/>
      <c r="I378" s="16"/>
      <c r="J378" s="16"/>
      <c r="K378" s="16"/>
      <c r="L378"/>
      <c r="M378"/>
      <c r="N378"/>
      <c r="O378"/>
      <c r="P378"/>
      <c r="Q378"/>
      <c r="R378"/>
      <c r="S378"/>
      <c r="T378"/>
      <c r="U378"/>
      <c r="V378"/>
      <c r="W378"/>
      <c r="X378"/>
      <c r="Y378"/>
      <c r="Z378"/>
    </row>
    <row r="379" spans="2:26" s="707" customFormat="1" ht="15" customHeight="1" x14ac:dyDescent="0.2">
      <c r="B379" s="16"/>
      <c r="C379" s="66"/>
      <c r="D379" s="16"/>
      <c r="E379" s="16"/>
      <c r="F379" s="16"/>
      <c r="G379" s="16"/>
      <c r="H379" s="16"/>
      <c r="I379" s="16"/>
      <c r="J379" s="16"/>
      <c r="K379" s="16"/>
      <c r="L379"/>
      <c r="M379"/>
      <c r="N379"/>
      <c r="O379"/>
      <c r="P379"/>
      <c r="Q379"/>
      <c r="R379"/>
      <c r="S379"/>
      <c r="T379"/>
      <c r="U379"/>
      <c r="V379"/>
      <c r="W379"/>
      <c r="X379"/>
      <c r="Y379"/>
      <c r="Z379"/>
    </row>
    <row r="380" spans="2:26" s="707" customFormat="1" ht="15" customHeight="1" x14ac:dyDescent="0.2">
      <c r="B380" s="16"/>
      <c r="C380" s="66"/>
      <c r="D380" s="16"/>
      <c r="E380" s="16"/>
      <c r="F380" s="16"/>
      <c r="G380" s="16"/>
      <c r="H380" s="16"/>
      <c r="I380" s="16"/>
      <c r="J380" s="16"/>
      <c r="K380" s="16"/>
      <c r="L380"/>
      <c r="M380"/>
      <c r="N380"/>
      <c r="O380"/>
      <c r="P380"/>
      <c r="Q380"/>
      <c r="R380"/>
      <c r="S380"/>
      <c r="T380"/>
      <c r="U380"/>
      <c r="V380"/>
      <c r="W380"/>
      <c r="X380"/>
      <c r="Y380"/>
      <c r="Z380"/>
    </row>
    <row r="381" spans="2:26" s="707" customFormat="1" ht="15" customHeight="1" x14ac:dyDescent="0.2">
      <c r="B381" s="16"/>
      <c r="C381" s="66"/>
      <c r="D381" s="16"/>
      <c r="E381" s="16"/>
      <c r="F381" s="16"/>
      <c r="G381" s="16"/>
      <c r="H381" s="16"/>
      <c r="I381" s="16"/>
      <c r="J381" s="16"/>
      <c r="K381" s="16"/>
      <c r="L381"/>
      <c r="M381"/>
      <c r="N381"/>
      <c r="O381"/>
      <c r="P381"/>
      <c r="Q381"/>
      <c r="R381"/>
      <c r="S381"/>
      <c r="T381"/>
      <c r="U381"/>
      <c r="V381"/>
      <c r="W381"/>
      <c r="X381"/>
      <c r="Y381"/>
      <c r="Z381"/>
    </row>
    <row r="382" spans="2:26" s="707" customFormat="1" ht="15" customHeight="1" x14ac:dyDescent="0.2">
      <c r="B382" s="16"/>
      <c r="C382" s="66"/>
      <c r="D382" s="16"/>
      <c r="E382" s="16"/>
      <c r="F382" s="16"/>
      <c r="G382" s="16"/>
      <c r="H382" s="16"/>
      <c r="I382" s="16"/>
      <c r="J382" s="16"/>
      <c r="K382" s="16"/>
      <c r="L382"/>
      <c r="M382"/>
      <c r="N382"/>
      <c r="O382"/>
      <c r="P382"/>
      <c r="Q382"/>
      <c r="R382"/>
      <c r="S382"/>
      <c r="T382"/>
      <c r="U382"/>
      <c r="V382"/>
      <c r="W382"/>
      <c r="X382"/>
      <c r="Y382"/>
      <c r="Z382"/>
    </row>
    <row r="383" spans="2:26" s="707" customFormat="1" ht="15" customHeight="1" x14ac:dyDescent="0.2">
      <c r="B383" s="16"/>
      <c r="C383" s="66"/>
      <c r="D383" s="16"/>
      <c r="E383" s="16"/>
      <c r="F383" s="16"/>
      <c r="G383" s="16"/>
      <c r="H383" s="16"/>
      <c r="I383" s="16"/>
      <c r="J383" s="16"/>
      <c r="K383" s="16"/>
      <c r="L383"/>
      <c r="M383"/>
      <c r="N383"/>
      <c r="O383"/>
      <c r="P383"/>
      <c r="Q383"/>
      <c r="R383"/>
      <c r="S383"/>
      <c r="T383"/>
      <c r="U383"/>
      <c r="V383"/>
      <c r="W383"/>
      <c r="X383"/>
      <c r="Y383"/>
      <c r="Z383"/>
    </row>
    <row r="384" spans="2:26" s="707" customFormat="1" ht="15" customHeight="1" x14ac:dyDescent="0.2">
      <c r="B384" s="16"/>
      <c r="C384" s="66"/>
      <c r="D384" s="16"/>
      <c r="E384" s="16"/>
      <c r="F384" s="16"/>
      <c r="G384" s="16"/>
      <c r="H384" s="16"/>
      <c r="I384" s="16"/>
      <c r="J384" s="16"/>
      <c r="K384" s="16"/>
      <c r="L384"/>
      <c r="M384"/>
      <c r="N384"/>
      <c r="O384"/>
      <c r="P384"/>
      <c r="Q384"/>
      <c r="R384"/>
      <c r="S384"/>
      <c r="T384"/>
      <c r="U384"/>
      <c r="V384"/>
      <c r="W384"/>
      <c r="X384"/>
      <c r="Y384"/>
      <c r="Z384"/>
    </row>
    <row r="385" spans="2:26" s="707" customFormat="1" ht="15" customHeight="1" x14ac:dyDescent="0.2">
      <c r="B385" s="16"/>
      <c r="C385" s="66"/>
      <c r="D385" s="16"/>
      <c r="E385" s="16"/>
      <c r="F385" s="16"/>
      <c r="G385" s="16"/>
      <c r="H385" s="16"/>
      <c r="I385" s="16"/>
      <c r="J385" s="16"/>
      <c r="K385" s="16"/>
      <c r="L385"/>
      <c r="M385"/>
      <c r="N385"/>
      <c r="O385"/>
      <c r="P385"/>
      <c r="Q385"/>
      <c r="R385"/>
      <c r="S385"/>
      <c r="T385"/>
      <c r="U385"/>
      <c r="V385"/>
      <c r="W385"/>
      <c r="X385"/>
      <c r="Y385"/>
      <c r="Z385"/>
    </row>
    <row r="386" spans="2:26" s="707" customFormat="1" ht="15" customHeight="1" x14ac:dyDescent="0.2">
      <c r="B386" s="16"/>
      <c r="C386" s="66"/>
      <c r="D386" s="16"/>
      <c r="E386" s="16"/>
      <c r="F386" s="16"/>
      <c r="G386" s="16"/>
      <c r="H386" s="16"/>
      <c r="I386" s="16"/>
      <c r="J386" s="16"/>
      <c r="K386" s="16"/>
      <c r="L386"/>
      <c r="M386"/>
      <c r="N386"/>
      <c r="O386"/>
      <c r="P386"/>
      <c r="Q386"/>
      <c r="R386"/>
      <c r="S386"/>
      <c r="T386"/>
      <c r="U386"/>
      <c r="V386"/>
      <c r="W386"/>
      <c r="X386"/>
      <c r="Y386"/>
      <c r="Z386"/>
    </row>
    <row r="387" spans="2:26" s="707" customFormat="1" ht="15" customHeight="1" x14ac:dyDescent="0.2">
      <c r="B387" s="16"/>
      <c r="C387" s="66"/>
      <c r="D387" s="16"/>
      <c r="E387" s="16"/>
      <c r="F387" s="16"/>
      <c r="G387" s="16"/>
      <c r="H387" s="16"/>
      <c r="I387" s="16"/>
      <c r="J387" s="16"/>
      <c r="K387" s="16"/>
      <c r="L387"/>
      <c r="M387"/>
      <c r="N387"/>
      <c r="O387"/>
      <c r="P387"/>
      <c r="Q387"/>
      <c r="R387"/>
      <c r="S387"/>
      <c r="T387"/>
      <c r="U387"/>
      <c r="V387"/>
      <c r="W387"/>
      <c r="X387"/>
      <c r="Y387"/>
      <c r="Z387"/>
    </row>
    <row r="388" spans="2:26" s="707" customFormat="1" ht="15" customHeight="1" x14ac:dyDescent="0.2">
      <c r="B388" s="16"/>
      <c r="C388" s="66"/>
      <c r="D388" s="16"/>
      <c r="E388" s="16"/>
      <c r="F388" s="16"/>
      <c r="G388" s="16"/>
      <c r="H388" s="16"/>
      <c r="I388" s="16"/>
      <c r="J388" s="16"/>
      <c r="K388" s="16"/>
      <c r="L388"/>
      <c r="M388"/>
      <c r="N388"/>
      <c r="O388"/>
      <c r="P388"/>
      <c r="Q388"/>
      <c r="R388"/>
      <c r="S388"/>
      <c r="T388"/>
      <c r="U388"/>
      <c r="V388"/>
      <c r="W388"/>
      <c r="X388"/>
      <c r="Y388"/>
      <c r="Z388"/>
    </row>
    <row r="389" spans="2:26" s="707" customFormat="1" ht="15" customHeight="1" x14ac:dyDescent="0.2">
      <c r="B389" s="16"/>
      <c r="C389" s="66"/>
      <c r="D389" s="16"/>
      <c r="E389" s="16"/>
      <c r="F389" s="16"/>
      <c r="G389" s="16"/>
      <c r="H389" s="16"/>
      <c r="I389" s="16"/>
      <c r="J389" s="16"/>
      <c r="K389" s="16"/>
      <c r="L389"/>
      <c r="M389"/>
      <c r="N389"/>
      <c r="O389"/>
      <c r="P389"/>
      <c r="Q389"/>
      <c r="R389"/>
      <c r="S389"/>
      <c r="T389"/>
      <c r="U389"/>
      <c r="V389"/>
      <c r="W389"/>
      <c r="X389"/>
      <c r="Y389"/>
      <c r="Z389"/>
    </row>
    <row r="390" spans="2:26" s="707" customFormat="1" ht="15" customHeight="1" x14ac:dyDescent="0.2">
      <c r="B390" s="16"/>
      <c r="C390" s="66"/>
      <c r="D390" s="16"/>
      <c r="E390" s="16"/>
      <c r="F390" s="16"/>
      <c r="G390" s="16"/>
      <c r="H390" s="16"/>
      <c r="I390" s="16"/>
      <c r="J390" s="16"/>
      <c r="K390" s="16"/>
      <c r="L390"/>
      <c r="M390"/>
      <c r="N390"/>
      <c r="O390"/>
      <c r="P390"/>
      <c r="Q390"/>
      <c r="R390"/>
      <c r="S390"/>
      <c r="T390"/>
      <c r="U390"/>
      <c r="V390"/>
      <c r="W390"/>
      <c r="X390"/>
      <c r="Y390"/>
      <c r="Z390"/>
    </row>
    <row r="391" spans="2:26" s="707" customFormat="1" ht="15" customHeight="1" x14ac:dyDescent="0.2">
      <c r="B391" s="16"/>
      <c r="C391" s="66"/>
      <c r="D391" s="16"/>
      <c r="E391" s="16"/>
      <c r="F391" s="16"/>
      <c r="G391" s="16"/>
      <c r="H391" s="16"/>
      <c r="I391" s="16"/>
      <c r="J391" s="16"/>
      <c r="K391" s="16"/>
      <c r="L391"/>
      <c r="M391"/>
      <c r="N391"/>
      <c r="O391"/>
      <c r="P391"/>
      <c r="Q391"/>
      <c r="R391"/>
      <c r="S391"/>
      <c r="T391"/>
      <c r="U391"/>
      <c r="V391"/>
      <c r="W391"/>
      <c r="X391"/>
      <c r="Y391"/>
      <c r="Z391"/>
    </row>
    <row r="392" spans="2:26" s="707" customFormat="1" ht="15" customHeight="1" x14ac:dyDescent="0.2">
      <c r="B392" s="16"/>
      <c r="C392" s="66"/>
      <c r="D392" s="16"/>
      <c r="E392" s="16"/>
      <c r="F392" s="16"/>
      <c r="G392" s="16"/>
      <c r="H392" s="16"/>
      <c r="I392" s="16"/>
      <c r="J392" s="16"/>
      <c r="K392" s="16"/>
      <c r="L392"/>
      <c r="M392"/>
      <c r="N392"/>
      <c r="O392"/>
      <c r="P392"/>
      <c r="Q392"/>
      <c r="R392"/>
      <c r="S392"/>
      <c r="T392"/>
      <c r="U392"/>
      <c r="V392"/>
      <c r="W392"/>
      <c r="X392"/>
      <c r="Y392"/>
      <c r="Z392"/>
    </row>
    <row r="393" spans="2:26" s="707" customFormat="1" ht="15" customHeight="1" x14ac:dyDescent="0.2">
      <c r="B393" s="16"/>
      <c r="C393" s="66"/>
      <c r="D393" s="16"/>
      <c r="E393" s="16"/>
      <c r="F393" s="16"/>
      <c r="G393" s="16"/>
      <c r="H393" s="16"/>
      <c r="I393" s="16"/>
      <c r="J393" s="16"/>
      <c r="K393" s="16"/>
      <c r="L393"/>
      <c r="M393"/>
      <c r="N393"/>
      <c r="O393"/>
      <c r="P393"/>
      <c r="Q393"/>
      <c r="R393"/>
      <c r="S393"/>
      <c r="T393"/>
      <c r="U393"/>
      <c r="V393"/>
      <c r="W393"/>
      <c r="X393"/>
      <c r="Y393"/>
      <c r="Z393"/>
    </row>
    <row r="394" spans="2:26" s="707" customFormat="1" ht="15" customHeight="1" x14ac:dyDescent="0.2">
      <c r="B394" s="16"/>
      <c r="C394" s="66"/>
      <c r="D394" s="16"/>
      <c r="E394" s="16"/>
      <c r="F394" s="16"/>
      <c r="G394" s="16"/>
      <c r="H394" s="16"/>
      <c r="I394" s="16"/>
      <c r="J394" s="16"/>
      <c r="K394" s="16"/>
      <c r="L394"/>
      <c r="M394"/>
      <c r="N394"/>
      <c r="O394"/>
      <c r="P394"/>
      <c r="Q394"/>
      <c r="R394"/>
      <c r="S394"/>
      <c r="T394"/>
      <c r="U394"/>
      <c r="V394"/>
      <c r="W394"/>
      <c r="X394"/>
      <c r="Y394"/>
      <c r="Z394"/>
    </row>
    <row r="395" spans="2:26" s="707" customFormat="1" ht="15" customHeight="1" x14ac:dyDescent="0.2">
      <c r="B395" s="16"/>
      <c r="C395" s="66"/>
      <c r="D395" s="16"/>
      <c r="E395" s="16"/>
      <c r="F395" s="16"/>
      <c r="G395" s="16"/>
      <c r="H395" s="16"/>
      <c r="I395" s="16"/>
      <c r="J395" s="16"/>
      <c r="K395" s="16"/>
      <c r="L395"/>
      <c r="M395"/>
      <c r="N395"/>
      <c r="O395"/>
      <c r="P395"/>
      <c r="Q395"/>
      <c r="R395"/>
      <c r="S395"/>
      <c r="T395"/>
      <c r="U395"/>
      <c r="V395"/>
      <c r="W395"/>
      <c r="X395"/>
      <c r="Y395"/>
      <c r="Z395"/>
    </row>
    <row r="396" spans="2:26" s="707" customFormat="1" ht="15" customHeight="1" x14ac:dyDescent="0.2">
      <c r="B396" s="16"/>
      <c r="C396" s="66"/>
      <c r="D396" s="16"/>
      <c r="E396" s="16"/>
      <c r="F396" s="16"/>
      <c r="G396" s="16"/>
      <c r="H396" s="16"/>
      <c r="I396" s="16"/>
      <c r="J396" s="16"/>
      <c r="K396" s="16"/>
      <c r="L396"/>
      <c r="M396"/>
      <c r="N396"/>
      <c r="O396"/>
      <c r="P396"/>
      <c r="Q396"/>
      <c r="R396"/>
      <c r="S396"/>
      <c r="T396"/>
      <c r="U396"/>
      <c r="V396"/>
      <c r="W396"/>
      <c r="X396"/>
      <c r="Y396"/>
      <c r="Z396"/>
    </row>
    <row r="397" spans="2:26" s="707" customFormat="1" ht="15" customHeight="1" x14ac:dyDescent="0.2">
      <c r="B397" s="16"/>
      <c r="C397" s="66"/>
      <c r="D397" s="16"/>
      <c r="E397" s="16"/>
      <c r="F397" s="16"/>
      <c r="G397" s="16"/>
      <c r="H397" s="16"/>
      <c r="I397" s="16"/>
      <c r="J397" s="16"/>
      <c r="K397" s="16"/>
      <c r="L397"/>
      <c r="M397"/>
      <c r="N397"/>
      <c r="O397"/>
      <c r="P397"/>
      <c r="Q397"/>
      <c r="R397"/>
      <c r="S397"/>
      <c r="T397"/>
      <c r="U397"/>
      <c r="V397"/>
      <c r="W397"/>
      <c r="X397"/>
      <c r="Y397"/>
      <c r="Z397"/>
    </row>
    <row r="398" spans="2:26" s="707" customFormat="1" ht="15" customHeight="1" x14ac:dyDescent="0.2">
      <c r="B398" s="16"/>
      <c r="C398" s="66"/>
      <c r="D398" s="16"/>
      <c r="E398" s="16"/>
      <c r="F398" s="16"/>
      <c r="G398" s="16"/>
      <c r="H398" s="16"/>
      <c r="I398" s="16"/>
      <c r="J398" s="16"/>
      <c r="K398" s="16"/>
      <c r="L398"/>
      <c r="M398"/>
      <c r="N398"/>
      <c r="O398"/>
      <c r="P398"/>
      <c r="Q398"/>
      <c r="R398"/>
      <c r="S398"/>
      <c r="T398"/>
      <c r="U398"/>
      <c r="V398"/>
      <c r="W398"/>
      <c r="X398"/>
      <c r="Y398"/>
      <c r="Z398"/>
    </row>
    <row r="399" spans="2:26" s="707" customFormat="1" ht="15" customHeight="1" x14ac:dyDescent="0.2">
      <c r="B399" s="16"/>
      <c r="C399" s="66"/>
      <c r="D399" s="16"/>
      <c r="E399" s="16"/>
      <c r="F399" s="16"/>
      <c r="G399" s="16"/>
      <c r="H399" s="16"/>
      <c r="I399" s="16"/>
      <c r="J399" s="16"/>
      <c r="K399" s="16"/>
      <c r="L399"/>
      <c r="M399"/>
      <c r="N399"/>
      <c r="O399"/>
      <c r="P399"/>
      <c r="Q399"/>
      <c r="R399"/>
      <c r="S399"/>
      <c r="T399"/>
      <c r="U399"/>
      <c r="V399"/>
      <c r="W399"/>
      <c r="X399"/>
      <c r="Y399"/>
      <c r="Z399"/>
    </row>
    <row r="400" spans="2:26" s="707" customFormat="1" ht="15" customHeight="1" x14ac:dyDescent="0.2">
      <c r="B400" s="16"/>
      <c r="C400" s="66"/>
      <c r="D400" s="16"/>
      <c r="E400" s="16"/>
      <c r="F400" s="16"/>
      <c r="G400" s="16"/>
      <c r="H400" s="16"/>
      <c r="I400" s="16"/>
      <c r="J400" s="16"/>
      <c r="K400" s="16"/>
      <c r="L400"/>
      <c r="M400"/>
      <c r="N400"/>
      <c r="O400"/>
      <c r="P400"/>
      <c r="Q400"/>
      <c r="R400"/>
      <c r="S400"/>
      <c r="T400"/>
      <c r="U400"/>
      <c r="V400"/>
      <c r="W400"/>
      <c r="X400"/>
      <c r="Y400"/>
      <c r="Z400"/>
    </row>
    <row r="401" spans="2:26" s="707" customFormat="1" ht="15" customHeight="1" x14ac:dyDescent="0.2">
      <c r="B401" s="16"/>
      <c r="C401" s="66"/>
      <c r="D401" s="16"/>
      <c r="E401" s="16"/>
      <c r="F401" s="16"/>
      <c r="G401" s="16"/>
      <c r="H401" s="16"/>
      <c r="I401" s="16"/>
      <c r="J401" s="16"/>
      <c r="K401" s="16"/>
      <c r="L401"/>
      <c r="M401"/>
      <c r="N401"/>
      <c r="O401"/>
      <c r="P401"/>
      <c r="Q401"/>
      <c r="R401"/>
      <c r="S401"/>
      <c r="T401"/>
      <c r="U401"/>
      <c r="V401"/>
      <c r="W401"/>
      <c r="X401"/>
      <c r="Y401"/>
      <c r="Z401"/>
    </row>
    <row r="402" spans="2:26" s="707" customFormat="1" ht="15" customHeight="1" x14ac:dyDescent="0.2">
      <c r="B402" s="16"/>
      <c r="C402" s="66"/>
      <c r="D402" s="16"/>
      <c r="E402" s="16"/>
      <c r="F402" s="16"/>
      <c r="G402" s="16"/>
      <c r="H402" s="16"/>
      <c r="I402" s="16"/>
      <c r="J402" s="16"/>
      <c r="K402" s="16"/>
      <c r="L402"/>
      <c r="M402"/>
      <c r="N402"/>
      <c r="O402"/>
      <c r="P402"/>
      <c r="Q402"/>
      <c r="R402"/>
      <c r="S402"/>
      <c r="T402"/>
      <c r="U402"/>
      <c r="V402"/>
      <c r="W402"/>
      <c r="X402"/>
      <c r="Y402"/>
      <c r="Z402"/>
    </row>
    <row r="403" spans="2:26" s="707" customFormat="1" ht="15" customHeight="1" x14ac:dyDescent="0.2">
      <c r="B403" s="16"/>
      <c r="C403" s="66"/>
      <c r="D403" s="16"/>
      <c r="E403" s="16"/>
      <c r="F403" s="16"/>
      <c r="G403" s="16"/>
      <c r="H403" s="16"/>
      <c r="I403" s="16"/>
      <c r="J403" s="16"/>
      <c r="K403" s="16"/>
      <c r="L403"/>
      <c r="M403"/>
      <c r="N403"/>
      <c r="O403"/>
      <c r="P403"/>
      <c r="Q403"/>
      <c r="R403"/>
      <c r="S403"/>
      <c r="T403"/>
      <c r="U403"/>
      <c r="V403"/>
      <c r="W403"/>
      <c r="X403"/>
      <c r="Y403"/>
      <c r="Z403"/>
    </row>
    <row r="404" spans="2:26" s="707" customFormat="1" ht="15" customHeight="1" x14ac:dyDescent="0.2">
      <c r="B404" s="16"/>
      <c r="C404" s="66"/>
      <c r="D404" s="16"/>
      <c r="E404" s="16"/>
      <c r="F404" s="16"/>
      <c r="G404" s="16"/>
      <c r="H404" s="16"/>
      <c r="I404" s="16"/>
      <c r="J404" s="16"/>
      <c r="K404" s="16"/>
      <c r="L404"/>
      <c r="M404"/>
      <c r="N404"/>
      <c r="O404"/>
      <c r="P404"/>
      <c r="Q404"/>
      <c r="R404"/>
      <c r="S404"/>
      <c r="T404"/>
      <c r="U404"/>
      <c r="V404"/>
      <c r="W404"/>
      <c r="X404"/>
      <c r="Y404"/>
      <c r="Z404"/>
    </row>
    <row r="405" spans="2:26" s="707" customFormat="1" ht="15" customHeight="1" x14ac:dyDescent="0.2">
      <c r="B405" s="16"/>
      <c r="C405" s="66"/>
      <c r="D405" s="16"/>
      <c r="E405" s="16"/>
      <c r="F405" s="16"/>
      <c r="G405" s="16"/>
      <c r="H405" s="16"/>
      <c r="I405" s="16"/>
      <c r="J405" s="16"/>
      <c r="K405" s="16"/>
      <c r="L405"/>
      <c r="M405"/>
      <c r="N405"/>
      <c r="O405"/>
      <c r="P405"/>
      <c r="Q405"/>
      <c r="R405"/>
      <c r="S405"/>
      <c r="T405"/>
      <c r="U405"/>
      <c r="V405"/>
      <c r="W405"/>
      <c r="X405"/>
      <c r="Y405"/>
      <c r="Z405"/>
    </row>
    <row r="406" spans="2:26" s="707" customFormat="1" ht="15" customHeight="1" x14ac:dyDescent="0.2">
      <c r="B406" s="16"/>
      <c r="C406" s="66"/>
      <c r="D406" s="16"/>
      <c r="E406" s="16"/>
      <c r="F406" s="16"/>
      <c r="G406" s="16"/>
      <c r="H406" s="16"/>
      <c r="I406" s="16"/>
      <c r="J406" s="16"/>
      <c r="K406" s="16"/>
      <c r="L406"/>
      <c r="M406"/>
      <c r="N406"/>
      <c r="O406"/>
      <c r="P406"/>
      <c r="Q406"/>
      <c r="R406"/>
      <c r="S406"/>
      <c r="T406"/>
      <c r="U406"/>
      <c r="V406"/>
      <c r="W406"/>
      <c r="X406"/>
      <c r="Y406"/>
      <c r="Z406"/>
    </row>
    <row r="407" spans="2:26" s="707" customFormat="1" ht="15" customHeight="1" x14ac:dyDescent="0.2">
      <c r="B407" s="16"/>
      <c r="C407" s="66"/>
      <c r="D407" s="16"/>
      <c r="E407" s="16"/>
      <c r="F407" s="16"/>
      <c r="G407" s="16"/>
      <c r="H407" s="16"/>
      <c r="I407" s="16"/>
      <c r="J407" s="16"/>
      <c r="K407" s="16"/>
      <c r="L407"/>
      <c r="M407"/>
      <c r="N407"/>
      <c r="O407"/>
      <c r="P407"/>
      <c r="Q407"/>
      <c r="R407"/>
      <c r="S407"/>
      <c r="T407"/>
      <c r="U407"/>
      <c r="V407"/>
      <c r="W407"/>
      <c r="X407"/>
      <c r="Y407"/>
      <c r="Z407"/>
    </row>
    <row r="408" spans="2:26" s="707" customFormat="1" ht="15" customHeight="1" x14ac:dyDescent="0.2">
      <c r="B408" s="16"/>
      <c r="C408" s="66"/>
      <c r="D408" s="16"/>
      <c r="E408" s="16"/>
      <c r="F408" s="16"/>
      <c r="G408" s="16"/>
      <c r="H408" s="16"/>
      <c r="I408" s="16"/>
      <c r="J408" s="16"/>
      <c r="K408" s="16"/>
      <c r="L408"/>
      <c r="M408"/>
      <c r="N408"/>
      <c r="O408"/>
      <c r="P408"/>
      <c r="Q408"/>
      <c r="R408"/>
      <c r="S408"/>
      <c r="T408"/>
      <c r="U408"/>
      <c r="V408"/>
      <c r="W408"/>
      <c r="X408"/>
      <c r="Y408"/>
      <c r="Z408"/>
    </row>
    <row r="409" spans="2:26" s="707" customFormat="1" ht="15" customHeight="1" x14ac:dyDescent="0.2">
      <c r="B409" s="16"/>
      <c r="C409" s="66"/>
      <c r="D409" s="16"/>
      <c r="E409" s="16"/>
      <c r="F409" s="16"/>
      <c r="G409" s="16"/>
      <c r="H409" s="16"/>
      <c r="I409" s="16"/>
      <c r="J409" s="16"/>
      <c r="K409" s="16"/>
      <c r="L409"/>
      <c r="M409"/>
      <c r="N409"/>
      <c r="O409"/>
      <c r="P409"/>
      <c r="Q409"/>
      <c r="R409"/>
      <c r="S409"/>
      <c r="T409"/>
      <c r="U409"/>
      <c r="V409"/>
      <c r="W409"/>
      <c r="X409"/>
      <c r="Y409"/>
      <c r="Z409"/>
    </row>
    <row r="410" spans="2:26" s="707" customFormat="1" ht="15" customHeight="1" x14ac:dyDescent="0.2">
      <c r="B410" s="16"/>
      <c r="C410" s="66"/>
      <c r="D410" s="16"/>
      <c r="E410" s="16"/>
      <c r="F410" s="16"/>
      <c r="G410" s="16"/>
      <c r="H410" s="16"/>
      <c r="I410" s="16"/>
      <c r="J410" s="16"/>
      <c r="K410" s="16"/>
      <c r="L410"/>
      <c r="M410"/>
      <c r="N410"/>
      <c r="O410"/>
      <c r="P410"/>
      <c r="Q410"/>
      <c r="R410"/>
      <c r="S410"/>
      <c r="T410"/>
      <c r="U410"/>
      <c r="V410"/>
      <c r="W410"/>
      <c r="X410"/>
      <c r="Y410"/>
      <c r="Z410"/>
    </row>
    <row r="411" spans="2:26" s="707" customFormat="1" ht="15" customHeight="1" x14ac:dyDescent="0.2">
      <c r="B411" s="16"/>
      <c r="C411" s="66"/>
      <c r="D411" s="16"/>
      <c r="E411" s="16"/>
      <c r="F411" s="16"/>
      <c r="G411" s="16"/>
      <c r="H411" s="16"/>
      <c r="I411" s="16"/>
      <c r="J411" s="16"/>
      <c r="K411" s="16"/>
      <c r="L411"/>
      <c r="M411"/>
      <c r="N411"/>
      <c r="O411"/>
      <c r="P411"/>
      <c r="Q411"/>
      <c r="R411"/>
      <c r="S411"/>
      <c r="T411"/>
      <c r="U411"/>
      <c r="V411"/>
      <c r="W411"/>
      <c r="X411"/>
      <c r="Y411"/>
      <c r="Z411"/>
    </row>
    <row r="412" spans="2:26" s="707" customFormat="1" ht="15" customHeight="1" x14ac:dyDescent="0.2">
      <c r="B412" s="16"/>
      <c r="C412" s="66"/>
      <c r="D412" s="16"/>
      <c r="E412" s="16"/>
      <c r="F412" s="16"/>
      <c r="G412" s="16"/>
      <c r="H412" s="16"/>
      <c r="I412" s="16"/>
      <c r="J412" s="16"/>
      <c r="K412" s="16"/>
      <c r="L412"/>
      <c r="M412"/>
      <c r="N412"/>
      <c r="O412"/>
      <c r="P412"/>
      <c r="Q412"/>
      <c r="R412"/>
      <c r="S412"/>
      <c r="T412"/>
      <c r="U412"/>
      <c r="V412"/>
      <c r="W412"/>
      <c r="X412"/>
      <c r="Y412"/>
      <c r="Z412"/>
    </row>
    <row r="413" spans="2:26" s="707" customFormat="1" ht="15" customHeight="1" x14ac:dyDescent="0.2">
      <c r="B413" s="16"/>
      <c r="C413" s="66"/>
      <c r="D413" s="16"/>
      <c r="E413" s="16"/>
      <c r="F413" s="16"/>
      <c r="G413" s="16"/>
      <c r="H413" s="16"/>
      <c r="I413" s="16"/>
      <c r="J413" s="16"/>
      <c r="K413" s="16"/>
      <c r="L413"/>
      <c r="M413"/>
      <c r="N413"/>
      <c r="O413"/>
      <c r="P413"/>
      <c r="Q413"/>
      <c r="R413"/>
      <c r="S413"/>
      <c r="T413"/>
      <c r="U413"/>
      <c r="V413"/>
      <c r="W413"/>
      <c r="X413"/>
      <c r="Y413"/>
      <c r="Z413"/>
    </row>
    <row r="414" spans="2:26" s="707" customFormat="1" ht="15" customHeight="1" x14ac:dyDescent="0.2">
      <c r="B414" s="16"/>
      <c r="C414" s="66"/>
      <c r="D414" s="16"/>
      <c r="E414" s="16"/>
      <c r="F414" s="16"/>
      <c r="G414" s="16"/>
      <c r="H414" s="16"/>
      <c r="I414" s="16"/>
      <c r="J414" s="16"/>
      <c r="K414" s="16"/>
      <c r="L414"/>
      <c r="M414"/>
      <c r="N414"/>
      <c r="O414"/>
      <c r="P414"/>
      <c r="Q414"/>
      <c r="R414"/>
      <c r="S414"/>
      <c r="T414"/>
      <c r="U414"/>
      <c r="V414"/>
      <c r="W414"/>
      <c r="X414"/>
      <c r="Y414"/>
      <c r="Z414"/>
    </row>
    <row r="415" spans="2:26" s="707" customFormat="1" ht="15" customHeight="1" x14ac:dyDescent="0.2">
      <c r="B415" s="16"/>
      <c r="C415" s="66"/>
      <c r="D415" s="16"/>
      <c r="E415" s="16"/>
      <c r="F415" s="16"/>
      <c r="G415" s="16"/>
      <c r="H415" s="16"/>
      <c r="I415" s="16"/>
      <c r="J415" s="16"/>
      <c r="K415" s="16"/>
      <c r="L415"/>
      <c r="M415"/>
      <c r="N415"/>
      <c r="O415"/>
      <c r="P415"/>
      <c r="Q415"/>
      <c r="R415"/>
      <c r="S415"/>
      <c r="T415"/>
      <c r="U415"/>
      <c r="V415"/>
      <c r="W415"/>
      <c r="X415"/>
      <c r="Y415"/>
      <c r="Z415"/>
    </row>
    <row r="416" spans="2:26" s="707" customFormat="1" ht="15" customHeight="1" x14ac:dyDescent="0.2">
      <c r="B416" s="16"/>
      <c r="C416" s="66"/>
      <c r="D416" s="16"/>
      <c r="E416" s="16"/>
      <c r="F416" s="16"/>
      <c r="G416" s="16"/>
      <c r="H416" s="16"/>
      <c r="I416" s="16"/>
      <c r="J416" s="16"/>
      <c r="K416" s="16"/>
      <c r="L416"/>
      <c r="M416"/>
      <c r="N416"/>
      <c r="O416"/>
      <c r="P416"/>
      <c r="Q416"/>
      <c r="R416"/>
      <c r="S416"/>
      <c r="T416"/>
      <c r="U416"/>
      <c r="V416"/>
      <c r="W416"/>
      <c r="X416"/>
      <c r="Y416"/>
      <c r="Z416"/>
    </row>
    <row r="417" spans="2:26" s="707" customFormat="1" ht="15" customHeight="1" x14ac:dyDescent="0.2">
      <c r="B417" s="16"/>
      <c r="C417" s="66"/>
      <c r="D417" s="16"/>
      <c r="E417" s="16"/>
      <c r="F417" s="16"/>
      <c r="G417" s="16"/>
      <c r="H417" s="16"/>
      <c r="I417" s="16"/>
      <c r="J417" s="16"/>
      <c r="K417" s="16"/>
      <c r="L417"/>
      <c r="M417"/>
      <c r="N417"/>
      <c r="O417"/>
      <c r="P417"/>
      <c r="Q417"/>
      <c r="R417"/>
      <c r="S417"/>
      <c r="T417"/>
      <c r="U417"/>
      <c r="V417"/>
      <c r="W417"/>
      <c r="X417"/>
      <c r="Y417"/>
      <c r="Z417"/>
    </row>
    <row r="418" spans="2:26" s="707" customFormat="1" ht="15" customHeight="1" x14ac:dyDescent="0.2">
      <c r="B418" s="16"/>
      <c r="C418" s="66"/>
      <c r="D418" s="16"/>
      <c r="E418" s="16"/>
      <c r="F418" s="16"/>
      <c r="G418" s="16"/>
      <c r="H418" s="16"/>
      <c r="I418" s="16"/>
      <c r="J418" s="16"/>
      <c r="K418" s="16"/>
      <c r="L418"/>
      <c r="M418"/>
      <c r="N418"/>
      <c r="O418"/>
      <c r="P418"/>
      <c r="Q418"/>
      <c r="R418"/>
      <c r="S418"/>
      <c r="T418"/>
      <c r="U418"/>
      <c r="V418"/>
      <c r="W418"/>
      <c r="X418"/>
      <c r="Y418"/>
      <c r="Z418"/>
    </row>
    <row r="419" spans="2:26" s="707" customFormat="1" ht="15" customHeight="1" x14ac:dyDescent="0.2">
      <c r="B419" s="16"/>
      <c r="C419" s="66"/>
      <c r="D419" s="16"/>
      <c r="E419" s="16"/>
      <c r="F419" s="16"/>
      <c r="G419" s="16"/>
      <c r="H419" s="16"/>
      <c r="I419" s="16"/>
      <c r="J419" s="16"/>
      <c r="K419" s="16"/>
      <c r="L419"/>
      <c r="M419"/>
      <c r="N419"/>
      <c r="O419"/>
      <c r="P419"/>
      <c r="Q419"/>
      <c r="R419"/>
      <c r="S419"/>
      <c r="T419"/>
      <c r="U419"/>
      <c r="V419"/>
      <c r="W419"/>
      <c r="X419"/>
      <c r="Y419"/>
      <c r="Z419"/>
    </row>
    <row r="420" spans="2:26" s="707" customFormat="1" ht="15" customHeight="1" x14ac:dyDescent="0.2">
      <c r="B420" s="16"/>
      <c r="C420" s="66"/>
      <c r="D420" s="16"/>
      <c r="E420" s="16"/>
      <c r="F420" s="16"/>
      <c r="G420" s="16"/>
      <c r="H420" s="16"/>
      <c r="I420" s="16"/>
      <c r="J420" s="16"/>
      <c r="K420" s="16"/>
      <c r="L420"/>
      <c r="M420"/>
      <c r="N420"/>
      <c r="O420"/>
      <c r="P420"/>
      <c r="Q420"/>
      <c r="R420"/>
      <c r="S420"/>
      <c r="T420"/>
      <c r="U420"/>
      <c r="V420"/>
      <c r="W420"/>
      <c r="X420"/>
      <c r="Y420"/>
      <c r="Z420"/>
    </row>
    <row r="421" spans="2:26" s="707" customFormat="1" ht="15" customHeight="1" x14ac:dyDescent="0.2">
      <c r="B421" s="16"/>
      <c r="C421" s="66"/>
      <c r="D421" s="16"/>
      <c r="E421" s="16"/>
      <c r="F421" s="16"/>
      <c r="G421" s="16"/>
      <c r="H421" s="16"/>
      <c r="I421" s="16"/>
      <c r="J421" s="16"/>
      <c r="K421" s="16"/>
      <c r="L421"/>
      <c r="M421"/>
      <c r="N421"/>
      <c r="O421"/>
      <c r="P421"/>
      <c r="Q421"/>
      <c r="R421"/>
      <c r="S421"/>
      <c r="T421"/>
      <c r="U421"/>
      <c r="V421"/>
      <c r="W421"/>
      <c r="X421"/>
      <c r="Y421"/>
      <c r="Z421"/>
    </row>
    <row r="422" spans="2:26" s="707" customFormat="1" ht="15" customHeight="1" x14ac:dyDescent="0.2">
      <c r="B422" s="16"/>
      <c r="C422" s="66"/>
      <c r="D422" s="16"/>
      <c r="E422" s="16"/>
      <c r="F422" s="16"/>
      <c r="G422" s="16"/>
      <c r="H422" s="16"/>
      <c r="I422" s="16"/>
      <c r="J422" s="16"/>
      <c r="K422" s="16"/>
      <c r="L422"/>
      <c r="M422"/>
      <c r="N422"/>
      <c r="O422"/>
      <c r="P422"/>
      <c r="Q422"/>
      <c r="R422"/>
      <c r="S422"/>
      <c r="T422"/>
      <c r="U422"/>
      <c r="V422"/>
      <c r="W422"/>
      <c r="X422"/>
      <c r="Y422"/>
      <c r="Z422"/>
    </row>
    <row r="423" spans="2:26" s="707" customFormat="1" ht="15" customHeight="1" x14ac:dyDescent="0.2">
      <c r="B423" s="16"/>
      <c r="C423" s="66"/>
      <c r="D423" s="16"/>
      <c r="E423" s="16"/>
      <c r="F423" s="16"/>
      <c r="G423" s="16"/>
      <c r="H423" s="16"/>
      <c r="I423" s="16"/>
      <c r="J423" s="16"/>
      <c r="K423" s="16"/>
      <c r="L423"/>
      <c r="M423"/>
      <c r="N423"/>
      <c r="O423"/>
      <c r="P423"/>
      <c r="Q423"/>
      <c r="R423"/>
      <c r="S423"/>
      <c r="T423"/>
      <c r="U423"/>
      <c r="V423"/>
      <c r="W423"/>
      <c r="X423"/>
      <c r="Y423"/>
      <c r="Z423"/>
    </row>
    <row r="424" spans="2:26" s="707" customFormat="1" ht="15" customHeight="1" x14ac:dyDescent="0.2">
      <c r="B424" s="16"/>
      <c r="C424" s="66"/>
      <c r="D424" s="16"/>
      <c r="E424" s="16"/>
      <c r="F424" s="16"/>
      <c r="G424" s="16"/>
      <c r="H424" s="16"/>
      <c r="I424" s="16"/>
      <c r="J424" s="16"/>
      <c r="K424" s="16"/>
      <c r="L424"/>
      <c r="M424"/>
      <c r="N424"/>
      <c r="O424"/>
      <c r="P424"/>
      <c r="Q424"/>
      <c r="R424"/>
      <c r="S424"/>
      <c r="T424"/>
      <c r="U424"/>
      <c r="V424"/>
      <c r="W424"/>
      <c r="X424"/>
      <c r="Y424"/>
      <c r="Z424"/>
    </row>
    <row r="425" spans="2:26" s="707" customFormat="1" ht="15" customHeight="1" x14ac:dyDescent="0.2">
      <c r="B425" s="16"/>
      <c r="C425" s="66"/>
      <c r="D425" s="16"/>
      <c r="E425" s="16"/>
      <c r="F425" s="16"/>
      <c r="G425" s="16"/>
      <c r="H425" s="16"/>
      <c r="I425" s="16"/>
      <c r="J425" s="16"/>
      <c r="K425" s="16"/>
      <c r="L425"/>
      <c r="M425"/>
      <c r="N425"/>
      <c r="O425"/>
      <c r="P425"/>
      <c r="Q425"/>
      <c r="R425"/>
      <c r="S425"/>
      <c r="T425"/>
      <c r="U425"/>
      <c r="V425"/>
      <c r="W425"/>
      <c r="X425"/>
      <c r="Y425"/>
      <c r="Z425"/>
    </row>
    <row r="426" spans="2:26" s="707" customFormat="1" ht="15" customHeight="1" x14ac:dyDescent="0.2">
      <c r="B426" s="16"/>
      <c r="C426" s="66"/>
      <c r="D426" s="16"/>
      <c r="E426" s="16"/>
      <c r="F426" s="16"/>
      <c r="G426" s="16"/>
      <c r="H426" s="16"/>
      <c r="I426" s="16"/>
      <c r="J426" s="16"/>
      <c r="K426" s="16"/>
      <c r="L426"/>
      <c r="M426"/>
      <c r="N426"/>
      <c r="O426"/>
      <c r="P426"/>
      <c r="Q426"/>
      <c r="R426"/>
      <c r="S426"/>
      <c r="T426"/>
      <c r="U426"/>
      <c r="V426"/>
      <c r="W426"/>
      <c r="X426"/>
      <c r="Y426"/>
      <c r="Z426"/>
    </row>
    <row r="427" spans="2:26" s="707" customFormat="1" ht="15" customHeight="1" x14ac:dyDescent="0.2">
      <c r="B427" s="16"/>
      <c r="C427" s="66"/>
      <c r="D427" s="16"/>
      <c r="E427" s="16"/>
      <c r="F427" s="16"/>
      <c r="G427" s="16"/>
      <c r="H427" s="16"/>
      <c r="I427" s="16"/>
      <c r="J427" s="16"/>
      <c r="K427" s="16"/>
      <c r="L427"/>
      <c r="M427"/>
      <c r="N427"/>
      <c r="O427"/>
      <c r="P427"/>
      <c r="Q427"/>
      <c r="R427"/>
      <c r="S427"/>
      <c r="T427"/>
      <c r="U427"/>
      <c r="V427"/>
      <c r="W427"/>
      <c r="X427"/>
      <c r="Y427"/>
      <c r="Z427"/>
    </row>
    <row r="428" spans="2:26" s="707" customFormat="1" ht="15" customHeight="1" x14ac:dyDescent="0.2">
      <c r="B428" s="16"/>
      <c r="C428" s="66"/>
      <c r="D428" s="16"/>
      <c r="E428" s="16"/>
      <c r="F428" s="16"/>
      <c r="G428" s="16"/>
      <c r="H428" s="16"/>
      <c r="I428" s="16"/>
      <c r="J428" s="16"/>
      <c r="K428" s="16"/>
      <c r="L428"/>
      <c r="M428"/>
      <c r="N428"/>
      <c r="O428"/>
      <c r="P428"/>
      <c r="Q428"/>
      <c r="R428"/>
      <c r="S428"/>
      <c r="T428"/>
      <c r="U428"/>
      <c r="V428"/>
      <c r="W428"/>
      <c r="X428"/>
      <c r="Y428"/>
      <c r="Z428"/>
    </row>
    <row r="429" spans="2:26" s="707" customFormat="1" ht="15" customHeight="1" x14ac:dyDescent="0.2">
      <c r="B429" s="16"/>
      <c r="C429" s="66"/>
      <c r="D429" s="16"/>
      <c r="E429" s="16"/>
      <c r="F429" s="16"/>
      <c r="G429" s="16"/>
      <c r="H429" s="16"/>
      <c r="I429" s="16"/>
      <c r="J429" s="16"/>
      <c r="K429" s="16"/>
      <c r="L429"/>
      <c r="M429"/>
      <c r="N429"/>
      <c r="O429"/>
      <c r="P429"/>
      <c r="Q429"/>
      <c r="R429"/>
      <c r="S429"/>
      <c r="T429"/>
      <c r="U429"/>
      <c r="V429"/>
      <c r="W429"/>
      <c r="X429"/>
      <c r="Y429"/>
      <c r="Z429"/>
    </row>
    <row r="430" spans="2:26" s="707" customFormat="1" ht="15" customHeight="1" x14ac:dyDescent="0.2">
      <c r="B430" s="16"/>
      <c r="C430" s="66"/>
      <c r="D430" s="16"/>
      <c r="E430" s="16"/>
      <c r="F430" s="16"/>
      <c r="G430" s="16"/>
      <c r="H430" s="16"/>
      <c r="I430" s="16"/>
      <c r="J430" s="16"/>
      <c r="K430" s="16"/>
      <c r="L430"/>
      <c r="M430"/>
      <c r="N430"/>
      <c r="O430"/>
      <c r="P430"/>
      <c r="Q430"/>
      <c r="R430"/>
      <c r="S430"/>
      <c r="T430"/>
      <c r="U430"/>
      <c r="V430"/>
      <c r="W430"/>
      <c r="X430"/>
      <c r="Y430"/>
      <c r="Z430"/>
    </row>
    <row r="431" spans="2:26" s="707" customFormat="1" ht="15" customHeight="1" x14ac:dyDescent="0.2">
      <c r="B431" s="16"/>
      <c r="C431" s="66"/>
      <c r="D431" s="16"/>
      <c r="E431" s="16"/>
      <c r="F431" s="16"/>
      <c r="G431" s="16"/>
      <c r="H431" s="16"/>
      <c r="I431" s="16"/>
      <c r="J431" s="16"/>
      <c r="K431" s="16"/>
      <c r="L431"/>
      <c r="M431"/>
      <c r="N431"/>
      <c r="O431"/>
      <c r="P431"/>
      <c r="Q431"/>
      <c r="R431"/>
      <c r="S431"/>
      <c r="T431"/>
      <c r="U431"/>
      <c r="V431"/>
      <c r="W431"/>
      <c r="X431"/>
      <c r="Y431"/>
      <c r="Z431"/>
    </row>
    <row r="432" spans="2:26" s="707" customFormat="1" ht="15" customHeight="1" x14ac:dyDescent="0.2">
      <c r="B432" s="16"/>
      <c r="C432" s="66"/>
      <c r="D432" s="16"/>
      <c r="E432" s="16"/>
      <c r="F432" s="16"/>
      <c r="G432" s="16"/>
      <c r="H432" s="16"/>
      <c r="I432" s="16"/>
      <c r="J432" s="16"/>
      <c r="K432" s="16"/>
      <c r="L432"/>
      <c r="M432"/>
      <c r="N432"/>
      <c r="O432"/>
      <c r="P432"/>
      <c r="Q432"/>
      <c r="R432"/>
      <c r="S432"/>
      <c r="T432"/>
      <c r="U432"/>
      <c r="V432"/>
      <c r="W432"/>
      <c r="X432"/>
      <c r="Y432"/>
      <c r="Z432"/>
    </row>
    <row r="433" spans="2:26" s="707" customFormat="1" ht="15" customHeight="1" x14ac:dyDescent="0.2">
      <c r="B433" s="16"/>
      <c r="C433" s="66"/>
      <c r="D433" s="16"/>
      <c r="E433" s="16"/>
      <c r="F433" s="16"/>
      <c r="G433" s="16"/>
      <c r="H433" s="16"/>
      <c r="I433" s="16"/>
      <c r="J433" s="16"/>
      <c r="K433" s="16"/>
      <c r="L433"/>
      <c r="M433"/>
      <c r="N433"/>
      <c r="O433"/>
      <c r="P433"/>
      <c r="Q433"/>
      <c r="R433"/>
      <c r="S433"/>
      <c r="T433"/>
      <c r="U433"/>
      <c r="V433"/>
      <c r="W433"/>
      <c r="X433"/>
      <c r="Y433"/>
      <c r="Z433"/>
    </row>
    <row r="434" spans="2:26" s="707" customFormat="1" ht="15" customHeight="1" x14ac:dyDescent="0.2">
      <c r="B434" s="16"/>
      <c r="C434" s="66"/>
      <c r="D434" s="16"/>
      <c r="E434" s="16"/>
      <c r="F434" s="16"/>
      <c r="G434" s="16"/>
      <c r="H434" s="16"/>
      <c r="I434" s="16"/>
      <c r="J434" s="16"/>
      <c r="K434" s="16"/>
      <c r="L434"/>
      <c r="M434"/>
      <c r="N434"/>
      <c r="O434"/>
      <c r="P434"/>
      <c r="Q434"/>
      <c r="R434"/>
      <c r="S434"/>
      <c r="T434"/>
      <c r="U434"/>
      <c r="V434"/>
      <c r="W434"/>
      <c r="X434"/>
      <c r="Y434"/>
      <c r="Z434"/>
    </row>
    <row r="435" spans="2:26" s="707" customFormat="1" ht="15" customHeight="1" x14ac:dyDescent="0.2">
      <c r="B435" s="16"/>
      <c r="C435" s="66"/>
      <c r="D435" s="16"/>
      <c r="E435" s="16"/>
      <c r="F435" s="16"/>
      <c r="G435" s="16"/>
      <c r="H435" s="16"/>
      <c r="I435" s="16"/>
      <c r="J435" s="16"/>
      <c r="K435" s="16"/>
      <c r="L435"/>
      <c r="M435"/>
      <c r="N435"/>
      <c r="O435"/>
      <c r="P435"/>
      <c r="Q435"/>
      <c r="R435"/>
      <c r="S435"/>
      <c r="T435"/>
      <c r="U435"/>
      <c r="V435"/>
      <c r="W435"/>
      <c r="X435"/>
      <c r="Y435"/>
      <c r="Z435"/>
    </row>
    <row r="436" spans="2:26" s="707" customFormat="1" ht="15" customHeight="1" x14ac:dyDescent="0.2">
      <c r="B436" s="16"/>
      <c r="C436" s="66"/>
      <c r="D436" s="16"/>
      <c r="E436" s="16"/>
      <c r="F436" s="16"/>
      <c r="G436" s="16"/>
      <c r="H436" s="16"/>
      <c r="I436" s="16"/>
      <c r="J436" s="16"/>
      <c r="K436" s="16"/>
      <c r="L436"/>
      <c r="M436"/>
      <c r="N436"/>
      <c r="O436"/>
      <c r="P436"/>
      <c r="Q436"/>
      <c r="R436"/>
      <c r="S436"/>
      <c r="T436"/>
      <c r="U436"/>
      <c r="V436"/>
      <c r="W436"/>
      <c r="X436"/>
      <c r="Y436"/>
      <c r="Z436"/>
    </row>
    <row r="437" spans="2:26" s="707" customFormat="1" ht="15" customHeight="1" x14ac:dyDescent="0.2">
      <c r="B437" s="16"/>
      <c r="C437" s="66"/>
      <c r="D437" s="16"/>
      <c r="E437" s="16"/>
      <c r="F437" s="16"/>
      <c r="G437" s="16"/>
      <c r="H437" s="16"/>
      <c r="I437" s="16"/>
      <c r="J437" s="16"/>
      <c r="K437" s="16"/>
      <c r="L437"/>
      <c r="M437"/>
      <c r="N437"/>
      <c r="O437"/>
      <c r="P437"/>
      <c r="Q437"/>
      <c r="R437"/>
      <c r="S437"/>
      <c r="T437"/>
      <c r="U437"/>
      <c r="V437"/>
      <c r="W437"/>
      <c r="X437"/>
      <c r="Y437"/>
      <c r="Z437"/>
    </row>
    <row r="438" spans="2:26" s="707" customFormat="1" ht="15" customHeight="1" x14ac:dyDescent="0.2">
      <c r="B438" s="16"/>
      <c r="C438" s="66"/>
      <c r="D438" s="16"/>
      <c r="E438" s="16"/>
      <c r="F438" s="16"/>
      <c r="G438" s="16"/>
      <c r="H438" s="16"/>
      <c r="I438" s="16"/>
      <c r="J438" s="16"/>
      <c r="K438" s="16"/>
      <c r="L438"/>
      <c r="M438"/>
      <c r="N438"/>
      <c r="O438"/>
      <c r="P438"/>
      <c r="Q438"/>
      <c r="R438"/>
      <c r="S438"/>
      <c r="T438"/>
      <c r="U438"/>
      <c r="V438"/>
      <c r="W438"/>
      <c r="X438"/>
      <c r="Y438"/>
      <c r="Z438"/>
    </row>
    <row r="439" spans="2:26" s="707" customFormat="1" ht="15" customHeight="1" x14ac:dyDescent="0.2">
      <c r="B439" s="16"/>
      <c r="C439" s="66"/>
      <c r="D439" s="16"/>
      <c r="E439" s="16"/>
      <c r="F439" s="16"/>
      <c r="G439" s="16"/>
      <c r="H439" s="16"/>
      <c r="I439" s="16"/>
      <c r="J439" s="16"/>
      <c r="K439" s="16"/>
      <c r="L439"/>
      <c r="M439"/>
      <c r="N439"/>
      <c r="O439"/>
      <c r="P439"/>
      <c r="Q439"/>
      <c r="R439"/>
      <c r="S439"/>
      <c r="T439"/>
      <c r="U439"/>
      <c r="V439"/>
      <c r="W439"/>
      <c r="X439"/>
      <c r="Y439"/>
      <c r="Z439"/>
    </row>
    <row r="440" spans="2:26" s="707" customFormat="1" ht="15" customHeight="1" x14ac:dyDescent="0.2">
      <c r="B440" s="16"/>
      <c r="C440" s="66"/>
      <c r="D440" s="16"/>
      <c r="E440" s="16"/>
      <c r="F440" s="16"/>
      <c r="G440" s="16"/>
      <c r="H440" s="16"/>
      <c r="I440" s="16"/>
      <c r="J440" s="16"/>
      <c r="K440" s="16"/>
      <c r="L440"/>
      <c r="M440"/>
      <c r="N440"/>
      <c r="O440"/>
      <c r="P440"/>
      <c r="Q440"/>
      <c r="R440"/>
      <c r="S440"/>
      <c r="T440"/>
      <c r="U440"/>
      <c r="V440"/>
      <c r="W440"/>
      <c r="X440"/>
      <c r="Y440"/>
      <c r="Z440"/>
    </row>
    <row r="441" spans="2:26" s="707" customFormat="1" ht="15" customHeight="1" x14ac:dyDescent="0.2">
      <c r="B441" s="16"/>
      <c r="C441" s="66"/>
      <c r="D441" s="16"/>
      <c r="E441" s="16"/>
      <c r="F441" s="16"/>
      <c r="G441" s="16"/>
      <c r="H441" s="16"/>
      <c r="I441" s="16"/>
      <c r="J441" s="16"/>
      <c r="K441" s="16"/>
      <c r="L441"/>
      <c r="M441"/>
      <c r="N441"/>
      <c r="O441"/>
      <c r="P441"/>
      <c r="Q441"/>
      <c r="R441"/>
      <c r="S441"/>
      <c r="T441"/>
      <c r="U441"/>
      <c r="V441"/>
      <c r="W441"/>
      <c r="X441"/>
      <c r="Y441"/>
      <c r="Z441"/>
    </row>
    <row r="442" spans="2:26" s="707" customFormat="1" ht="15" customHeight="1" x14ac:dyDescent="0.2">
      <c r="B442" s="16"/>
      <c r="C442" s="66"/>
      <c r="D442" s="16"/>
      <c r="E442" s="16"/>
      <c r="F442" s="16"/>
      <c r="G442" s="16"/>
      <c r="H442" s="16"/>
      <c r="I442" s="16"/>
      <c r="J442" s="16"/>
      <c r="K442" s="16"/>
      <c r="L442"/>
      <c r="M442"/>
      <c r="N442"/>
      <c r="O442"/>
      <c r="P442"/>
      <c r="Q442"/>
      <c r="R442"/>
      <c r="S442"/>
      <c r="T442"/>
      <c r="U442"/>
      <c r="V442"/>
      <c r="W442"/>
      <c r="X442"/>
      <c r="Y442"/>
      <c r="Z442"/>
    </row>
    <row r="443" spans="2:26" s="707" customFormat="1" ht="15" customHeight="1" x14ac:dyDescent="0.2">
      <c r="B443" s="16"/>
      <c r="C443" s="66"/>
      <c r="D443" s="16"/>
      <c r="E443" s="16"/>
      <c r="F443" s="16"/>
      <c r="G443" s="16"/>
      <c r="H443" s="16"/>
      <c r="I443" s="16"/>
      <c r="J443" s="16"/>
      <c r="K443" s="16"/>
      <c r="L443"/>
      <c r="M443"/>
      <c r="N443"/>
      <c r="O443"/>
      <c r="P443"/>
      <c r="Q443"/>
      <c r="R443"/>
      <c r="S443"/>
      <c r="T443"/>
      <c r="U443"/>
      <c r="V443"/>
      <c r="W443"/>
      <c r="X443"/>
      <c r="Y443"/>
      <c r="Z443"/>
    </row>
    <row r="444" spans="2:26" s="707" customFormat="1" ht="15" customHeight="1" x14ac:dyDescent="0.2">
      <c r="B444" s="16"/>
      <c r="C444" s="66"/>
      <c r="D444" s="16"/>
      <c r="E444" s="16"/>
      <c r="F444" s="16"/>
      <c r="G444" s="16"/>
      <c r="H444" s="16"/>
      <c r="I444" s="16"/>
      <c r="J444" s="16"/>
      <c r="K444" s="16"/>
      <c r="L444"/>
      <c r="M444"/>
      <c r="N444"/>
      <c r="O444"/>
      <c r="P444"/>
      <c r="Q444"/>
      <c r="R444"/>
      <c r="S444"/>
      <c r="T444"/>
      <c r="U444"/>
      <c r="V444"/>
      <c r="W444"/>
      <c r="X444"/>
      <c r="Y444"/>
      <c r="Z444"/>
    </row>
    <row r="445" spans="2:26" s="707" customFormat="1" ht="15" customHeight="1" x14ac:dyDescent="0.2">
      <c r="B445" s="16"/>
      <c r="C445" s="66"/>
      <c r="D445" s="16"/>
      <c r="E445" s="16"/>
      <c r="F445" s="16"/>
      <c r="G445" s="16"/>
      <c r="H445" s="16"/>
      <c r="I445" s="16"/>
      <c r="J445" s="16"/>
      <c r="K445" s="16"/>
      <c r="L445"/>
      <c r="M445"/>
      <c r="N445"/>
      <c r="O445"/>
      <c r="P445"/>
      <c r="Q445"/>
      <c r="R445"/>
      <c r="S445"/>
      <c r="T445"/>
      <c r="U445"/>
      <c r="V445"/>
      <c r="W445"/>
      <c r="X445"/>
      <c r="Y445"/>
      <c r="Z445"/>
    </row>
    <row r="446" spans="2:26" s="707" customFormat="1" ht="15" customHeight="1" x14ac:dyDescent="0.2">
      <c r="B446" s="16"/>
      <c r="C446" s="66"/>
      <c r="D446" s="16"/>
      <c r="E446" s="16"/>
      <c r="F446" s="16"/>
      <c r="G446" s="16"/>
      <c r="H446" s="16"/>
      <c r="I446" s="16"/>
      <c r="J446" s="16"/>
      <c r="K446" s="16"/>
      <c r="L446"/>
      <c r="M446"/>
      <c r="N446"/>
      <c r="O446"/>
      <c r="P446"/>
      <c r="Q446"/>
      <c r="R446"/>
      <c r="S446"/>
      <c r="T446"/>
      <c r="U446"/>
      <c r="V446"/>
      <c r="W446"/>
      <c r="X446"/>
      <c r="Y446"/>
      <c r="Z446"/>
    </row>
    <row r="447" spans="2:26" s="707" customFormat="1" ht="15" customHeight="1" x14ac:dyDescent="0.2">
      <c r="B447" s="16"/>
      <c r="C447" s="66"/>
      <c r="D447" s="16"/>
      <c r="E447" s="16"/>
      <c r="F447" s="16"/>
      <c r="G447" s="16"/>
      <c r="H447" s="16"/>
      <c r="I447" s="16"/>
      <c r="J447" s="16"/>
      <c r="K447" s="16"/>
      <c r="L447"/>
      <c r="M447"/>
      <c r="N447"/>
      <c r="O447"/>
      <c r="P447"/>
      <c r="Q447"/>
      <c r="R447"/>
      <c r="S447"/>
      <c r="T447"/>
      <c r="U447"/>
      <c r="V447"/>
      <c r="W447"/>
      <c r="X447"/>
      <c r="Y447"/>
      <c r="Z447"/>
    </row>
    <row r="448" spans="2:26" s="707" customFormat="1" ht="15" customHeight="1" x14ac:dyDescent="0.2">
      <c r="B448" s="16"/>
      <c r="C448" s="66"/>
      <c r="D448" s="16"/>
      <c r="E448" s="16"/>
      <c r="F448" s="16"/>
      <c r="G448" s="16"/>
      <c r="H448" s="16"/>
      <c r="I448" s="16"/>
      <c r="J448" s="16"/>
      <c r="K448" s="16"/>
      <c r="L448"/>
      <c r="M448"/>
      <c r="N448"/>
      <c r="O448"/>
      <c r="P448"/>
      <c r="Q448"/>
      <c r="R448"/>
      <c r="S448"/>
      <c r="T448"/>
      <c r="U448"/>
      <c r="V448"/>
      <c r="W448"/>
      <c r="X448"/>
      <c r="Y448"/>
      <c r="Z448"/>
    </row>
    <row r="449" spans="2:26" s="707" customFormat="1" ht="15" customHeight="1" x14ac:dyDescent="0.2">
      <c r="B449" s="16"/>
      <c r="C449" s="66"/>
      <c r="D449" s="16"/>
      <c r="E449" s="16"/>
      <c r="F449" s="16"/>
      <c r="G449" s="16"/>
      <c r="H449" s="16"/>
      <c r="I449" s="16"/>
      <c r="J449" s="16"/>
      <c r="K449" s="16"/>
      <c r="L449"/>
      <c r="M449"/>
      <c r="N449"/>
      <c r="O449"/>
      <c r="P449"/>
      <c r="Q449"/>
      <c r="R449"/>
      <c r="S449"/>
      <c r="T449"/>
      <c r="U449"/>
      <c r="V449"/>
      <c r="W449"/>
      <c r="X449"/>
      <c r="Y449"/>
      <c r="Z449"/>
    </row>
    <row r="450" spans="2:26" s="707" customFormat="1" ht="15" customHeight="1" x14ac:dyDescent="0.2">
      <c r="B450" s="16"/>
      <c r="C450" s="66"/>
      <c r="D450" s="16"/>
      <c r="E450" s="16"/>
      <c r="F450" s="16"/>
      <c r="G450" s="16"/>
      <c r="H450" s="16"/>
      <c r="I450" s="16"/>
      <c r="J450" s="16"/>
      <c r="K450" s="16"/>
      <c r="L450"/>
      <c r="M450"/>
      <c r="N450"/>
      <c r="O450"/>
      <c r="P450"/>
      <c r="Q450"/>
      <c r="R450"/>
      <c r="S450"/>
      <c r="T450"/>
      <c r="U450"/>
      <c r="V450"/>
      <c r="W450"/>
      <c r="X450"/>
      <c r="Y450"/>
      <c r="Z450"/>
    </row>
    <row r="451" spans="2:26" s="707" customFormat="1" ht="15" customHeight="1" x14ac:dyDescent="0.2">
      <c r="B451" s="16"/>
      <c r="C451" s="66"/>
      <c r="D451" s="16"/>
      <c r="E451" s="16"/>
      <c r="F451" s="16"/>
      <c r="G451" s="16"/>
      <c r="H451" s="16"/>
      <c r="I451" s="16"/>
      <c r="J451" s="16"/>
      <c r="K451" s="16"/>
      <c r="L451"/>
      <c r="M451"/>
      <c r="N451"/>
      <c r="O451"/>
      <c r="P451"/>
      <c r="Q451"/>
      <c r="R451"/>
      <c r="S451"/>
      <c r="T451"/>
      <c r="U451"/>
      <c r="V451"/>
      <c r="W451"/>
      <c r="X451"/>
      <c r="Y451"/>
      <c r="Z451"/>
    </row>
    <row r="452" spans="2:26" s="707" customFormat="1" ht="15" customHeight="1" x14ac:dyDescent="0.2">
      <c r="B452" s="16"/>
      <c r="C452" s="66"/>
      <c r="D452" s="16"/>
      <c r="E452" s="16"/>
      <c r="F452" s="16"/>
      <c r="G452" s="16"/>
      <c r="H452" s="16"/>
      <c r="I452" s="16"/>
      <c r="J452" s="16"/>
      <c r="K452" s="16"/>
      <c r="L452"/>
      <c r="M452"/>
      <c r="N452"/>
      <c r="O452"/>
      <c r="P452"/>
      <c r="Q452"/>
      <c r="R452"/>
      <c r="S452"/>
      <c r="T452"/>
      <c r="U452"/>
      <c r="V452"/>
      <c r="W452"/>
      <c r="X452"/>
      <c r="Y452"/>
      <c r="Z452"/>
    </row>
    <row r="453" spans="2:26" s="707" customFormat="1" ht="15" customHeight="1" x14ac:dyDescent="0.2">
      <c r="B453" s="16"/>
      <c r="C453" s="66"/>
      <c r="D453" s="16"/>
      <c r="E453" s="16"/>
      <c r="F453" s="16"/>
      <c r="G453" s="16"/>
      <c r="H453" s="16"/>
      <c r="I453" s="16"/>
      <c r="J453" s="16"/>
      <c r="K453" s="16"/>
      <c r="L453"/>
      <c r="M453"/>
      <c r="N453"/>
      <c r="O453"/>
      <c r="P453"/>
      <c r="Q453"/>
      <c r="R453"/>
      <c r="S453"/>
      <c r="T453"/>
      <c r="U453"/>
      <c r="V453"/>
      <c r="W453"/>
      <c r="X453"/>
      <c r="Y453"/>
      <c r="Z453"/>
    </row>
    <row r="454" spans="2:26" s="707" customFormat="1" ht="15" customHeight="1" x14ac:dyDescent="0.2">
      <c r="B454" s="16"/>
      <c r="C454" s="66"/>
      <c r="D454" s="16"/>
      <c r="E454" s="16"/>
      <c r="F454" s="16"/>
      <c r="G454" s="16"/>
      <c r="H454" s="16"/>
      <c r="I454" s="16"/>
      <c r="J454" s="16"/>
      <c r="K454" s="16"/>
      <c r="L454"/>
      <c r="M454"/>
      <c r="N454"/>
      <c r="O454"/>
      <c r="P454"/>
      <c r="Q454"/>
      <c r="R454"/>
      <c r="S454"/>
      <c r="T454"/>
      <c r="U454"/>
      <c r="V454"/>
      <c r="W454"/>
      <c r="X454"/>
      <c r="Y454"/>
      <c r="Z454"/>
    </row>
    <row r="455" spans="2:26" s="707" customFormat="1" ht="15" customHeight="1" x14ac:dyDescent="0.2">
      <c r="B455" s="16"/>
      <c r="C455" s="66"/>
      <c r="D455" s="16"/>
      <c r="E455" s="16"/>
      <c r="F455" s="16"/>
      <c r="G455" s="16"/>
      <c r="H455" s="16"/>
      <c r="I455" s="16"/>
      <c r="J455" s="16"/>
      <c r="K455" s="16"/>
      <c r="L455"/>
      <c r="M455"/>
      <c r="N455"/>
      <c r="O455"/>
      <c r="P455"/>
      <c r="Q455"/>
      <c r="R455"/>
      <c r="S455"/>
      <c r="T455"/>
      <c r="U455"/>
      <c r="V455"/>
      <c r="W455"/>
      <c r="X455"/>
      <c r="Y455"/>
      <c r="Z455"/>
    </row>
    <row r="456" spans="2:26" s="707" customFormat="1" ht="15" customHeight="1" x14ac:dyDescent="0.2">
      <c r="B456" s="16"/>
      <c r="C456" s="66"/>
      <c r="D456" s="16"/>
      <c r="E456" s="16"/>
      <c r="F456" s="16"/>
      <c r="G456" s="16"/>
      <c r="H456" s="16"/>
      <c r="I456" s="16"/>
      <c r="J456" s="16"/>
      <c r="K456" s="16"/>
      <c r="L456"/>
      <c r="M456"/>
      <c r="N456"/>
      <c r="O456"/>
      <c r="P456"/>
      <c r="Q456"/>
      <c r="R456"/>
      <c r="S456"/>
      <c r="T456"/>
      <c r="U456"/>
      <c r="V456"/>
      <c r="W456"/>
      <c r="X456"/>
      <c r="Y456"/>
      <c r="Z456"/>
    </row>
    <row r="457" spans="2:26" s="707" customFormat="1" ht="15" customHeight="1" x14ac:dyDescent="0.2">
      <c r="B457" s="16"/>
      <c r="C457" s="66"/>
      <c r="D457" s="16"/>
      <c r="E457" s="16"/>
      <c r="F457" s="16"/>
      <c r="G457" s="16"/>
      <c r="H457" s="16"/>
      <c r="I457" s="16"/>
      <c r="J457" s="16"/>
      <c r="K457" s="16"/>
      <c r="L457"/>
      <c r="M457"/>
      <c r="N457"/>
      <c r="O457"/>
      <c r="P457"/>
      <c r="Q457"/>
      <c r="R457"/>
      <c r="S457"/>
      <c r="T457"/>
      <c r="U457"/>
      <c r="V457"/>
      <c r="W457"/>
      <c r="X457"/>
      <c r="Y457"/>
      <c r="Z457"/>
    </row>
    <row r="458" spans="2:26" s="707" customFormat="1" ht="15" customHeight="1" x14ac:dyDescent="0.2">
      <c r="B458" s="16"/>
      <c r="C458" s="66"/>
      <c r="D458" s="16"/>
      <c r="E458" s="16"/>
      <c r="F458" s="16"/>
      <c r="G458" s="16"/>
      <c r="H458" s="16"/>
      <c r="I458" s="16"/>
      <c r="J458" s="16"/>
      <c r="K458" s="16"/>
      <c r="L458"/>
      <c r="M458"/>
      <c r="N458"/>
      <c r="O458"/>
      <c r="P458"/>
      <c r="Q458"/>
      <c r="R458"/>
      <c r="S458"/>
      <c r="T458"/>
      <c r="U458"/>
      <c r="V458"/>
      <c r="W458"/>
      <c r="X458"/>
      <c r="Y458"/>
      <c r="Z458"/>
    </row>
    <row r="459" spans="2:26" s="707" customFormat="1" ht="15" customHeight="1" x14ac:dyDescent="0.2">
      <c r="B459" s="16"/>
      <c r="C459" s="66"/>
      <c r="D459" s="16"/>
      <c r="E459" s="16"/>
      <c r="F459" s="16"/>
      <c r="G459" s="16"/>
      <c r="H459" s="16"/>
      <c r="I459" s="16"/>
      <c r="J459" s="16"/>
      <c r="K459" s="16"/>
      <c r="L459"/>
      <c r="M459"/>
      <c r="N459"/>
      <c r="O459"/>
      <c r="P459"/>
      <c r="Q459"/>
      <c r="R459"/>
      <c r="S459"/>
      <c r="T459"/>
      <c r="U459"/>
      <c r="V459"/>
      <c r="W459"/>
      <c r="X459"/>
      <c r="Y459"/>
      <c r="Z459"/>
    </row>
    <row r="460" spans="2:26" s="707" customFormat="1" ht="15" customHeight="1" x14ac:dyDescent="0.2">
      <c r="B460" s="16"/>
      <c r="C460" s="66"/>
      <c r="D460" s="16"/>
      <c r="E460" s="16"/>
      <c r="F460" s="16"/>
      <c r="G460" s="16"/>
      <c r="H460" s="16"/>
      <c r="I460" s="16"/>
      <c r="J460" s="16"/>
      <c r="K460" s="16"/>
      <c r="L460"/>
      <c r="M460"/>
      <c r="N460"/>
      <c r="O460"/>
      <c r="P460"/>
      <c r="Q460"/>
      <c r="R460"/>
      <c r="S460"/>
      <c r="T460"/>
      <c r="U460"/>
      <c r="V460"/>
      <c r="W460"/>
      <c r="X460"/>
      <c r="Y460"/>
      <c r="Z460"/>
    </row>
    <row r="461" spans="2:26" s="707" customFormat="1" ht="15" customHeight="1" x14ac:dyDescent="0.2">
      <c r="B461" s="16"/>
      <c r="C461" s="66"/>
      <c r="D461" s="16"/>
      <c r="E461" s="16"/>
      <c r="F461" s="16"/>
      <c r="G461" s="16"/>
      <c r="H461" s="16"/>
      <c r="I461" s="16"/>
      <c r="J461" s="16"/>
      <c r="K461" s="16"/>
      <c r="L461"/>
      <c r="M461"/>
      <c r="N461"/>
      <c r="O461"/>
      <c r="P461"/>
      <c r="Q461"/>
      <c r="R461"/>
      <c r="S461"/>
      <c r="T461"/>
      <c r="U461"/>
      <c r="V461"/>
      <c r="W461"/>
      <c r="X461"/>
      <c r="Y461"/>
      <c r="Z461"/>
    </row>
    <row r="462" spans="2:26" s="707" customFormat="1" ht="15" customHeight="1" x14ac:dyDescent="0.2">
      <c r="B462" s="16"/>
      <c r="C462" s="66"/>
      <c r="D462" s="16"/>
      <c r="E462" s="16"/>
      <c r="F462" s="16"/>
      <c r="G462" s="16"/>
      <c r="H462" s="16"/>
      <c r="I462" s="16"/>
      <c r="J462" s="16"/>
      <c r="K462" s="16"/>
      <c r="L462"/>
      <c r="M462"/>
      <c r="N462"/>
      <c r="O462"/>
      <c r="P462"/>
      <c r="Q462"/>
      <c r="R462"/>
      <c r="S462"/>
      <c r="T462"/>
      <c r="U462"/>
      <c r="V462"/>
      <c r="W462"/>
      <c r="X462"/>
      <c r="Y462"/>
      <c r="Z462"/>
    </row>
    <row r="463" spans="2:26" s="707" customFormat="1" ht="15" customHeight="1" x14ac:dyDescent="0.2">
      <c r="B463" s="16"/>
      <c r="C463" s="66"/>
      <c r="D463" s="16"/>
      <c r="E463" s="16"/>
      <c r="F463" s="16"/>
      <c r="G463" s="16"/>
      <c r="H463" s="16"/>
      <c r="I463" s="16"/>
      <c r="J463" s="16"/>
      <c r="K463" s="16"/>
      <c r="L463"/>
      <c r="M463"/>
      <c r="N463"/>
      <c r="O463"/>
      <c r="P463"/>
      <c r="Q463"/>
      <c r="R463"/>
      <c r="S463"/>
      <c r="T463"/>
      <c r="U463"/>
      <c r="V463"/>
      <c r="W463"/>
      <c r="X463"/>
      <c r="Y463"/>
      <c r="Z463"/>
    </row>
    <row r="464" spans="2:26" s="707" customFormat="1" ht="15" customHeight="1" x14ac:dyDescent="0.2">
      <c r="B464" s="16"/>
      <c r="C464" s="66"/>
      <c r="D464" s="16"/>
      <c r="E464" s="16"/>
      <c r="F464" s="16"/>
      <c r="G464" s="16"/>
      <c r="H464" s="16"/>
      <c r="I464" s="16"/>
      <c r="J464" s="16"/>
      <c r="K464" s="16"/>
      <c r="L464"/>
      <c r="M464"/>
      <c r="N464"/>
      <c r="O464"/>
      <c r="P464"/>
      <c r="Q464"/>
      <c r="R464"/>
      <c r="S464"/>
      <c r="T464"/>
      <c r="U464"/>
      <c r="V464"/>
      <c r="W464"/>
      <c r="X464"/>
      <c r="Y464"/>
      <c r="Z464"/>
    </row>
    <row r="465" spans="2:26" s="707" customFormat="1" ht="15" customHeight="1" x14ac:dyDescent="0.2">
      <c r="B465" s="16"/>
      <c r="C465" s="66"/>
      <c r="D465" s="16"/>
      <c r="E465" s="16"/>
      <c r="F465" s="16"/>
      <c r="G465" s="16"/>
      <c r="H465" s="16"/>
      <c r="I465" s="16"/>
      <c r="J465" s="16"/>
      <c r="K465" s="16"/>
      <c r="L465"/>
      <c r="M465"/>
      <c r="N465"/>
      <c r="O465"/>
      <c r="P465"/>
      <c r="Q465"/>
      <c r="R465"/>
      <c r="S465"/>
      <c r="T465"/>
      <c r="U465"/>
      <c r="V465"/>
      <c r="W465"/>
      <c r="X465"/>
      <c r="Y465"/>
      <c r="Z465"/>
    </row>
    <row r="466" spans="2:26" s="707" customFormat="1" ht="15" customHeight="1" x14ac:dyDescent="0.2">
      <c r="B466" s="16"/>
      <c r="C466" s="66"/>
      <c r="D466" s="16"/>
      <c r="E466" s="16"/>
      <c r="F466" s="16"/>
      <c r="G466" s="16"/>
      <c r="H466" s="16"/>
      <c r="I466" s="16"/>
      <c r="J466" s="16"/>
      <c r="K466" s="16"/>
      <c r="L466"/>
      <c r="M466"/>
      <c r="N466"/>
      <c r="O466"/>
      <c r="P466"/>
      <c r="Q466"/>
      <c r="R466"/>
      <c r="S466"/>
      <c r="T466"/>
      <c r="U466"/>
      <c r="V466"/>
      <c r="W466"/>
      <c r="X466"/>
      <c r="Y466"/>
      <c r="Z466"/>
    </row>
    <row r="467" spans="2:26" s="707" customFormat="1" ht="15" customHeight="1" x14ac:dyDescent="0.2">
      <c r="B467" s="16"/>
      <c r="C467" s="66"/>
      <c r="D467" s="16"/>
      <c r="E467" s="16"/>
      <c r="F467" s="16"/>
      <c r="G467" s="16"/>
      <c r="H467" s="16"/>
      <c r="I467" s="16"/>
      <c r="J467" s="16"/>
      <c r="K467" s="16"/>
      <c r="L467"/>
      <c r="M467"/>
      <c r="N467"/>
      <c r="O467"/>
      <c r="P467"/>
      <c r="Q467"/>
      <c r="R467"/>
      <c r="S467"/>
      <c r="T467"/>
      <c r="U467"/>
      <c r="V467"/>
      <c r="W467"/>
      <c r="X467"/>
      <c r="Y467"/>
      <c r="Z467"/>
    </row>
    <row r="468" spans="2:26" s="707" customFormat="1" ht="15" customHeight="1" x14ac:dyDescent="0.2">
      <c r="B468" s="16"/>
      <c r="C468" s="66"/>
      <c r="D468" s="16"/>
      <c r="E468" s="16"/>
      <c r="F468" s="16"/>
      <c r="G468" s="16"/>
      <c r="H468" s="16"/>
      <c r="I468" s="16"/>
      <c r="J468" s="16"/>
      <c r="K468" s="16"/>
      <c r="L468"/>
      <c r="M468"/>
      <c r="N468"/>
      <c r="O468"/>
      <c r="P468"/>
      <c r="Q468"/>
      <c r="R468"/>
      <c r="S468"/>
      <c r="T468"/>
      <c r="U468"/>
      <c r="V468"/>
      <c r="W468"/>
      <c r="X468"/>
      <c r="Y468"/>
      <c r="Z468"/>
    </row>
    <row r="469" spans="2:26" s="707" customFormat="1" ht="15" customHeight="1" x14ac:dyDescent="0.2">
      <c r="B469" s="16"/>
      <c r="C469" s="66"/>
      <c r="D469" s="16"/>
      <c r="E469" s="16"/>
      <c r="F469" s="16"/>
      <c r="G469" s="16"/>
      <c r="H469" s="16"/>
      <c r="I469" s="16"/>
      <c r="J469" s="16"/>
      <c r="K469" s="16"/>
      <c r="L469"/>
      <c r="M469"/>
      <c r="N469"/>
      <c r="O469"/>
      <c r="P469"/>
      <c r="Q469"/>
      <c r="R469"/>
      <c r="S469"/>
      <c r="T469"/>
      <c r="U469"/>
      <c r="V469"/>
      <c r="W469"/>
      <c r="X469"/>
      <c r="Y469"/>
      <c r="Z469"/>
    </row>
    <row r="470" spans="2:26" s="707" customFormat="1" ht="15" customHeight="1" x14ac:dyDescent="0.2">
      <c r="B470" s="16"/>
      <c r="C470" s="66"/>
      <c r="D470" s="16"/>
      <c r="E470" s="16"/>
      <c r="F470" s="16"/>
      <c r="G470" s="16"/>
      <c r="H470" s="16"/>
      <c r="I470" s="16"/>
      <c r="J470" s="16"/>
      <c r="K470" s="16"/>
      <c r="L470"/>
      <c r="M470"/>
      <c r="N470"/>
      <c r="O470"/>
      <c r="P470"/>
      <c r="Q470"/>
      <c r="R470"/>
      <c r="S470"/>
      <c r="T470"/>
      <c r="U470"/>
      <c r="V470"/>
      <c r="W470"/>
      <c r="X470"/>
      <c r="Y470"/>
      <c r="Z470"/>
    </row>
    <row r="471" spans="2:26" s="707" customFormat="1" ht="15" customHeight="1" x14ac:dyDescent="0.2">
      <c r="B471" s="16"/>
      <c r="C471" s="66"/>
      <c r="D471" s="16"/>
      <c r="E471" s="16"/>
      <c r="F471" s="16"/>
      <c r="G471" s="16"/>
      <c r="H471" s="16"/>
      <c r="I471" s="16"/>
      <c r="J471" s="16"/>
      <c r="K471" s="16"/>
      <c r="L471"/>
      <c r="M471"/>
      <c r="N471"/>
      <c r="O471"/>
      <c r="P471"/>
      <c r="Q471"/>
      <c r="R471"/>
      <c r="S471"/>
      <c r="T471"/>
      <c r="U471"/>
      <c r="V471"/>
      <c r="W471"/>
      <c r="X471"/>
      <c r="Y471"/>
      <c r="Z471"/>
    </row>
    <row r="472" spans="2:26" s="707" customFormat="1" ht="15" customHeight="1" x14ac:dyDescent="0.2">
      <c r="B472" s="16"/>
      <c r="C472" s="66"/>
      <c r="D472" s="16"/>
      <c r="E472" s="16"/>
      <c r="F472" s="16"/>
      <c r="G472" s="16"/>
      <c r="H472" s="16"/>
      <c r="I472" s="16"/>
      <c r="J472" s="16"/>
      <c r="K472" s="16"/>
      <c r="L472"/>
      <c r="M472"/>
      <c r="N472"/>
      <c r="O472"/>
      <c r="P472"/>
      <c r="Q472"/>
      <c r="R472"/>
      <c r="S472"/>
      <c r="T472"/>
      <c r="U472"/>
      <c r="V472"/>
      <c r="W472"/>
      <c r="X472"/>
      <c r="Y472"/>
      <c r="Z472"/>
    </row>
    <row r="473" spans="2:26" s="707" customFormat="1" ht="15" customHeight="1" x14ac:dyDescent="0.2">
      <c r="B473" s="16"/>
      <c r="C473" s="66"/>
      <c r="D473" s="16"/>
      <c r="E473" s="16"/>
      <c r="F473" s="16"/>
      <c r="G473" s="16"/>
      <c r="H473" s="16"/>
      <c r="I473" s="16"/>
      <c r="J473" s="16"/>
      <c r="K473" s="16"/>
      <c r="L473"/>
      <c r="M473"/>
      <c r="N473"/>
      <c r="O473"/>
      <c r="P473"/>
      <c r="Q473"/>
      <c r="R473"/>
      <c r="S473"/>
      <c r="T473"/>
      <c r="U473"/>
      <c r="V473"/>
      <c r="W473"/>
      <c r="X473"/>
      <c r="Y473"/>
      <c r="Z473"/>
    </row>
    <row r="474" spans="2:26" s="707" customFormat="1" ht="15" customHeight="1" x14ac:dyDescent="0.2">
      <c r="B474" s="16"/>
      <c r="C474" s="66"/>
      <c r="D474" s="16"/>
      <c r="E474" s="16"/>
      <c r="F474" s="16"/>
      <c r="G474" s="16"/>
      <c r="H474" s="16"/>
      <c r="I474" s="16"/>
      <c r="J474" s="16"/>
      <c r="K474" s="16"/>
      <c r="L474"/>
      <c r="M474"/>
      <c r="N474"/>
      <c r="O474"/>
      <c r="P474"/>
      <c r="Q474"/>
      <c r="R474"/>
      <c r="S474"/>
      <c r="T474"/>
      <c r="U474"/>
      <c r="V474"/>
      <c r="W474"/>
      <c r="X474"/>
      <c r="Y474"/>
      <c r="Z474"/>
    </row>
    <row r="475" spans="2:26" s="707" customFormat="1" ht="15" customHeight="1" x14ac:dyDescent="0.2">
      <c r="B475" s="16"/>
      <c r="C475" s="66"/>
      <c r="D475" s="16"/>
      <c r="E475" s="16"/>
      <c r="F475" s="16"/>
      <c r="G475" s="16"/>
      <c r="H475" s="16"/>
      <c r="I475" s="16"/>
      <c r="J475" s="16"/>
      <c r="K475" s="16"/>
      <c r="L475"/>
      <c r="M475"/>
      <c r="N475"/>
      <c r="O475"/>
      <c r="P475"/>
      <c r="Q475"/>
      <c r="R475"/>
      <c r="S475"/>
      <c r="T475"/>
      <c r="U475"/>
      <c r="V475"/>
      <c r="W475"/>
      <c r="X475"/>
      <c r="Y475"/>
      <c r="Z475"/>
    </row>
    <row r="476" spans="2:26" s="707" customFormat="1" ht="15" customHeight="1" x14ac:dyDescent="0.2">
      <c r="B476" s="16"/>
      <c r="C476" s="66"/>
      <c r="D476" s="16"/>
      <c r="E476" s="16"/>
      <c r="F476" s="16"/>
      <c r="G476" s="16"/>
      <c r="H476" s="16"/>
      <c r="I476" s="16"/>
      <c r="J476" s="16"/>
      <c r="K476" s="16"/>
      <c r="L476"/>
      <c r="M476"/>
      <c r="N476"/>
      <c r="O476"/>
      <c r="P476"/>
      <c r="Q476"/>
      <c r="R476"/>
      <c r="S476"/>
      <c r="T476"/>
      <c r="U476"/>
      <c r="V476"/>
      <c r="W476"/>
      <c r="X476"/>
      <c r="Y476"/>
      <c r="Z476"/>
    </row>
    <row r="477" spans="2:26" s="707" customFormat="1" ht="15" customHeight="1" x14ac:dyDescent="0.2">
      <c r="B477" s="16"/>
      <c r="C477" s="66"/>
      <c r="D477" s="16"/>
      <c r="E477" s="16"/>
      <c r="F477" s="16"/>
      <c r="G477" s="16"/>
      <c r="H477" s="16"/>
      <c r="I477" s="16"/>
      <c r="J477" s="16"/>
      <c r="K477" s="16"/>
      <c r="L477"/>
      <c r="M477"/>
      <c r="N477"/>
      <c r="O477"/>
      <c r="P477"/>
      <c r="Q477"/>
      <c r="R477"/>
      <c r="S477"/>
      <c r="T477"/>
      <c r="U477"/>
      <c r="V477"/>
      <c r="W477"/>
      <c r="X477"/>
      <c r="Y477"/>
      <c r="Z477"/>
    </row>
    <row r="478" spans="2:26" s="707" customFormat="1" ht="15" customHeight="1" x14ac:dyDescent="0.2">
      <c r="B478" s="16"/>
      <c r="C478" s="66"/>
      <c r="D478" s="16"/>
      <c r="E478" s="16"/>
      <c r="F478" s="16"/>
      <c r="G478" s="16"/>
      <c r="H478" s="16"/>
      <c r="I478" s="16"/>
      <c r="J478" s="16"/>
      <c r="K478" s="16"/>
      <c r="L478"/>
      <c r="M478"/>
      <c r="N478"/>
      <c r="O478"/>
      <c r="P478"/>
      <c r="Q478"/>
      <c r="R478"/>
      <c r="S478"/>
      <c r="T478"/>
      <c r="U478"/>
      <c r="V478"/>
      <c r="W478"/>
      <c r="X478"/>
      <c r="Y478"/>
      <c r="Z478"/>
    </row>
    <row r="479" spans="2:26" s="707" customFormat="1" ht="15" customHeight="1" x14ac:dyDescent="0.2">
      <c r="B479" s="16"/>
      <c r="C479" s="66"/>
      <c r="D479" s="16"/>
      <c r="E479" s="16"/>
      <c r="F479" s="16"/>
      <c r="G479" s="16"/>
      <c r="H479" s="16"/>
      <c r="I479" s="16"/>
      <c r="J479" s="16"/>
      <c r="K479" s="16"/>
      <c r="L479"/>
      <c r="M479"/>
      <c r="N479"/>
      <c r="O479"/>
      <c r="P479"/>
      <c r="Q479"/>
      <c r="R479"/>
      <c r="S479"/>
      <c r="T479"/>
      <c r="U479"/>
      <c r="V479"/>
      <c r="W479"/>
      <c r="X479"/>
      <c r="Y479"/>
      <c r="Z479"/>
    </row>
    <row r="480" spans="2:26" s="707" customFormat="1" ht="15" customHeight="1" x14ac:dyDescent="0.2">
      <c r="B480" s="16"/>
      <c r="C480" s="66"/>
      <c r="D480" s="16"/>
      <c r="E480" s="16"/>
      <c r="F480" s="16"/>
      <c r="G480" s="16"/>
      <c r="H480" s="16"/>
      <c r="I480" s="16"/>
      <c r="J480" s="16"/>
      <c r="K480" s="16"/>
      <c r="L480"/>
      <c r="M480"/>
      <c r="N480"/>
      <c r="O480"/>
      <c r="P480"/>
      <c r="Q480"/>
      <c r="R480"/>
      <c r="S480"/>
      <c r="T480"/>
      <c r="U480"/>
      <c r="V480"/>
      <c r="W480"/>
      <c r="X480"/>
      <c r="Y480"/>
      <c r="Z480"/>
    </row>
    <row r="481" spans="2:26" s="707" customFormat="1" ht="15" customHeight="1" x14ac:dyDescent="0.2">
      <c r="B481" s="16"/>
      <c r="C481" s="66"/>
      <c r="D481" s="16"/>
      <c r="E481" s="16"/>
      <c r="F481" s="16"/>
      <c r="G481" s="16"/>
      <c r="H481" s="16"/>
      <c r="I481" s="16"/>
      <c r="J481" s="16"/>
      <c r="K481" s="16"/>
      <c r="L481"/>
      <c r="M481"/>
      <c r="N481"/>
      <c r="O481"/>
      <c r="P481"/>
      <c r="Q481"/>
      <c r="R481"/>
      <c r="S481"/>
      <c r="T481"/>
      <c r="U481"/>
      <c r="V481"/>
      <c r="W481"/>
      <c r="X481"/>
      <c r="Y481"/>
      <c r="Z481"/>
    </row>
    <row r="482" spans="2:26" s="707" customFormat="1" ht="15" customHeight="1" x14ac:dyDescent="0.2">
      <c r="B482" s="16"/>
      <c r="C482" s="66"/>
      <c r="D482" s="16"/>
      <c r="E482" s="16"/>
      <c r="F482" s="16"/>
      <c r="G482" s="16"/>
      <c r="H482" s="16"/>
      <c r="I482" s="16"/>
      <c r="J482" s="16"/>
      <c r="K482" s="16"/>
      <c r="L482"/>
      <c r="M482"/>
      <c r="N482"/>
      <c r="O482"/>
      <c r="P482"/>
      <c r="Q482"/>
      <c r="R482"/>
      <c r="S482"/>
      <c r="T482"/>
      <c r="U482"/>
      <c r="V482"/>
      <c r="W482"/>
      <c r="X482"/>
      <c r="Y482"/>
      <c r="Z482"/>
    </row>
    <row r="483" spans="2:26" s="707" customFormat="1" ht="15" customHeight="1" x14ac:dyDescent="0.2">
      <c r="B483" s="16"/>
      <c r="C483" s="66"/>
      <c r="D483" s="16"/>
      <c r="E483" s="16"/>
      <c r="F483" s="16"/>
      <c r="G483" s="16"/>
      <c r="H483" s="16"/>
      <c r="I483" s="16"/>
      <c r="J483" s="16"/>
      <c r="K483" s="16"/>
      <c r="L483"/>
      <c r="M483"/>
      <c r="N483"/>
      <c r="O483"/>
      <c r="P483"/>
      <c r="Q483"/>
      <c r="R483"/>
      <c r="S483"/>
      <c r="T483"/>
      <c r="U483"/>
      <c r="V483"/>
      <c r="W483"/>
      <c r="X483"/>
      <c r="Y483"/>
      <c r="Z483"/>
    </row>
    <row r="484" spans="2:26" s="707" customFormat="1" ht="15" customHeight="1" x14ac:dyDescent="0.2">
      <c r="B484" s="16"/>
      <c r="C484" s="66"/>
      <c r="D484" s="16"/>
      <c r="E484" s="16"/>
      <c r="F484" s="16"/>
      <c r="G484" s="16"/>
      <c r="H484" s="16"/>
      <c r="I484" s="16"/>
      <c r="J484" s="16"/>
      <c r="K484" s="16"/>
      <c r="L484"/>
      <c r="M484"/>
      <c r="N484"/>
      <c r="O484"/>
      <c r="P484"/>
      <c r="Q484"/>
      <c r="R484"/>
      <c r="S484"/>
      <c r="T484"/>
      <c r="U484"/>
      <c r="V484"/>
      <c r="W484"/>
      <c r="X484"/>
      <c r="Y484"/>
      <c r="Z484"/>
    </row>
    <row r="485" spans="2:26" s="707" customFormat="1" ht="15" customHeight="1" x14ac:dyDescent="0.2">
      <c r="B485" s="16"/>
      <c r="C485" s="66"/>
      <c r="D485" s="16"/>
      <c r="E485" s="16"/>
      <c r="F485" s="16"/>
      <c r="G485" s="16"/>
      <c r="H485" s="16"/>
      <c r="I485" s="16"/>
      <c r="J485" s="16"/>
      <c r="K485" s="16"/>
      <c r="L485"/>
      <c r="M485"/>
      <c r="N485"/>
      <c r="O485"/>
      <c r="P485"/>
      <c r="Q485"/>
      <c r="R485"/>
      <c r="S485"/>
      <c r="T485"/>
      <c r="U485"/>
      <c r="V485"/>
      <c r="W485"/>
      <c r="X485"/>
      <c r="Y485"/>
      <c r="Z485"/>
    </row>
    <row r="486" spans="2:26" s="707" customFormat="1" ht="15" customHeight="1" x14ac:dyDescent="0.2">
      <c r="B486" s="16"/>
      <c r="C486" s="66"/>
      <c r="D486" s="16"/>
      <c r="E486" s="16"/>
      <c r="F486" s="16"/>
      <c r="G486" s="16"/>
      <c r="H486" s="16"/>
      <c r="I486" s="16"/>
      <c r="J486" s="16"/>
      <c r="K486" s="16"/>
      <c r="L486"/>
      <c r="M486"/>
      <c r="N486"/>
      <c r="O486"/>
      <c r="P486"/>
      <c r="Q486"/>
      <c r="R486"/>
      <c r="S486"/>
      <c r="T486"/>
      <c r="U486"/>
      <c r="V486"/>
      <c r="W486"/>
      <c r="X486"/>
      <c r="Y486"/>
      <c r="Z486"/>
    </row>
    <row r="487" spans="2:26" s="707" customFormat="1" ht="15" customHeight="1" x14ac:dyDescent="0.2">
      <c r="B487" s="16"/>
      <c r="C487" s="66"/>
      <c r="D487" s="16"/>
      <c r="E487" s="16"/>
      <c r="F487" s="16"/>
      <c r="G487" s="16"/>
      <c r="H487" s="16"/>
      <c r="I487" s="16"/>
      <c r="J487" s="16"/>
      <c r="K487" s="16"/>
      <c r="L487"/>
      <c r="M487"/>
      <c r="N487"/>
      <c r="O487"/>
      <c r="P487"/>
      <c r="Q487"/>
      <c r="R487"/>
      <c r="S487"/>
      <c r="T487"/>
      <c r="U487"/>
      <c r="V487"/>
      <c r="W487"/>
      <c r="X487"/>
      <c r="Y487"/>
      <c r="Z487"/>
    </row>
    <row r="488" spans="2:26" s="707" customFormat="1" ht="15" customHeight="1" x14ac:dyDescent="0.2">
      <c r="B488" s="16"/>
      <c r="C488" s="66"/>
      <c r="D488" s="16"/>
      <c r="E488" s="16"/>
      <c r="F488" s="16"/>
      <c r="G488" s="16"/>
      <c r="H488" s="16"/>
      <c r="I488" s="16"/>
      <c r="J488" s="16"/>
      <c r="K488" s="16"/>
      <c r="L488"/>
      <c r="M488"/>
      <c r="N488"/>
      <c r="O488"/>
      <c r="P488"/>
      <c r="Q488"/>
      <c r="R488"/>
      <c r="S488"/>
      <c r="T488"/>
      <c r="U488"/>
      <c r="V488"/>
      <c r="W488"/>
      <c r="X488"/>
      <c r="Y488"/>
      <c r="Z488"/>
    </row>
    <row r="489" spans="2:26" s="707" customFormat="1" ht="15" customHeight="1" x14ac:dyDescent="0.2">
      <c r="B489" s="16"/>
      <c r="C489" s="66"/>
      <c r="D489" s="16"/>
      <c r="E489" s="16"/>
      <c r="F489" s="16"/>
      <c r="G489" s="16"/>
      <c r="H489" s="16"/>
      <c r="I489" s="16"/>
      <c r="J489" s="16"/>
      <c r="K489" s="16"/>
      <c r="L489"/>
      <c r="M489"/>
      <c r="N489"/>
      <c r="O489"/>
      <c r="P489"/>
      <c r="Q489"/>
      <c r="R489"/>
      <c r="S489"/>
      <c r="T489"/>
      <c r="U489"/>
      <c r="V489"/>
      <c r="W489"/>
      <c r="X489"/>
      <c r="Y489"/>
      <c r="Z489"/>
    </row>
    <row r="490" spans="2:26" s="707" customFormat="1" ht="15" customHeight="1" x14ac:dyDescent="0.2">
      <c r="B490" s="16"/>
      <c r="C490" s="66"/>
      <c r="D490" s="16"/>
      <c r="E490" s="16"/>
      <c r="F490" s="16"/>
      <c r="G490" s="16"/>
      <c r="H490" s="16"/>
      <c r="I490" s="16"/>
      <c r="J490" s="16"/>
      <c r="K490" s="16"/>
      <c r="L490"/>
      <c r="M490"/>
      <c r="N490"/>
      <c r="O490"/>
      <c r="P490"/>
      <c r="Q490"/>
      <c r="R490"/>
      <c r="S490"/>
      <c r="T490"/>
      <c r="U490"/>
      <c r="V490"/>
      <c r="W490"/>
      <c r="X490"/>
      <c r="Y490"/>
      <c r="Z490"/>
    </row>
    <row r="491" spans="2:26" s="707" customFormat="1" ht="15" customHeight="1" x14ac:dyDescent="0.2">
      <c r="B491" s="16"/>
      <c r="C491" s="66"/>
      <c r="D491" s="16"/>
      <c r="E491" s="16"/>
      <c r="F491" s="16"/>
      <c r="G491" s="16"/>
      <c r="H491" s="16"/>
      <c r="I491" s="16"/>
      <c r="J491" s="16"/>
      <c r="K491" s="16"/>
      <c r="L491"/>
      <c r="M491"/>
      <c r="N491"/>
      <c r="O491"/>
      <c r="P491"/>
      <c r="Q491"/>
      <c r="R491"/>
      <c r="S491"/>
      <c r="T491"/>
      <c r="U491"/>
      <c r="V491"/>
      <c r="W491"/>
      <c r="X491"/>
      <c r="Y491"/>
      <c r="Z491"/>
    </row>
    <row r="492" spans="2:26" s="707" customFormat="1" ht="15" customHeight="1" x14ac:dyDescent="0.2">
      <c r="B492" s="16"/>
      <c r="C492" s="66"/>
      <c r="D492" s="16"/>
      <c r="E492" s="16"/>
      <c r="F492" s="16"/>
      <c r="G492" s="16"/>
      <c r="H492" s="16"/>
      <c r="I492" s="16"/>
      <c r="J492" s="16"/>
      <c r="K492" s="16"/>
      <c r="L492"/>
      <c r="M492"/>
      <c r="N492"/>
      <c r="O492"/>
      <c r="P492"/>
      <c r="Q492"/>
      <c r="R492"/>
      <c r="S492"/>
      <c r="T492"/>
      <c r="U492"/>
      <c r="V492"/>
      <c r="W492"/>
      <c r="X492"/>
      <c r="Y492"/>
      <c r="Z492"/>
    </row>
    <row r="493" spans="2:26" s="707" customFormat="1" ht="15" customHeight="1" x14ac:dyDescent="0.2">
      <c r="B493" s="16"/>
      <c r="C493" s="66"/>
      <c r="D493" s="16"/>
      <c r="E493" s="16"/>
      <c r="F493" s="16"/>
      <c r="G493" s="16"/>
      <c r="H493" s="16"/>
      <c r="I493" s="16"/>
      <c r="J493" s="16"/>
      <c r="K493" s="16"/>
      <c r="L493"/>
      <c r="M493"/>
      <c r="N493"/>
      <c r="O493"/>
      <c r="P493"/>
      <c r="Q493"/>
      <c r="R493"/>
      <c r="S493"/>
      <c r="T493"/>
      <c r="U493"/>
      <c r="V493"/>
      <c r="W493"/>
      <c r="X493"/>
      <c r="Y493"/>
      <c r="Z493"/>
    </row>
    <row r="494" spans="2:26" s="707" customFormat="1" ht="15" customHeight="1" x14ac:dyDescent="0.2">
      <c r="B494" s="16"/>
      <c r="C494" s="66"/>
      <c r="D494" s="16"/>
      <c r="E494" s="16"/>
      <c r="F494" s="16"/>
      <c r="G494" s="16"/>
      <c r="H494" s="16"/>
      <c r="I494" s="16"/>
      <c r="J494" s="16"/>
      <c r="K494" s="16"/>
      <c r="L494"/>
      <c r="M494"/>
      <c r="N494"/>
      <c r="O494"/>
      <c r="P494"/>
      <c r="Q494"/>
      <c r="R494"/>
      <c r="S494"/>
      <c r="T494"/>
      <c r="U494"/>
      <c r="V494"/>
      <c r="W494"/>
      <c r="X494"/>
      <c r="Y494"/>
      <c r="Z494"/>
    </row>
    <row r="495" spans="2:26" s="707" customFormat="1" ht="15" customHeight="1" x14ac:dyDescent="0.2">
      <c r="B495" s="16"/>
      <c r="C495" s="66"/>
      <c r="D495" s="16"/>
      <c r="E495" s="16"/>
      <c r="F495" s="16"/>
      <c r="G495" s="16"/>
      <c r="H495" s="16"/>
      <c r="I495" s="16"/>
      <c r="J495" s="16"/>
      <c r="K495" s="16"/>
      <c r="L495"/>
      <c r="M495"/>
      <c r="N495"/>
      <c r="O495"/>
      <c r="P495"/>
      <c r="Q495"/>
      <c r="R495"/>
      <c r="S495"/>
      <c r="T495"/>
      <c r="U495"/>
      <c r="V495"/>
      <c r="W495"/>
      <c r="X495"/>
      <c r="Y495"/>
      <c r="Z495"/>
    </row>
    <row r="496" spans="2:26" s="707" customFormat="1" ht="15" customHeight="1" x14ac:dyDescent="0.2">
      <c r="B496" s="16"/>
      <c r="C496" s="66"/>
      <c r="D496" s="16"/>
      <c r="E496" s="16"/>
      <c r="F496" s="16"/>
      <c r="G496" s="16"/>
      <c r="H496" s="16"/>
      <c r="I496" s="16"/>
      <c r="J496" s="16"/>
      <c r="K496" s="16"/>
      <c r="L496"/>
      <c r="M496"/>
      <c r="N496"/>
      <c r="O496"/>
      <c r="P496"/>
      <c r="Q496"/>
      <c r="R496"/>
      <c r="S496"/>
      <c r="T496"/>
      <c r="U496"/>
      <c r="V496"/>
      <c r="W496"/>
      <c r="X496"/>
      <c r="Y496"/>
      <c r="Z496"/>
    </row>
    <row r="497" spans="2:26" s="707" customFormat="1" ht="15" customHeight="1" x14ac:dyDescent="0.2">
      <c r="B497" s="16"/>
      <c r="C497" s="66"/>
      <c r="D497" s="16"/>
      <c r="E497" s="16"/>
      <c r="F497" s="16"/>
      <c r="G497" s="16"/>
      <c r="H497" s="16"/>
      <c r="I497" s="16"/>
      <c r="J497" s="16"/>
      <c r="K497" s="16"/>
      <c r="L497"/>
      <c r="M497"/>
      <c r="N497"/>
      <c r="O497"/>
      <c r="P497"/>
      <c r="Q497"/>
      <c r="R497"/>
      <c r="S497"/>
      <c r="T497"/>
      <c r="U497"/>
      <c r="V497"/>
      <c r="W497"/>
      <c r="X497"/>
      <c r="Y497"/>
      <c r="Z497"/>
    </row>
    <row r="498" spans="2:26" s="707" customFormat="1" ht="15" customHeight="1" x14ac:dyDescent="0.2">
      <c r="B498" s="16"/>
      <c r="C498" s="66"/>
      <c r="D498" s="16"/>
      <c r="E498" s="16"/>
      <c r="F498" s="16"/>
      <c r="G498" s="16"/>
      <c r="H498" s="16"/>
      <c r="I498" s="16"/>
      <c r="J498" s="16"/>
      <c r="K498" s="16"/>
      <c r="L498"/>
      <c r="M498"/>
      <c r="N498"/>
      <c r="O498"/>
      <c r="P498"/>
      <c r="Q498"/>
      <c r="R498"/>
      <c r="S498"/>
      <c r="T498"/>
      <c r="U498"/>
      <c r="V498"/>
      <c r="W498"/>
      <c r="X498"/>
      <c r="Y498"/>
      <c r="Z498"/>
    </row>
    <row r="499" spans="2:26" s="707" customFormat="1" ht="15" customHeight="1" x14ac:dyDescent="0.2">
      <c r="B499" s="16"/>
      <c r="C499" s="66"/>
      <c r="D499" s="16"/>
      <c r="E499" s="16"/>
      <c r="F499" s="16"/>
      <c r="G499" s="16"/>
      <c r="H499" s="16"/>
      <c r="I499" s="16"/>
      <c r="J499" s="16"/>
      <c r="K499" s="16"/>
      <c r="L499"/>
      <c r="M499"/>
      <c r="N499"/>
      <c r="O499"/>
      <c r="P499"/>
      <c r="Q499"/>
      <c r="R499"/>
      <c r="S499"/>
      <c r="T499"/>
      <c r="U499"/>
      <c r="V499"/>
      <c r="W499"/>
      <c r="X499"/>
      <c r="Y499"/>
      <c r="Z499"/>
    </row>
    <row r="500" spans="2:26" s="707" customFormat="1" ht="15" customHeight="1" x14ac:dyDescent="0.2">
      <c r="B500" s="16"/>
      <c r="C500" s="66"/>
      <c r="D500" s="16"/>
      <c r="E500" s="16"/>
      <c r="F500" s="16"/>
      <c r="G500" s="16"/>
      <c r="H500" s="16"/>
      <c r="I500" s="16"/>
      <c r="J500" s="16"/>
      <c r="K500" s="16"/>
      <c r="L500"/>
      <c r="M500"/>
      <c r="N500"/>
      <c r="O500"/>
      <c r="P500"/>
      <c r="Q500"/>
      <c r="R500"/>
      <c r="S500"/>
      <c r="T500"/>
      <c r="U500"/>
      <c r="V500"/>
      <c r="W500"/>
      <c r="X500"/>
      <c r="Y500"/>
      <c r="Z500"/>
    </row>
    <row r="501" spans="2:26" s="707" customFormat="1" ht="15" customHeight="1" x14ac:dyDescent="0.2">
      <c r="B501" s="16"/>
      <c r="C501" s="66"/>
      <c r="D501" s="16"/>
      <c r="E501" s="16"/>
      <c r="F501" s="16"/>
      <c r="G501" s="16"/>
      <c r="H501" s="16"/>
      <c r="I501" s="16"/>
      <c r="J501" s="16"/>
      <c r="K501" s="16"/>
      <c r="L501"/>
      <c r="M501"/>
      <c r="N501"/>
      <c r="O501"/>
      <c r="P501"/>
      <c r="Q501"/>
      <c r="R501"/>
      <c r="S501"/>
      <c r="T501"/>
      <c r="U501"/>
      <c r="V501"/>
      <c r="W501"/>
      <c r="X501"/>
      <c r="Y501"/>
      <c r="Z501"/>
    </row>
    <row r="502" spans="2:26" s="707" customFormat="1" ht="15" customHeight="1" x14ac:dyDescent="0.2">
      <c r="B502" s="16"/>
      <c r="C502" s="66"/>
      <c r="D502" s="16"/>
      <c r="E502" s="16"/>
      <c r="F502" s="16"/>
      <c r="G502" s="16"/>
      <c r="H502" s="16"/>
      <c r="I502" s="16"/>
      <c r="J502" s="16"/>
      <c r="K502" s="16"/>
      <c r="L502"/>
      <c r="M502"/>
      <c r="N502"/>
      <c r="O502"/>
      <c r="P502"/>
      <c r="Q502"/>
      <c r="R502"/>
      <c r="S502"/>
      <c r="T502"/>
      <c r="U502"/>
      <c r="V502"/>
      <c r="W502"/>
      <c r="X502"/>
      <c r="Y502"/>
      <c r="Z502"/>
    </row>
    <row r="503" spans="2:26" s="707" customFormat="1" ht="15" customHeight="1" x14ac:dyDescent="0.2">
      <c r="B503" s="16"/>
      <c r="C503" s="66"/>
      <c r="D503" s="16"/>
      <c r="E503" s="16"/>
      <c r="F503" s="16"/>
      <c r="G503" s="16"/>
      <c r="H503" s="16"/>
      <c r="I503" s="16"/>
      <c r="J503" s="16"/>
      <c r="K503" s="16"/>
      <c r="L503"/>
      <c r="M503"/>
      <c r="N503"/>
      <c r="O503"/>
      <c r="P503"/>
      <c r="Q503"/>
      <c r="R503"/>
      <c r="S503"/>
      <c r="T503"/>
      <c r="U503"/>
      <c r="V503"/>
      <c r="W503"/>
      <c r="X503"/>
      <c r="Y503"/>
      <c r="Z503"/>
    </row>
    <row r="504" spans="2:26" s="707" customFormat="1" ht="15" customHeight="1" x14ac:dyDescent="0.2">
      <c r="B504" s="16"/>
      <c r="C504" s="66"/>
      <c r="D504" s="16"/>
      <c r="E504" s="16"/>
      <c r="F504" s="16"/>
      <c r="G504" s="16"/>
      <c r="H504" s="16"/>
      <c r="I504" s="16"/>
      <c r="J504" s="16"/>
      <c r="K504" s="16"/>
      <c r="L504"/>
      <c r="M504"/>
      <c r="N504"/>
      <c r="O504"/>
      <c r="P504"/>
      <c r="Q504"/>
      <c r="R504"/>
      <c r="S504"/>
      <c r="T504"/>
      <c r="U504"/>
      <c r="V504"/>
      <c r="W504"/>
      <c r="X504"/>
      <c r="Y504"/>
      <c r="Z504"/>
    </row>
    <row r="505" spans="2:26" s="707" customFormat="1" ht="15" customHeight="1" x14ac:dyDescent="0.2">
      <c r="B505" s="16"/>
      <c r="C505" s="66"/>
      <c r="D505" s="16"/>
      <c r="E505" s="16"/>
      <c r="F505" s="16"/>
      <c r="G505" s="16"/>
      <c r="H505" s="16"/>
      <c r="I505" s="16"/>
      <c r="J505" s="16"/>
      <c r="K505" s="16"/>
      <c r="L505"/>
      <c r="M505"/>
      <c r="N505"/>
      <c r="O505"/>
      <c r="P505"/>
      <c r="Q505"/>
      <c r="R505"/>
      <c r="S505"/>
      <c r="T505"/>
      <c r="U505"/>
      <c r="V505"/>
      <c r="W505"/>
      <c r="X505"/>
      <c r="Y505"/>
      <c r="Z505"/>
    </row>
    <row r="506" spans="2:26" s="707" customFormat="1" ht="15" customHeight="1" x14ac:dyDescent="0.2">
      <c r="B506" s="16"/>
      <c r="C506" s="66"/>
      <c r="D506" s="16"/>
      <c r="E506" s="16"/>
      <c r="F506" s="16"/>
      <c r="G506" s="16"/>
      <c r="H506" s="16"/>
      <c r="I506" s="16"/>
      <c r="J506" s="16"/>
      <c r="K506" s="16"/>
      <c r="L506"/>
      <c r="M506"/>
      <c r="N506"/>
      <c r="O506"/>
      <c r="P506"/>
      <c r="Q506"/>
      <c r="R506"/>
      <c r="S506"/>
      <c r="T506"/>
      <c r="U506"/>
      <c r="V506"/>
      <c r="W506"/>
      <c r="X506"/>
      <c r="Y506"/>
      <c r="Z506"/>
    </row>
    <row r="507" spans="2:26" s="707" customFormat="1" ht="15" customHeight="1" x14ac:dyDescent="0.2">
      <c r="B507" s="16"/>
      <c r="C507" s="66"/>
      <c r="D507" s="16"/>
      <c r="E507" s="16"/>
      <c r="F507" s="16"/>
      <c r="G507" s="16"/>
      <c r="H507" s="16"/>
      <c r="I507" s="16"/>
      <c r="J507" s="16"/>
      <c r="K507" s="16"/>
      <c r="L507"/>
      <c r="M507"/>
      <c r="N507"/>
      <c r="O507"/>
      <c r="P507"/>
      <c r="Q507"/>
      <c r="R507"/>
      <c r="S507"/>
      <c r="T507"/>
      <c r="U507"/>
      <c r="V507"/>
      <c r="W507"/>
      <c r="X507"/>
      <c r="Y507"/>
      <c r="Z507"/>
    </row>
    <row r="508" spans="2:26" s="707" customFormat="1" ht="15" customHeight="1" x14ac:dyDescent="0.2">
      <c r="B508" s="16"/>
      <c r="C508" s="66"/>
      <c r="D508" s="16"/>
      <c r="E508" s="16"/>
      <c r="F508" s="16"/>
      <c r="G508" s="16"/>
      <c r="H508" s="16"/>
      <c r="I508" s="16"/>
      <c r="J508" s="16"/>
      <c r="K508" s="16"/>
      <c r="L508"/>
      <c r="M508"/>
      <c r="N508"/>
      <c r="O508"/>
      <c r="P508"/>
      <c r="Q508"/>
      <c r="R508"/>
      <c r="S508"/>
      <c r="T508"/>
      <c r="U508"/>
      <c r="V508"/>
      <c r="W508"/>
      <c r="X508"/>
      <c r="Y508"/>
      <c r="Z508"/>
    </row>
    <row r="509" spans="2:26" s="707" customFormat="1" ht="15" customHeight="1" x14ac:dyDescent="0.2">
      <c r="B509" s="16"/>
      <c r="C509" s="66"/>
      <c r="D509" s="16"/>
      <c r="E509" s="16"/>
      <c r="F509" s="16"/>
      <c r="G509" s="16"/>
      <c r="H509" s="16"/>
      <c r="I509" s="16"/>
      <c r="J509" s="16"/>
      <c r="K509" s="16"/>
      <c r="L509"/>
      <c r="M509"/>
      <c r="N509"/>
      <c r="O509"/>
      <c r="P509"/>
      <c r="Q509"/>
      <c r="R509"/>
      <c r="S509"/>
      <c r="T509"/>
      <c r="U509"/>
      <c r="V509"/>
      <c r="W509"/>
      <c r="X509"/>
      <c r="Y509"/>
      <c r="Z509"/>
    </row>
    <row r="510" spans="2:26" s="707" customFormat="1" ht="15" customHeight="1" x14ac:dyDescent="0.2">
      <c r="B510" s="16"/>
      <c r="C510" s="66"/>
      <c r="D510" s="16"/>
      <c r="E510" s="16"/>
      <c r="F510" s="16"/>
      <c r="G510" s="16"/>
      <c r="H510" s="16"/>
      <c r="I510" s="16"/>
      <c r="J510" s="16"/>
      <c r="K510" s="16"/>
      <c r="L510"/>
      <c r="M510"/>
      <c r="N510"/>
      <c r="O510"/>
      <c r="P510"/>
      <c r="Q510"/>
      <c r="R510"/>
      <c r="S510"/>
      <c r="T510"/>
      <c r="U510"/>
      <c r="V510"/>
      <c r="W510"/>
      <c r="X510"/>
      <c r="Y510"/>
      <c r="Z510"/>
    </row>
    <row r="511" spans="2:26" s="707" customFormat="1" ht="15" customHeight="1" x14ac:dyDescent="0.2">
      <c r="B511" s="16"/>
      <c r="C511" s="66"/>
      <c r="D511" s="16"/>
      <c r="E511" s="16"/>
      <c r="F511" s="16"/>
      <c r="G511" s="16"/>
      <c r="H511" s="16"/>
      <c r="I511" s="16"/>
      <c r="J511" s="16"/>
      <c r="K511" s="16"/>
      <c r="L511"/>
      <c r="M511"/>
      <c r="N511"/>
      <c r="O511"/>
      <c r="P511"/>
      <c r="Q511"/>
      <c r="R511"/>
      <c r="S511"/>
      <c r="T511"/>
      <c r="U511"/>
      <c r="V511"/>
      <c r="W511"/>
      <c r="X511"/>
      <c r="Y511"/>
      <c r="Z511"/>
    </row>
    <row r="512" spans="2:26" s="707" customFormat="1" ht="15" customHeight="1" x14ac:dyDescent="0.2">
      <c r="B512" s="16"/>
      <c r="C512" s="66"/>
      <c r="D512" s="16"/>
      <c r="E512" s="16"/>
      <c r="F512" s="16"/>
      <c r="G512" s="16"/>
      <c r="H512" s="16"/>
      <c r="I512" s="16"/>
      <c r="J512" s="16"/>
      <c r="K512" s="16"/>
      <c r="L512"/>
      <c r="M512"/>
      <c r="N512"/>
      <c r="O512"/>
      <c r="P512"/>
      <c r="Q512"/>
      <c r="R512"/>
      <c r="S512"/>
      <c r="T512"/>
      <c r="U512"/>
      <c r="V512"/>
      <c r="W512"/>
      <c r="X512"/>
      <c r="Y512"/>
      <c r="Z512"/>
    </row>
    <row r="513" spans="2:26" s="707" customFormat="1" ht="15" customHeight="1" x14ac:dyDescent="0.2">
      <c r="B513" s="16"/>
      <c r="C513" s="66"/>
      <c r="D513" s="16"/>
      <c r="E513" s="16"/>
      <c r="F513" s="16"/>
      <c r="G513" s="16"/>
      <c r="H513" s="16"/>
      <c r="I513" s="16"/>
      <c r="J513" s="16"/>
      <c r="K513" s="16"/>
      <c r="L513"/>
      <c r="M513"/>
      <c r="N513"/>
      <c r="O513"/>
      <c r="P513"/>
      <c r="Q513"/>
      <c r="R513"/>
      <c r="S513"/>
      <c r="T513"/>
      <c r="U513"/>
      <c r="V513"/>
      <c r="W513"/>
      <c r="X513"/>
      <c r="Y513"/>
      <c r="Z513"/>
    </row>
    <row r="514" spans="2:26" s="707" customFormat="1" ht="15" customHeight="1" x14ac:dyDescent="0.2">
      <c r="B514" s="16"/>
      <c r="C514" s="66"/>
      <c r="D514" s="16"/>
      <c r="E514" s="16"/>
      <c r="F514" s="16"/>
      <c r="G514" s="16"/>
      <c r="H514" s="16"/>
      <c r="I514" s="16"/>
      <c r="J514" s="16"/>
      <c r="K514" s="16"/>
      <c r="L514"/>
      <c r="M514"/>
      <c r="N514"/>
      <c r="O514"/>
      <c r="P514"/>
      <c r="Q514"/>
      <c r="R514"/>
      <c r="S514"/>
      <c r="T514"/>
      <c r="U514"/>
      <c r="V514"/>
      <c r="W514"/>
      <c r="X514"/>
      <c r="Y514"/>
      <c r="Z514"/>
    </row>
    <row r="515" spans="2:26" s="707" customFormat="1" ht="15" customHeight="1" x14ac:dyDescent="0.2">
      <c r="B515" s="16"/>
      <c r="C515" s="66"/>
      <c r="D515" s="16"/>
      <c r="E515" s="16"/>
      <c r="F515" s="16"/>
      <c r="G515" s="16"/>
      <c r="H515" s="16"/>
      <c r="I515" s="16"/>
      <c r="J515" s="16"/>
      <c r="K515" s="16"/>
      <c r="L515"/>
      <c r="M515"/>
      <c r="N515"/>
      <c r="O515"/>
      <c r="P515"/>
      <c r="Q515"/>
      <c r="R515"/>
      <c r="S515"/>
      <c r="T515"/>
      <c r="U515"/>
      <c r="V515"/>
      <c r="W515"/>
      <c r="X515"/>
      <c r="Y515"/>
      <c r="Z515"/>
    </row>
    <row r="516" spans="2:26" s="707" customFormat="1" ht="15" customHeight="1" x14ac:dyDescent="0.2">
      <c r="B516" s="16"/>
      <c r="C516" s="66"/>
      <c r="D516" s="16"/>
      <c r="E516" s="16"/>
      <c r="F516" s="16"/>
      <c r="G516" s="16"/>
      <c r="H516" s="16"/>
      <c r="I516" s="16"/>
      <c r="J516" s="16"/>
      <c r="K516" s="16"/>
      <c r="L516"/>
      <c r="M516"/>
      <c r="N516"/>
      <c r="O516"/>
      <c r="P516"/>
      <c r="Q516"/>
      <c r="R516"/>
      <c r="S516"/>
      <c r="T516"/>
      <c r="U516"/>
      <c r="V516"/>
      <c r="W516"/>
      <c r="X516"/>
      <c r="Y516"/>
      <c r="Z516"/>
    </row>
    <row r="517" spans="2:26" s="707" customFormat="1" ht="15" customHeight="1" x14ac:dyDescent="0.2">
      <c r="B517" s="16"/>
      <c r="C517" s="66"/>
      <c r="D517" s="16"/>
      <c r="E517" s="16"/>
      <c r="F517" s="16"/>
      <c r="G517" s="16"/>
      <c r="H517" s="16"/>
      <c r="I517" s="16"/>
      <c r="J517" s="16"/>
      <c r="K517" s="16"/>
      <c r="L517"/>
      <c r="M517"/>
      <c r="N517"/>
      <c r="O517"/>
      <c r="P517"/>
      <c r="Q517"/>
      <c r="R517"/>
      <c r="S517"/>
      <c r="T517"/>
      <c r="U517"/>
      <c r="V517"/>
      <c r="W517"/>
      <c r="X517"/>
      <c r="Y517"/>
      <c r="Z517"/>
    </row>
    <row r="518" spans="2:26" s="707" customFormat="1" ht="15" customHeight="1" x14ac:dyDescent="0.2">
      <c r="B518" s="16"/>
      <c r="C518" s="66"/>
      <c r="D518" s="16"/>
      <c r="E518" s="16"/>
      <c r="F518" s="16"/>
      <c r="G518" s="16"/>
      <c r="H518" s="16"/>
      <c r="I518" s="16"/>
      <c r="J518" s="16"/>
      <c r="K518" s="16"/>
      <c r="L518"/>
      <c r="M518"/>
      <c r="N518"/>
      <c r="O518"/>
      <c r="P518"/>
      <c r="Q518"/>
      <c r="R518"/>
      <c r="S518"/>
      <c r="T518"/>
      <c r="U518"/>
      <c r="V518"/>
      <c r="W518"/>
      <c r="X518"/>
      <c r="Y518"/>
      <c r="Z518"/>
    </row>
    <row r="519" spans="2:26" s="707" customFormat="1" ht="15" customHeight="1" x14ac:dyDescent="0.2">
      <c r="B519" s="16"/>
      <c r="C519" s="66"/>
      <c r="D519" s="16"/>
      <c r="E519" s="16"/>
      <c r="F519" s="16"/>
      <c r="G519" s="16"/>
      <c r="H519" s="16"/>
      <c r="I519" s="16"/>
      <c r="J519" s="16"/>
      <c r="K519" s="16"/>
      <c r="L519"/>
      <c r="M519"/>
      <c r="N519"/>
      <c r="O519"/>
      <c r="P519"/>
      <c r="Q519"/>
      <c r="R519"/>
      <c r="S519"/>
      <c r="T519"/>
      <c r="U519"/>
      <c r="V519"/>
      <c r="W519"/>
      <c r="X519"/>
      <c r="Y519"/>
      <c r="Z519"/>
    </row>
    <row r="520" spans="2:26" s="707" customFormat="1" ht="15" customHeight="1" x14ac:dyDescent="0.2">
      <c r="B520" s="16"/>
      <c r="C520" s="66"/>
      <c r="D520" s="16"/>
      <c r="E520" s="16"/>
      <c r="F520" s="16"/>
      <c r="G520" s="16"/>
      <c r="H520" s="16"/>
      <c r="I520" s="16"/>
      <c r="J520" s="16"/>
      <c r="K520" s="16"/>
      <c r="L520"/>
      <c r="M520"/>
      <c r="N520"/>
      <c r="O520"/>
      <c r="P520"/>
      <c r="Q520"/>
      <c r="R520"/>
      <c r="S520"/>
      <c r="T520"/>
      <c r="U520"/>
      <c r="V520"/>
      <c r="W520"/>
      <c r="X520"/>
      <c r="Y520"/>
      <c r="Z520"/>
    </row>
    <row r="521" spans="2:26" s="707" customFormat="1" ht="15" customHeight="1" x14ac:dyDescent="0.2">
      <c r="B521" s="16"/>
      <c r="C521" s="66"/>
      <c r="D521" s="16"/>
      <c r="E521" s="16"/>
      <c r="F521" s="16"/>
      <c r="G521" s="16"/>
      <c r="H521" s="16"/>
      <c r="I521" s="16"/>
      <c r="J521" s="16"/>
      <c r="K521" s="16"/>
      <c r="L521"/>
      <c r="M521"/>
      <c r="N521"/>
      <c r="O521"/>
      <c r="P521"/>
      <c r="Q521"/>
      <c r="R521"/>
      <c r="S521"/>
      <c r="T521"/>
      <c r="U521"/>
      <c r="V521"/>
      <c r="W521"/>
      <c r="X521"/>
      <c r="Y521"/>
      <c r="Z521"/>
    </row>
    <row r="522" spans="2:26" s="707" customFormat="1" ht="15" customHeight="1" x14ac:dyDescent="0.2">
      <c r="B522" s="16"/>
      <c r="C522" s="66"/>
      <c r="D522" s="16"/>
      <c r="E522" s="16"/>
      <c r="F522" s="16"/>
      <c r="G522" s="16"/>
      <c r="H522" s="16"/>
      <c r="I522" s="16"/>
      <c r="J522" s="16"/>
      <c r="K522" s="16"/>
      <c r="L522"/>
      <c r="M522"/>
      <c r="N522"/>
      <c r="O522"/>
      <c r="P522"/>
      <c r="Q522"/>
      <c r="R522"/>
      <c r="S522"/>
      <c r="T522"/>
      <c r="U522"/>
      <c r="V522"/>
      <c r="W522"/>
      <c r="X522"/>
      <c r="Y522"/>
      <c r="Z522"/>
    </row>
    <row r="523" spans="2:26" s="707" customFormat="1" ht="15" customHeight="1" x14ac:dyDescent="0.2">
      <c r="B523" s="16"/>
      <c r="C523" s="66"/>
      <c r="D523" s="16"/>
      <c r="E523" s="16"/>
      <c r="F523" s="16"/>
      <c r="G523" s="16"/>
      <c r="H523" s="16"/>
      <c r="I523" s="16"/>
      <c r="J523" s="16"/>
      <c r="K523" s="16"/>
      <c r="L523"/>
      <c r="M523"/>
      <c r="N523"/>
      <c r="O523"/>
      <c r="P523"/>
      <c r="Q523"/>
      <c r="R523"/>
      <c r="S523"/>
      <c r="T523"/>
      <c r="U523"/>
      <c r="V523"/>
      <c r="W523"/>
      <c r="X523"/>
      <c r="Y523"/>
      <c r="Z523"/>
    </row>
    <row r="524" spans="2:26" s="707" customFormat="1" ht="15" customHeight="1" x14ac:dyDescent="0.2">
      <c r="B524" s="16"/>
      <c r="C524" s="66"/>
      <c r="D524" s="16"/>
      <c r="E524" s="16"/>
      <c r="F524" s="16"/>
      <c r="G524" s="16"/>
      <c r="H524" s="16"/>
      <c r="I524" s="16"/>
      <c r="J524" s="16"/>
      <c r="K524" s="16"/>
      <c r="L524"/>
      <c r="M524"/>
      <c r="N524"/>
      <c r="O524"/>
      <c r="P524"/>
      <c r="Q524"/>
      <c r="R524"/>
      <c r="S524"/>
      <c r="T524"/>
      <c r="U524"/>
      <c r="V524"/>
      <c r="W524"/>
      <c r="X524"/>
      <c r="Y524"/>
      <c r="Z524"/>
    </row>
    <row r="525" spans="2:26" s="707" customFormat="1" ht="15" customHeight="1" x14ac:dyDescent="0.2">
      <c r="B525" s="16"/>
      <c r="C525" s="66"/>
      <c r="D525" s="16"/>
      <c r="E525" s="16"/>
      <c r="F525" s="16"/>
      <c r="G525" s="16"/>
      <c r="H525" s="16"/>
      <c r="I525" s="16"/>
      <c r="J525" s="16"/>
      <c r="K525" s="16"/>
      <c r="L525"/>
      <c r="M525"/>
      <c r="N525"/>
      <c r="O525"/>
      <c r="P525"/>
      <c r="Q525"/>
      <c r="R525"/>
      <c r="S525"/>
      <c r="T525"/>
      <c r="U525"/>
      <c r="V525"/>
      <c r="W525"/>
      <c r="X525"/>
      <c r="Y525"/>
      <c r="Z525"/>
    </row>
    <row r="526" spans="2:26" s="707" customFormat="1" ht="15" customHeight="1" x14ac:dyDescent="0.2">
      <c r="B526" s="16"/>
      <c r="C526" s="66"/>
      <c r="D526" s="16"/>
      <c r="E526" s="16"/>
      <c r="F526" s="16"/>
      <c r="G526" s="16"/>
      <c r="H526" s="16"/>
      <c r="I526" s="16"/>
      <c r="J526" s="16"/>
      <c r="K526" s="16"/>
      <c r="L526"/>
      <c r="M526"/>
      <c r="N526"/>
      <c r="O526"/>
      <c r="P526"/>
      <c r="Q526"/>
      <c r="R526"/>
      <c r="S526"/>
      <c r="T526"/>
      <c r="U526"/>
      <c r="V526"/>
      <c r="W526"/>
      <c r="X526"/>
      <c r="Y526"/>
      <c r="Z526"/>
    </row>
    <row r="527" spans="2:26" s="707" customFormat="1" ht="15" customHeight="1" x14ac:dyDescent="0.2">
      <c r="B527" s="16"/>
      <c r="C527" s="66"/>
      <c r="D527" s="16"/>
      <c r="E527" s="16"/>
      <c r="F527" s="16"/>
      <c r="G527" s="16"/>
      <c r="H527" s="16"/>
      <c r="I527" s="16"/>
      <c r="J527" s="16"/>
      <c r="K527" s="16"/>
      <c r="L527"/>
      <c r="M527"/>
      <c r="N527"/>
      <c r="O527"/>
      <c r="P527"/>
      <c r="Q527"/>
      <c r="R527"/>
      <c r="S527"/>
      <c r="T527"/>
      <c r="U527"/>
      <c r="V527"/>
      <c r="W527"/>
      <c r="X527"/>
      <c r="Y527"/>
      <c r="Z527"/>
    </row>
    <row r="528" spans="2:26" s="707" customFormat="1" ht="15" customHeight="1" x14ac:dyDescent="0.2">
      <c r="B528" s="16"/>
      <c r="C528" s="66"/>
      <c r="D528" s="16"/>
      <c r="E528" s="16"/>
      <c r="F528" s="16"/>
      <c r="G528" s="16"/>
      <c r="H528" s="16"/>
      <c r="I528" s="16"/>
      <c r="J528" s="16"/>
      <c r="K528" s="16"/>
      <c r="L528"/>
      <c r="M528"/>
      <c r="N528"/>
      <c r="O528"/>
      <c r="P528"/>
      <c r="Q528"/>
      <c r="R528"/>
      <c r="S528"/>
      <c r="T528"/>
      <c r="U528"/>
      <c r="V528"/>
      <c r="W528"/>
      <c r="X528"/>
      <c r="Y528"/>
      <c r="Z528"/>
    </row>
    <row r="529" spans="2:26" s="707" customFormat="1" ht="15" customHeight="1" x14ac:dyDescent="0.2">
      <c r="B529" s="16"/>
      <c r="C529" s="66"/>
      <c r="D529" s="16"/>
      <c r="E529" s="16"/>
      <c r="F529" s="16"/>
      <c r="G529" s="16"/>
      <c r="H529" s="16"/>
      <c r="I529" s="16"/>
      <c r="J529" s="16"/>
      <c r="K529" s="16"/>
      <c r="L529"/>
      <c r="M529"/>
      <c r="N529"/>
      <c r="O529"/>
      <c r="P529"/>
      <c r="Q529"/>
      <c r="R529"/>
      <c r="S529"/>
      <c r="T529"/>
      <c r="U529"/>
      <c r="V529"/>
      <c r="W529"/>
      <c r="X529"/>
      <c r="Y529"/>
      <c r="Z529"/>
    </row>
    <row r="530" spans="2:26" s="707" customFormat="1" ht="15" customHeight="1" x14ac:dyDescent="0.2">
      <c r="B530" s="16"/>
      <c r="C530" s="66"/>
      <c r="D530" s="16"/>
      <c r="E530" s="16"/>
      <c r="F530" s="16"/>
      <c r="G530" s="16"/>
      <c r="H530" s="16"/>
      <c r="I530" s="16"/>
      <c r="J530" s="16"/>
      <c r="K530" s="16"/>
      <c r="L530"/>
      <c r="M530"/>
      <c r="N530"/>
      <c r="O530"/>
      <c r="P530"/>
      <c r="Q530"/>
      <c r="R530"/>
      <c r="S530"/>
      <c r="T530"/>
      <c r="U530"/>
      <c r="V530"/>
      <c r="W530"/>
      <c r="X530"/>
      <c r="Y530"/>
      <c r="Z530"/>
    </row>
    <row r="531" spans="2:26" s="707" customFormat="1" ht="15" customHeight="1" x14ac:dyDescent="0.2">
      <c r="B531" s="16"/>
      <c r="C531" s="66"/>
      <c r="D531" s="16"/>
      <c r="E531" s="16"/>
      <c r="F531" s="16"/>
      <c r="G531" s="16"/>
      <c r="H531" s="16"/>
      <c r="I531" s="16"/>
      <c r="J531" s="16"/>
      <c r="K531" s="16"/>
      <c r="L531"/>
      <c r="M531"/>
      <c r="N531"/>
      <c r="O531"/>
      <c r="P531"/>
      <c r="Q531"/>
      <c r="R531"/>
      <c r="S531"/>
      <c r="T531"/>
      <c r="U531"/>
      <c r="V531"/>
      <c r="W531"/>
      <c r="X531"/>
      <c r="Y531"/>
      <c r="Z531"/>
    </row>
    <row r="532" spans="2:26" s="707" customFormat="1" ht="15" customHeight="1" x14ac:dyDescent="0.2">
      <c r="B532" s="16"/>
      <c r="C532" s="66"/>
      <c r="D532" s="16"/>
      <c r="E532" s="16"/>
      <c r="F532" s="16"/>
      <c r="G532" s="16"/>
      <c r="H532" s="16"/>
      <c r="I532" s="16"/>
      <c r="J532" s="16"/>
      <c r="K532" s="16"/>
      <c r="L532"/>
      <c r="M532"/>
      <c r="N532"/>
      <c r="O532"/>
      <c r="P532"/>
      <c r="Q532"/>
      <c r="R532"/>
      <c r="S532"/>
      <c r="T532"/>
      <c r="U532"/>
      <c r="V532"/>
      <c r="W532"/>
      <c r="X532"/>
      <c r="Y532"/>
      <c r="Z532"/>
    </row>
    <row r="533" spans="2:26" s="707" customFormat="1" ht="15" customHeight="1" x14ac:dyDescent="0.2">
      <c r="B533" s="16"/>
      <c r="C533" s="66"/>
      <c r="D533" s="16"/>
      <c r="E533" s="16"/>
      <c r="F533" s="16"/>
      <c r="G533" s="16"/>
      <c r="H533" s="16"/>
      <c r="I533" s="16"/>
      <c r="J533" s="16"/>
      <c r="K533" s="16"/>
      <c r="L533"/>
      <c r="M533"/>
      <c r="N533"/>
      <c r="O533"/>
      <c r="P533"/>
      <c r="Q533"/>
      <c r="R533"/>
      <c r="S533"/>
      <c r="T533"/>
      <c r="U533"/>
      <c r="V533"/>
      <c r="W533"/>
      <c r="X533"/>
      <c r="Y533"/>
      <c r="Z533"/>
    </row>
    <row r="534" spans="2:26" s="707" customFormat="1" ht="15" customHeight="1" x14ac:dyDescent="0.2">
      <c r="B534" s="16"/>
      <c r="C534" s="66"/>
      <c r="D534" s="16"/>
      <c r="E534" s="16"/>
      <c r="F534" s="16"/>
      <c r="G534" s="16"/>
      <c r="H534" s="16"/>
      <c r="I534" s="16"/>
      <c r="J534" s="16"/>
      <c r="K534" s="16"/>
      <c r="L534"/>
      <c r="M534"/>
      <c r="N534"/>
      <c r="O534"/>
      <c r="P534"/>
      <c r="Q534"/>
      <c r="R534"/>
      <c r="S534"/>
      <c r="T534"/>
      <c r="U534"/>
      <c r="V534"/>
      <c r="W534"/>
      <c r="X534"/>
      <c r="Y534"/>
      <c r="Z534"/>
    </row>
    <row r="535" spans="2:26" s="707" customFormat="1" ht="15" customHeight="1" x14ac:dyDescent="0.2">
      <c r="B535" s="16"/>
      <c r="C535" s="66"/>
      <c r="D535" s="16"/>
      <c r="E535" s="16"/>
      <c r="F535" s="16"/>
      <c r="G535" s="16"/>
      <c r="H535" s="16"/>
      <c r="I535" s="16"/>
      <c r="J535" s="16"/>
      <c r="K535" s="16"/>
      <c r="L535"/>
      <c r="M535"/>
      <c r="N535"/>
      <c r="O535"/>
      <c r="P535"/>
      <c r="Q535"/>
      <c r="R535"/>
      <c r="S535"/>
      <c r="T535"/>
      <c r="U535"/>
      <c r="V535"/>
      <c r="W535"/>
      <c r="X535"/>
      <c r="Y535"/>
      <c r="Z535"/>
    </row>
    <row r="536" spans="2:26" s="707" customFormat="1" ht="15" customHeight="1" x14ac:dyDescent="0.2">
      <c r="B536" s="16"/>
      <c r="C536" s="66"/>
      <c r="D536" s="16"/>
      <c r="E536" s="16"/>
      <c r="F536" s="16"/>
      <c r="G536" s="16"/>
      <c r="H536" s="16"/>
      <c r="I536" s="16"/>
      <c r="J536" s="16"/>
      <c r="K536" s="16"/>
      <c r="L536"/>
      <c r="M536"/>
      <c r="N536"/>
      <c r="O536"/>
      <c r="P536"/>
      <c r="Q536"/>
      <c r="R536"/>
      <c r="S536"/>
      <c r="T536"/>
      <c r="U536"/>
      <c r="V536"/>
      <c r="W536"/>
      <c r="X536"/>
      <c r="Y536"/>
      <c r="Z536"/>
    </row>
    <row r="537" spans="2:26" s="707" customFormat="1" ht="15" customHeight="1" x14ac:dyDescent="0.2">
      <c r="B537" s="16"/>
      <c r="C537" s="66"/>
      <c r="D537" s="16"/>
      <c r="E537" s="16"/>
      <c r="F537" s="16"/>
      <c r="G537" s="16"/>
      <c r="H537" s="16"/>
      <c r="I537" s="16"/>
      <c r="J537" s="16"/>
      <c r="K537" s="16"/>
      <c r="L537"/>
      <c r="M537"/>
      <c r="N537"/>
      <c r="O537"/>
      <c r="P537"/>
      <c r="Q537"/>
      <c r="R537"/>
      <c r="S537"/>
      <c r="T537"/>
      <c r="U537"/>
      <c r="V537"/>
      <c r="W537"/>
      <c r="X537"/>
      <c r="Y537"/>
      <c r="Z537"/>
    </row>
    <row r="538" spans="2:26" s="707" customFormat="1" ht="15" customHeight="1" x14ac:dyDescent="0.2">
      <c r="B538" s="16"/>
      <c r="C538" s="66"/>
      <c r="D538" s="16"/>
      <c r="E538" s="16"/>
      <c r="F538" s="16"/>
      <c r="G538" s="16"/>
      <c r="H538" s="16"/>
      <c r="I538" s="16"/>
      <c r="J538" s="16"/>
      <c r="K538" s="16"/>
      <c r="L538"/>
      <c r="M538"/>
      <c r="N538"/>
      <c r="O538"/>
      <c r="P538"/>
      <c r="Q538"/>
      <c r="R538"/>
      <c r="S538"/>
      <c r="T538"/>
      <c r="U538"/>
      <c r="V538"/>
      <c r="W538"/>
      <c r="X538"/>
      <c r="Y538"/>
      <c r="Z538"/>
    </row>
    <row r="539" spans="2:26" s="707" customFormat="1" ht="15" customHeight="1" x14ac:dyDescent="0.2">
      <c r="B539" s="16"/>
      <c r="C539" s="66"/>
      <c r="D539" s="16"/>
      <c r="E539" s="16"/>
      <c r="F539" s="16"/>
      <c r="G539" s="16"/>
      <c r="H539" s="16"/>
      <c r="I539" s="16"/>
      <c r="J539" s="16"/>
      <c r="K539" s="16"/>
      <c r="L539"/>
      <c r="M539"/>
      <c r="N539"/>
      <c r="O539"/>
      <c r="P539"/>
      <c r="Q539"/>
      <c r="R539"/>
      <c r="S539"/>
      <c r="T539"/>
      <c r="U539"/>
      <c r="V539"/>
      <c r="W539"/>
      <c r="X539"/>
      <c r="Y539"/>
      <c r="Z539"/>
    </row>
    <row r="540" spans="2:26" s="707" customFormat="1" ht="15" customHeight="1" x14ac:dyDescent="0.2">
      <c r="B540" s="16"/>
      <c r="C540" s="66"/>
      <c r="D540" s="16"/>
      <c r="E540" s="16"/>
      <c r="F540" s="16"/>
      <c r="G540" s="16"/>
      <c r="H540" s="16"/>
      <c r="I540" s="16"/>
      <c r="J540" s="16"/>
      <c r="K540" s="16"/>
      <c r="L540"/>
      <c r="M540"/>
      <c r="N540"/>
      <c r="O540"/>
      <c r="P540"/>
      <c r="Q540"/>
      <c r="R540"/>
      <c r="S540"/>
      <c r="T540"/>
      <c r="U540"/>
      <c r="V540"/>
      <c r="W540"/>
      <c r="X540"/>
      <c r="Y540"/>
      <c r="Z540"/>
    </row>
    <row r="541" spans="2:26" s="707" customFormat="1" ht="15" customHeight="1" x14ac:dyDescent="0.2">
      <c r="B541" s="16"/>
      <c r="C541" s="66"/>
      <c r="D541" s="16"/>
      <c r="E541" s="16"/>
      <c r="F541" s="16"/>
      <c r="G541" s="16"/>
      <c r="H541" s="16"/>
      <c r="I541" s="16"/>
      <c r="J541" s="16"/>
      <c r="K541" s="16"/>
      <c r="L541"/>
      <c r="M541"/>
      <c r="N541"/>
      <c r="O541"/>
      <c r="P541"/>
      <c r="Q541"/>
      <c r="R541"/>
      <c r="S541"/>
      <c r="T541"/>
      <c r="U541"/>
      <c r="V541"/>
      <c r="W541"/>
      <c r="X541"/>
      <c r="Y541"/>
      <c r="Z541"/>
    </row>
    <row r="542" spans="2:26" s="707" customFormat="1" ht="15" customHeight="1" x14ac:dyDescent="0.2">
      <c r="B542" s="16"/>
      <c r="C542" s="66"/>
      <c r="D542" s="16"/>
      <c r="E542" s="16"/>
      <c r="F542" s="16"/>
      <c r="G542" s="16"/>
      <c r="H542" s="16"/>
      <c r="I542" s="16"/>
      <c r="J542" s="16"/>
      <c r="K542" s="16"/>
      <c r="L542"/>
      <c r="M542"/>
      <c r="N542"/>
      <c r="O542"/>
      <c r="P542"/>
      <c r="Q542"/>
      <c r="R542"/>
      <c r="S542"/>
      <c r="T542"/>
      <c r="U542"/>
      <c r="V542"/>
      <c r="W542"/>
      <c r="X542"/>
      <c r="Y542"/>
      <c r="Z542"/>
    </row>
    <row r="543" spans="2:26" s="707" customFormat="1" ht="15" customHeight="1" x14ac:dyDescent="0.2">
      <c r="B543" s="16"/>
      <c r="C543" s="66"/>
      <c r="D543" s="16"/>
      <c r="E543" s="16"/>
      <c r="F543" s="16"/>
      <c r="G543" s="16"/>
      <c r="H543" s="16"/>
      <c r="I543" s="16"/>
      <c r="J543" s="16"/>
      <c r="K543" s="16"/>
      <c r="L543"/>
      <c r="M543"/>
      <c r="N543"/>
      <c r="O543"/>
      <c r="P543"/>
      <c r="Q543"/>
      <c r="R543"/>
      <c r="S543"/>
      <c r="T543"/>
      <c r="U543"/>
      <c r="V543"/>
      <c r="W543"/>
      <c r="X543"/>
      <c r="Y543"/>
      <c r="Z543"/>
    </row>
    <row r="544" spans="2:26" s="707" customFormat="1" ht="15" customHeight="1" x14ac:dyDescent="0.2">
      <c r="B544" s="16"/>
      <c r="C544" s="66"/>
      <c r="D544" s="16"/>
      <c r="E544" s="16"/>
      <c r="F544" s="16"/>
      <c r="G544" s="16"/>
      <c r="H544" s="16"/>
      <c r="I544" s="16"/>
      <c r="J544" s="16"/>
      <c r="K544" s="16"/>
      <c r="L544"/>
      <c r="M544"/>
      <c r="N544"/>
      <c r="O544"/>
      <c r="P544"/>
      <c r="Q544"/>
      <c r="R544"/>
      <c r="S544"/>
      <c r="T544"/>
      <c r="U544"/>
      <c r="V544"/>
      <c r="W544"/>
      <c r="X544"/>
      <c r="Y544"/>
      <c r="Z544"/>
    </row>
    <row r="545" spans="2:26" s="707" customFormat="1" ht="15" customHeight="1" x14ac:dyDescent="0.2">
      <c r="B545" s="16"/>
      <c r="C545" s="66"/>
      <c r="D545" s="16"/>
      <c r="E545" s="16"/>
      <c r="F545" s="16"/>
      <c r="G545" s="16"/>
      <c r="H545" s="16"/>
      <c r="I545" s="16"/>
      <c r="J545" s="16"/>
      <c r="K545" s="16"/>
      <c r="L545"/>
      <c r="M545"/>
      <c r="N545"/>
      <c r="O545"/>
      <c r="P545"/>
      <c r="Q545"/>
      <c r="R545"/>
      <c r="S545"/>
      <c r="T545"/>
      <c r="U545"/>
      <c r="V545"/>
      <c r="W545"/>
      <c r="X545"/>
      <c r="Y545"/>
      <c r="Z545"/>
    </row>
    <row r="546" spans="2:26" s="707" customFormat="1" ht="15" customHeight="1" x14ac:dyDescent="0.2">
      <c r="B546" s="16"/>
      <c r="C546" s="66"/>
      <c r="D546" s="16"/>
      <c r="E546" s="16"/>
      <c r="F546" s="16"/>
      <c r="G546" s="16"/>
      <c r="H546" s="16"/>
      <c r="I546" s="16"/>
      <c r="J546" s="16"/>
      <c r="K546" s="16"/>
      <c r="L546"/>
      <c r="M546"/>
      <c r="N546"/>
      <c r="O546"/>
      <c r="P546"/>
      <c r="Q546"/>
      <c r="R546"/>
      <c r="S546"/>
      <c r="T546"/>
      <c r="U546"/>
      <c r="V546"/>
      <c r="W546"/>
      <c r="X546"/>
      <c r="Y546"/>
      <c r="Z546"/>
    </row>
    <row r="547" spans="2:26" s="707" customFormat="1" ht="15" customHeight="1" x14ac:dyDescent="0.2">
      <c r="B547" s="16"/>
      <c r="C547" s="66"/>
      <c r="D547" s="16"/>
      <c r="E547" s="16"/>
      <c r="F547" s="16"/>
      <c r="G547" s="16"/>
      <c r="H547" s="16"/>
      <c r="I547" s="16"/>
      <c r="J547" s="16"/>
      <c r="K547" s="16"/>
      <c r="L547"/>
      <c r="M547"/>
      <c r="N547"/>
      <c r="O547"/>
      <c r="P547"/>
      <c r="Q547"/>
      <c r="R547"/>
      <c r="S547"/>
      <c r="T547"/>
      <c r="U547"/>
      <c r="V547"/>
      <c r="W547"/>
      <c r="X547"/>
      <c r="Y547"/>
      <c r="Z547"/>
    </row>
    <row r="548" spans="2:26" s="707" customFormat="1" ht="15" customHeight="1" x14ac:dyDescent="0.2">
      <c r="B548" s="16"/>
      <c r="C548" s="66"/>
      <c r="D548" s="16"/>
      <c r="E548" s="16"/>
      <c r="F548" s="16"/>
      <c r="G548" s="16"/>
      <c r="H548" s="16"/>
      <c r="I548" s="16"/>
      <c r="J548" s="16"/>
      <c r="K548" s="16"/>
      <c r="L548"/>
      <c r="M548"/>
      <c r="N548"/>
      <c r="O548"/>
      <c r="P548"/>
      <c r="Q548"/>
      <c r="R548"/>
      <c r="S548"/>
      <c r="T548"/>
      <c r="U548"/>
      <c r="V548"/>
      <c r="W548"/>
      <c r="X548"/>
      <c r="Y548"/>
      <c r="Z548"/>
    </row>
    <row r="549" spans="2:26" s="707" customFormat="1" ht="15" customHeight="1" x14ac:dyDescent="0.2">
      <c r="B549" s="16"/>
      <c r="C549" s="66"/>
      <c r="D549" s="16"/>
      <c r="E549" s="16"/>
      <c r="F549" s="16"/>
      <c r="G549" s="16"/>
      <c r="H549" s="16"/>
      <c r="I549" s="16"/>
      <c r="J549" s="16"/>
      <c r="K549" s="16"/>
      <c r="L549"/>
      <c r="M549"/>
      <c r="N549"/>
      <c r="O549"/>
      <c r="P549"/>
      <c r="Q549"/>
      <c r="R549"/>
      <c r="S549"/>
      <c r="T549"/>
      <c r="U549"/>
      <c r="V549"/>
      <c r="W549"/>
      <c r="X549"/>
      <c r="Y549"/>
      <c r="Z549"/>
    </row>
    <row r="550" spans="2:26" s="707" customFormat="1" ht="15" customHeight="1" x14ac:dyDescent="0.2">
      <c r="B550" s="16"/>
      <c r="C550" s="66"/>
      <c r="D550" s="16"/>
      <c r="E550" s="16"/>
      <c r="F550" s="16"/>
      <c r="G550" s="16"/>
      <c r="H550" s="16"/>
      <c r="I550" s="16"/>
      <c r="J550" s="16"/>
      <c r="K550" s="16"/>
      <c r="L550"/>
      <c r="M550"/>
      <c r="N550"/>
      <c r="O550"/>
      <c r="P550"/>
      <c r="Q550"/>
      <c r="R550"/>
      <c r="S550"/>
      <c r="T550"/>
      <c r="U550"/>
      <c r="V550"/>
      <c r="W550"/>
      <c r="X550"/>
      <c r="Y550"/>
      <c r="Z550"/>
    </row>
    <row r="551" spans="2:26" s="707" customFormat="1" ht="15" customHeight="1" x14ac:dyDescent="0.2">
      <c r="B551" s="16"/>
      <c r="C551" s="66"/>
      <c r="D551" s="16"/>
      <c r="E551" s="16"/>
      <c r="F551" s="16"/>
      <c r="G551" s="16"/>
      <c r="H551" s="16"/>
      <c r="I551" s="16"/>
      <c r="J551" s="16"/>
      <c r="K551" s="16"/>
      <c r="L551"/>
      <c r="M551"/>
      <c r="N551"/>
      <c r="O551"/>
      <c r="P551"/>
      <c r="Q551"/>
      <c r="R551"/>
      <c r="S551"/>
      <c r="T551"/>
      <c r="U551"/>
      <c r="V551"/>
      <c r="W551"/>
      <c r="X551"/>
      <c r="Y551"/>
      <c r="Z551"/>
    </row>
    <row r="552" spans="2:26" s="707" customFormat="1" ht="15" customHeight="1" x14ac:dyDescent="0.2">
      <c r="B552" s="16"/>
      <c r="C552" s="66"/>
      <c r="D552" s="16"/>
      <c r="E552" s="16"/>
      <c r="F552" s="16"/>
      <c r="G552" s="16"/>
      <c r="H552" s="16"/>
      <c r="I552" s="16"/>
      <c r="J552" s="16"/>
      <c r="K552" s="16"/>
      <c r="L552"/>
      <c r="M552"/>
      <c r="N552"/>
      <c r="O552"/>
      <c r="P552"/>
      <c r="Q552"/>
      <c r="R552"/>
      <c r="S552"/>
      <c r="T552"/>
      <c r="U552"/>
      <c r="V552"/>
      <c r="W552"/>
      <c r="X552"/>
      <c r="Y552"/>
      <c r="Z552"/>
    </row>
    <row r="553" spans="2:26" s="707" customFormat="1" ht="15" customHeight="1" x14ac:dyDescent="0.2">
      <c r="B553" s="16"/>
      <c r="C553" s="66"/>
      <c r="D553" s="16"/>
      <c r="E553" s="16"/>
      <c r="F553" s="16"/>
      <c r="G553" s="16"/>
      <c r="H553" s="16"/>
      <c r="I553" s="16"/>
      <c r="J553" s="16"/>
      <c r="K553" s="16"/>
      <c r="L553"/>
      <c r="M553"/>
      <c r="N553"/>
      <c r="O553"/>
      <c r="P553"/>
      <c r="Q553"/>
      <c r="R553"/>
      <c r="S553"/>
      <c r="T553"/>
      <c r="U553"/>
      <c r="V553"/>
      <c r="W553"/>
      <c r="X553"/>
      <c r="Y553"/>
      <c r="Z553"/>
    </row>
    <row r="554" spans="2:26" s="707" customFormat="1" ht="15" customHeight="1" x14ac:dyDescent="0.2">
      <c r="B554" s="16"/>
      <c r="C554" s="66"/>
      <c r="D554" s="16"/>
      <c r="E554" s="16"/>
      <c r="F554" s="16"/>
      <c r="G554" s="16"/>
      <c r="H554" s="16"/>
      <c r="I554" s="16"/>
      <c r="J554" s="16"/>
      <c r="K554" s="16"/>
      <c r="L554"/>
      <c r="M554"/>
      <c r="N554"/>
      <c r="O554"/>
      <c r="P554"/>
      <c r="Q554"/>
      <c r="R554"/>
      <c r="S554"/>
      <c r="T554"/>
      <c r="U554"/>
      <c r="V554"/>
      <c r="W554"/>
      <c r="X554"/>
      <c r="Y554"/>
      <c r="Z554"/>
    </row>
    <row r="555" spans="2:26" s="707" customFormat="1" ht="15" customHeight="1" x14ac:dyDescent="0.2">
      <c r="B555" s="16"/>
      <c r="C555" s="66"/>
      <c r="D555" s="16"/>
      <c r="E555" s="16"/>
      <c r="F555" s="16"/>
      <c r="G555" s="16"/>
      <c r="H555" s="16"/>
      <c r="I555" s="16"/>
      <c r="J555" s="16"/>
      <c r="K555" s="16"/>
      <c r="L555"/>
      <c r="M555"/>
      <c r="N555"/>
      <c r="O555"/>
      <c r="P555"/>
      <c r="Q555"/>
      <c r="R555"/>
      <c r="S555"/>
      <c r="T555"/>
      <c r="U555"/>
      <c r="V555"/>
      <c r="W555"/>
      <c r="X555"/>
      <c r="Y555"/>
      <c r="Z555"/>
    </row>
    <row r="556" spans="2:26" s="707" customFormat="1" ht="15" customHeight="1" x14ac:dyDescent="0.2">
      <c r="B556" s="16"/>
      <c r="C556" s="66"/>
      <c r="D556" s="16"/>
      <c r="E556" s="16"/>
      <c r="F556" s="16"/>
      <c r="G556" s="16"/>
      <c r="H556" s="16"/>
      <c r="I556" s="16"/>
      <c r="J556" s="16"/>
      <c r="K556" s="16"/>
      <c r="L556"/>
      <c r="M556"/>
      <c r="N556"/>
      <c r="O556"/>
      <c r="P556"/>
      <c r="Q556"/>
      <c r="R556"/>
      <c r="S556"/>
      <c r="T556"/>
      <c r="U556"/>
      <c r="V556"/>
      <c r="W556"/>
      <c r="X556"/>
      <c r="Y556"/>
      <c r="Z556"/>
    </row>
    <row r="557" spans="2:26" s="707" customFormat="1" ht="15" customHeight="1" x14ac:dyDescent="0.2">
      <c r="B557" s="16"/>
      <c r="C557" s="66"/>
      <c r="D557" s="16"/>
      <c r="E557" s="16"/>
      <c r="F557" s="16"/>
      <c r="G557" s="16"/>
      <c r="H557" s="16"/>
      <c r="I557" s="16"/>
      <c r="J557" s="16"/>
      <c r="K557" s="16"/>
      <c r="L557"/>
      <c r="M557"/>
      <c r="N557"/>
      <c r="O557"/>
      <c r="P557"/>
      <c r="Q557"/>
      <c r="R557"/>
      <c r="S557"/>
      <c r="T557"/>
      <c r="U557"/>
      <c r="V557"/>
      <c r="W557"/>
      <c r="X557"/>
      <c r="Y557"/>
      <c r="Z557"/>
    </row>
    <row r="558" spans="2:26" s="707" customFormat="1" ht="15" customHeight="1" x14ac:dyDescent="0.2">
      <c r="B558" s="16"/>
      <c r="C558" s="66"/>
      <c r="D558" s="16"/>
      <c r="E558" s="16"/>
      <c r="F558" s="16"/>
      <c r="G558" s="16"/>
      <c r="H558" s="16"/>
      <c r="I558" s="16"/>
      <c r="J558" s="16"/>
      <c r="K558" s="16"/>
      <c r="L558"/>
      <c r="M558"/>
      <c r="N558"/>
      <c r="O558"/>
      <c r="P558"/>
      <c r="Q558"/>
      <c r="R558"/>
      <c r="S558"/>
      <c r="T558"/>
      <c r="U558"/>
      <c r="V558"/>
      <c r="W558"/>
      <c r="X558"/>
      <c r="Y558"/>
      <c r="Z558"/>
    </row>
    <row r="559" spans="2:26" s="707" customFormat="1" ht="15" customHeight="1" x14ac:dyDescent="0.2">
      <c r="B559" s="16"/>
      <c r="C559" s="66"/>
      <c r="D559" s="16"/>
      <c r="E559" s="16"/>
      <c r="F559" s="16"/>
      <c r="G559" s="16"/>
      <c r="H559" s="16"/>
      <c r="I559" s="16"/>
      <c r="J559" s="16"/>
      <c r="K559" s="16"/>
      <c r="L559"/>
      <c r="M559"/>
      <c r="N559"/>
      <c r="O559"/>
      <c r="P559"/>
      <c r="Q559"/>
      <c r="R559"/>
      <c r="S559"/>
      <c r="T559"/>
      <c r="U559"/>
      <c r="V559"/>
      <c r="W559"/>
      <c r="X559"/>
      <c r="Y559"/>
      <c r="Z559"/>
    </row>
    <row r="560" spans="2:26" s="707" customFormat="1" ht="15" customHeight="1" x14ac:dyDescent="0.2">
      <c r="B560" s="16"/>
      <c r="C560" s="66"/>
      <c r="D560" s="16"/>
      <c r="E560" s="16"/>
      <c r="F560" s="16"/>
      <c r="G560" s="16"/>
      <c r="H560" s="16"/>
      <c r="I560" s="16"/>
      <c r="J560" s="16"/>
      <c r="K560" s="16"/>
      <c r="L560"/>
      <c r="M560"/>
      <c r="N560"/>
      <c r="O560"/>
      <c r="P560"/>
      <c r="Q560"/>
      <c r="R560"/>
      <c r="S560"/>
      <c r="T560"/>
      <c r="U560"/>
      <c r="V560"/>
      <c r="W560"/>
      <c r="X560"/>
      <c r="Y560"/>
      <c r="Z560"/>
    </row>
    <row r="561" spans="2:26" s="707" customFormat="1" ht="15" customHeight="1" x14ac:dyDescent="0.2">
      <c r="B561" s="16"/>
      <c r="C561" s="66"/>
      <c r="D561" s="16"/>
      <c r="E561" s="16"/>
      <c r="F561" s="16"/>
      <c r="G561" s="16"/>
      <c r="H561" s="16"/>
      <c r="I561" s="16"/>
      <c r="J561" s="16"/>
      <c r="K561" s="16"/>
      <c r="L561"/>
      <c r="M561"/>
      <c r="N561"/>
      <c r="O561"/>
      <c r="P561"/>
      <c r="Q561"/>
      <c r="R561"/>
      <c r="S561"/>
      <c r="T561"/>
      <c r="U561"/>
      <c r="V561"/>
      <c r="W561"/>
      <c r="X561"/>
      <c r="Y561"/>
      <c r="Z561"/>
    </row>
    <row r="562" spans="2:26" s="707" customFormat="1" ht="15" customHeight="1" x14ac:dyDescent="0.2">
      <c r="B562" s="16"/>
      <c r="C562" s="66"/>
      <c r="D562" s="16"/>
      <c r="E562" s="16"/>
      <c r="F562" s="16"/>
      <c r="G562" s="16"/>
      <c r="H562" s="16"/>
      <c r="I562" s="16"/>
      <c r="J562" s="16"/>
      <c r="K562" s="16"/>
      <c r="L562"/>
      <c r="M562"/>
      <c r="N562"/>
      <c r="O562"/>
      <c r="P562"/>
      <c r="Q562"/>
      <c r="R562"/>
      <c r="S562"/>
      <c r="T562"/>
      <c r="U562"/>
      <c r="V562"/>
      <c r="W562"/>
      <c r="X562"/>
      <c r="Y562"/>
      <c r="Z562"/>
    </row>
    <row r="563" spans="2:26" s="707" customFormat="1" ht="15" customHeight="1" x14ac:dyDescent="0.2">
      <c r="B563" s="16"/>
      <c r="C563" s="66"/>
      <c r="D563" s="16"/>
      <c r="E563" s="16"/>
      <c r="F563" s="16"/>
      <c r="G563" s="16"/>
      <c r="H563" s="16"/>
      <c r="I563" s="16"/>
      <c r="J563" s="16"/>
      <c r="K563" s="16"/>
      <c r="L563"/>
      <c r="M563"/>
      <c r="N563"/>
      <c r="O563"/>
      <c r="P563"/>
      <c r="Q563"/>
      <c r="R563"/>
      <c r="S563"/>
      <c r="T563"/>
      <c r="U563"/>
      <c r="V563"/>
      <c r="W563"/>
      <c r="X563"/>
      <c r="Y563"/>
      <c r="Z563"/>
    </row>
    <row r="564" spans="2:26" s="707" customFormat="1" ht="15" customHeight="1" x14ac:dyDescent="0.2">
      <c r="B564" s="16"/>
      <c r="C564" s="66"/>
      <c r="D564" s="16"/>
      <c r="E564" s="16"/>
      <c r="F564" s="16"/>
      <c r="G564" s="16"/>
      <c r="H564" s="16"/>
      <c r="I564" s="16"/>
      <c r="J564" s="16"/>
      <c r="K564" s="16"/>
      <c r="L564"/>
      <c r="M564"/>
      <c r="N564"/>
      <c r="O564"/>
      <c r="P564"/>
      <c r="Q564"/>
      <c r="R564"/>
      <c r="S564"/>
      <c r="T564"/>
      <c r="U564"/>
      <c r="V564"/>
      <c r="W564"/>
      <c r="X564"/>
      <c r="Y564"/>
      <c r="Z564"/>
    </row>
    <row r="565" spans="2:26" s="707" customFormat="1" ht="15" customHeight="1" x14ac:dyDescent="0.2">
      <c r="B565" s="16"/>
      <c r="C565" s="66"/>
      <c r="D565" s="16"/>
      <c r="E565" s="16"/>
      <c r="F565" s="16"/>
      <c r="G565" s="16"/>
      <c r="H565" s="16"/>
      <c r="I565" s="16"/>
      <c r="J565" s="16"/>
      <c r="K565" s="16"/>
      <c r="L565"/>
      <c r="M565"/>
      <c r="N565"/>
      <c r="O565"/>
      <c r="P565"/>
      <c r="Q565"/>
      <c r="R565"/>
      <c r="S565"/>
      <c r="T565"/>
      <c r="U565"/>
      <c r="V565"/>
      <c r="W565"/>
      <c r="X565"/>
      <c r="Y565"/>
      <c r="Z565"/>
    </row>
    <row r="566" spans="2:26" s="707" customFormat="1" ht="15" customHeight="1" x14ac:dyDescent="0.2">
      <c r="B566" s="16"/>
      <c r="C566" s="66"/>
      <c r="D566" s="16"/>
      <c r="E566" s="16"/>
      <c r="F566" s="16"/>
      <c r="G566" s="16"/>
      <c r="H566" s="16"/>
      <c r="I566" s="16"/>
      <c r="J566" s="16"/>
      <c r="K566" s="16"/>
      <c r="L566"/>
      <c r="M566"/>
      <c r="N566"/>
      <c r="O566"/>
      <c r="P566"/>
      <c r="Q566"/>
      <c r="R566"/>
      <c r="S566"/>
      <c r="T566"/>
      <c r="U566"/>
      <c r="V566"/>
      <c r="W566"/>
      <c r="X566"/>
      <c r="Y566"/>
      <c r="Z566"/>
    </row>
    <row r="567" spans="2:26" s="707" customFormat="1" ht="15" customHeight="1" x14ac:dyDescent="0.2">
      <c r="B567" s="16"/>
      <c r="C567" s="66"/>
      <c r="D567" s="16"/>
      <c r="E567" s="16"/>
      <c r="F567" s="16"/>
      <c r="G567" s="16"/>
      <c r="H567" s="16"/>
      <c r="I567" s="16"/>
      <c r="J567" s="16"/>
      <c r="K567" s="16"/>
      <c r="L567"/>
      <c r="M567"/>
      <c r="N567"/>
      <c r="O567"/>
      <c r="P567"/>
      <c r="Q567"/>
      <c r="R567"/>
      <c r="S567"/>
      <c r="T567"/>
      <c r="U567"/>
      <c r="V567"/>
      <c r="W567"/>
      <c r="X567"/>
      <c r="Y567"/>
      <c r="Z567"/>
    </row>
    <row r="568" spans="2:26" s="707" customFormat="1" ht="15" customHeight="1" x14ac:dyDescent="0.2">
      <c r="B568" s="16"/>
      <c r="C568" s="66"/>
      <c r="D568" s="16"/>
      <c r="E568" s="16"/>
      <c r="F568" s="16"/>
      <c r="G568" s="16"/>
      <c r="H568" s="16"/>
      <c r="I568" s="16"/>
      <c r="J568" s="16"/>
      <c r="K568" s="16"/>
      <c r="L568"/>
      <c r="M568"/>
      <c r="N568"/>
      <c r="O568"/>
      <c r="P568"/>
      <c r="Q568"/>
      <c r="R568"/>
      <c r="S568"/>
      <c r="T568"/>
      <c r="U568"/>
      <c r="V568"/>
      <c r="W568"/>
      <c r="X568"/>
      <c r="Y568"/>
      <c r="Z568"/>
    </row>
    <row r="569" spans="2:26" s="707" customFormat="1" ht="15" customHeight="1" x14ac:dyDescent="0.2">
      <c r="B569" s="16"/>
      <c r="C569" s="66"/>
      <c r="D569" s="16"/>
      <c r="E569" s="16"/>
      <c r="F569" s="16"/>
      <c r="G569" s="16"/>
      <c r="H569" s="16"/>
      <c r="I569" s="16"/>
      <c r="J569" s="16"/>
      <c r="K569" s="16"/>
      <c r="L569"/>
      <c r="M569"/>
      <c r="N569"/>
      <c r="O569"/>
      <c r="P569"/>
      <c r="Q569"/>
      <c r="R569"/>
      <c r="S569"/>
      <c r="T569"/>
      <c r="U569"/>
      <c r="V569"/>
      <c r="W569"/>
      <c r="X569"/>
      <c r="Y569"/>
      <c r="Z569"/>
    </row>
    <row r="570" spans="2:26" s="707" customFormat="1" ht="15" customHeight="1" x14ac:dyDescent="0.2">
      <c r="B570" s="16"/>
      <c r="C570" s="66"/>
      <c r="D570" s="16"/>
      <c r="E570" s="16"/>
      <c r="F570" s="16"/>
      <c r="G570" s="16"/>
      <c r="H570" s="16"/>
      <c r="I570" s="16"/>
      <c r="J570" s="16"/>
      <c r="K570" s="16"/>
      <c r="L570"/>
      <c r="M570"/>
      <c r="N570"/>
      <c r="O570"/>
      <c r="P570"/>
      <c r="Q570"/>
      <c r="R570"/>
      <c r="S570"/>
      <c r="T570"/>
      <c r="U570"/>
      <c r="V570"/>
      <c r="W570"/>
      <c r="X570"/>
      <c r="Y570"/>
      <c r="Z570"/>
    </row>
    <row r="571" spans="2:26" s="707" customFormat="1" ht="15" customHeight="1" x14ac:dyDescent="0.2">
      <c r="B571" s="16"/>
      <c r="C571" s="66"/>
      <c r="D571" s="16"/>
      <c r="E571" s="16"/>
      <c r="F571" s="16"/>
      <c r="G571" s="16"/>
      <c r="H571" s="16"/>
      <c r="I571" s="16"/>
      <c r="J571" s="16"/>
      <c r="K571" s="16"/>
      <c r="L571"/>
      <c r="M571"/>
      <c r="N571"/>
      <c r="O571"/>
      <c r="P571"/>
      <c r="Q571"/>
      <c r="R571"/>
      <c r="S571"/>
      <c r="T571"/>
      <c r="U571"/>
      <c r="V571"/>
      <c r="W571"/>
      <c r="X571"/>
      <c r="Y571"/>
      <c r="Z571"/>
    </row>
    <row r="572" spans="2:26" s="707" customFormat="1" ht="15" customHeight="1" x14ac:dyDescent="0.2">
      <c r="B572" s="16"/>
      <c r="C572" s="66"/>
      <c r="D572" s="16"/>
      <c r="E572" s="16"/>
      <c r="F572" s="16"/>
      <c r="G572" s="16"/>
      <c r="H572" s="16"/>
      <c r="I572" s="16"/>
      <c r="J572" s="16"/>
      <c r="K572" s="16"/>
      <c r="L572"/>
      <c r="M572"/>
      <c r="N572"/>
      <c r="O572"/>
      <c r="P572"/>
      <c r="Q572"/>
      <c r="R572"/>
      <c r="S572"/>
      <c r="T572"/>
      <c r="U572"/>
      <c r="V572"/>
      <c r="W572"/>
      <c r="X572"/>
      <c r="Y572"/>
      <c r="Z572"/>
    </row>
    <row r="573" spans="2:26" s="707" customFormat="1" ht="15" customHeight="1" x14ac:dyDescent="0.2">
      <c r="B573" s="16"/>
      <c r="C573" s="66"/>
      <c r="D573" s="16"/>
      <c r="E573" s="16"/>
      <c r="F573" s="16"/>
      <c r="G573" s="16"/>
      <c r="H573" s="16"/>
      <c r="I573" s="16"/>
      <c r="J573" s="16"/>
      <c r="K573" s="16"/>
      <c r="L573"/>
      <c r="M573"/>
      <c r="N573"/>
      <c r="O573"/>
      <c r="P573"/>
      <c r="Q573"/>
      <c r="R573"/>
      <c r="S573"/>
      <c r="T573"/>
      <c r="U573"/>
      <c r="V573"/>
      <c r="W573"/>
      <c r="X573"/>
      <c r="Y573"/>
      <c r="Z573"/>
    </row>
    <row r="574" spans="2:26" s="707" customFormat="1" ht="15" customHeight="1" x14ac:dyDescent="0.2">
      <c r="B574" s="16"/>
      <c r="C574" s="66"/>
      <c r="D574" s="16"/>
      <c r="E574" s="16"/>
      <c r="F574" s="16"/>
      <c r="G574" s="16"/>
      <c r="H574" s="16"/>
      <c r="I574" s="16"/>
      <c r="J574" s="16"/>
      <c r="K574" s="16"/>
      <c r="L574"/>
      <c r="M574"/>
      <c r="N574"/>
      <c r="O574"/>
      <c r="P574"/>
      <c r="Q574"/>
      <c r="R574"/>
      <c r="S574"/>
      <c r="T574"/>
      <c r="U574"/>
      <c r="V574"/>
      <c r="W574"/>
      <c r="X574"/>
      <c r="Y574"/>
      <c r="Z574"/>
    </row>
    <row r="575" spans="2:26" s="707" customFormat="1" ht="15" customHeight="1" x14ac:dyDescent="0.2">
      <c r="B575" s="16"/>
      <c r="C575" s="66"/>
      <c r="D575" s="16"/>
      <c r="E575" s="16"/>
      <c r="F575" s="16"/>
      <c r="G575" s="16"/>
      <c r="H575" s="16"/>
      <c r="I575" s="16"/>
      <c r="J575" s="16"/>
      <c r="K575" s="16"/>
      <c r="L575"/>
      <c r="M575"/>
      <c r="N575"/>
      <c r="O575"/>
      <c r="P575"/>
      <c r="Q575"/>
      <c r="R575"/>
      <c r="S575"/>
      <c r="T575"/>
      <c r="U575"/>
      <c r="V575"/>
      <c r="W575"/>
      <c r="X575"/>
      <c r="Y575"/>
      <c r="Z575"/>
    </row>
    <row r="576" spans="2:26" s="707" customFormat="1" ht="15" customHeight="1" x14ac:dyDescent="0.2">
      <c r="B576" s="16"/>
      <c r="C576" s="66"/>
      <c r="D576" s="16"/>
      <c r="E576" s="16"/>
      <c r="F576" s="16"/>
      <c r="G576" s="16"/>
      <c r="H576" s="16"/>
      <c r="I576" s="16"/>
      <c r="J576" s="16"/>
      <c r="K576" s="16"/>
      <c r="L576"/>
      <c r="M576"/>
      <c r="N576"/>
      <c r="O576"/>
      <c r="P576"/>
      <c r="Q576"/>
      <c r="R576"/>
      <c r="S576"/>
      <c r="T576"/>
      <c r="U576"/>
      <c r="V576"/>
      <c r="W576"/>
      <c r="X576"/>
      <c r="Y576"/>
      <c r="Z576"/>
    </row>
    <row r="577" spans="2:26" s="707" customFormat="1" ht="15" customHeight="1" x14ac:dyDescent="0.2">
      <c r="B577" s="16"/>
      <c r="C577" s="66"/>
      <c r="D577" s="16"/>
      <c r="E577" s="16"/>
      <c r="F577" s="16"/>
      <c r="G577" s="16"/>
      <c r="H577" s="16"/>
      <c r="I577" s="16"/>
      <c r="J577" s="16"/>
      <c r="K577" s="16"/>
      <c r="L577"/>
      <c r="M577"/>
      <c r="N577"/>
      <c r="O577"/>
      <c r="P577"/>
      <c r="Q577"/>
      <c r="R577"/>
      <c r="S577"/>
      <c r="T577"/>
      <c r="U577"/>
      <c r="V577"/>
      <c r="W577"/>
      <c r="X577"/>
      <c r="Y577"/>
      <c r="Z577"/>
    </row>
    <row r="578" spans="2:26" s="707" customFormat="1" ht="15" customHeight="1" x14ac:dyDescent="0.2">
      <c r="B578" s="16"/>
      <c r="C578" s="66"/>
      <c r="D578" s="16"/>
      <c r="E578" s="16"/>
      <c r="F578" s="16"/>
      <c r="G578" s="16"/>
      <c r="H578" s="16"/>
      <c r="I578" s="16"/>
      <c r="J578" s="16"/>
      <c r="K578" s="16"/>
      <c r="L578"/>
      <c r="M578"/>
      <c r="N578"/>
      <c r="O578"/>
      <c r="P578"/>
      <c r="Q578"/>
      <c r="R578"/>
      <c r="S578"/>
      <c r="T578"/>
      <c r="U578"/>
      <c r="V578"/>
      <c r="W578"/>
      <c r="X578"/>
      <c r="Y578"/>
      <c r="Z578"/>
    </row>
    <row r="579" spans="2:26" s="707" customFormat="1" ht="15" customHeight="1" x14ac:dyDescent="0.2">
      <c r="B579" s="16"/>
      <c r="C579" s="66"/>
      <c r="D579" s="16"/>
      <c r="E579" s="16"/>
      <c r="F579" s="16"/>
      <c r="G579" s="16"/>
      <c r="H579" s="16"/>
      <c r="I579" s="16"/>
      <c r="J579" s="16"/>
      <c r="K579" s="16"/>
      <c r="L579"/>
      <c r="M579"/>
      <c r="N579"/>
      <c r="O579"/>
      <c r="P579"/>
      <c r="Q579"/>
      <c r="R579"/>
      <c r="S579"/>
      <c r="T579"/>
      <c r="U579"/>
      <c r="V579"/>
      <c r="W579"/>
      <c r="X579"/>
      <c r="Y579"/>
      <c r="Z579"/>
    </row>
    <row r="580" spans="2:26" s="707" customFormat="1" ht="15" customHeight="1" x14ac:dyDescent="0.2">
      <c r="B580" s="16"/>
      <c r="C580" s="66"/>
      <c r="D580" s="16"/>
      <c r="E580" s="16"/>
      <c r="F580" s="16"/>
      <c r="G580" s="16"/>
      <c r="H580" s="16"/>
      <c r="I580" s="16"/>
      <c r="J580" s="16"/>
      <c r="K580" s="16"/>
      <c r="L580"/>
      <c r="M580"/>
      <c r="N580"/>
      <c r="O580"/>
      <c r="P580"/>
      <c r="Q580"/>
      <c r="R580"/>
      <c r="S580"/>
      <c r="T580"/>
      <c r="U580"/>
      <c r="V580"/>
      <c r="W580"/>
      <c r="X580"/>
      <c r="Y580"/>
      <c r="Z580"/>
    </row>
    <row r="581" spans="2:26" s="707" customFormat="1" ht="15" customHeight="1" x14ac:dyDescent="0.2">
      <c r="B581" s="16"/>
      <c r="C581" s="66"/>
      <c r="D581" s="16"/>
      <c r="E581" s="16"/>
      <c r="F581" s="16"/>
      <c r="G581" s="16"/>
      <c r="H581" s="16"/>
      <c r="I581" s="16"/>
      <c r="J581" s="16"/>
      <c r="K581" s="16"/>
      <c r="L581"/>
      <c r="M581"/>
      <c r="N581"/>
      <c r="O581"/>
      <c r="P581"/>
      <c r="Q581"/>
      <c r="R581"/>
      <c r="S581"/>
      <c r="T581"/>
      <c r="U581"/>
      <c r="V581"/>
      <c r="W581"/>
      <c r="X581"/>
      <c r="Y581"/>
      <c r="Z581"/>
    </row>
    <row r="582" spans="2:26" s="707" customFormat="1" ht="15" customHeight="1" x14ac:dyDescent="0.2">
      <c r="B582" s="16"/>
      <c r="C582" s="66"/>
      <c r="D582" s="16"/>
      <c r="E582" s="16"/>
      <c r="F582" s="16"/>
      <c r="G582" s="16"/>
      <c r="H582" s="16"/>
      <c r="I582" s="16"/>
      <c r="J582" s="16"/>
      <c r="K582" s="16"/>
      <c r="L582"/>
      <c r="M582"/>
      <c r="N582"/>
      <c r="O582"/>
      <c r="P582"/>
      <c r="Q582"/>
      <c r="R582"/>
      <c r="S582"/>
      <c r="T582"/>
      <c r="U582"/>
      <c r="V582"/>
      <c r="W582"/>
      <c r="X582"/>
      <c r="Y582"/>
      <c r="Z582"/>
    </row>
    <row r="583" spans="2:26" s="707" customFormat="1" ht="15" customHeight="1" x14ac:dyDescent="0.2">
      <c r="B583" s="16"/>
      <c r="C583" s="66"/>
      <c r="D583" s="16"/>
      <c r="E583" s="16"/>
      <c r="F583" s="16"/>
      <c r="G583" s="16"/>
      <c r="H583" s="16"/>
      <c r="I583" s="16"/>
      <c r="J583" s="16"/>
      <c r="K583" s="16"/>
      <c r="L583"/>
      <c r="M583"/>
      <c r="N583"/>
      <c r="O583"/>
      <c r="P583"/>
      <c r="Q583"/>
      <c r="R583"/>
      <c r="S583"/>
      <c r="T583"/>
      <c r="U583"/>
      <c r="V583"/>
      <c r="W583"/>
      <c r="X583"/>
      <c r="Y583"/>
      <c r="Z583"/>
    </row>
    <row r="584" spans="2:26" s="707" customFormat="1" ht="15" customHeight="1" x14ac:dyDescent="0.2">
      <c r="B584" s="16"/>
      <c r="C584" s="66"/>
      <c r="D584" s="16"/>
      <c r="E584" s="16"/>
      <c r="F584" s="16"/>
      <c r="G584" s="16"/>
      <c r="H584" s="16"/>
      <c r="I584" s="16"/>
      <c r="J584" s="16"/>
      <c r="K584" s="16"/>
      <c r="L584"/>
      <c r="M584"/>
      <c r="N584"/>
      <c r="O584"/>
      <c r="P584"/>
      <c r="Q584"/>
      <c r="R584"/>
      <c r="S584"/>
      <c r="T584"/>
      <c r="U584"/>
      <c r="V584"/>
      <c r="W584"/>
      <c r="X584"/>
      <c r="Y584"/>
      <c r="Z584"/>
    </row>
    <row r="585" spans="2:26" s="707" customFormat="1" ht="15" customHeight="1" x14ac:dyDescent="0.2">
      <c r="B585" s="16"/>
      <c r="C585" s="66"/>
      <c r="D585" s="16"/>
      <c r="E585" s="16"/>
      <c r="F585" s="16"/>
      <c r="G585" s="16"/>
      <c r="H585" s="16"/>
      <c r="I585" s="16"/>
      <c r="J585" s="16"/>
      <c r="K585" s="16"/>
      <c r="L585"/>
      <c r="M585"/>
      <c r="N585"/>
      <c r="O585"/>
      <c r="P585"/>
      <c r="Q585"/>
      <c r="R585"/>
      <c r="S585"/>
      <c r="T585"/>
      <c r="U585"/>
      <c r="V585"/>
      <c r="W585"/>
      <c r="X585"/>
      <c r="Y585"/>
      <c r="Z585"/>
    </row>
    <row r="586" spans="2:26" s="707" customFormat="1" ht="15" customHeight="1" x14ac:dyDescent="0.2">
      <c r="B586" s="16"/>
      <c r="C586" s="66"/>
      <c r="D586" s="16"/>
      <c r="E586" s="16"/>
      <c r="F586" s="16"/>
      <c r="G586" s="16"/>
      <c r="H586" s="16"/>
      <c r="I586" s="16"/>
      <c r="J586" s="16"/>
      <c r="K586" s="16"/>
      <c r="L586"/>
      <c r="M586"/>
      <c r="N586"/>
      <c r="O586"/>
      <c r="P586"/>
      <c r="Q586"/>
      <c r="R586"/>
      <c r="S586"/>
      <c r="T586"/>
      <c r="U586"/>
      <c r="V586"/>
      <c r="W586"/>
      <c r="X586"/>
      <c r="Y586"/>
      <c r="Z586"/>
    </row>
    <row r="587" spans="2:26" s="707" customFormat="1" ht="15" customHeight="1" x14ac:dyDescent="0.2">
      <c r="B587" s="16"/>
      <c r="C587" s="66"/>
      <c r="D587" s="16"/>
      <c r="E587" s="16"/>
      <c r="F587" s="16"/>
      <c r="G587" s="16"/>
      <c r="H587" s="16"/>
      <c r="I587" s="16"/>
      <c r="J587" s="16"/>
      <c r="K587" s="16"/>
      <c r="L587"/>
      <c r="M587"/>
      <c r="N587"/>
      <c r="O587"/>
      <c r="P587"/>
      <c r="Q587"/>
      <c r="R587"/>
      <c r="S587"/>
      <c r="T587"/>
      <c r="U587"/>
      <c r="V587"/>
      <c r="W587"/>
      <c r="X587"/>
      <c r="Y587"/>
      <c r="Z587"/>
    </row>
    <row r="588" spans="2:26" s="707" customFormat="1" ht="15" customHeight="1" x14ac:dyDescent="0.2">
      <c r="B588" s="16"/>
      <c r="C588" s="66"/>
      <c r="D588" s="16"/>
      <c r="E588" s="16"/>
      <c r="F588" s="16"/>
      <c r="G588" s="16"/>
      <c r="H588" s="16"/>
      <c r="I588" s="16"/>
      <c r="J588" s="16"/>
      <c r="K588" s="16"/>
      <c r="L588"/>
      <c r="M588"/>
      <c r="N588"/>
      <c r="O588"/>
      <c r="P588"/>
      <c r="Q588"/>
      <c r="R588"/>
      <c r="S588"/>
      <c r="T588"/>
      <c r="U588"/>
      <c r="V588"/>
      <c r="W588"/>
      <c r="X588"/>
      <c r="Y588"/>
      <c r="Z588"/>
    </row>
    <row r="589" spans="2:26" s="707" customFormat="1" ht="15" customHeight="1" x14ac:dyDescent="0.2">
      <c r="B589" s="16"/>
      <c r="C589" s="66"/>
      <c r="D589" s="16"/>
      <c r="E589" s="16"/>
      <c r="F589" s="16"/>
      <c r="G589" s="16"/>
      <c r="H589" s="16"/>
      <c r="I589" s="16"/>
      <c r="J589" s="16"/>
      <c r="K589" s="16"/>
      <c r="L589"/>
      <c r="M589"/>
      <c r="N589"/>
      <c r="O589"/>
      <c r="P589"/>
      <c r="Q589"/>
      <c r="R589"/>
      <c r="S589"/>
      <c r="T589"/>
      <c r="U589"/>
      <c r="V589"/>
      <c r="W589"/>
      <c r="X589"/>
      <c r="Y589"/>
      <c r="Z589"/>
    </row>
    <row r="590" spans="2:26" s="707" customFormat="1" ht="15" customHeight="1" x14ac:dyDescent="0.2">
      <c r="B590" s="16"/>
      <c r="C590" s="66"/>
      <c r="D590" s="16"/>
      <c r="E590" s="16"/>
      <c r="F590" s="16"/>
      <c r="G590" s="16"/>
      <c r="H590" s="16"/>
      <c r="I590" s="16"/>
      <c r="J590" s="16"/>
      <c r="K590" s="16"/>
      <c r="L590"/>
      <c r="M590"/>
      <c r="N590"/>
      <c r="O590"/>
      <c r="P590"/>
      <c r="Q590"/>
      <c r="R590"/>
      <c r="S590"/>
      <c r="T590"/>
      <c r="U590"/>
      <c r="V590"/>
      <c r="W590"/>
      <c r="X590"/>
      <c r="Y590"/>
      <c r="Z590"/>
    </row>
    <row r="591" spans="2:26" s="707" customFormat="1" ht="15" customHeight="1" x14ac:dyDescent="0.2">
      <c r="B591" s="16"/>
      <c r="C591" s="66"/>
      <c r="D591" s="16"/>
      <c r="E591" s="16"/>
      <c r="F591" s="16"/>
      <c r="G591" s="16"/>
      <c r="H591" s="16"/>
      <c r="I591" s="16"/>
      <c r="J591" s="16"/>
      <c r="K591" s="16"/>
      <c r="L591"/>
      <c r="M591"/>
      <c r="N591"/>
      <c r="O591"/>
      <c r="P591"/>
      <c r="Q591"/>
      <c r="R591"/>
      <c r="S591"/>
      <c r="T591"/>
      <c r="U591"/>
      <c r="V591"/>
      <c r="W591"/>
      <c r="X591"/>
      <c r="Y591"/>
      <c r="Z591"/>
    </row>
    <row r="592" spans="2:26" s="707" customFormat="1" ht="15" customHeight="1" x14ac:dyDescent="0.2">
      <c r="B592" s="16"/>
      <c r="C592" s="66"/>
      <c r="D592" s="16"/>
      <c r="E592" s="16"/>
      <c r="F592" s="16"/>
      <c r="G592" s="16"/>
      <c r="H592" s="16"/>
      <c r="I592" s="16"/>
      <c r="J592" s="16"/>
      <c r="K592" s="16"/>
      <c r="L592"/>
      <c r="M592"/>
      <c r="N592"/>
      <c r="O592"/>
      <c r="P592"/>
      <c r="Q592"/>
      <c r="R592"/>
      <c r="S592"/>
      <c r="T592"/>
      <c r="U592"/>
      <c r="V592"/>
      <c r="W592"/>
      <c r="X592"/>
      <c r="Y592"/>
      <c r="Z592"/>
    </row>
    <row r="593" spans="2:26" s="707" customFormat="1" ht="15" customHeight="1" x14ac:dyDescent="0.2">
      <c r="B593" s="16"/>
      <c r="C593" s="66"/>
      <c r="D593" s="16"/>
      <c r="E593" s="16"/>
      <c r="F593" s="16"/>
      <c r="G593" s="16"/>
      <c r="H593" s="16"/>
      <c r="I593" s="16"/>
      <c r="J593" s="16"/>
      <c r="K593" s="16"/>
      <c r="L593"/>
      <c r="M593"/>
      <c r="N593"/>
      <c r="O593"/>
      <c r="P593"/>
      <c r="Q593"/>
      <c r="R593"/>
      <c r="S593"/>
      <c r="T593"/>
      <c r="U593"/>
      <c r="V593"/>
      <c r="W593"/>
      <c r="X593"/>
      <c r="Y593"/>
      <c r="Z593"/>
    </row>
    <row r="594" spans="2:26" s="707" customFormat="1" ht="15" customHeight="1" x14ac:dyDescent="0.2">
      <c r="B594" s="16"/>
      <c r="C594" s="66"/>
      <c r="D594" s="16"/>
      <c r="E594" s="16"/>
      <c r="F594" s="16"/>
      <c r="G594" s="16"/>
      <c r="H594" s="16"/>
      <c r="I594" s="16"/>
      <c r="J594" s="16"/>
      <c r="K594" s="16"/>
      <c r="L594"/>
      <c r="M594"/>
      <c r="N594"/>
      <c r="O594"/>
      <c r="P594"/>
      <c r="Q594"/>
      <c r="R594"/>
      <c r="S594"/>
      <c r="T594"/>
      <c r="U594"/>
      <c r="V594"/>
      <c r="W594"/>
      <c r="X594"/>
      <c r="Y594"/>
      <c r="Z594"/>
    </row>
    <row r="595" spans="2:26" s="707" customFormat="1" ht="15" customHeight="1" x14ac:dyDescent="0.2">
      <c r="B595" s="16"/>
      <c r="C595" s="66"/>
      <c r="D595" s="16"/>
      <c r="E595" s="16"/>
      <c r="F595" s="16"/>
      <c r="G595" s="16"/>
      <c r="H595" s="16"/>
      <c r="I595" s="16"/>
      <c r="J595" s="16"/>
      <c r="K595" s="16"/>
      <c r="L595"/>
      <c r="M595"/>
      <c r="N595"/>
      <c r="O595"/>
      <c r="P595"/>
      <c r="Q595"/>
      <c r="R595"/>
      <c r="S595"/>
      <c r="T595"/>
      <c r="U595"/>
      <c r="V595"/>
      <c r="W595"/>
      <c r="X595"/>
      <c r="Y595"/>
      <c r="Z595"/>
    </row>
    <row r="596" spans="2:26" s="707" customFormat="1" ht="15" customHeight="1" x14ac:dyDescent="0.2">
      <c r="B596" s="16"/>
      <c r="C596" s="66"/>
      <c r="D596" s="16"/>
      <c r="E596" s="16"/>
      <c r="F596" s="16"/>
      <c r="G596" s="16"/>
      <c r="H596" s="16"/>
      <c r="I596" s="16"/>
      <c r="J596" s="16"/>
      <c r="K596" s="16"/>
      <c r="L596"/>
      <c r="M596"/>
      <c r="N596"/>
      <c r="O596"/>
      <c r="P596"/>
      <c r="Q596"/>
      <c r="R596"/>
      <c r="S596"/>
      <c r="T596"/>
      <c r="U596"/>
      <c r="V596"/>
      <c r="W596"/>
      <c r="X596"/>
      <c r="Y596"/>
      <c r="Z596"/>
    </row>
    <row r="597" spans="2:26" s="707" customFormat="1" ht="15" customHeight="1" x14ac:dyDescent="0.2">
      <c r="B597" s="16"/>
      <c r="C597" s="66"/>
      <c r="D597" s="16"/>
      <c r="E597" s="16"/>
      <c r="F597" s="16"/>
      <c r="G597" s="16"/>
      <c r="H597" s="16"/>
      <c r="I597" s="16"/>
      <c r="J597" s="16"/>
      <c r="K597" s="16"/>
      <c r="L597"/>
      <c r="M597"/>
      <c r="N597"/>
      <c r="O597"/>
      <c r="P597"/>
      <c r="Q597"/>
      <c r="R597"/>
      <c r="S597"/>
      <c r="T597"/>
      <c r="U597"/>
      <c r="V597"/>
      <c r="W597"/>
      <c r="X597"/>
      <c r="Y597"/>
      <c r="Z597"/>
    </row>
    <row r="598" spans="2:26" s="707" customFormat="1" ht="15" customHeight="1" x14ac:dyDescent="0.2">
      <c r="B598" s="16"/>
      <c r="C598" s="66"/>
      <c r="D598" s="16"/>
      <c r="E598" s="16"/>
      <c r="F598" s="16"/>
      <c r="G598" s="16"/>
      <c r="H598" s="16"/>
      <c r="I598" s="16"/>
      <c r="J598" s="16"/>
      <c r="K598" s="16"/>
      <c r="L598"/>
      <c r="M598"/>
      <c r="N598"/>
      <c r="O598"/>
      <c r="P598"/>
      <c r="Q598"/>
      <c r="R598"/>
      <c r="S598"/>
      <c r="T598"/>
      <c r="U598"/>
      <c r="V598"/>
      <c r="W598"/>
      <c r="X598"/>
      <c r="Y598"/>
      <c r="Z598"/>
    </row>
    <row r="599" spans="2:26" s="707" customFormat="1" ht="15" customHeight="1" x14ac:dyDescent="0.2">
      <c r="B599" s="16"/>
      <c r="C599" s="66"/>
      <c r="D599" s="16"/>
      <c r="E599" s="16"/>
      <c r="F599" s="16"/>
      <c r="G599" s="16"/>
      <c r="H599" s="16"/>
      <c r="I599" s="16"/>
      <c r="J599" s="16"/>
      <c r="K599" s="16"/>
      <c r="L599"/>
      <c r="M599"/>
      <c r="N599"/>
      <c r="O599"/>
      <c r="P599"/>
      <c r="Q599"/>
      <c r="R599"/>
      <c r="S599"/>
      <c r="T599"/>
      <c r="U599"/>
      <c r="V599"/>
      <c r="W599"/>
      <c r="X599"/>
      <c r="Y599"/>
      <c r="Z599"/>
    </row>
    <row r="600" spans="2:26" s="707" customFormat="1" ht="15" customHeight="1" x14ac:dyDescent="0.2">
      <c r="B600" s="16"/>
      <c r="C600" s="66"/>
      <c r="D600" s="16"/>
      <c r="E600" s="16"/>
      <c r="F600" s="16"/>
      <c r="G600" s="16"/>
      <c r="H600" s="16"/>
      <c r="I600" s="16"/>
      <c r="J600" s="16"/>
      <c r="K600" s="16"/>
      <c r="L600"/>
      <c r="M600"/>
      <c r="N600"/>
      <c r="O600"/>
      <c r="P600"/>
      <c r="Q600"/>
      <c r="R600"/>
      <c r="S600"/>
      <c r="T600"/>
      <c r="U600"/>
      <c r="V600"/>
      <c r="W600"/>
      <c r="X600"/>
      <c r="Y600"/>
      <c r="Z600"/>
    </row>
    <row r="601" spans="2:26" s="707" customFormat="1" ht="15" customHeight="1" x14ac:dyDescent="0.2">
      <c r="B601" s="16"/>
      <c r="C601" s="66"/>
      <c r="D601" s="16"/>
      <c r="E601" s="16"/>
      <c r="F601" s="16"/>
      <c r="G601" s="16"/>
      <c r="H601" s="16"/>
      <c r="I601" s="16"/>
      <c r="J601" s="16"/>
      <c r="K601" s="16"/>
      <c r="L601"/>
      <c r="M601"/>
      <c r="N601"/>
      <c r="O601"/>
      <c r="P601"/>
      <c r="Q601"/>
      <c r="R601"/>
      <c r="S601"/>
      <c r="T601"/>
      <c r="U601"/>
      <c r="V601"/>
      <c r="W601"/>
      <c r="X601"/>
      <c r="Y601"/>
      <c r="Z601"/>
    </row>
    <row r="602" spans="2:26" s="707" customFormat="1" ht="15" customHeight="1" x14ac:dyDescent="0.2">
      <c r="B602" s="16"/>
      <c r="C602" s="66"/>
      <c r="D602" s="16"/>
      <c r="E602" s="16"/>
      <c r="F602" s="16"/>
      <c r="G602" s="16"/>
      <c r="H602" s="16"/>
      <c r="I602" s="16"/>
      <c r="J602" s="16"/>
      <c r="K602" s="16"/>
      <c r="L602"/>
      <c r="M602"/>
      <c r="N602"/>
      <c r="O602"/>
      <c r="P602"/>
      <c r="Q602"/>
      <c r="R602"/>
      <c r="S602"/>
      <c r="T602"/>
      <c r="U602"/>
      <c r="V602"/>
      <c r="W602"/>
      <c r="X602"/>
      <c r="Y602"/>
      <c r="Z602"/>
    </row>
    <row r="603" spans="2:26" s="707" customFormat="1" ht="15" customHeight="1" x14ac:dyDescent="0.2">
      <c r="B603" s="16"/>
      <c r="C603" s="66"/>
      <c r="D603" s="16"/>
      <c r="E603" s="16"/>
      <c r="F603" s="16"/>
      <c r="G603" s="16"/>
      <c r="H603" s="16"/>
      <c r="I603" s="16"/>
      <c r="J603" s="16"/>
      <c r="K603" s="16"/>
      <c r="L603"/>
      <c r="M603"/>
      <c r="N603"/>
      <c r="O603"/>
      <c r="P603"/>
      <c r="Q603"/>
      <c r="R603"/>
      <c r="S603"/>
      <c r="T603"/>
      <c r="U603"/>
      <c r="V603"/>
      <c r="W603"/>
      <c r="X603"/>
      <c r="Y603"/>
      <c r="Z603"/>
    </row>
    <row r="604" spans="2:26" s="707" customFormat="1" ht="15" customHeight="1" x14ac:dyDescent="0.2">
      <c r="B604" s="16"/>
      <c r="C604" s="66"/>
      <c r="D604" s="16"/>
      <c r="E604" s="16"/>
      <c r="F604" s="16"/>
      <c r="G604" s="16"/>
      <c r="H604" s="16"/>
      <c r="I604" s="16"/>
      <c r="J604" s="16"/>
      <c r="K604" s="16"/>
      <c r="L604"/>
      <c r="M604"/>
      <c r="N604"/>
      <c r="O604"/>
      <c r="P604"/>
      <c r="Q604"/>
      <c r="R604"/>
      <c r="S604"/>
      <c r="T604"/>
      <c r="U604"/>
      <c r="V604"/>
      <c r="W604"/>
      <c r="X604"/>
      <c r="Y604"/>
      <c r="Z604"/>
    </row>
    <row r="605" spans="2:26" s="707" customFormat="1" ht="15" customHeight="1" x14ac:dyDescent="0.2">
      <c r="B605" s="16"/>
      <c r="C605" s="66"/>
      <c r="D605" s="16"/>
      <c r="E605" s="16"/>
      <c r="F605" s="16"/>
      <c r="G605" s="16"/>
      <c r="H605" s="16"/>
      <c r="I605" s="16"/>
      <c r="J605" s="16"/>
      <c r="K605" s="16"/>
      <c r="L605"/>
      <c r="M605"/>
      <c r="N605"/>
      <c r="O605"/>
      <c r="P605"/>
      <c r="Q605"/>
      <c r="R605"/>
      <c r="S605"/>
      <c r="T605"/>
      <c r="U605"/>
      <c r="V605"/>
      <c r="W605"/>
      <c r="X605"/>
      <c r="Y605"/>
      <c r="Z605"/>
    </row>
    <row r="606" spans="2:26" s="707" customFormat="1" ht="15" customHeight="1" x14ac:dyDescent="0.2">
      <c r="B606" s="16"/>
      <c r="C606" s="66"/>
      <c r="D606" s="16"/>
      <c r="E606" s="16"/>
      <c r="F606" s="16"/>
      <c r="G606" s="16"/>
      <c r="H606" s="16"/>
      <c r="I606" s="16"/>
      <c r="J606" s="16"/>
      <c r="K606" s="16"/>
      <c r="L606"/>
      <c r="M606"/>
      <c r="N606"/>
      <c r="O606"/>
      <c r="P606"/>
      <c r="Q606"/>
      <c r="R606"/>
      <c r="S606"/>
      <c r="T606"/>
      <c r="U606"/>
      <c r="V606"/>
      <c r="W606"/>
      <c r="X606"/>
      <c r="Y606"/>
      <c r="Z606"/>
    </row>
    <row r="607" spans="2:26" s="707" customFormat="1" ht="15" customHeight="1" x14ac:dyDescent="0.2">
      <c r="B607" s="16"/>
      <c r="C607" s="66"/>
      <c r="D607" s="16"/>
      <c r="E607" s="16"/>
      <c r="F607" s="16"/>
      <c r="G607" s="16"/>
      <c r="H607" s="16"/>
      <c r="I607" s="16"/>
      <c r="J607" s="16"/>
      <c r="K607" s="16"/>
      <c r="L607"/>
      <c r="M607"/>
      <c r="N607"/>
      <c r="O607"/>
      <c r="P607"/>
      <c r="Q607"/>
      <c r="R607"/>
      <c r="S607"/>
      <c r="T607"/>
      <c r="U607"/>
      <c r="V607"/>
      <c r="W607"/>
      <c r="X607"/>
      <c r="Y607"/>
      <c r="Z607"/>
    </row>
    <row r="608" spans="2:26" s="707" customFormat="1" ht="15" customHeight="1" x14ac:dyDescent="0.2">
      <c r="B608" s="16"/>
      <c r="C608" s="66"/>
      <c r="D608" s="16"/>
      <c r="E608" s="16"/>
      <c r="F608" s="16"/>
      <c r="G608" s="16"/>
      <c r="H608" s="16"/>
      <c r="I608" s="16"/>
      <c r="J608" s="16"/>
      <c r="K608" s="16"/>
      <c r="L608"/>
      <c r="M608"/>
      <c r="N608"/>
      <c r="O608"/>
      <c r="P608"/>
      <c r="Q608"/>
      <c r="R608"/>
      <c r="S608"/>
      <c r="T608"/>
      <c r="U608"/>
      <c r="V608"/>
      <c r="W608"/>
      <c r="X608"/>
      <c r="Y608"/>
      <c r="Z608"/>
    </row>
    <row r="609" spans="2:26" s="707" customFormat="1" ht="15" customHeight="1" x14ac:dyDescent="0.2">
      <c r="B609" s="16"/>
      <c r="C609" s="66"/>
      <c r="D609" s="16"/>
      <c r="E609" s="16"/>
      <c r="F609" s="16"/>
      <c r="G609" s="16"/>
      <c r="H609" s="16"/>
      <c r="I609" s="16"/>
      <c r="J609" s="16"/>
      <c r="K609" s="16"/>
      <c r="L609"/>
      <c r="M609"/>
      <c r="N609"/>
      <c r="O609"/>
      <c r="P609"/>
      <c r="Q609"/>
      <c r="R609"/>
      <c r="S609"/>
      <c r="T609"/>
      <c r="U609"/>
      <c r="V609"/>
      <c r="W609"/>
      <c r="X609"/>
      <c r="Y609"/>
      <c r="Z609"/>
    </row>
    <row r="610" spans="2:26" s="707" customFormat="1" ht="15" customHeight="1" x14ac:dyDescent="0.2">
      <c r="B610" s="16"/>
      <c r="C610" s="66"/>
      <c r="D610" s="16"/>
      <c r="E610" s="16"/>
      <c r="F610" s="16"/>
      <c r="G610" s="16"/>
      <c r="H610" s="16"/>
      <c r="I610" s="16"/>
      <c r="J610" s="16"/>
      <c r="K610" s="16"/>
      <c r="L610"/>
      <c r="M610"/>
      <c r="N610"/>
      <c r="O610"/>
      <c r="P610"/>
      <c r="Q610"/>
      <c r="R610"/>
      <c r="S610"/>
      <c r="T610"/>
      <c r="U610"/>
      <c r="V610"/>
      <c r="W610"/>
      <c r="X610"/>
      <c r="Y610"/>
      <c r="Z610"/>
    </row>
    <row r="611" spans="2:26" s="707" customFormat="1" ht="15" customHeight="1" x14ac:dyDescent="0.2">
      <c r="B611" s="16"/>
      <c r="C611" s="66"/>
      <c r="D611" s="16"/>
      <c r="E611" s="16"/>
      <c r="F611" s="16"/>
      <c r="G611" s="16"/>
      <c r="H611" s="16"/>
      <c r="I611" s="16"/>
      <c r="J611" s="16"/>
      <c r="K611" s="16"/>
      <c r="L611"/>
      <c r="M611"/>
      <c r="N611"/>
      <c r="O611"/>
      <c r="P611"/>
      <c r="Q611"/>
      <c r="R611"/>
      <c r="S611"/>
      <c r="T611"/>
      <c r="U611"/>
      <c r="V611"/>
      <c r="W611"/>
      <c r="X611"/>
      <c r="Y611"/>
      <c r="Z611"/>
    </row>
    <row r="612" spans="2:26" s="707" customFormat="1" ht="15" customHeight="1" x14ac:dyDescent="0.2">
      <c r="B612" s="16"/>
      <c r="C612" s="66"/>
      <c r="D612" s="16"/>
      <c r="E612" s="16"/>
      <c r="F612" s="16"/>
      <c r="G612" s="16"/>
      <c r="H612" s="16"/>
      <c r="I612" s="16"/>
      <c r="J612" s="16"/>
      <c r="K612" s="16"/>
      <c r="L612"/>
      <c r="M612"/>
      <c r="N612"/>
      <c r="O612"/>
      <c r="P612"/>
      <c r="Q612"/>
      <c r="R612"/>
      <c r="S612"/>
      <c r="T612"/>
      <c r="U612"/>
      <c r="V612"/>
      <c r="W612"/>
      <c r="X612"/>
      <c r="Y612"/>
      <c r="Z612"/>
    </row>
    <row r="613" spans="2:26" s="707" customFormat="1" ht="15" customHeight="1" x14ac:dyDescent="0.2">
      <c r="B613" s="16"/>
      <c r="C613" s="66"/>
      <c r="D613" s="16"/>
      <c r="E613" s="16"/>
      <c r="F613" s="16"/>
      <c r="G613" s="16"/>
      <c r="H613" s="16"/>
      <c r="I613" s="16"/>
      <c r="J613" s="16"/>
      <c r="K613" s="16"/>
      <c r="L613"/>
      <c r="M613"/>
      <c r="N613"/>
      <c r="O613"/>
      <c r="P613"/>
      <c r="Q613"/>
      <c r="R613"/>
      <c r="S613"/>
      <c r="T613"/>
      <c r="U613"/>
      <c r="V613"/>
      <c r="W613"/>
      <c r="X613"/>
      <c r="Y613"/>
      <c r="Z613"/>
    </row>
    <row r="614" spans="2:26" s="707" customFormat="1" ht="15" customHeight="1" x14ac:dyDescent="0.2">
      <c r="B614" s="16"/>
      <c r="C614" s="66"/>
      <c r="D614" s="16"/>
      <c r="E614" s="16"/>
      <c r="F614" s="16"/>
      <c r="G614" s="16"/>
      <c r="H614" s="16"/>
      <c r="I614" s="16"/>
      <c r="J614" s="16"/>
      <c r="K614" s="16"/>
      <c r="L614"/>
      <c r="M614"/>
      <c r="N614"/>
      <c r="O614"/>
      <c r="P614"/>
      <c r="Q614"/>
      <c r="R614"/>
      <c r="S614"/>
      <c r="T614"/>
      <c r="U614"/>
      <c r="V614"/>
      <c r="W614"/>
      <c r="X614"/>
      <c r="Y614"/>
      <c r="Z614"/>
    </row>
    <row r="615" spans="2:26" s="707" customFormat="1" ht="15" customHeight="1" x14ac:dyDescent="0.2">
      <c r="B615" s="16"/>
      <c r="C615" s="66"/>
      <c r="D615" s="16"/>
      <c r="E615" s="16"/>
      <c r="F615" s="16"/>
      <c r="G615" s="16"/>
      <c r="H615" s="16"/>
      <c r="I615" s="16"/>
      <c r="J615" s="16"/>
      <c r="K615" s="16"/>
      <c r="L615"/>
      <c r="M615"/>
      <c r="N615"/>
      <c r="O615"/>
      <c r="P615"/>
      <c r="Q615"/>
      <c r="R615"/>
      <c r="S615"/>
      <c r="T615"/>
      <c r="U615"/>
      <c r="V615"/>
      <c r="W615"/>
      <c r="X615"/>
      <c r="Y615"/>
      <c r="Z615"/>
    </row>
    <row r="616" spans="2:26" s="707" customFormat="1" ht="15" customHeight="1" x14ac:dyDescent="0.2">
      <c r="B616" s="16"/>
      <c r="C616" s="66"/>
      <c r="D616" s="16"/>
      <c r="E616" s="16"/>
      <c r="F616" s="16"/>
      <c r="G616" s="16"/>
      <c r="H616" s="16"/>
      <c r="I616" s="16"/>
      <c r="J616" s="16"/>
      <c r="K616" s="16"/>
      <c r="L616"/>
      <c r="M616"/>
      <c r="N616"/>
      <c r="O616"/>
      <c r="P616"/>
      <c r="Q616"/>
      <c r="R616"/>
      <c r="S616"/>
      <c r="T616"/>
      <c r="U616"/>
      <c r="V616"/>
      <c r="W616"/>
      <c r="X616"/>
      <c r="Y616"/>
      <c r="Z616"/>
    </row>
    <row r="617" spans="2:26" s="707" customFormat="1" ht="15" customHeight="1" x14ac:dyDescent="0.2">
      <c r="B617" s="16"/>
      <c r="C617" s="66"/>
      <c r="D617" s="16"/>
      <c r="E617" s="16"/>
      <c r="F617" s="16"/>
      <c r="G617" s="16"/>
      <c r="H617" s="16"/>
      <c r="I617" s="16"/>
      <c r="J617" s="16"/>
      <c r="K617" s="16"/>
      <c r="L617"/>
      <c r="M617"/>
      <c r="N617"/>
      <c r="O617"/>
      <c r="P617"/>
      <c r="Q617"/>
      <c r="R617"/>
      <c r="S617"/>
      <c r="T617"/>
      <c r="U617"/>
      <c r="V617"/>
      <c r="W617"/>
      <c r="X617"/>
      <c r="Y617"/>
      <c r="Z617"/>
    </row>
    <row r="618" spans="2:26" s="707" customFormat="1" ht="15" customHeight="1" x14ac:dyDescent="0.2">
      <c r="B618" s="16"/>
      <c r="C618" s="66"/>
      <c r="D618" s="16"/>
      <c r="E618" s="16"/>
      <c r="F618" s="16"/>
      <c r="G618" s="16"/>
      <c r="H618" s="16"/>
      <c r="I618" s="16"/>
      <c r="J618" s="16"/>
      <c r="K618" s="16"/>
      <c r="L618"/>
      <c r="M618"/>
      <c r="N618"/>
      <c r="O618"/>
      <c r="P618"/>
      <c r="Q618"/>
      <c r="R618"/>
      <c r="S618"/>
      <c r="T618"/>
      <c r="U618"/>
      <c r="V618"/>
      <c r="W618"/>
      <c r="X618"/>
      <c r="Y618"/>
      <c r="Z618"/>
    </row>
    <row r="619" spans="2:26" s="707" customFormat="1" ht="15" customHeight="1" x14ac:dyDescent="0.2">
      <c r="B619" s="16"/>
      <c r="C619" s="66"/>
      <c r="D619" s="16"/>
      <c r="E619" s="16"/>
      <c r="F619" s="16"/>
      <c r="G619" s="16"/>
      <c r="H619" s="16"/>
      <c r="I619" s="16"/>
      <c r="J619" s="16"/>
      <c r="K619" s="16"/>
      <c r="L619"/>
      <c r="M619"/>
      <c r="N619"/>
      <c r="O619"/>
      <c r="P619"/>
      <c r="Q619"/>
      <c r="R619"/>
      <c r="S619"/>
      <c r="T619"/>
      <c r="U619"/>
      <c r="V619"/>
      <c r="W619"/>
      <c r="X619"/>
      <c r="Y619"/>
      <c r="Z619"/>
    </row>
    <row r="620" spans="2:26" s="707" customFormat="1" ht="15" customHeight="1" x14ac:dyDescent="0.2">
      <c r="B620" s="16"/>
      <c r="C620" s="66"/>
      <c r="D620" s="16"/>
      <c r="E620" s="16"/>
      <c r="F620" s="16"/>
      <c r="G620" s="16"/>
      <c r="H620" s="16"/>
      <c r="I620" s="16"/>
      <c r="J620" s="16"/>
      <c r="K620" s="16"/>
      <c r="L620"/>
      <c r="M620"/>
      <c r="N620"/>
      <c r="O620"/>
      <c r="P620"/>
      <c r="Q620"/>
      <c r="R620"/>
      <c r="S620"/>
      <c r="T620"/>
      <c r="U620"/>
      <c r="V620"/>
      <c r="W620"/>
      <c r="X620"/>
      <c r="Y620"/>
      <c r="Z620"/>
    </row>
    <row r="621" spans="2:26" s="707" customFormat="1" ht="15" customHeight="1" x14ac:dyDescent="0.2">
      <c r="B621" s="16"/>
      <c r="C621" s="66"/>
      <c r="D621" s="16"/>
      <c r="E621" s="16"/>
      <c r="F621" s="16"/>
      <c r="G621" s="16"/>
      <c r="H621" s="16"/>
      <c r="I621" s="16"/>
      <c r="J621" s="16"/>
      <c r="K621" s="16"/>
      <c r="L621"/>
      <c r="M621"/>
      <c r="N621"/>
      <c r="O621"/>
      <c r="P621"/>
      <c r="Q621"/>
      <c r="R621"/>
      <c r="S621"/>
      <c r="T621"/>
      <c r="U621"/>
      <c r="V621"/>
      <c r="W621"/>
      <c r="X621"/>
      <c r="Y621"/>
      <c r="Z621"/>
    </row>
    <row r="622" spans="2:26" s="707" customFormat="1" ht="15" customHeight="1" x14ac:dyDescent="0.2">
      <c r="B622" s="16"/>
      <c r="C622" s="66"/>
      <c r="D622" s="16"/>
      <c r="E622" s="16"/>
      <c r="F622" s="16"/>
      <c r="G622" s="16"/>
      <c r="H622" s="16"/>
      <c r="I622" s="16"/>
      <c r="J622" s="16"/>
      <c r="K622" s="16"/>
      <c r="L622"/>
      <c r="M622"/>
      <c r="N622"/>
      <c r="O622"/>
      <c r="P622"/>
      <c r="Q622"/>
      <c r="R622"/>
      <c r="S622"/>
      <c r="T622"/>
      <c r="U622"/>
      <c r="V622"/>
      <c r="W622"/>
      <c r="X622"/>
      <c r="Y622"/>
      <c r="Z622"/>
    </row>
    <row r="623" spans="2:26" s="707" customFormat="1" ht="15" customHeight="1" x14ac:dyDescent="0.2">
      <c r="B623" s="16"/>
      <c r="C623" s="66"/>
      <c r="D623" s="16"/>
      <c r="E623" s="16"/>
      <c r="F623" s="16"/>
      <c r="G623" s="16"/>
      <c r="H623" s="16"/>
      <c r="I623" s="16"/>
      <c r="J623" s="16"/>
      <c r="K623" s="16"/>
      <c r="L623"/>
      <c r="M623"/>
      <c r="N623"/>
      <c r="O623"/>
      <c r="P623"/>
      <c r="Q623"/>
      <c r="R623"/>
      <c r="S623"/>
      <c r="T623"/>
      <c r="U623"/>
      <c r="V623"/>
      <c r="W623"/>
      <c r="X623"/>
      <c r="Y623"/>
      <c r="Z623"/>
    </row>
    <row r="624" spans="2:26" s="707" customFormat="1" ht="15" customHeight="1" x14ac:dyDescent="0.2">
      <c r="B624" s="16"/>
      <c r="C624" s="66"/>
      <c r="D624" s="16"/>
      <c r="E624" s="16"/>
      <c r="F624" s="16"/>
      <c r="G624" s="16"/>
      <c r="H624" s="16"/>
      <c r="I624" s="16"/>
      <c r="J624" s="16"/>
      <c r="K624" s="16"/>
      <c r="L624"/>
      <c r="M624"/>
      <c r="N624"/>
      <c r="O624"/>
      <c r="P624"/>
      <c r="Q624"/>
      <c r="R624"/>
      <c r="S624"/>
      <c r="T624"/>
      <c r="U624"/>
      <c r="V624"/>
      <c r="W624"/>
      <c r="X624"/>
      <c r="Y624"/>
      <c r="Z624"/>
    </row>
    <row r="625" spans="2:26" s="707" customFormat="1" ht="15" customHeight="1" x14ac:dyDescent="0.2">
      <c r="B625" s="16"/>
      <c r="C625" s="66"/>
      <c r="D625" s="16"/>
      <c r="E625" s="16"/>
      <c r="F625" s="16"/>
      <c r="G625" s="16"/>
      <c r="H625" s="16"/>
      <c r="I625" s="16"/>
      <c r="J625" s="16"/>
      <c r="K625" s="16"/>
      <c r="L625"/>
      <c r="M625"/>
      <c r="N625"/>
      <c r="O625"/>
      <c r="P625"/>
      <c r="Q625"/>
      <c r="R625"/>
      <c r="S625"/>
      <c r="T625"/>
      <c r="U625"/>
      <c r="V625"/>
      <c r="W625"/>
      <c r="X625"/>
      <c r="Y625"/>
      <c r="Z625"/>
    </row>
    <row r="626" spans="2:26" s="707" customFormat="1" ht="15" customHeight="1" x14ac:dyDescent="0.2">
      <c r="B626" s="16"/>
      <c r="C626" s="66"/>
      <c r="D626" s="16"/>
      <c r="E626" s="16"/>
      <c r="F626" s="16"/>
      <c r="G626" s="16"/>
      <c r="H626" s="16"/>
      <c r="I626" s="16"/>
      <c r="J626" s="16"/>
      <c r="K626" s="16"/>
      <c r="L626"/>
      <c r="M626"/>
      <c r="N626"/>
      <c r="O626"/>
      <c r="P626"/>
      <c r="Q626"/>
      <c r="R626"/>
      <c r="S626"/>
      <c r="T626"/>
      <c r="U626"/>
      <c r="V626"/>
      <c r="W626"/>
      <c r="X626"/>
      <c r="Y626"/>
      <c r="Z626"/>
    </row>
    <row r="627" spans="2:26" s="707" customFormat="1" ht="15" customHeight="1" x14ac:dyDescent="0.2">
      <c r="B627" s="16"/>
      <c r="C627" s="66"/>
      <c r="D627" s="16"/>
      <c r="E627" s="16"/>
      <c r="F627" s="16"/>
      <c r="G627" s="16"/>
      <c r="H627" s="16"/>
      <c r="I627" s="16"/>
      <c r="J627" s="16"/>
      <c r="K627" s="16"/>
      <c r="L627"/>
      <c r="M627"/>
      <c r="N627"/>
      <c r="O627"/>
      <c r="P627"/>
      <c r="Q627"/>
      <c r="R627"/>
      <c r="S627"/>
      <c r="T627"/>
      <c r="U627"/>
      <c r="V627"/>
      <c r="W627"/>
      <c r="X627"/>
      <c r="Y627"/>
      <c r="Z627"/>
    </row>
    <row r="628" spans="2:26" s="707" customFormat="1" ht="15" customHeight="1" x14ac:dyDescent="0.2">
      <c r="B628" s="16"/>
      <c r="C628" s="66"/>
      <c r="D628" s="16"/>
      <c r="E628" s="16"/>
      <c r="F628" s="16"/>
      <c r="G628" s="16"/>
      <c r="H628" s="16"/>
      <c r="I628" s="16"/>
      <c r="J628" s="16"/>
      <c r="K628" s="16"/>
      <c r="L628"/>
      <c r="M628"/>
      <c r="N628"/>
      <c r="O628"/>
      <c r="P628"/>
      <c r="Q628"/>
      <c r="R628"/>
      <c r="S628"/>
      <c r="T628"/>
      <c r="U628"/>
      <c r="V628"/>
      <c r="W628"/>
      <c r="X628"/>
      <c r="Y628"/>
      <c r="Z628"/>
    </row>
    <row r="629" spans="2:26" s="707" customFormat="1" ht="15" customHeight="1" x14ac:dyDescent="0.2">
      <c r="B629" s="16"/>
      <c r="C629" s="66"/>
      <c r="D629" s="16"/>
      <c r="E629" s="16"/>
      <c r="F629" s="16"/>
      <c r="G629" s="16"/>
      <c r="H629" s="16"/>
      <c r="I629" s="16"/>
      <c r="J629" s="16"/>
      <c r="K629" s="16"/>
      <c r="L629"/>
      <c r="M629"/>
      <c r="N629"/>
      <c r="O629"/>
      <c r="P629"/>
      <c r="Q629"/>
      <c r="R629"/>
      <c r="S629"/>
      <c r="T629"/>
      <c r="U629"/>
      <c r="V629"/>
      <c r="W629"/>
      <c r="X629"/>
      <c r="Y629"/>
      <c r="Z629"/>
    </row>
    <row r="630" spans="2:26" s="707" customFormat="1" ht="15" customHeight="1" x14ac:dyDescent="0.2">
      <c r="B630" s="16"/>
      <c r="C630" s="66"/>
      <c r="D630" s="16"/>
      <c r="E630" s="16"/>
      <c r="F630" s="16"/>
      <c r="G630" s="16"/>
      <c r="H630" s="16"/>
      <c r="I630" s="16"/>
      <c r="J630" s="16"/>
      <c r="K630" s="16"/>
      <c r="L630"/>
      <c r="M630"/>
      <c r="N630"/>
      <c r="O630"/>
      <c r="P630"/>
      <c r="Q630"/>
      <c r="R630"/>
      <c r="S630"/>
      <c r="T630"/>
      <c r="U630"/>
      <c r="V630"/>
      <c r="W630"/>
      <c r="X630"/>
      <c r="Y630"/>
      <c r="Z630"/>
    </row>
    <row r="631" spans="2:26" s="707" customFormat="1" ht="15" customHeight="1" x14ac:dyDescent="0.2">
      <c r="B631" s="16"/>
      <c r="C631" s="66"/>
      <c r="D631" s="16"/>
      <c r="E631" s="16"/>
      <c r="F631" s="16"/>
      <c r="G631" s="16"/>
      <c r="H631" s="16"/>
      <c r="I631" s="16"/>
      <c r="J631" s="16"/>
      <c r="K631" s="16"/>
      <c r="L631"/>
      <c r="M631"/>
      <c r="N631"/>
      <c r="O631"/>
      <c r="P631"/>
      <c r="Q631"/>
      <c r="R631"/>
      <c r="S631"/>
      <c r="T631"/>
      <c r="U631"/>
      <c r="V631"/>
      <c r="W631"/>
      <c r="X631"/>
      <c r="Y631"/>
      <c r="Z631"/>
    </row>
    <row r="632" spans="2:26" s="707" customFormat="1" ht="15" customHeight="1" x14ac:dyDescent="0.2">
      <c r="B632" s="16"/>
      <c r="C632" s="66"/>
      <c r="D632" s="16"/>
      <c r="E632" s="16"/>
      <c r="F632" s="16"/>
      <c r="G632" s="16"/>
      <c r="H632" s="16"/>
      <c r="I632" s="16"/>
      <c r="J632" s="16"/>
      <c r="K632" s="16"/>
      <c r="L632"/>
      <c r="M632"/>
      <c r="N632"/>
      <c r="O632"/>
      <c r="P632"/>
      <c r="Q632"/>
      <c r="R632"/>
      <c r="S632"/>
      <c r="T632"/>
      <c r="U632"/>
      <c r="V632"/>
      <c r="W632"/>
      <c r="X632"/>
      <c r="Y632"/>
      <c r="Z632"/>
    </row>
    <row r="633" spans="2:26" s="707" customFormat="1" ht="15" customHeight="1" x14ac:dyDescent="0.2">
      <c r="B633" s="16"/>
      <c r="C633" s="66"/>
      <c r="D633" s="16"/>
      <c r="E633" s="16"/>
      <c r="F633" s="16"/>
      <c r="G633" s="16"/>
      <c r="H633" s="16"/>
      <c r="I633" s="16"/>
      <c r="J633" s="16"/>
      <c r="K633" s="16"/>
      <c r="L633"/>
      <c r="M633"/>
      <c r="N633"/>
      <c r="O633"/>
      <c r="P633"/>
      <c r="Q633"/>
      <c r="R633"/>
      <c r="S633"/>
      <c r="T633"/>
      <c r="U633"/>
      <c r="V633"/>
      <c r="W633"/>
      <c r="X633"/>
      <c r="Y633"/>
      <c r="Z633"/>
    </row>
    <row r="634" spans="2:26" s="707" customFormat="1" ht="15" customHeight="1" x14ac:dyDescent="0.2">
      <c r="B634" s="16"/>
      <c r="C634" s="66"/>
      <c r="D634" s="16"/>
      <c r="E634" s="16"/>
      <c r="F634" s="16"/>
      <c r="G634" s="16"/>
      <c r="H634" s="16"/>
      <c r="I634" s="16"/>
      <c r="J634" s="16"/>
      <c r="K634" s="16"/>
      <c r="L634"/>
      <c r="M634"/>
      <c r="N634"/>
      <c r="O634"/>
      <c r="P634"/>
      <c r="Q634"/>
      <c r="R634"/>
      <c r="S634"/>
      <c r="T634"/>
      <c r="U634"/>
      <c r="V634"/>
      <c r="W634"/>
      <c r="X634"/>
      <c r="Y634"/>
      <c r="Z634"/>
    </row>
    <row r="635" spans="2:26" s="707" customFormat="1" ht="15" customHeight="1" x14ac:dyDescent="0.2">
      <c r="B635" s="16"/>
      <c r="C635" s="66"/>
      <c r="D635" s="16"/>
      <c r="E635" s="16"/>
      <c r="F635" s="16"/>
      <c r="G635" s="16"/>
      <c r="H635" s="16"/>
      <c r="I635" s="16"/>
      <c r="J635" s="16"/>
      <c r="K635" s="16"/>
      <c r="L635"/>
      <c r="M635"/>
      <c r="N635"/>
      <c r="O635"/>
      <c r="P635"/>
      <c r="Q635"/>
      <c r="R635"/>
      <c r="S635"/>
      <c r="T635"/>
      <c r="U635"/>
      <c r="V635"/>
      <c r="W635"/>
      <c r="X635"/>
      <c r="Y635"/>
      <c r="Z635"/>
    </row>
    <row r="636" spans="2:26" s="707" customFormat="1" ht="15" customHeight="1" x14ac:dyDescent="0.2">
      <c r="B636" s="16"/>
      <c r="C636" s="66"/>
      <c r="D636" s="16"/>
      <c r="E636" s="16"/>
      <c r="F636" s="16"/>
      <c r="G636" s="16"/>
      <c r="H636" s="16"/>
      <c r="I636" s="16"/>
      <c r="J636" s="16"/>
      <c r="K636" s="16"/>
      <c r="L636"/>
      <c r="M636"/>
      <c r="N636"/>
      <c r="O636"/>
      <c r="P636"/>
      <c r="Q636"/>
      <c r="R636"/>
      <c r="S636"/>
      <c r="T636"/>
      <c r="U636"/>
      <c r="V636"/>
      <c r="W636"/>
      <c r="X636"/>
      <c r="Y636"/>
      <c r="Z636"/>
    </row>
    <row r="637" spans="2:26" s="707" customFormat="1" ht="15" customHeight="1" x14ac:dyDescent="0.2">
      <c r="B637" s="16"/>
      <c r="C637" s="66"/>
      <c r="D637" s="16"/>
      <c r="E637" s="16"/>
      <c r="F637" s="16"/>
      <c r="G637" s="16"/>
      <c r="H637" s="16"/>
      <c r="I637" s="16"/>
      <c r="J637" s="16"/>
      <c r="K637" s="16"/>
      <c r="L637"/>
      <c r="M637"/>
      <c r="N637"/>
      <c r="O637"/>
      <c r="P637"/>
      <c r="Q637"/>
      <c r="R637"/>
      <c r="S637"/>
      <c r="T637"/>
      <c r="U637"/>
      <c r="V637"/>
      <c r="W637"/>
      <c r="X637"/>
      <c r="Y637"/>
      <c r="Z637"/>
    </row>
    <row r="638" spans="2:26" s="707" customFormat="1" ht="15" customHeight="1" x14ac:dyDescent="0.2">
      <c r="B638" s="16"/>
      <c r="C638" s="66"/>
      <c r="D638" s="16"/>
      <c r="E638" s="16"/>
      <c r="F638" s="16"/>
      <c r="G638" s="16"/>
      <c r="H638" s="16"/>
      <c r="I638" s="16"/>
      <c r="J638" s="16"/>
      <c r="K638" s="16"/>
      <c r="L638"/>
      <c r="M638"/>
      <c r="N638"/>
      <c r="O638"/>
      <c r="P638"/>
      <c r="Q638"/>
      <c r="R638"/>
      <c r="S638"/>
      <c r="T638"/>
      <c r="U638"/>
      <c r="V638"/>
      <c r="W638"/>
      <c r="X638"/>
      <c r="Y638"/>
      <c r="Z638"/>
    </row>
    <row r="639" spans="2:26" s="707" customFormat="1" ht="15" customHeight="1" x14ac:dyDescent="0.2">
      <c r="B639" s="16"/>
      <c r="C639" s="66"/>
      <c r="D639" s="16"/>
      <c r="E639" s="16"/>
      <c r="F639" s="16"/>
      <c r="G639" s="16"/>
      <c r="H639" s="16"/>
      <c r="I639" s="16"/>
      <c r="J639" s="16"/>
      <c r="K639" s="16"/>
      <c r="L639"/>
      <c r="M639"/>
      <c r="N639"/>
      <c r="O639"/>
      <c r="P639"/>
      <c r="Q639"/>
      <c r="R639"/>
      <c r="S639"/>
      <c r="T639"/>
      <c r="U639"/>
      <c r="V639"/>
      <c r="W639"/>
      <c r="X639"/>
      <c r="Y639"/>
      <c r="Z639"/>
    </row>
    <row r="640" spans="2:26" s="707" customFormat="1" ht="15" customHeight="1" x14ac:dyDescent="0.2">
      <c r="B640" s="16"/>
      <c r="C640" s="66"/>
      <c r="D640" s="16"/>
      <c r="E640" s="16"/>
      <c r="F640" s="16"/>
      <c r="G640" s="16"/>
      <c r="H640" s="16"/>
      <c r="I640" s="16"/>
      <c r="J640" s="16"/>
      <c r="K640" s="16"/>
      <c r="L640"/>
      <c r="M640"/>
      <c r="N640"/>
      <c r="O640"/>
      <c r="P640"/>
      <c r="Q640"/>
      <c r="R640"/>
      <c r="S640"/>
      <c r="T640"/>
      <c r="U640"/>
      <c r="V640"/>
      <c r="W640"/>
      <c r="X640"/>
      <c r="Y640"/>
      <c r="Z640"/>
    </row>
    <row r="641" spans="2:26" s="707" customFormat="1" ht="15" customHeight="1" x14ac:dyDescent="0.2">
      <c r="B641" s="16"/>
      <c r="C641" s="66"/>
      <c r="D641" s="16"/>
      <c r="E641" s="16"/>
      <c r="F641" s="16"/>
      <c r="G641" s="16"/>
      <c r="H641" s="16"/>
      <c r="I641" s="16"/>
      <c r="J641" s="16"/>
      <c r="K641" s="16"/>
      <c r="L641"/>
      <c r="M641"/>
      <c r="N641"/>
      <c r="O641"/>
      <c r="P641"/>
      <c r="Q641"/>
      <c r="R641"/>
      <c r="S641"/>
      <c r="T641"/>
      <c r="U641"/>
      <c r="V641"/>
      <c r="W641"/>
      <c r="X641"/>
      <c r="Y641"/>
      <c r="Z641"/>
    </row>
    <row r="642" spans="2:26" s="707" customFormat="1" ht="15" customHeight="1" x14ac:dyDescent="0.2">
      <c r="B642" s="16"/>
      <c r="C642" s="66"/>
      <c r="D642" s="16"/>
      <c r="E642" s="16"/>
      <c r="F642" s="16"/>
      <c r="G642" s="16"/>
      <c r="H642" s="16"/>
      <c r="I642" s="16"/>
      <c r="J642" s="16"/>
      <c r="K642" s="16"/>
      <c r="L642"/>
      <c r="M642"/>
      <c r="N642"/>
      <c r="O642"/>
      <c r="P642"/>
      <c r="Q642"/>
      <c r="R642"/>
      <c r="S642"/>
      <c r="T642"/>
      <c r="U642"/>
      <c r="V642"/>
      <c r="W642"/>
      <c r="X642"/>
      <c r="Y642"/>
      <c r="Z642"/>
    </row>
    <row r="643" spans="2:26" s="707" customFormat="1" ht="15" customHeight="1" x14ac:dyDescent="0.2">
      <c r="B643" s="16"/>
      <c r="C643" s="66"/>
      <c r="D643" s="16"/>
      <c r="E643" s="16"/>
      <c r="F643" s="16"/>
      <c r="G643" s="16"/>
      <c r="H643" s="16"/>
      <c r="I643" s="16"/>
      <c r="J643" s="16"/>
      <c r="K643" s="16"/>
      <c r="L643"/>
      <c r="M643"/>
      <c r="N643"/>
      <c r="O643"/>
      <c r="P643"/>
      <c r="Q643"/>
      <c r="R643"/>
      <c r="S643"/>
      <c r="T643"/>
      <c r="U643"/>
      <c r="V643"/>
      <c r="W643"/>
      <c r="X643"/>
      <c r="Y643"/>
      <c r="Z643"/>
    </row>
    <row r="644" spans="2:26" s="707" customFormat="1" ht="15" customHeight="1" x14ac:dyDescent="0.2">
      <c r="B644" s="16"/>
      <c r="C644" s="66"/>
      <c r="D644" s="16"/>
      <c r="E644" s="16"/>
      <c r="F644" s="16"/>
      <c r="G644" s="16"/>
      <c r="H644" s="16"/>
      <c r="I644" s="16"/>
      <c r="J644" s="16"/>
      <c r="K644" s="16"/>
      <c r="L644"/>
      <c r="M644"/>
      <c r="N644"/>
      <c r="O644"/>
      <c r="P644"/>
      <c r="Q644"/>
      <c r="R644"/>
      <c r="S644"/>
      <c r="T644"/>
      <c r="U644"/>
      <c r="V644"/>
      <c r="W644"/>
      <c r="X644"/>
      <c r="Y644"/>
      <c r="Z644"/>
    </row>
    <row r="645" spans="2:26" s="707" customFormat="1" ht="15" customHeight="1" x14ac:dyDescent="0.2">
      <c r="B645" s="16"/>
      <c r="C645" s="66"/>
      <c r="D645" s="16"/>
      <c r="E645" s="16"/>
      <c r="F645" s="16"/>
      <c r="G645" s="16"/>
      <c r="H645" s="16"/>
      <c r="I645" s="16"/>
      <c r="J645" s="16"/>
      <c r="K645" s="16"/>
      <c r="L645"/>
      <c r="M645"/>
      <c r="N645"/>
      <c r="O645"/>
      <c r="P645"/>
      <c r="Q645"/>
      <c r="R645"/>
      <c r="S645"/>
      <c r="T645"/>
      <c r="U645"/>
      <c r="V645"/>
      <c r="W645"/>
      <c r="X645"/>
      <c r="Y645"/>
      <c r="Z645"/>
    </row>
    <row r="646" spans="2:26" s="707" customFormat="1" ht="15" customHeight="1" x14ac:dyDescent="0.2">
      <c r="B646" s="16"/>
      <c r="C646" s="66"/>
      <c r="D646" s="16"/>
      <c r="E646" s="16"/>
      <c r="F646" s="16"/>
      <c r="G646" s="16"/>
      <c r="H646" s="16"/>
      <c r="I646" s="16"/>
      <c r="J646" s="16"/>
      <c r="K646" s="16"/>
      <c r="L646"/>
      <c r="M646"/>
      <c r="N646"/>
      <c r="O646"/>
      <c r="P646"/>
      <c r="Q646"/>
      <c r="R646"/>
      <c r="S646"/>
      <c r="T646"/>
      <c r="U646"/>
      <c r="V646"/>
      <c r="W646"/>
      <c r="X646"/>
      <c r="Y646"/>
      <c r="Z646"/>
    </row>
    <row r="647" spans="2:26" s="707" customFormat="1" ht="15" customHeight="1" x14ac:dyDescent="0.2">
      <c r="B647" s="16"/>
      <c r="C647" s="66"/>
      <c r="D647" s="16"/>
      <c r="E647" s="16"/>
      <c r="F647" s="16"/>
      <c r="G647" s="16"/>
      <c r="H647" s="16"/>
      <c r="I647" s="16"/>
      <c r="J647" s="16"/>
      <c r="K647" s="16"/>
      <c r="L647"/>
      <c r="M647"/>
      <c r="N647"/>
      <c r="O647"/>
      <c r="P647"/>
      <c r="Q647"/>
      <c r="R647"/>
      <c r="S647"/>
      <c r="T647"/>
      <c r="U647"/>
      <c r="V647"/>
      <c r="W647"/>
      <c r="X647"/>
      <c r="Y647"/>
      <c r="Z647"/>
    </row>
    <row r="648" spans="2:26" s="707" customFormat="1" ht="15" customHeight="1" x14ac:dyDescent="0.2">
      <c r="B648" s="16"/>
      <c r="C648" s="66"/>
      <c r="D648" s="16"/>
      <c r="E648" s="16"/>
      <c r="F648" s="16"/>
      <c r="G648" s="16"/>
      <c r="H648" s="16"/>
      <c r="I648" s="16"/>
      <c r="J648" s="16"/>
      <c r="K648" s="16"/>
      <c r="L648"/>
      <c r="M648"/>
      <c r="N648"/>
      <c r="O648"/>
      <c r="P648"/>
      <c r="Q648"/>
      <c r="R648"/>
      <c r="S648"/>
      <c r="T648"/>
      <c r="U648"/>
      <c r="V648"/>
      <c r="W648"/>
      <c r="X648"/>
      <c r="Y648"/>
      <c r="Z648"/>
    </row>
    <row r="649" spans="2:26" s="707" customFormat="1" ht="15" customHeight="1" x14ac:dyDescent="0.2">
      <c r="B649" s="16"/>
      <c r="C649" s="66"/>
      <c r="D649" s="16"/>
      <c r="E649" s="16"/>
      <c r="F649" s="16"/>
      <c r="G649" s="16"/>
      <c r="H649" s="16"/>
      <c r="I649" s="16"/>
      <c r="J649" s="16"/>
      <c r="K649" s="16"/>
      <c r="L649"/>
      <c r="M649"/>
      <c r="N649"/>
      <c r="O649"/>
      <c r="P649"/>
      <c r="Q649"/>
      <c r="R649"/>
      <c r="S649"/>
      <c r="T649"/>
      <c r="U649"/>
      <c r="V649"/>
      <c r="W649"/>
      <c r="X649"/>
      <c r="Y649"/>
      <c r="Z649"/>
    </row>
    <row r="650" spans="2:26" s="707" customFormat="1" ht="15" customHeight="1" x14ac:dyDescent="0.2">
      <c r="B650" s="16"/>
      <c r="C650" s="66"/>
      <c r="D650" s="16"/>
      <c r="E650" s="16"/>
      <c r="F650" s="16"/>
      <c r="G650" s="16"/>
      <c r="H650" s="16"/>
      <c r="I650" s="16"/>
      <c r="J650" s="16"/>
      <c r="K650" s="16"/>
      <c r="L650"/>
      <c r="M650"/>
      <c r="N650"/>
      <c r="O650"/>
      <c r="P650"/>
      <c r="Q650"/>
      <c r="R650"/>
      <c r="S650"/>
      <c r="T650"/>
      <c r="U650"/>
      <c r="V650"/>
      <c r="W650"/>
      <c r="X650"/>
      <c r="Y650"/>
      <c r="Z650"/>
    </row>
    <row r="651" spans="2:26" s="707" customFormat="1" ht="15" customHeight="1" x14ac:dyDescent="0.2">
      <c r="B651" s="16"/>
      <c r="C651" s="66"/>
      <c r="D651" s="16"/>
      <c r="E651" s="16"/>
      <c r="F651" s="16"/>
      <c r="G651" s="16"/>
      <c r="H651" s="16"/>
      <c r="I651" s="16"/>
      <c r="J651" s="16"/>
      <c r="K651" s="16"/>
      <c r="L651"/>
      <c r="M651"/>
      <c r="N651"/>
      <c r="O651"/>
      <c r="P651"/>
      <c r="Q651"/>
      <c r="R651"/>
      <c r="S651"/>
      <c r="T651"/>
      <c r="U651"/>
      <c r="V651"/>
      <c r="W651"/>
      <c r="X651"/>
      <c r="Y651"/>
      <c r="Z651"/>
    </row>
    <row r="652" spans="2:26" s="707" customFormat="1" ht="15" customHeight="1" x14ac:dyDescent="0.2">
      <c r="B652" s="16"/>
      <c r="C652" s="66"/>
      <c r="D652" s="16"/>
      <c r="E652" s="16"/>
      <c r="F652" s="16"/>
      <c r="G652" s="16"/>
      <c r="H652" s="16"/>
      <c r="I652" s="16"/>
      <c r="J652" s="16"/>
      <c r="K652" s="16"/>
      <c r="L652"/>
      <c r="M652"/>
      <c r="N652"/>
      <c r="O652"/>
      <c r="P652"/>
      <c r="Q652"/>
      <c r="R652"/>
      <c r="S652"/>
      <c r="T652"/>
      <c r="U652"/>
      <c r="V652"/>
      <c r="W652"/>
      <c r="X652"/>
      <c r="Y652"/>
      <c r="Z652"/>
    </row>
    <row r="653" spans="2:26" s="707" customFormat="1" ht="15" customHeight="1" x14ac:dyDescent="0.2">
      <c r="B653" s="16"/>
      <c r="C653" s="66"/>
      <c r="D653" s="16"/>
      <c r="E653" s="16"/>
      <c r="F653" s="16"/>
      <c r="G653" s="16"/>
      <c r="H653" s="16"/>
      <c r="I653" s="16"/>
      <c r="J653" s="16"/>
      <c r="K653" s="16"/>
      <c r="L653"/>
      <c r="M653"/>
      <c r="N653"/>
      <c r="O653"/>
      <c r="P653"/>
      <c r="Q653"/>
      <c r="R653"/>
      <c r="S653"/>
      <c r="T653"/>
      <c r="U653"/>
      <c r="V653"/>
      <c r="W653"/>
      <c r="X653"/>
      <c r="Y653"/>
      <c r="Z653"/>
    </row>
    <row r="654" spans="2:26" s="707" customFormat="1" ht="15" customHeight="1" x14ac:dyDescent="0.2">
      <c r="B654" s="16"/>
      <c r="C654" s="66"/>
      <c r="D654" s="16"/>
      <c r="E654" s="16"/>
      <c r="F654" s="16"/>
      <c r="G654" s="16"/>
      <c r="H654" s="16"/>
      <c r="I654" s="16"/>
      <c r="J654" s="16"/>
      <c r="K654" s="16"/>
      <c r="L654"/>
      <c r="M654"/>
      <c r="N654"/>
      <c r="O654"/>
      <c r="P654"/>
      <c r="Q654"/>
      <c r="R654"/>
      <c r="S654"/>
      <c r="T654"/>
      <c r="U654"/>
      <c r="V654"/>
      <c r="W654"/>
      <c r="X654"/>
      <c r="Y654"/>
      <c r="Z654"/>
    </row>
    <row r="655" spans="2:26" s="707" customFormat="1" ht="15" customHeight="1" x14ac:dyDescent="0.2">
      <c r="B655" s="16"/>
      <c r="C655" s="66"/>
      <c r="D655" s="16"/>
      <c r="E655" s="16"/>
      <c r="F655" s="16"/>
      <c r="G655" s="16"/>
      <c r="H655" s="16"/>
      <c r="I655" s="16"/>
      <c r="J655" s="16"/>
      <c r="K655" s="16"/>
      <c r="L655"/>
      <c r="M655"/>
      <c r="N655"/>
      <c r="O655"/>
      <c r="P655"/>
      <c r="Q655"/>
      <c r="R655"/>
      <c r="S655"/>
      <c r="T655"/>
      <c r="U655"/>
      <c r="V655"/>
      <c r="W655"/>
      <c r="X655"/>
      <c r="Y655"/>
      <c r="Z655"/>
    </row>
    <row r="656" spans="2:26" s="707" customFormat="1" ht="15" customHeight="1" x14ac:dyDescent="0.2">
      <c r="B656" s="16"/>
      <c r="C656" s="66"/>
      <c r="D656" s="16"/>
      <c r="E656" s="16"/>
      <c r="F656" s="16"/>
      <c r="G656" s="16"/>
      <c r="H656" s="16"/>
      <c r="I656" s="16"/>
      <c r="J656" s="16"/>
      <c r="K656" s="16"/>
      <c r="L656"/>
      <c r="M656"/>
      <c r="N656"/>
      <c r="O656"/>
      <c r="P656"/>
      <c r="Q656"/>
      <c r="R656"/>
      <c r="S656"/>
      <c r="T656"/>
      <c r="U656"/>
      <c r="V656"/>
      <c r="W656"/>
      <c r="X656"/>
      <c r="Y656"/>
      <c r="Z656"/>
    </row>
    <row r="657" spans="2:26" s="707" customFormat="1" ht="15" customHeight="1" x14ac:dyDescent="0.2">
      <c r="B657" s="16"/>
      <c r="C657" s="66"/>
      <c r="D657" s="16"/>
      <c r="E657" s="16"/>
      <c r="F657" s="16"/>
      <c r="G657" s="16"/>
      <c r="H657" s="16"/>
      <c r="I657" s="16"/>
      <c r="J657" s="16"/>
      <c r="K657" s="16"/>
      <c r="L657"/>
      <c r="M657"/>
      <c r="N657"/>
      <c r="O657"/>
      <c r="P657"/>
      <c r="Q657"/>
      <c r="R657"/>
      <c r="S657"/>
      <c r="T657"/>
      <c r="U657"/>
      <c r="V657"/>
      <c r="W657"/>
      <c r="X657"/>
      <c r="Y657"/>
      <c r="Z657"/>
    </row>
    <row r="658" spans="2:26" s="707" customFormat="1" ht="15" customHeight="1" x14ac:dyDescent="0.2">
      <c r="B658" s="16"/>
      <c r="C658" s="66"/>
      <c r="D658" s="16"/>
      <c r="E658" s="16"/>
      <c r="F658" s="16"/>
      <c r="G658" s="16"/>
      <c r="H658" s="16"/>
      <c r="I658" s="16"/>
      <c r="J658" s="16"/>
      <c r="K658" s="16"/>
      <c r="L658"/>
      <c r="M658"/>
      <c r="N658"/>
      <c r="O658"/>
      <c r="P658"/>
      <c r="Q658"/>
      <c r="R658"/>
      <c r="S658"/>
      <c r="T658"/>
      <c r="U658"/>
      <c r="V658"/>
      <c r="W658"/>
      <c r="X658"/>
      <c r="Y658"/>
      <c r="Z658"/>
    </row>
    <row r="659" spans="2:26" s="707" customFormat="1" ht="15" customHeight="1" x14ac:dyDescent="0.2">
      <c r="B659" s="16"/>
      <c r="C659" s="66"/>
      <c r="D659" s="16"/>
      <c r="E659" s="16"/>
      <c r="F659" s="16"/>
      <c r="G659" s="16"/>
      <c r="H659" s="16"/>
      <c r="I659" s="16"/>
      <c r="J659" s="16"/>
      <c r="K659" s="16"/>
      <c r="L659"/>
      <c r="M659"/>
      <c r="N659"/>
      <c r="O659"/>
      <c r="P659"/>
      <c r="Q659"/>
      <c r="R659"/>
      <c r="S659"/>
      <c r="T659"/>
      <c r="U659"/>
      <c r="V659"/>
      <c r="W659"/>
      <c r="X659"/>
      <c r="Y659"/>
      <c r="Z659"/>
    </row>
    <row r="660" spans="2:26" s="707" customFormat="1" ht="15" customHeight="1" x14ac:dyDescent="0.2">
      <c r="B660" s="16"/>
      <c r="C660" s="66"/>
      <c r="D660" s="16"/>
      <c r="E660" s="16"/>
      <c r="F660" s="16"/>
      <c r="G660" s="16"/>
      <c r="H660" s="16"/>
      <c r="I660" s="16"/>
      <c r="J660" s="16"/>
      <c r="K660" s="16"/>
      <c r="L660"/>
      <c r="M660"/>
      <c r="N660"/>
      <c r="O660"/>
      <c r="P660"/>
      <c r="Q660"/>
      <c r="R660"/>
      <c r="S660"/>
      <c r="T660"/>
      <c r="U660"/>
      <c r="V660"/>
      <c r="W660"/>
      <c r="X660"/>
      <c r="Y660"/>
      <c r="Z660"/>
    </row>
    <row r="661" spans="2:26" s="707" customFormat="1" ht="15" customHeight="1" x14ac:dyDescent="0.2">
      <c r="B661" s="16"/>
      <c r="C661" s="66"/>
      <c r="D661" s="16"/>
      <c r="E661" s="16"/>
      <c r="F661" s="16"/>
      <c r="G661" s="16"/>
      <c r="H661" s="16"/>
      <c r="I661" s="16"/>
      <c r="J661" s="16"/>
      <c r="K661" s="16"/>
      <c r="L661"/>
      <c r="M661"/>
      <c r="N661"/>
      <c r="O661"/>
      <c r="P661"/>
      <c r="Q661"/>
      <c r="R661"/>
      <c r="S661"/>
      <c r="T661"/>
      <c r="U661"/>
      <c r="V661"/>
      <c r="W661"/>
      <c r="X661"/>
      <c r="Y661"/>
      <c r="Z661"/>
    </row>
    <row r="662" spans="2:26" s="707" customFormat="1" ht="15" customHeight="1" x14ac:dyDescent="0.2">
      <c r="B662" s="16"/>
      <c r="C662" s="66"/>
      <c r="D662" s="16"/>
      <c r="E662" s="16"/>
      <c r="F662" s="16"/>
      <c r="G662" s="16"/>
      <c r="H662" s="16"/>
      <c r="I662" s="16"/>
      <c r="J662" s="16"/>
      <c r="K662" s="16"/>
      <c r="L662"/>
      <c r="M662"/>
      <c r="N662"/>
      <c r="O662"/>
      <c r="P662"/>
      <c r="Q662"/>
      <c r="R662"/>
      <c r="S662"/>
      <c r="T662"/>
      <c r="U662"/>
      <c r="V662"/>
      <c r="W662"/>
      <c r="X662"/>
      <c r="Y662"/>
      <c r="Z662"/>
    </row>
    <row r="663" spans="2:26" s="707" customFormat="1" ht="15" customHeight="1" x14ac:dyDescent="0.2">
      <c r="B663" s="16"/>
      <c r="C663" s="66"/>
      <c r="D663" s="16"/>
      <c r="E663" s="16"/>
      <c r="F663" s="16"/>
      <c r="G663" s="16"/>
      <c r="H663" s="16"/>
      <c r="I663" s="16"/>
      <c r="J663" s="16"/>
      <c r="K663" s="16"/>
      <c r="L663"/>
      <c r="M663"/>
      <c r="N663"/>
      <c r="O663"/>
      <c r="P663"/>
      <c r="Q663"/>
      <c r="R663"/>
      <c r="S663"/>
      <c r="T663"/>
      <c r="U663"/>
      <c r="V663"/>
      <c r="W663"/>
      <c r="X663"/>
      <c r="Y663"/>
      <c r="Z663"/>
    </row>
    <row r="664" spans="2:26" s="707" customFormat="1" ht="15" customHeight="1" x14ac:dyDescent="0.2">
      <c r="B664" s="16"/>
      <c r="C664" s="66"/>
      <c r="D664" s="16"/>
      <c r="E664" s="16"/>
      <c r="F664" s="16"/>
      <c r="G664" s="16"/>
      <c r="H664" s="16"/>
      <c r="I664" s="16"/>
      <c r="J664" s="16"/>
      <c r="K664" s="16"/>
      <c r="L664"/>
      <c r="M664"/>
      <c r="N664"/>
      <c r="O664"/>
      <c r="P664"/>
      <c r="Q664"/>
      <c r="R664"/>
      <c r="S664"/>
      <c r="T664"/>
      <c r="U664"/>
      <c r="V664"/>
      <c r="W664"/>
      <c r="X664"/>
      <c r="Y664"/>
      <c r="Z664"/>
    </row>
    <row r="665" spans="2:26" s="707" customFormat="1" ht="15" customHeight="1" x14ac:dyDescent="0.2">
      <c r="B665" s="16"/>
      <c r="C665" s="66"/>
      <c r="D665" s="16"/>
      <c r="E665" s="16"/>
      <c r="F665" s="16"/>
      <c r="G665" s="16"/>
      <c r="H665" s="16"/>
      <c r="I665" s="16"/>
      <c r="J665" s="16"/>
      <c r="K665" s="16"/>
      <c r="L665"/>
      <c r="M665"/>
      <c r="N665"/>
      <c r="O665"/>
      <c r="P665"/>
      <c r="Q665"/>
      <c r="R665"/>
      <c r="S665"/>
      <c r="T665"/>
      <c r="U665"/>
      <c r="V665"/>
      <c r="W665"/>
      <c r="X665"/>
      <c r="Y665"/>
      <c r="Z665"/>
    </row>
    <row r="666" spans="2:26" s="707" customFormat="1" ht="15" customHeight="1" x14ac:dyDescent="0.2">
      <c r="B666" s="16"/>
      <c r="C666" s="66"/>
      <c r="D666" s="16"/>
      <c r="E666" s="16"/>
      <c r="F666" s="16"/>
      <c r="G666" s="16"/>
      <c r="H666" s="16"/>
      <c r="I666" s="16"/>
      <c r="J666" s="16"/>
      <c r="K666" s="16"/>
      <c r="L666"/>
      <c r="M666"/>
      <c r="N666"/>
      <c r="O666"/>
      <c r="P666"/>
      <c r="Q666"/>
      <c r="R666"/>
      <c r="S666"/>
      <c r="T666"/>
      <c r="U666"/>
      <c r="V666"/>
      <c r="W666"/>
      <c r="X666"/>
      <c r="Y666"/>
      <c r="Z666"/>
    </row>
    <row r="667" spans="2:26" s="707" customFormat="1" ht="15" customHeight="1" x14ac:dyDescent="0.2">
      <c r="B667" s="16"/>
      <c r="C667" s="66"/>
      <c r="D667" s="16"/>
      <c r="E667" s="16"/>
      <c r="F667" s="16"/>
      <c r="G667" s="16"/>
      <c r="H667" s="16"/>
      <c r="I667" s="16"/>
      <c r="J667" s="16"/>
      <c r="K667" s="16"/>
      <c r="L667"/>
      <c r="M667"/>
      <c r="N667"/>
      <c r="O667"/>
      <c r="P667"/>
      <c r="Q667"/>
      <c r="R667"/>
      <c r="S667"/>
      <c r="T667"/>
      <c r="U667"/>
      <c r="V667"/>
      <c r="W667"/>
      <c r="X667"/>
      <c r="Y667"/>
      <c r="Z667"/>
    </row>
    <row r="668" spans="2:26" s="707" customFormat="1" ht="15" customHeight="1" x14ac:dyDescent="0.2">
      <c r="B668" s="16"/>
      <c r="C668" s="66"/>
      <c r="D668" s="16"/>
      <c r="E668" s="16"/>
      <c r="F668" s="16"/>
      <c r="G668" s="16"/>
      <c r="H668" s="16"/>
      <c r="I668" s="16"/>
      <c r="J668" s="16"/>
      <c r="K668" s="16"/>
      <c r="L668"/>
      <c r="M668"/>
      <c r="N668"/>
      <c r="O668"/>
      <c r="P668"/>
      <c r="Q668"/>
      <c r="R668"/>
      <c r="S668"/>
      <c r="T668"/>
      <c r="U668"/>
      <c r="V668"/>
      <c r="W668"/>
      <c r="X668"/>
      <c r="Y668"/>
      <c r="Z668"/>
    </row>
    <row r="669" spans="2:26" s="707" customFormat="1" ht="15" customHeight="1" x14ac:dyDescent="0.2">
      <c r="B669" s="16"/>
      <c r="C669" s="66"/>
      <c r="D669" s="16"/>
      <c r="E669" s="16"/>
      <c r="F669" s="16"/>
      <c r="G669" s="16"/>
      <c r="H669" s="16"/>
      <c r="I669" s="16"/>
      <c r="J669" s="16"/>
      <c r="K669" s="16"/>
      <c r="L669"/>
      <c r="M669"/>
      <c r="N669"/>
      <c r="O669"/>
      <c r="P669"/>
      <c r="Q669"/>
      <c r="R669"/>
      <c r="S669"/>
      <c r="T669"/>
      <c r="U669"/>
      <c r="V669"/>
      <c r="W669"/>
      <c r="X669"/>
      <c r="Y669"/>
      <c r="Z669"/>
    </row>
    <row r="670" spans="2:26" s="707" customFormat="1" ht="15" customHeight="1" x14ac:dyDescent="0.2">
      <c r="B670" s="16"/>
      <c r="C670" s="66"/>
      <c r="D670" s="16"/>
      <c r="E670" s="16"/>
      <c r="F670" s="16"/>
      <c r="G670" s="16"/>
      <c r="H670" s="16"/>
      <c r="I670" s="16"/>
      <c r="J670" s="16"/>
      <c r="K670" s="16"/>
      <c r="L670"/>
      <c r="M670"/>
      <c r="N670"/>
      <c r="O670"/>
      <c r="P670"/>
      <c r="Q670"/>
      <c r="R670"/>
      <c r="S670"/>
      <c r="T670"/>
      <c r="U670"/>
      <c r="V670"/>
      <c r="W670"/>
      <c r="X670"/>
      <c r="Y670"/>
      <c r="Z670"/>
    </row>
    <row r="671" spans="2:26" s="707" customFormat="1" ht="15" customHeight="1" x14ac:dyDescent="0.2">
      <c r="B671" s="16"/>
      <c r="C671" s="66"/>
      <c r="D671" s="16"/>
      <c r="E671" s="16"/>
      <c r="F671" s="16"/>
      <c r="G671" s="16"/>
      <c r="H671" s="16"/>
      <c r="I671" s="16"/>
      <c r="J671" s="16"/>
      <c r="K671" s="16"/>
      <c r="L671"/>
      <c r="M671"/>
      <c r="N671"/>
      <c r="O671"/>
      <c r="P671"/>
      <c r="Q671"/>
      <c r="R671"/>
      <c r="S671"/>
      <c r="T671"/>
      <c r="U671"/>
      <c r="V671"/>
      <c r="W671"/>
      <c r="X671"/>
      <c r="Y671"/>
      <c r="Z671"/>
    </row>
    <row r="672" spans="2:26" s="707" customFormat="1" ht="15" customHeight="1" x14ac:dyDescent="0.2">
      <c r="B672" s="16"/>
      <c r="C672" s="66"/>
      <c r="D672" s="16"/>
      <c r="E672" s="16"/>
      <c r="F672" s="16"/>
      <c r="G672" s="16"/>
      <c r="H672" s="16"/>
      <c r="I672" s="16"/>
      <c r="J672" s="16"/>
      <c r="K672" s="16"/>
      <c r="L672"/>
      <c r="M672"/>
      <c r="N672"/>
      <c r="O672"/>
      <c r="P672"/>
      <c r="Q672"/>
      <c r="R672"/>
      <c r="S672"/>
      <c r="T672"/>
      <c r="U672"/>
      <c r="V672"/>
      <c r="W672"/>
      <c r="X672"/>
      <c r="Y672"/>
      <c r="Z672"/>
    </row>
    <row r="673" spans="2:26" s="707" customFormat="1" ht="15" customHeight="1" x14ac:dyDescent="0.2">
      <c r="B673" s="16"/>
      <c r="C673" s="66"/>
      <c r="D673" s="16"/>
      <c r="E673" s="16"/>
      <c r="F673" s="16"/>
      <c r="G673" s="16"/>
      <c r="H673" s="16"/>
      <c r="I673" s="16"/>
      <c r="J673" s="16"/>
      <c r="K673" s="16"/>
      <c r="L673"/>
      <c r="M673"/>
      <c r="N673"/>
      <c r="O673"/>
      <c r="P673"/>
      <c r="Q673"/>
      <c r="R673"/>
      <c r="S673"/>
      <c r="T673"/>
      <c r="U673"/>
      <c r="V673"/>
      <c r="W673"/>
      <c r="X673"/>
      <c r="Y673"/>
      <c r="Z673"/>
    </row>
    <row r="674" spans="2:26" s="707" customFormat="1" ht="15" customHeight="1" x14ac:dyDescent="0.2">
      <c r="B674" s="16"/>
      <c r="C674" s="66"/>
      <c r="D674" s="16"/>
      <c r="E674" s="16"/>
      <c r="F674" s="16"/>
      <c r="G674" s="16"/>
      <c r="H674" s="16"/>
      <c r="I674" s="16"/>
      <c r="J674" s="16"/>
      <c r="K674" s="16"/>
      <c r="L674"/>
      <c r="M674"/>
      <c r="N674"/>
      <c r="O674"/>
      <c r="P674"/>
      <c r="Q674"/>
      <c r="R674"/>
      <c r="S674"/>
      <c r="T674"/>
      <c r="U674"/>
      <c r="V674"/>
      <c r="W674"/>
      <c r="X674"/>
      <c r="Y674"/>
      <c r="Z674"/>
    </row>
    <row r="675" spans="2:26" s="707" customFormat="1" ht="15" customHeight="1" x14ac:dyDescent="0.2">
      <c r="B675" s="16"/>
      <c r="C675" s="66"/>
      <c r="D675" s="16"/>
      <c r="E675" s="16"/>
      <c r="F675" s="16"/>
      <c r="G675" s="16"/>
      <c r="H675" s="16"/>
      <c r="I675" s="16"/>
      <c r="J675" s="16"/>
      <c r="K675" s="16"/>
      <c r="L675"/>
      <c r="M675"/>
      <c r="N675"/>
      <c r="O675"/>
      <c r="P675"/>
      <c r="Q675"/>
      <c r="R675"/>
      <c r="S675"/>
      <c r="T675"/>
      <c r="U675"/>
      <c r="V675"/>
      <c r="W675"/>
      <c r="X675"/>
      <c r="Y675"/>
      <c r="Z675"/>
    </row>
    <row r="676" spans="2:26" s="707" customFormat="1" ht="15" customHeight="1" x14ac:dyDescent="0.2">
      <c r="B676" s="16"/>
      <c r="C676" s="66"/>
      <c r="D676" s="16"/>
      <c r="E676" s="16"/>
      <c r="F676" s="16"/>
      <c r="G676" s="16"/>
      <c r="H676" s="16"/>
      <c r="I676" s="16"/>
      <c r="J676" s="16"/>
      <c r="K676" s="16"/>
      <c r="L676"/>
      <c r="M676"/>
      <c r="N676"/>
      <c r="O676"/>
      <c r="P676"/>
      <c r="Q676"/>
      <c r="R676"/>
      <c r="S676"/>
      <c r="T676"/>
      <c r="U676"/>
      <c r="V676"/>
      <c r="W676"/>
      <c r="X676"/>
      <c r="Y676"/>
      <c r="Z676"/>
    </row>
    <row r="677" spans="2:26" s="707" customFormat="1" ht="15" customHeight="1" x14ac:dyDescent="0.2">
      <c r="B677" s="16"/>
      <c r="C677" s="66"/>
      <c r="D677" s="16"/>
      <c r="E677" s="16"/>
      <c r="F677" s="16"/>
      <c r="G677" s="16"/>
      <c r="H677" s="16"/>
      <c r="I677" s="16"/>
      <c r="J677" s="16"/>
      <c r="K677" s="16"/>
      <c r="L677"/>
      <c r="M677"/>
      <c r="N677"/>
      <c r="O677"/>
      <c r="P677"/>
      <c r="Q677"/>
      <c r="R677"/>
      <c r="S677"/>
      <c r="T677"/>
      <c r="U677"/>
      <c r="V677"/>
      <c r="W677"/>
      <c r="X677"/>
      <c r="Y677"/>
      <c r="Z677"/>
    </row>
    <row r="678" spans="2:26" s="707" customFormat="1" ht="15" customHeight="1" x14ac:dyDescent="0.2">
      <c r="B678" s="16"/>
      <c r="C678" s="66"/>
      <c r="D678" s="16"/>
      <c r="E678" s="16"/>
      <c r="F678" s="16"/>
      <c r="G678" s="16"/>
      <c r="H678" s="16"/>
      <c r="I678" s="16"/>
      <c r="J678" s="16"/>
      <c r="K678" s="16"/>
      <c r="L678"/>
      <c r="M678"/>
      <c r="N678"/>
      <c r="O678"/>
      <c r="P678"/>
      <c r="Q678"/>
      <c r="R678"/>
      <c r="S678"/>
      <c r="T678"/>
      <c r="U678"/>
      <c r="V678"/>
      <c r="W678"/>
      <c r="X678"/>
      <c r="Y678"/>
      <c r="Z678"/>
    </row>
    <row r="679" spans="2:26" s="707" customFormat="1" ht="15" customHeight="1" x14ac:dyDescent="0.2">
      <c r="B679" s="16"/>
      <c r="C679" s="66"/>
      <c r="D679" s="16"/>
      <c r="E679" s="16"/>
      <c r="F679" s="16"/>
      <c r="G679" s="16"/>
      <c r="H679" s="16"/>
      <c r="I679" s="16"/>
      <c r="J679" s="16"/>
      <c r="K679" s="16"/>
      <c r="L679"/>
      <c r="M679"/>
      <c r="N679"/>
      <c r="O679"/>
      <c r="P679"/>
      <c r="Q679"/>
      <c r="R679"/>
      <c r="S679"/>
      <c r="T679"/>
      <c r="U679"/>
      <c r="V679"/>
      <c r="W679"/>
      <c r="X679"/>
      <c r="Y679"/>
      <c r="Z679"/>
    </row>
    <row r="680" spans="2:26" s="707" customFormat="1" ht="15" customHeight="1" x14ac:dyDescent="0.2">
      <c r="B680" s="16"/>
      <c r="C680" s="66"/>
      <c r="D680" s="16"/>
      <c r="E680" s="16"/>
      <c r="F680" s="16"/>
      <c r="G680" s="16"/>
      <c r="H680" s="16"/>
      <c r="I680" s="16"/>
      <c r="J680" s="16"/>
      <c r="K680" s="16"/>
      <c r="L680"/>
      <c r="M680"/>
      <c r="N680"/>
      <c r="O680"/>
      <c r="P680"/>
      <c r="Q680"/>
      <c r="R680"/>
      <c r="S680"/>
      <c r="T680"/>
      <c r="U680"/>
      <c r="V680"/>
      <c r="W680"/>
      <c r="X680"/>
      <c r="Y680"/>
      <c r="Z680"/>
    </row>
    <row r="681" spans="2:26" s="707" customFormat="1" ht="15" customHeight="1" x14ac:dyDescent="0.2">
      <c r="B681" s="16"/>
      <c r="C681" s="66"/>
      <c r="D681" s="16"/>
      <c r="E681" s="16"/>
      <c r="F681" s="16"/>
      <c r="G681" s="16"/>
      <c r="H681" s="16"/>
      <c r="I681" s="16"/>
      <c r="J681" s="16"/>
      <c r="K681" s="16"/>
      <c r="L681"/>
      <c r="M681"/>
      <c r="N681"/>
      <c r="O681"/>
      <c r="P681"/>
      <c r="Q681"/>
      <c r="R681"/>
      <c r="S681"/>
      <c r="T681"/>
      <c r="U681"/>
      <c r="V681"/>
      <c r="W681"/>
      <c r="X681"/>
      <c r="Y681"/>
      <c r="Z681"/>
    </row>
    <row r="682" spans="2:26" s="707" customFormat="1" ht="15" customHeight="1" x14ac:dyDescent="0.2">
      <c r="B682" s="16"/>
      <c r="C682" s="66"/>
      <c r="D682" s="16"/>
      <c r="E682" s="16"/>
      <c r="F682" s="16"/>
      <c r="G682" s="16"/>
      <c r="H682" s="16"/>
      <c r="I682" s="16"/>
      <c r="J682" s="16"/>
      <c r="K682" s="16"/>
      <c r="L682"/>
      <c r="M682"/>
      <c r="N682"/>
      <c r="O682"/>
      <c r="P682"/>
      <c r="Q682"/>
      <c r="R682"/>
      <c r="S682"/>
      <c r="T682"/>
      <c r="U682"/>
      <c r="V682"/>
      <c r="W682"/>
      <c r="X682"/>
      <c r="Y682"/>
      <c r="Z682"/>
    </row>
    <row r="683" spans="2:26" s="707" customFormat="1" ht="15" customHeight="1" x14ac:dyDescent="0.2">
      <c r="B683" s="16"/>
      <c r="C683" s="66"/>
      <c r="D683" s="16"/>
      <c r="E683" s="16"/>
      <c r="F683" s="16"/>
      <c r="G683" s="16"/>
      <c r="H683" s="16"/>
      <c r="I683" s="16"/>
      <c r="J683" s="16"/>
      <c r="K683" s="16"/>
      <c r="L683"/>
      <c r="M683"/>
      <c r="N683"/>
      <c r="O683"/>
      <c r="P683"/>
      <c r="Q683"/>
      <c r="R683"/>
      <c r="S683"/>
      <c r="T683"/>
      <c r="U683"/>
      <c r="V683"/>
      <c r="W683"/>
      <c r="X683"/>
      <c r="Y683"/>
      <c r="Z683"/>
    </row>
    <row r="684" spans="2:26" s="707" customFormat="1" ht="15" customHeight="1" x14ac:dyDescent="0.2">
      <c r="B684" s="16"/>
      <c r="C684" s="66"/>
      <c r="D684" s="16"/>
      <c r="E684" s="16"/>
      <c r="F684" s="16"/>
      <c r="G684" s="16"/>
      <c r="H684" s="16"/>
      <c r="I684" s="16"/>
      <c r="J684" s="16"/>
      <c r="K684" s="16"/>
      <c r="L684"/>
      <c r="M684"/>
      <c r="N684"/>
      <c r="O684"/>
      <c r="P684"/>
      <c r="Q684"/>
      <c r="R684"/>
      <c r="S684"/>
      <c r="T684"/>
      <c r="U684"/>
      <c r="V684"/>
      <c r="W684"/>
      <c r="X684"/>
      <c r="Y684"/>
      <c r="Z684"/>
    </row>
    <row r="685" spans="2:26" s="707" customFormat="1" ht="15" customHeight="1" x14ac:dyDescent="0.2">
      <c r="B685" s="16"/>
      <c r="C685" s="66"/>
      <c r="D685" s="16"/>
      <c r="E685" s="16"/>
      <c r="F685" s="16"/>
      <c r="G685" s="16"/>
      <c r="H685" s="16"/>
      <c r="I685" s="16"/>
      <c r="J685" s="16"/>
      <c r="K685" s="16"/>
      <c r="L685"/>
      <c r="M685"/>
      <c r="N685"/>
      <c r="O685"/>
      <c r="P685"/>
      <c r="Q685"/>
      <c r="R685"/>
      <c r="S685"/>
      <c r="T685"/>
      <c r="U685"/>
      <c r="V685"/>
      <c r="W685"/>
      <c r="X685"/>
      <c r="Y685"/>
      <c r="Z685"/>
    </row>
    <row r="686" spans="2:26" s="707" customFormat="1" ht="15" customHeight="1" x14ac:dyDescent="0.2">
      <c r="B686" s="16"/>
      <c r="C686" s="66"/>
      <c r="D686" s="16"/>
      <c r="E686" s="16"/>
      <c r="F686" s="16"/>
      <c r="G686" s="16"/>
      <c r="H686" s="16"/>
      <c r="I686" s="16"/>
      <c r="J686" s="16"/>
      <c r="K686" s="16"/>
      <c r="L686"/>
      <c r="M686"/>
      <c r="N686"/>
      <c r="O686"/>
      <c r="P686"/>
      <c r="Q686"/>
      <c r="R686"/>
      <c r="S686"/>
      <c r="T686"/>
      <c r="U686"/>
      <c r="V686"/>
      <c r="W686"/>
      <c r="X686"/>
      <c r="Y686"/>
      <c r="Z686"/>
    </row>
    <row r="687" spans="2:26" s="707" customFormat="1" ht="15" customHeight="1" x14ac:dyDescent="0.2">
      <c r="B687" s="16"/>
      <c r="C687" s="66"/>
      <c r="D687" s="16"/>
      <c r="E687" s="16"/>
      <c r="F687" s="16"/>
      <c r="G687" s="16"/>
      <c r="H687" s="16"/>
      <c r="I687" s="16"/>
      <c r="J687" s="16"/>
      <c r="K687" s="16"/>
      <c r="L687"/>
      <c r="M687"/>
      <c r="N687"/>
      <c r="O687"/>
      <c r="P687"/>
      <c r="Q687"/>
      <c r="R687"/>
      <c r="S687"/>
      <c r="T687"/>
      <c r="U687"/>
      <c r="V687"/>
      <c r="W687"/>
      <c r="X687"/>
      <c r="Y687"/>
      <c r="Z687"/>
    </row>
    <row r="688" spans="2:26" s="707" customFormat="1" ht="15" customHeight="1" x14ac:dyDescent="0.2">
      <c r="B688" s="16"/>
      <c r="C688" s="66"/>
      <c r="D688" s="16"/>
      <c r="E688" s="16"/>
      <c r="F688" s="16"/>
      <c r="G688" s="16"/>
      <c r="H688" s="16"/>
      <c r="I688" s="16"/>
      <c r="J688" s="16"/>
      <c r="K688" s="16"/>
      <c r="L688"/>
      <c r="M688"/>
      <c r="N688"/>
      <c r="O688"/>
      <c r="P688"/>
      <c r="Q688"/>
      <c r="R688"/>
      <c r="S688"/>
      <c r="T688"/>
      <c r="U688"/>
      <c r="V688"/>
      <c r="W688"/>
      <c r="X688"/>
      <c r="Y688"/>
      <c r="Z688"/>
    </row>
    <row r="689" spans="2:26" s="707" customFormat="1" ht="15" customHeight="1" x14ac:dyDescent="0.2">
      <c r="B689" s="16"/>
      <c r="C689" s="66"/>
      <c r="D689" s="16"/>
      <c r="E689" s="16"/>
      <c r="F689" s="16"/>
      <c r="G689" s="16"/>
      <c r="H689" s="16"/>
      <c r="I689" s="16"/>
      <c r="J689" s="16"/>
      <c r="K689" s="16"/>
      <c r="L689"/>
      <c r="M689"/>
      <c r="N689"/>
      <c r="O689"/>
      <c r="P689"/>
      <c r="Q689"/>
      <c r="R689"/>
      <c r="S689"/>
      <c r="T689"/>
      <c r="U689"/>
      <c r="V689"/>
      <c r="W689"/>
      <c r="X689"/>
      <c r="Y689"/>
      <c r="Z689"/>
    </row>
    <row r="690" spans="2:26" s="707" customFormat="1" ht="15" customHeight="1" x14ac:dyDescent="0.2">
      <c r="B690" s="16"/>
      <c r="C690" s="66"/>
      <c r="D690" s="16"/>
      <c r="E690" s="16"/>
      <c r="F690" s="16"/>
      <c r="G690" s="16"/>
      <c r="H690" s="16"/>
      <c r="I690" s="16"/>
      <c r="J690" s="16"/>
      <c r="K690" s="16"/>
      <c r="L690"/>
      <c r="M690"/>
      <c r="N690"/>
      <c r="O690"/>
      <c r="P690"/>
      <c r="Q690"/>
      <c r="R690"/>
      <c r="S690"/>
      <c r="T690"/>
      <c r="U690"/>
      <c r="V690"/>
      <c r="W690"/>
      <c r="X690"/>
      <c r="Y690"/>
      <c r="Z690"/>
    </row>
    <row r="691" spans="2:26" s="707" customFormat="1" ht="15" customHeight="1" x14ac:dyDescent="0.2">
      <c r="B691" s="16"/>
      <c r="C691" s="66"/>
      <c r="D691" s="16"/>
      <c r="E691" s="16"/>
      <c r="F691" s="16"/>
      <c r="G691" s="16"/>
      <c r="H691" s="16"/>
      <c r="I691" s="16"/>
      <c r="J691" s="16"/>
      <c r="K691" s="16"/>
      <c r="L691"/>
      <c r="M691"/>
      <c r="N691"/>
      <c r="O691"/>
      <c r="P691"/>
      <c r="Q691"/>
      <c r="R691"/>
      <c r="S691"/>
      <c r="T691"/>
      <c r="U691"/>
      <c r="V691"/>
      <c r="W691"/>
      <c r="X691"/>
      <c r="Y691"/>
      <c r="Z691"/>
    </row>
    <row r="692" spans="2:26" s="707" customFormat="1" ht="15" customHeight="1" x14ac:dyDescent="0.2">
      <c r="B692" s="16"/>
      <c r="C692" s="66"/>
      <c r="D692" s="16"/>
      <c r="E692" s="16"/>
      <c r="F692" s="16"/>
      <c r="G692" s="16"/>
      <c r="H692" s="16"/>
      <c r="I692" s="16"/>
      <c r="J692" s="16"/>
      <c r="K692" s="16"/>
      <c r="L692"/>
      <c r="M692"/>
      <c r="N692"/>
      <c r="O692"/>
      <c r="P692"/>
      <c r="Q692"/>
      <c r="R692"/>
      <c r="S692"/>
      <c r="T692"/>
      <c r="U692"/>
      <c r="V692"/>
      <c r="W692"/>
      <c r="X692"/>
      <c r="Y692"/>
      <c r="Z692"/>
    </row>
    <row r="693" spans="2:26" s="707" customFormat="1" ht="15" customHeight="1" x14ac:dyDescent="0.2">
      <c r="B693" s="16"/>
      <c r="C693" s="66"/>
      <c r="D693" s="16"/>
      <c r="E693" s="16"/>
      <c r="F693" s="16"/>
      <c r="G693" s="16"/>
      <c r="H693" s="16"/>
      <c r="I693" s="16"/>
      <c r="J693" s="16"/>
      <c r="K693" s="16"/>
      <c r="L693"/>
      <c r="M693"/>
      <c r="N693"/>
      <c r="O693"/>
      <c r="P693"/>
      <c r="Q693"/>
      <c r="R693"/>
      <c r="S693"/>
      <c r="T693"/>
      <c r="U693"/>
      <c r="V693"/>
      <c r="W693"/>
      <c r="X693"/>
      <c r="Y693"/>
      <c r="Z693"/>
    </row>
    <row r="694" spans="2:26" s="707" customFormat="1" ht="15" customHeight="1" x14ac:dyDescent="0.2">
      <c r="B694" s="16"/>
      <c r="C694" s="66"/>
      <c r="D694" s="16"/>
      <c r="E694" s="16"/>
      <c r="F694" s="16"/>
      <c r="G694" s="16"/>
      <c r="H694" s="16"/>
      <c r="I694" s="16"/>
      <c r="J694" s="16"/>
      <c r="K694" s="16"/>
      <c r="L694"/>
      <c r="M694"/>
      <c r="N694"/>
      <c r="O694"/>
      <c r="P694"/>
      <c r="Q694"/>
      <c r="R694"/>
      <c r="S694"/>
      <c r="T694"/>
      <c r="U694"/>
      <c r="V694"/>
      <c r="W694"/>
      <c r="X694"/>
      <c r="Y694"/>
      <c r="Z694"/>
    </row>
    <row r="695" spans="2:26" s="707" customFormat="1" ht="15" customHeight="1" x14ac:dyDescent="0.2">
      <c r="B695" s="16"/>
      <c r="C695" s="66"/>
      <c r="D695" s="16"/>
      <c r="E695" s="16"/>
      <c r="F695" s="16"/>
      <c r="G695" s="16"/>
      <c r="H695" s="16"/>
      <c r="I695" s="16"/>
      <c r="J695" s="16"/>
      <c r="K695" s="16"/>
      <c r="L695"/>
      <c r="M695"/>
      <c r="N695"/>
      <c r="O695"/>
      <c r="P695"/>
      <c r="Q695"/>
      <c r="R695"/>
      <c r="S695"/>
      <c r="T695"/>
      <c r="U695"/>
      <c r="V695"/>
      <c r="W695"/>
      <c r="X695"/>
      <c r="Y695"/>
      <c r="Z695"/>
    </row>
    <row r="696" spans="2:26" s="707" customFormat="1" ht="15" customHeight="1" x14ac:dyDescent="0.2">
      <c r="B696" s="16"/>
      <c r="C696" s="66"/>
      <c r="D696" s="16"/>
      <c r="E696" s="16"/>
      <c r="F696" s="16"/>
      <c r="G696" s="16"/>
      <c r="H696" s="16"/>
      <c r="I696" s="16"/>
      <c r="J696" s="16"/>
      <c r="K696" s="16"/>
      <c r="L696"/>
      <c r="M696"/>
      <c r="N696"/>
      <c r="O696"/>
      <c r="P696"/>
      <c r="Q696"/>
      <c r="R696"/>
      <c r="S696"/>
      <c r="T696"/>
      <c r="U696"/>
      <c r="V696"/>
      <c r="W696"/>
      <c r="X696"/>
      <c r="Y696"/>
      <c r="Z696"/>
    </row>
    <row r="697" spans="2:26" s="707" customFormat="1" ht="15" customHeight="1" x14ac:dyDescent="0.2">
      <c r="B697" s="16"/>
      <c r="C697" s="66"/>
      <c r="D697" s="16"/>
      <c r="E697" s="16"/>
      <c r="F697" s="16"/>
      <c r="G697" s="16"/>
      <c r="H697" s="16"/>
      <c r="I697" s="16"/>
      <c r="J697" s="16"/>
      <c r="K697" s="16"/>
      <c r="L697"/>
      <c r="M697"/>
      <c r="N697"/>
      <c r="O697"/>
      <c r="P697"/>
      <c r="Q697"/>
      <c r="R697"/>
      <c r="S697"/>
      <c r="T697"/>
      <c r="U697"/>
      <c r="V697"/>
      <c r="W697"/>
      <c r="X697"/>
      <c r="Y697"/>
      <c r="Z697"/>
    </row>
    <row r="698" spans="2:26" s="707" customFormat="1" ht="15" customHeight="1" x14ac:dyDescent="0.2">
      <c r="B698" s="16"/>
      <c r="C698" s="66"/>
      <c r="D698" s="16"/>
      <c r="E698" s="16"/>
      <c r="F698" s="16"/>
      <c r="G698" s="16"/>
      <c r="H698" s="16"/>
      <c r="I698" s="16"/>
      <c r="J698" s="16"/>
      <c r="K698" s="16"/>
      <c r="L698"/>
      <c r="M698"/>
      <c r="N698"/>
      <c r="O698"/>
      <c r="P698"/>
      <c r="Q698"/>
      <c r="R698"/>
      <c r="S698"/>
      <c r="T698"/>
      <c r="U698"/>
      <c r="V698"/>
      <c r="W698"/>
      <c r="X698"/>
      <c r="Y698"/>
      <c r="Z698"/>
    </row>
    <row r="699" spans="2:26" s="707" customFormat="1" ht="15" customHeight="1" x14ac:dyDescent="0.2">
      <c r="B699" s="16"/>
      <c r="C699" s="66"/>
      <c r="D699" s="16"/>
      <c r="E699" s="16"/>
      <c r="F699" s="16"/>
      <c r="G699" s="16"/>
      <c r="H699" s="16"/>
      <c r="I699" s="16"/>
      <c r="J699" s="16"/>
      <c r="K699" s="16"/>
      <c r="L699"/>
      <c r="M699"/>
      <c r="N699"/>
      <c r="O699"/>
      <c r="P699"/>
      <c r="Q699"/>
      <c r="R699"/>
      <c r="S699"/>
      <c r="T699"/>
      <c r="U699"/>
      <c r="V699"/>
      <c r="W699"/>
      <c r="X699"/>
      <c r="Y699"/>
      <c r="Z699"/>
    </row>
    <row r="700" spans="2:26" s="707" customFormat="1" ht="15" customHeight="1" x14ac:dyDescent="0.2">
      <c r="B700" s="16"/>
      <c r="C700" s="66"/>
      <c r="D700" s="16"/>
      <c r="E700" s="16"/>
      <c r="F700" s="16"/>
      <c r="G700" s="16"/>
      <c r="H700" s="16"/>
      <c r="I700" s="16"/>
      <c r="J700" s="16"/>
      <c r="K700" s="16"/>
      <c r="L700"/>
      <c r="M700"/>
      <c r="N700"/>
      <c r="O700"/>
      <c r="P700"/>
      <c r="Q700"/>
      <c r="R700"/>
      <c r="S700"/>
      <c r="T700"/>
      <c r="U700"/>
      <c r="V700"/>
      <c r="W700"/>
      <c r="X700"/>
      <c r="Y700"/>
      <c r="Z700"/>
    </row>
    <row r="701" spans="2:26" s="707" customFormat="1" ht="15" customHeight="1" x14ac:dyDescent="0.2">
      <c r="B701" s="16"/>
      <c r="C701" s="66"/>
      <c r="D701" s="16"/>
      <c r="E701" s="16"/>
      <c r="F701" s="16"/>
      <c r="G701" s="16"/>
      <c r="H701" s="16"/>
      <c r="I701" s="16"/>
      <c r="J701" s="16"/>
      <c r="K701" s="16"/>
      <c r="L701"/>
      <c r="M701"/>
      <c r="N701"/>
      <c r="O701"/>
      <c r="P701"/>
      <c r="Q701"/>
      <c r="R701"/>
      <c r="S701"/>
      <c r="T701"/>
      <c r="U701"/>
      <c r="V701"/>
      <c r="W701"/>
      <c r="X701"/>
      <c r="Y701"/>
      <c r="Z701"/>
    </row>
    <row r="702" spans="2:26" s="707" customFormat="1" ht="15" customHeight="1" x14ac:dyDescent="0.2">
      <c r="B702" s="16"/>
      <c r="C702" s="66"/>
      <c r="D702" s="16"/>
      <c r="E702" s="16"/>
      <c r="F702" s="16"/>
      <c r="G702" s="16"/>
      <c r="H702" s="16"/>
      <c r="I702" s="16"/>
      <c r="J702" s="16"/>
      <c r="K702" s="16"/>
      <c r="L702"/>
      <c r="M702"/>
      <c r="N702"/>
      <c r="O702"/>
      <c r="P702"/>
      <c r="Q702"/>
      <c r="R702"/>
      <c r="S702"/>
      <c r="T702"/>
      <c r="U702"/>
      <c r="V702"/>
      <c r="W702"/>
      <c r="X702"/>
      <c r="Y702"/>
      <c r="Z702"/>
    </row>
    <row r="703" spans="2:26" s="707" customFormat="1" ht="15" customHeight="1" x14ac:dyDescent="0.2">
      <c r="B703" s="16"/>
      <c r="C703" s="66"/>
      <c r="D703" s="16"/>
      <c r="E703" s="16"/>
      <c r="F703" s="16"/>
      <c r="G703" s="16"/>
      <c r="H703" s="16"/>
      <c r="I703" s="16"/>
      <c r="J703" s="16"/>
      <c r="K703" s="16"/>
      <c r="L703"/>
      <c r="M703"/>
      <c r="N703"/>
      <c r="O703"/>
      <c r="P703"/>
      <c r="Q703"/>
      <c r="R703"/>
      <c r="S703"/>
      <c r="T703"/>
      <c r="U703"/>
      <c r="V703"/>
      <c r="W703"/>
      <c r="X703"/>
      <c r="Y703"/>
      <c r="Z703"/>
    </row>
    <row r="704" spans="2:26" s="707" customFormat="1" ht="15" customHeight="1" x14ac:dyDescent="0.2">
      <c r="B704" s="16"/>
      <c r="C704" s="66"/>
      <c r="D704" s="16"/>
      <c r="E704" s="16"/>
      <c r="F704" s="16"/>
      <c r="G704" s="16"/>
      <c r="H704" s="16"/>
      <c r="I704" s="16"/>
      <c r="J704" s="16"/>
      <c r="K704" s="16"/>
      <c r="L704"/>
      <c r="M704"/>
      <c r="N704"/>
      <c r="O704"/>
      <c r="P704"/>
      <c r="Q704"/>
      <c r="R704"/>
      <c r="S704"/>
      <c r="T704"/>
      <c r="U704"/>
      <c r="V704"/>
      <c r="W704"/>
      <c r="X704"/>
      <c r="Y704"/>
      <c r="Z704"/>
    </row>
    <row r="705" spans="2:26" s="707" customFormat="1" ht="15" customHeight="1" x14ac:dyDescent="0.2">
      <c r="B705" s="16"/>
      <c r="C705" s="66"/>
      <c r="D705" s="16"/>
      <c r="E705" s="16"/>
      <c r="F705" s="16"/>
      <c r="G705" s="16"/>
      <c r="H705" s="16"/>
      <c r="I705" s="16"/>
      <c r="J705" s="16"/>
      <c r="K705" s="16"/>
      <c r="L705"/>
      <c r="M705"/>
      <c r="N705"/>
      <c r="O705"/>
      <c r="P705"/>
      <c r="Q705"/>
      <c r="R705"/>
      <c r="S705"/>
      <c r="T705"/>
      <c r="U705"/>
      <c r="V705"/>
      <c r="W705"/>
      <c r="X705"/>
      <c r="Y705"/>
      <c r="Z705"/>
    </row>
    <row r="706" spans="2:26" s="707" customFormat="1" ht="15" customHeight="1" x14ac:dyDescent="0.2">
      <c r="B706" s="16"/>
      <c r="C706" s="66"/>
      <c r="D706" s="16"/>
      <c r="E706" s="16"/>
      <c r="F706" s="16"/>
      <c r="G706" s="16"/>
      <c r="H706" s="16"/>
      <c r="I706" s="16"/>
      <c r="J706" s="16"/>
      <c r="K706" s="16"/>
      <c r="L706"/>
      <c r="M706"/>
      <c r="N706"/>
      <c r="O706"/>
      <c r="P706"/>
      <c r="Q706"/>
      <c r="R706"/>
      <c r="S706"/>
      <c r="T706"/>
      <c r="U706"/>
      <c r="V706"/>
      <c r="W706"/>
      <c r="X706"/>
      <c r="Y706"/>
      <c r="Z706"/>
    </row>
    <row r="707" spans="2:26" s="707" customFormat="1" ht="15" customHeight="1" x14ac:dyDescent="0.2">
      <c r="B707" s="16"/>
      <c r="C707" s="66"/>
      <c r="D707" s="16"/>
      <c r="E707" s="16"/>
      <c r="F707" s="16"/>
      <c r="G707" s="16"/>
      <c r="H707" s="16"/>
      <c r="I707" s="16"/>
      <c r="J707" s="16"/>
      <c r="K707" s="16"/>
      <c r="L707"/>
      <c r="M707"/>
      <c r="N707"/>
      <c r="O707"/>
      <c r="P707"/>
      <c r="Q707"/>
      <c r="R707"/>
      <c r="S707"/>
      <c r="T707"/>
      <c r="U707"/>
      <c r="V707"/>
      <c r="W707"/>
      <c r="X707"/>
      <c r="Y707"/>
      <c r="Z707"/>
    </row>
    <row r="708" spans="2:26" s="707" customFormat="1" ht="15" customHeight="1" x14ac:dyDescent="0.2">
      <c r="B708" s="16"/>
      <c r="C708" s="66"/>
      <c r="D708" s="16"/>
      <c r="E708" s="16"/>
      <c r="F708" s="16"/>
      <c r="G708" s="16"/>
      <c r="H708" s="16"/>
      <c r="I708" s="16"/>
      <c r="J708" s="16"/>
      <c r="K708" s="16"/>
      <c r="L708"/>
      <c r="M708"/>
      <c r="N708"/>
      <c r="O708"/>
      <c r="P708"/>
      <c r="Q708"/>
      <c r="R708"/>
      <c r="S708"/>
      <c r="T708"/>
      <c r="U708"/>
      <c r="V708"/>
      <c r="W708"/>
      <c r="X708"/>
      <c r="Y708"/>
      <c r="Z708"/>
    </row>
    <row r="709" spans="2:26" s="707" customFormat="1" ht="15" customHeight="1" x14ac:dyDescent="0.2">
      <c r="B709" s="16"/>
      <c r="C709" s="66"/>
      <c r="D709" s="16"/>
      <c r="E709" s="16"/>
      <c r="F709" s="16"/>
      <c r="G709" s="16"/>
      <c r="H709" s="16"/>
      <c r="I709" s="16"/>
      <c r="J709" s="16"/>
      <c r="K709" s="16"/>
      <c r="L709"/>
      <c r="M709"/>
      <c r="N709"/>
      <c r="O709"/>
      <c r="P709"/>
      <c r="Q709"/>
      <c r="R709"/>
      <c r="S709"/>
      <c r="T709"/>
      <c r="U709"/>
      <c r="V709"/>
      <c r="W709"/>
      <c r="X709"/>
      <c r="Y709"/>
      <c r="Z709"/>
    </row>
    <row r="710" spans="2:26" s="707" customFormat="1" ht="15" customHeight="1" x14ac:dyDescent="0.2">
      <c r="B710" s="16"/>
      <c r="C710" s="66"/>
      <c r="D710" s="16"/>
      <c r="E710" s="16"/>
      <c r="F710" s="16"/>
      <c r="G710" s="16"/>
      <c r="H710" s="16"/>
      <c r="I710" s="16"/>
      <c r="J710" s="16"/>
      <c r="K710" s="16"/>
      <c r="L710"/>
      <c r="M710"/>
      <c r="N710"/>
      <c r="O710"/>
      <c r="P710"/>
      <c r="Q710"/>
      <c r="R710"/>
      <c r="S710"/>
      <c r="T710"/>
      <c r="U710"/>
      <c r="V710"/>
      <c r="W710"/>
      <c r="X710"/>
      <c r="Y710"/>
      <c r="Z710"/>
    </row>
    <row r="711" spans="2:26" s="707" customFormat="1" ht="15" customHeight="1" x14ac:dyDescent="0.2">
      <c r="B711" s="16"/>
      <c r="C711" s="66"/>
      <c r="D711" s="16"/>
      <c r="E711" s="16"/>
      <c r="F711" s="16"/>
      <c r="G711" s="16"/>
      <c r="H711" s="16"/>
      <c r="I711" s="16"/>
      <c r="J711" s="16"/>
      <c r="K711" s="16"/>
      <c r="L711"/>
      <c r="M711"/>
      <c r="N711"/>
      <c r="O711"/>
      <c r="P711"/>
      <c r="Q711"/>
      <c r="R711"/>
      <c r="S711"/>
      <c r="T711"/>
      <c r="U711"/>
      <c r="V711"/>
      <c r="W711"/>
      <c r="X711"/>
      <c r="Y711"/>
      <c r="Z711"/>
    </row>
    <row r="712" spans="2:26" s="707" customFormat="1" ht="15" customHeight="1" x14ac:dyDescent="0.2">
      <c r="B712" s="16"/>
      <c r="C712" s="66"/>
      <c r="D712" s="16"/>
      <c r="E712" s="16"/>
      <c r="F712" s="16"/>
      <c r="G712" s="16"/>
      <c r="H712" s="16"/>
      <c r="I712" s="16"/>
      <c r="J712" s="16"/>
      <c r="K712" s="16"/>
      <c r="L712"/>
      <c r="M712"/>
      <c r="N712"/>
      <c r="O712"/>
      <c r="P712"/>
      <c r="Q712"/>
      <c r="R712"/>
      <c r="S712"/>
      <c r="T712"/>
      <c r="U712"/>
      <c r="V712"/>
      <c r="W712"/>
      <c r="X712"/>
      <c r="Y712"/>
      <c r="Z712"/>
    </row>
    <row r="713" spans="2:26" s="707" customFormat="1" ht="15" customHeight="1" x14ac:dyDescent="0.2">
      <c r="B713" s="16"/>
      <c r="C713" s="66"/>
      <c r="D713" s="16"/>
      <c r="E713" s="16"/>
      <c r="F713" s="16"/>
      <c r="G713" s="16"/>
      <c r="H713" s="16"/>
      <c r="I713" s="16"/>
      <c r="J713" s="16"/>
      <c r="K713" s="16"/>
      <c r="L713"/>
      <c r="M713"/>
      <c r="N713"/>
      <c r="O713"/>
      <c r="P713"/>
      <c r="Q713"/>
      <c r="R713"/>
      <c r="S713"/>
      <c r="T713"/>
      <c r="U713"/>
      <c r="V713"/>
      <c r="W713"/>
      <c r="X713"/>
      <c r="Y713"/>
      <c r="Z713"/>
    </row>
    <row r="714" spans="2:26" s="707" customFormat="1" ht="15" customHeight="1" x14ac:dyDescent="0.2">
      <c r="B714" s="16"/>
      <c r="C714" s="66"/>
      <c r="D714" s="16"/>
      <c r="E714" s="16"/>
      <c r="F714" s="16"/>
      <c r="G714" s="16"/>
      <c r="H714" s="16"/>
      <c r="I714" s="16"/>
      <c r="J714" s="16"/>
      <c r="K714" s="16"/>
      <c r="L714"/>
      <c r="M714"/>
      <c r="N714"/>
      <c r="O714"/>
      <c r="P714"/>
      <c r="Q714"/>
      <c r="R714"/>
      <c r="S714"/>
      <c r="T714"/>
      <c r="U714"/>
      <c r="V714"/>
      <c r="W714"/>
      <c r="X714"/>
      <c r="Y714"/>
      <c r="Z714"/>
    </row>
    <row r="715" spans="2:26" s="707" customFormat="1" ht="15" customHeight="1" x14ac:dyDescent="0.2">
      <c r="B715" s="16"/>
      <c r="C715" s="66"/>
      <c r="D715" s="16"/>
      <c r="E715" s="16"/>
      <c r="F715" s="16"/>
      <c r="G715" s="16"/>
      <c r="H715" s="16"/>
      <c r="I715" s="16"/>
      <c r="J715" s="16"/>
      <c r="K715" s="16"/>
      <c r="L715"/>
      <c r="M715"/>
      <c r="N715"/>
      <c r="O715"/>
      <c r="P715"/>
      <c r="Q715"/>
      <c r="R715"/>
      <c r="S715"/>
      <c r="T715"/>
      <c r="U715"/>
      <c r="V715"/>
      <c r="W715"/>
      <c r="X715"/>
      <c r="Y715"/>
      <c r="Z715"/>
    </row>
    <row r="716" spans="2:26" s="707" customFormat="1" ht="15" customHeight="1" x14ac:dyDescent="0.2">
      <c r="B716" s="16"/>
      <c r="C716" s="66"/>
      <c r="D716" s="16"/>
      <c r="E716" s="16"/>
      <c r="F716" s="16"/>
      <c r="G716" s="16"/>
      <c r="H716" s="16"/>
      <c r="I716" s="16"/>
      <c r="J716" s="16"/>
      <c r="K716" s="16"/>
      <c r="L716"/>
      <c r="M716"/>
      <c r="N716"/>
      <c r="O716"/>
      <c r="P716"/>
      <c r="Q716"/>
      <c r="R716"/>
      <c r="S716"/>
      <c r="T716"/>
      <c r="U716"/>
      <c r="V716"/>
      <c r="W716"/>
      <c r="X716"/>
      <c r="Y716"/>
      <c r="Z716"/>
    </row>
    <row r="717" spans="2:26" s="707" customFormat="1" ht="15" customHeight="1" x14ac:dyDescent="0.2">
      <c r="B717" s="16"/>
      <c r="C717" s="66"/>
      <c r="D717" s="16"/>
      <c r="E717" s="16"/>
      <c r="F717" s="16"/>
      <c r="G717" s="16"/>
      <c r="H717" s="16"/>
      <c r="I717" s="16"/>
      <c r="J717" s="16"/>
      <c r="K717" s="16"/>
      <c r="L717"/>
      <c r="M717"/>
      <c r="N717"/>
      <c r="O717"/>
      <c r="P717"/>
      <c r="Q717"/>
      <c r="R717"/>
      <c r="S717"/>
      <c r="T717"/>
      <c r="U717"/>
      <c r="V717"/>
      <c r="W717"/>
      <c r="X717"/>
      <c r="Y717"/>
      <c r="Z717"/>
    </row>
    <row r="718" spans="2:26" s="707" customFormat="1" ht="15" customHeight="1" x14ac:dyDescent="0.2">
      <c r="B718" s="16"/>
      <c r="C718" s="66"/>
      <c r="D718" s="16"/>
      <c r="E718" s="16"/>
      <c r="F718" s="16"/>
      <c r="G718" s="16"/>
      <c r="H718" s="16"/>
      <c r="I718" s="16"/>
      <c r="J718" s="16"/>
      <c r="K718" s="16"/>
      <c r="L718"/>
      <c r="M718"/>
      <c r="N718"/>
      <c r="O718"/>
      <c r="P718"/>
      <c r="Q718"/>
      <c r="R718"/>
      <c r="S718"/>
      <c r="T718"/>
      <c r="U718"/>
      <c r="V718"/>
      <c r="W718"/>
      <c r="X718"/>
      <c r="Y718"/>
      <c r="Z718"/>
    </row>
    <row r="719" spans="2:26" s="707" customFormat="1" ht="15" customHeight="1" x14ac:dyDescent="0.2">
      <c r="B719" s="16"/>
      <c r="C719" s="66"/>
      <c r="D719" s="16"/>
      <c r="E719" s="16"/>
      <c r="F719" s="16"/>
      <c r="G719" s="16"/>
      <c r="H719" s="16"/>
      <c r="I719" s="16"/>
      <c r="J719" s="16"/>
      <c r="K719" s="16"/>
      <c r="L719"/>
      <c r="M719"/>
      <c r="N719"/>
      <c r="O719"/>
      <c r="P719"/>
      <c r="Q719"/>
      <c r="R719"/>
      <c r="S719"/>
      <c r="T719"/>
      <c r="U719"/>
      <c r="V719"/>
      <c r="W719"/>
      <c r="X719"/>
      <c r="Y719"/>
      <c r="Z719"/>
    </row>
    <row r="720" spans="2:26" s="707" customFormat="1" ht="15" customHeight="1" x14ac:dyDescent="0.2">
      <c r="B720" s="16"/>
      <c r="C720" s="66"/>
      <c r="D720" s="16"/>
      <c r="E720" s="16"/>
      <c r="F720" s="16"/>
      <c r="G720" s="16"/>
      <c r="H720" s="16"/>
      <c r="I720" s="16"/>
      <c r="J720" s="16"/>
      <c r="K720" s="16"/>
      <c r="L720"/>
      <c r="M720"/>
      <c r="N720"/>
      <c r="O720"/>
      <c r="P720"/>
      <c r="Q720"/>
      <c r="R720"/>
      <c r="S720"/>
      <c r="T720"/>
      <c r="U720"/>
      <c r="V720"/>
      <c r="W720"/>
      <c r="X720"/>
      <c r="Y720"/>
      <c r="Z720"/>
    </row>
    <row r="721" spans="2:26" s="707" customFormat="1" ht="15" customHeight="1" x14ac:dyDescent="0.2">
      <c r="B721" s="16"/>
      <c r="C721" s="66"/>
      <c r="D721" s="16"/>
      <c r="E721" s="16"/>
      <c r="F721" s="16"/>
      <c r="G721" s="16"/>
      <c r="H721" s="16"/>
      <c r="I721" s="16"/>
      <c r="J721" s="16"/>
      <c r="K721" s="16"/>
      <c r="L721"/>
      <c r="M721"/>
      <c r="N721"/>
      <c r="O721"/>
      <c r="P721"/>
      <c r="Q721"/>
      <c r="R721"/>
      <c r="S721"/>
      <c r="T721"/>
      <c r="U721"/>
      <c r="V721"/>
      <c r="W721"/>
      <c r="X721"/>
      <c r="Y721"/>
      <c r="Z721"/>
    </row>
    <row r="722" spans="2:26" s="707" customFormat="1" ht="15" customHeight="1" x14ac:dyDescent="0.2">
      <c r="B722" s="16"/>
      <c r="C722" s="66"/>
      <c r="D722" s="16"/>
      <c r="E722" s="16"/>
      <c r="F722" s="16"/>
      <c r="G722" s="16"/>
      <c r="H722" s="16"/>
      <c r="I722" s="16"/>
      <c r="J722" s="16"/>
      <c r="K722" s="16"/>
      <c r="L722"/>
      <c r="M722"/>
      <c r="N722"/>
      <c r="O722"/>
      <c r="P722"/>
      <c r="Q722"/>
      <c r="R722"/>
      <c r="S722"/>
      <c r="T722"/>
      <c r="U722"/>
      <c r="V722"/>
      <c r="W722"/>
      <c r="X722"/>
      <c r="Y722"/>
      <c r="Z722"/>
    </row>
    <row r="723" spans="2:26" s="707" customFormat="1" ht="15" customHeight="1" x14ac:dyDescent="0.2">
      <c r="B723" s="16"/>
      <c r="C723" s="66"/>
      <c r="D723" s="16"/>
      <c r="E723" s="16"/>
      <c r="F723" s="16"/>
      <c r="G723" s="16"/>
      <c r="H723" s="16"/>
      <c r="I723" s="16"/>
      <c r="J723" s="16"/>
      <c r="K723" s="16"/>
      <c r="L723"/>
      <c r="M723"/>
      <c r="N723"/>
      <c r="O723"/>
      <c r="P723"/>
      <c r="Q723"/>
      <c r="R723"/>
      <c r="S723"/>
      <c r="T723"/>
      <c r="U723"/>
      <c r="V723"/>
      <c r="W723"/>
      <c r="X723"/>
      <c r="Y723"/>
      <c r="Z723"/>
    </row>
    <row r="724" spans="2:26" s="707" customFormat="1" ht="15" customHeight="1" x14ac:dyDescent="0.2">
      <c r="B724" s="16"/>
      <c r="C724" s="66"/>
      <c r="D724" s="16"/>
      <c r="E724" s="16"/>
      <c r="F724" s="16"/>
      <c r="G724" s="16"/>
      <c r="H724" s="16"/>
      <c r="I724" s="16"/>
      <c r="J724" s="16"/>
      <c r="K724" s="16"/>
      <c r="L724"/>
      <c r="M724"/>
      <c r="N724"/>
      <c r="O724"/>
      <c r="P724"/>
      <c r="Q724"/>
      <c r="R724"/>
      <c r="S724"/>
      <c r="T724"/>
      <c r="U724"/>
      <c r="V724"/>
      <c r="W724"/>
      <c r="X724"/>
      <c r="Y724"/>
      <c r="Z724"/>
    </row>
    <row r="725" spans="2:26" s="707" customFormat="1" ht="15" customHeight="1" x14ac:dyDescent="0.2">
      <c r="B725" s="16"/>
      <c r="C725" s="66"/>
      <c r="D725" s="16"/>
      <c r="E725" s="16"/>
      <c r="F725" s="16"/>
      <c r="G725" s="16"/>
      <c r="H725" s="16"/>
      <c r="I725" s="16"/>
      <c r="J725" s="16"/>
      <c r="K725" s="16"/>
      <c r="L725"/>
      <c r="M725"/>
      <c r="N725"/>
      <c r="O725"/>
      <c r="P725"/>
      <c r="Q725"/>
      <c r="R725"/>
      <c r="S725"/>
      <c r="T725"/>
      <c r="U725"/>
      <c r="V725"/>
      <c r="W725"/>
      <c r="X725"/>
      <c r="Y725"/>
      <c r="Z725"/>
    </row>
    <row r="726" spans="2:26" s="707" customFormat="1" ht="15" customHeight="1" x14ac:dyDescent="0.2">
      <c r="B726" s="16"/>
      <c r="C726" s="66"/>
      <c r="D726" s="16"/>
      <c r="E726" s="16"/>
      <c r="F726" s="16"/>
      <c r="G726" s="16"/>
      <c r="H726" s="16"/>
      <c r="I726" s="16"/>
      <c r="J726" s="16"/>
      <c r="K726" s="16"/>
      <c r="L726"/>
      <c r="M726"/>
      <c r="N726"/>
      <c r="O726"/>
      <c r="P726"/>
      <c r="Q726"/>
      <c r="R726"/>
      <c r="S726"/>
      <c r="T726"/>
      <c r="U726"/>
      <c r="V726"/>
      <c r="W726"/>
      <c r="X726"/>
      <c r="Y726"/>
      <c r="Z726"/>
    </row>
    <row r="727" spans="2:26" s="707" customFormat="1" ht="15" customHeight="1" x14ac:dyDescent="0.2">
      <c r="B727" s="16"/>
      <c r="C727" s="66"/>
      <c r="D727" s="16"/>
      <c r="E727" s="16"/>
      <c r="F727" s="16"/>
      <c r="G727" s="16"/>
      <c r="H727" s="16"/>
      <c r="I727" s="16"/>
      <c r="J727" s="16"/>
      <c r="K727" s="16"/>
      <c r="L727"/>
      <c r="M727"/>
      <c r="N727"/>
      <c r="O727"/>
      <c r="P727"/>
      <c r="Q727"/>
      <c r="R727"/>
      <c r="S727"/>
      <c r="T727"/>
      <c r="U727"/>
      <c r="V727"/>
      <c r="W727"/>
      <c r="X727"/>
      <c r="Y727"/>
      <c r="Z727"/>
    </row>
    <row r="728" spans="2:26" s="707" customFormat="1" ht="15" customHeight="1" x14ac:dyDescent="0.2">
      <c r="B728" s="16"/>
      <c r="C728" s="66"/>
      <c r="D728" s="16"/>
      <c r="E728" s="16"/>
      <c r="F728" s="16"/>
      <c r="G728" s="16"/>
      <c r="H728" s="16"/>
      <c r="I728" s="16"/>
      <c r="J728" s="16"/>
      <c r="K728" s="16"/>
      <c r="L728"/>
      <c r="M728"/>
      <c r="N728"/>
      <c r="O728"/>
      <c r="P728"/>
      <c r="Q728"/>
      <c r="R728"/>
      <c r="S728"/>
      <c r="T728"/>
      <c r="U728"/>
      <c r="V728"/>
      <c r="W728"/>
      <c r="X728"/>
      <c r="Y728"/>
      <c r="Z728"/>
    </row>
    <row r="729" spans="2:26" s="707" customFormat="1" ht="15" customHeight="1" x14ac:dyDescent="0.2">
      <c r="B729" s="16"/>
      <c r="C729" s="66"/>
      <c r="D729" s="16"/>
      <c r="E729" s="16"/>
      <c r="F729" s="16"/>
      <c r="G729" s="16"/>
      <c r="H729" s="16"/>
      <c r="I729" s="16"/>
      <c r="J729" s="16"/>
      <c r="K729" s="16"/>
      <c r="L729"/>
      <c r="M729"/>
      <c r="N729"/>
      <c r="O729"/>
      <c r="P729"/>
      <c r="Q729"/>
      <c r="R729"/>
      <c r="S729"/>
      <c r="T729"/>
      <c r="U729"/>
      <c r="V729"/>
      <c r="W729"/>
      <c r="X729"/>
      <c r="Y729"/>
      <c r="Z729"/>
    </row>
    <row r="730" spans="2:26" s="707" customFormat="1" ht="15" customHeight="1" x14ac:dyDescent="0.2">
      <c r="B730" s="16"/>
      <c r="C730" s="66"/>
      <c r="D730" s="16"/>
      <c r="E730" s="16"/>
      <c r="F730" s="16"/>
      <c r="G730" s="16"/>
      <c r="H730" s="16"/>
      <c r="I730" s="16"/>
      <c r="J730" s="16"/>
      <c r="K730" s="16"/>
      <c r="L730"/>
      <c r="M730"/>
      <c r="N730"/>
      <c r="O730"/>
      <c r="P730"/>
      <c r="Q730"/>
      <c r="R730"/>
      <c r="S730"/>
      <c r="T730"/>
      <c r="U730"/>
      <c r="V730"/>
      <c r="W730"/>
      <c r="X730"/>
      <c r="Y730"/>
      <c r="Z730"/>
    </row>
    <row r="731" spans="2:26" s="707" customFormat="1" ht="15" customHeight="1" x14ac:dyDescent="0.2">
      <c r="B731" s="16"/>
      <c r="C731" s="66"/>
      <c r="D731" s="16"/>
      <c r="E731" s="16"/>
      <c r="F731" s="16"/>
      <c r="G731" s="16"/>
      <c r="H731" s="16"/>
      <c r="I731" s="16"/>
      <c r="J731" s="16"/>
      <c r="K731" s="16"/>
      <c r="L731"/>
      <c r="M731"/>
      <c r="N731"/>
      <c r="O731"/>
      <c r="P731"/>
      <c r="Q731"/>
      <c r="R731"/>
      <c r="S731"/>
      <c r="T731"/>
      <c r="U731"/>
      <c r="V731"/>
      <c r="W731"/>
      <c r="X731"/>
      <c r="Y731"/>
      <c r="Z731"/>
    </row>
    <row r="732" spans="2:26" s="707" customFormat="1" ht="15" customHeight="1" x14ac:dyDescent="0.2">
      <c r="B732" s="16"/>
      <c r="C732" s="66"/>
      <c r="D732" s="16"/>
      <c r="E732" s="16"/>
      <c r="F732" s="16"/>
      <c r="G732" s="16"/>
      <c r="H732" s="16"/>
      <c r="I732" s="16"/>
      <c r="J732" s="16"/>
      <c r="K732" s="16"/>
      <c r="L732"/>
      <c r="M732"/>
      <c r="N732"/>
      <c r="O732"/>
      <c r="P732"/>
      <c r="Q732"/>
      <c r="R732"/>
      <c r="S732"/>
      <c r="T732"/>
      <c r="U732"/>
      <c r="V732"/>
      <c r="W732"/>
      <c r="X732"/>
      <c r="Y732"/>
      <c r="Z732"/>
    </row>
    <row r="733" spans="2:26" s="707" customFormat="1" ht="15" customHeight="1" x14ac:dyDescent="0.2">
      <c r="B733" s="16"/>
      <c r="C733" s="66"/>
      <c r="D733" s="16"/>
      <c r="E733" s="16"/>
      <c r="F733" s="16"/>
      <c r="G733" s="16"/>
      <c r="H733" s="16"/>
      <c r="I733" s="16"/>
      <c r="J733" s="16"/>
      <c r="K733" s="16"/>
      <c r="L733"/>
      <c r="M733"/>
      <c r="N733"/>
      <c r="O733"/>
      <c r="P733"/>
      <c r="Q733"/>
      <c r="R733"/>
      <c r="S733"/>
      <c r="T733"/>
      <c r="U733"/>
      <c r="V733"/>
      <c r="W733"/>
      <c r="X733"/>
      <c r="Y733"/>
      <c r="Z733"/>
    </row>
    <row r="734" spans="2:26" s="707" customFormat="1" ht="15" customHeight="1" x14ac:dyDescent="0.2">
      <c r="B734" s="16"/>
      <c r="C734" s="66"/>
      <c r="D734" s="16"/>
      <c r="E734" s="16"/>
      <c r="F734" s="16"/>
      <c r="G734" s="16"/>
      <c r="H734" s="16"/>
      <c r="I734" s="16"/>
      <c r="J734" s="16"/>
      <c r="K734" s="16"/>
      <c r="L734"/>
      <c r="M734"/>
      <c r="N734"/>
      <c r="O734"/>
      <c r="P734"/>
      <c r="Q734"/>
      <c r="R734"/>
      <c r="S734"/>
      <c r="T734"/>
      <c r="U734"/>
      <c r="V734"/>
      <c r="W734"/>
      <c r="X734"/>
      <c r="Y734"/>
      <c r="Z734"/>
    </row>
    <row r="735" spans="2:26" s="707" customFormat="1" ht="15" customHeight="1" x14ac:dyDescent="0.2">
      <c r="B735" s="16"/>
      <c r="C735" s="66"/>
      <c r="D735" s="16"/>
      <c r="E735" s="16"/>
      <c r="F735" s="16"/>
      <c r="G735" s="16"/>
      <c r="H735" s="16"/>
      <c r="I735" s="16"/>
      <c r="J735" s="16"/>
      <c r="K735" s="16"/>
      <c r="L735"/>
      <c r="M735"/>
      <c r="N735"/>
      <c r="O735"/>
      <c r="P735"/>
      <c r="Q735"/>
      <c r="R735"/>
      <c r="S735"/>
      <c r="T735"/>
      <c r="U735"/>
      <c r="V735"/>
      <c r="W735"/>
      <c r="X735"/>
      <c r="Y735"/>
      <c r="Z735"/>
    </row>
    <row r="736" spans="2:26" s="707" customFormat="1" ht="15" customHeight="1" x14ac:dyDescent="0.2">
      <c r="B736" s="16"/>
      <c r="C736" s="66"/>
      <c r="D736" s="16"/>
      <c r="E736" s="16"/>
      <c r="F736" s="16"/>
      <c r="G736" s="16"/>
      <c r="H736" s="16"/>
      <c r="I736" s="16"/>
      <c r="J736" s="16"/>
      <c r="K736" s="16"/>
      <c r="L736"/>
      <c r="M736"/>
      <c r="N736"/>
      <c r="O736"/>
      <c r="P736"/>
      <c r="Q736"/>
      <c r="R736"/>
      <c r="S736"/>
      <c r="T736"/>
      <c r="U736"/>
      <c r="V736"/>
      <c r="W736"/>
      <c r="X736"/>
      <c r="Y736"/>
      <c r="Z736"/>
    </row>
    <row r="737" spans="2:26" s="707" customFormat="1" ht="15" customHeight="1" x14ac:dyDescent="0.2">
      <c r="B737" s="16"/>
      <c r="C737" s="66"/>
      <c r="D737" s="16"/>
      <c r="E737" s="16"/>
      <c r="F737" s="16"/>
      <c r="G737" s="16"/>
      <c r="H737" s="16"/>
      <c r="I737" s="16"/>
      <c r="J737" s="16"/>
      <c r="K737" s="16"/>
      <c r="L737"/>
      <c r="M737"/>
      <c r="N737"/>
      <c r="O737"/>
      <c r="P737"/>
      <c r="Q737"/>
      <c r="R737"/>
      <c r="S737"/>
      <c r="T737"/>
      <c r="U737"/>
      <c r="V737"/>
      <c r="W737"/>
      <c r="X737"/>
      <c r="Y737"/>
      <c r="Z737"/>
    </row>
    <row r="738" spans="2:26" s="707" customFormat="1" ht="15" customHeight="1" x14ac:dyDescent="0.2">
      <c r="B738" s="16"/>
      <c r="C738" s="66"/>
      <c r="D738" s="16"/>
      <c r="E738" s="16"/>
      <c r="F738" s="16"/>
      <c r="G738" s="16"/>
      <c r="H738" s="16"/>
      <c r="I738" s="16"/>
      <c r="J738" s="16"/>
      <c r="K738" s="16"/>
      <c r="L738"/>
      <c r="M738"/>
      <c r="N738"/>
      <c r="O738"/>
      <c r="P738"/>
      <c r="Q738"/>
      <c r="R738"/>
      <c r="S738"/>
      <c r="T738"/>
      <c r="U738"/>
      <c r="V738"/>
      <c r="W738"/>
      <c r="X738"/>
      <c r="Y738"/>
      <c r="Z738"/>
    </row>
    <row r="739" spans="2:26" s="707" customFormat="1" ht="15" customHeight="1" x14ac:dyDescent="0.2">
      <c r="B739" s="16"/>
      <c r="C739" s="66"/>
      <c r="D739" s="16"/>
      <c r="E739" s="16"/>
      <c r="F739" s="16"/>
      <c r="G739" s="16"/>
      <c r="H739" s="16"/>
      <c r="I739" s="16"/>
      <c r="J739" s="16"/>
      <c r="K739" s="16"/>
      <c r="L739"/>
      <c r="M739"/>
      <c r="N739"/>
      <c r="O739"/>
      <c r="P739"/>
      <c r="Q739"/>
      <c r="R739"/>
      <c r="S739"/>
      <c r="T739"/>
      <c r="U739"/>
      <c r="V739"/>
      <c r="W739"/>
      <c r="X739"/>
      <c r="Y739"/>
      <c r="Z739"/>
    </row>
    <row r="740" spans="2:26" s="707" customFormat="1" ht="15" customHeight="1" x14ac:dyDescent="0.2">
      <c r="B740" s="16"/>
      <c r="C740" s="66"/>
      <c r="D740" s="16"/>
      <c r="E740" s="16"/>
      <c r="F740" s="16"/>
      <c r="G740" s="16"/>
      <c r="H740" s="16"/>
      <c r="I740" s="16"/>
      <c r="J740" s="16"/>
      <c r="K740" s="16"/>
      <c r="L740"/>
      <c r="M740"/>
      <c r="N740"/>
      <c r="O740"/>
      <c r="P740"/>
      <c r="Q740"/>
      <c r="R740"/>
      <c r="S740"/>
      <c r="T740"/>
      <c r="U740"/>
      <c r="V740"/>
      <c r="W740"/>
      <c r="X740"/>
      <c r="Y740"/>
      <c r="Z740"/>
    </row>
    <row r="741" spans="2:26" s="707" customFormat="1" ht="15" customHeight="1" x14ac:dyDescent="0.2">
      <c r="B741" s="16"/>
      <c r="C741" s="66"/>
      <c r="D741" s="16"/>
      <c r="E741" s="16"/>
      <c r="F741" s="16"/>
      <c r="G741" s="16"/>
      <c r="H741" s="16"/>
      <c r="I741" s="16"/>
      <c r="J741" s="16"/>
      <c r="K741" s="16"/>
      <c r="L741"/>
      <c r="M741"/>
      <c r="N741"/>
      <c r="O741"/>
      <c r="P741"/>
      <c r="Q741"/>
      <c r="R741"/>
      <c r="S741"/>
      <c r="T741"/>
      <c r="U741"/>
      <c r="V741"/>
      <c r="W741"/>
      <c r="X741"/>
      <c r="Y741"/>
      <c r="Z741"/>
    </row>
    <row r="742" spans="2:26" s="707" customFormat="1" ht="15" customHeight="1" x14ac:dyDescent="0.2">
      <c r="B742" s="16"/>
      <c r="C742" s="66"/>
      <c r="D742" s="16"/>
      <c r="E742" s="16"/>
      <c r="F742" s="16"/>
      <c r="G742" s="16"/>
      <c r="H742" s="16"/>
      <c r="I742" s="16"/>
      <c r="J742" s="16"/>
      <c r="K742" s="16"/>
      <c r="L742"/>
      <c r="M742"/>
      <c r="N742"/>
      <c r="O742"/>
      <c r="P742"/>
      <c r="Q742"/>
      <c r="R742"/>
      <c r="S742"/>
      <c r="T742"/>
      <c r="U742"/>
      <c r="V742"/>
      <c r="W742"/>
      <c r="X742"/>
      <c r="Y742"/>
      <c r="Z742"/>
    </row>
    <row r="743" spans="2:26" s="707" customFormat="1" ht="15" customHeight="1" x14ac:dyDescent="0.2">
      <c r="B743" s="16"/>
      <c r="C743" s="66"/>
      <c r="D743" s="16"/>
      <c r="E743" s="16"/>
      <c r="F743" s="16"/>
      <c r="G743" s="16"/>
      <c r="H743" s="16"/>
      <c r="I743" s="16"/>
      <c r="J743" s="16"/>
      <c r="K743" s="16"/>
      <c r="L743"/>
      <c r="M743"/>
      <c r="N743"/>
      <c r="O743"/>
      <c r="P743"/>
      <c r="Q743"/>
      <c r="R743"/>
      <c r="S743"/>
      <c r="T743"/>
      <c r="U743"/>
      <c r="V743"/>
      <c r="W743"/>
      <c r="X743"/>
      <c r="Y743"/>
      <c r="Z743"/>
    </row>
    <row r="744" spans="2:26" s="707" customFormat="1" ht="15" customHeight="1" x14ac:dyDescent="0.2">
      <c r="B744" s="16"/>
      <c r="C744" s="66"/>
      <c r="D744" s="16"/>
      <c r="E744" s="16"/>
      <c r="F744" s="16"/>
      <c r="G744" s="16"/>
      <c r="H744" s="16"/>
      <c r="I744" s="16"/>
      <c r="J744" s="16"/>
      <c r="K744" s="16"/>
      <c r="L744"/>
      <c r="M744"/>
      <c r="N744"/>
      <c r="O744"/>
      <c r="P744"/>
      <c r="Q744"/>
      <c r="R744"/>
      <c r="S744"/>
      <c r="T744"/>
      <c r="U744"/>
      <c r="V744"/>
      <c r="W744"/>
      <c r="X744"/>
      <c r="Y744"/>
      <c r="Z744"/>
    </row>
    <row r="745" spans="2:26" s="707" customFormat="1" ht="15" customHeight="1" x14ac:dyDescent="0.2">
      <c r="B745" s="16"/>
      <c r="C745" s="66"/>
      <c r="D745" s="16"/>
      <c r="E745" s="16"/>
      <c r="F745" s="16"/>
      <c r="G745" s="16"/>
      <c r="H745" s="16"/>
      <c r="I745" s="16"/>
      <c r="J745" s="16"/>
      <c r="K745" s="16"/>
      <c r="L745"/>
      <c r="M745"/>
      <c r="N745"/>
      <c r="O745"/>
      <c r="P745"/>
      <c r="Q745"/>
      <c r="R745"/>
      <c r="S745"/>
      <c r="T745"/>
      <c r="U745"/>
      <c r="V745"/>
      <c r="W745"/>
      <c r="X745"/>
      <c r="Y745"/>
      <c r="Z745"/>
    </row>
    <row r="746" spans="2:26" s="707" customFormat="1" ht="15" customHeight="1" x14ac:dyDescent="0.2">
      <c r="B746" s="16"/>
      <c r="C746" s="66"/>
      <c r="D746" s="16"/>
      <c r="E746" s="16"/>
      <c r="F746" s="16"/>
      <c r="G746" s="16"/>
      <c r="H746" s="16"/>
      <c r="I746" s="16"/>
      <c r="J746" s="16"/>
      <c r="K746" s="16"/>
      <c r="L746"/>
      <c r="M746"/>
      <c r="N746"/>
      <c r="O746"/>
      <c r="P746"/>
      <c r="Q746"/>
      <c r="R746"/>
      <c r="S746"/>
      <c r="T746"/>
      <c r="U746"/>
      <c r="V746"/>
      <c r="W746"/>
      <c r="X746"/>
      <c r="Y746"/>
      <c r="Z746"/>
    </row>
    <row r="747" spans="2:26" s="707" customFormat="1" ht="15" customHeight="1" x14ac:dyDescent="0.2">
      <c r="B747" s="16"/>
      <c r="C747" s="66"/>
      <c r="D747" s="16"/>
      <c r="E747" s="16"/>
      <c r="F747" s="16"/>
      <c r="G747" s="16"/>
      <c r="H747" s="16"/>
      <c r="I747" s="16"/>
      <c r="J747" s="16"/>
      <c r="K747" s="16"/>
      <c r="L747"/>
      <c r="M747"/>
      <c r="N747"/>
      <c r="O747"/>
      <c r="P747"/>
      <c r="Q747"/>
      <c r="R747"/>
      <c r="S747"/>
      <c r="T747"/>
      <c r="U747"/>
      <c r="V747"/>
      <c r="W747"/>
      <c r="X747"/>
      <c r="Y747"/>
      <c r="Z747"/>
    </row>
    <row r="748" spans="2:26" s="707" customFormat="1" ht="15" customHeight="1" x14ac:dyDescent="0.2">
      <c r="B748" s="16"/>
      <c r="C748" s="66"/>
      <c r="D748" s="16"/>
      <c r="E748" s="16"/>
      <c r="F748" s="16"/>
      <c r="G748" s="16"/>
      <c r="H748" s="16"/>
      <c r="I748" s="16"/>
      <c r="J748" s="16"/>
      <c r="K748" s="16"/>
      <c r="L748"/>
      <c r="M748"/>
      <c r="N748"/>
      <c r="O748"/>
      <c r="P748"/>
      <c r="Q748"/>
      <c r="R748"/>
      <c r="S748"/>
      <c r="T748"/>
      <c r="U748"/>
      <c r="V748"/>
      <c r="W748"/>
      <c r="X748"/>
      <c r="Y748"/>
      <c r="Z748"/>
    </row>
    <row r="749" spans="2:26" s="707" customFormat="1" ht="15" customHeight="1" x14ac:dyDescent="0.2">
      <c r="B749" s="16"/>
      <c r="C749" s="66"/>
      <c r="D749" s="16"/>
      <c r="E749" s="16"/>
      <c r="F749" s="16"/>
      <c r="G749" s="16"/>
      <c r="H749" s="16"/>
      <c r="I749" s="16"/>
      <c r="J749" s="16"/>
      <c r="K749" s="16"/>
      <c r="L749"/>
      <c r="M749"/>
      <c r="N749"/>
      <c r="O749"/>
      <c r="P749"/>
      <c r="Q749"/>
      <c r="R749"/>
      <c r="S749"/>
      <c r="T749"/>
      <c r="U749"/>
      <c r="V749"/>
      <c r="W749"/>
      <c r="X749"/>
      <c r="Y749"/>
      <c r="Z749"/>
    </row>
    <row r="750" spans="2:26" s="707" customFormat="1" ht="15" customHeight="1" x14ac:dyDescent="0.2">
      <c r="B750" s="16"/>
      <c r="C750" s="66"/>
      <c r="D750" s="16"/>
      <c r="E750" s="16"/>
      <c r="F750" s="16"/>
      <c r="G750" s="16"/>
      <c r="H750" s="16"/>
      <c r="I750" s="16"/>
      <c r="J750" s="16"/>
      <c r="K750" s="16"/>
      <c r="L750"/>
      <c r="M750"/>
      <c r="N750"/>
      <c r="O750"/>
      <c r="P750"/>
      <c r="Q750"/>
      <c r="R750"/>
      <c r="S750"/>
      <c r="T750"/>
      <c r="U750"/>
      <c r="V750"/>
      <c r="W750"/>
      <c r="X750"/>
      <c r="Y750"/>
      <c r="Z750"/>
    </row>
    <row r="751" spans="2:26" s="707" customFormat="1" ht="15" customHeight="1" x14ac:dyDescent="0.2">
      <c r="B751" s="16"/>
      <c r="C751" s="66"/>
      <c r="D751" s="16"/>
      <c r="E751" s="16"/>
      <c r="F751" s="16"/>
      <c r="G751" s="16"/>
      <c r="H751" s="16"/>
      <c r="I751" s="16"/>
      <c r="J751" s="16"/>
      <c r="K751" s="16"/>
      <c r="L751"/>
      <c r="M751"/>
      <c r="N751"/>
      <c r="O751"/>
      <c r="P751"/>
      <c r="Q751"/>
      <c r="R751"/>
      <c r="S751"/>
      <c r="T751"/>
      <c r="U751"/>
      <c r="V751"/>
      <c r="W751"/>
      <c r="X751"/>
      <c r="Y751"/>
      <c r="Z751"/>
    </row>
    <row r="752" spans="2:26" s="707" customFormat="1" ht="15" customHeight="1" x14ac:dyDescent="0.2">
      <c r="B752" s="16"/>
      <c r="C752" s="66"/>
      <c r="D752" s="16"/>
      <c r="E752" s="16"/>
      <c r="F752" s="16"/>
      <c r="G752" s="16"/>
      <c r="H752" s="16"/>
      <c r="I752" s="16"/>
      <c r="J752" s="16"/>
      <c r="K752" s="16"/>
      <c r="L752"/>
      <c r="M752"/>
      <c r="N752"/>
      <c r="O752"/>
      <c r="P752"/>
      <c r="Q752"/>
      <c r="R752"/>
      <c r="S752"/>
      <c r="T752"/>
      <c r="U752"/>
      <c r="V752"/>
      <c r="W752"/>
      <c r="X752"/>
      <c r="Y752"/>
      <c r="Z752"/>
    </row>
    <row r="753" spans="2:26" s="707" customFormat="1" ht="15" customHeight="1" x14ac:dyDescent="0.2">
      <c r="B753" s="16"/>
      <c r="C753" s="66"/>
      <c r="D753" s="16"/>
      <c r="E753" s="16"/>
      <c r="F753" s="16"/>
      <c r="G753" s="16"/>
      <c r="H753" s="16"/>
      <c r="I753" s="16"/>
      <c r="J753" s="16"/>
      <c r="K753" s="16"/>
      <c r="L753"/>
      <c r="M753"/>
      <c r="N753"/>
      <c r="O753"/>
      <c r="P753"/>
      <c r="Q753"/>
      <c r="R753"/>
      <c r="S753"/>
      <c r="T753"/>
      <c r="U753"/>
      <c r="V753"/>
      <c r="W753"/>
      <c r="X753"/>
      <c r="Y753"/>
      <c r="Z753"/>
    </row>
    <row r="754" spans="2:26" s="707" customFormat="1" ht="15" customHeight="1" x14ac:dyDescent="0.2">
      <c r="B754" s="16"/>
      <c r="C754" s="66"/>
      <c r="D754" s="16"/>
      <c r="E754" s="16"/>
      <c r="F754" s="16"/>
      <c r="G754" s="16"/>
      <c r="H754" s="16"/>
      <c r="I754" s="16"/>
      <c r="J754" s="16"/>
      <c r="K754" s="16"/>
      <c r="L754"/>
      <c r="M754"/>
      <c r="N754"/>
      <c r="O754"/>
      <c r="P754"/>
      <c r="Q754"/>
      <c r="R754"/>
      <c r="S754"/>
      <c r="T754"/>
      <c r="U754"/>
      <c r="V754"/>
      <c r="W754"/>
      <c r="X754"/>
      <c r="Y754"/>
      <c r="Z754"/>
    </row>
    <row r="755" spans="2:26" s="707" customFormat="1" ht="15" customHeight="1" x14ac:dyDescent="0.2">
      <c r="B755" s="16"/>
      <c r="C755" s="66"/>
      <c r="D755" s="16"/>
      <c r="E755" s="16"/>
      <c r="F755" s="16"/>
      <c r="G755" s="16"/>
      <c r="H755" s="16"/>
      <c r="I755" s="16"/>
      <c r="J755" s="16"/>
      <c r="K755" s="16"/>
      <c r="L755"/>
      <c r="M755"/>
      <c r="N755"/>
      <c r="O755"/>
      <c r="P755"/>
      <c r="Q755"/>
      <c r="R755"/>
      <c r="S755"/>
      <c r="T755"/>
      <c r="U755"/>
      <c r="V755"/>
      <c r="W755"/>
      <c r="X755"/>
      <c r="Y755"/>
      <c r="Z755"/>
    </row>
    <row r="756" spans="2:26" s="707" customFormat="1" ht="15" customHeight="1" x14ac:dyDescent="0.2">
      <c r="B756" s="16"/>
      <c r="C756" s="66"/>
      <c r="D756" s="16"/>
      <c r="E756" s="16"/>
      <c r="F756" s="16"/>
      <c r="G756" s="16"/>
      <c r="H756" s="16"/>
      <c r="I756" s="16"/>
      <c r="J756" s="16"/>
      <c r="K756" s="16"/>
      <c r="L756"/>
      <c r="M756"/>
      <c r="N756"/>
      <c r="O756"/>
      <c r="P756"/>
      <c r="Q756"/>
      <c r="R756"/>
      <c r="S756"/>
      <c r="T756"/>
      <c r="U756"/>
      <c r="V756"/>
      <c r="W756"/>
      <c r="X756"/>
      <c r="Y756"/>
      <c r="Z756"/>
    </row>
    <row r="757" spans="2:26" s="707" customFormat="1" ht="15" customHeight="1" x14ac:dyDescent="0.2">
      <c r="B757" s="16"/>
      <c r="C757" s="66"/>
      <c r="D757" s="16"/>
      <c r="E757" s="16"/>
      <c r="F757" s="16"/>
      <c r="G757" s="16"/>
      <c r="H757" s="16"/>
      <c r="I757" s="16"/>
      <c r="J757" s="16"/>
      <c r="K757" s="16"/>
      <c r="L757"/>
      <c r="M757"/>
      <c r="N757"/>
      <c r="O757"/>
      <c r="P757"/>
      <c r="Q757"/>
      <c r="R757"/>
      <c r="S757"/>
      <c r="T757"/>
      <c r="U757"/>
      <c r="V757"/>
      <c r="W757"/>
      <c r="X757"/>
      <c r="Y757"/>
      <c r="Z757"/>
    </row>
    <row r="758" spans="2:26" s="707" customFormat="1" ht="15" customHeight="1" x14ac:dyDescent="0.2">
      <c r="B758" s="16"/>
      <c r="C758" s="66"/>
      <c r="D758" s="16"/>
      <c r="E758" s="16"/>
      <c r="F758" s="16"/>
      <c r="G758" s="16"/>
      <c r="H758" s="16"/>
      <c r="I758" s="16"/>
      <c r="J758" s="16"/>
      <c r="K758" s="16"/>
      <c r="L758"/>
      <c r="M758"/>
      <c r="N758"/>
      <c r="O758"/>
      <c r="P758"/>
      <c r="Q758"/>
      <c r="R758"/>
      <c r="S758"/>
      <c r="T758"/>
      <c r="U758"/>
      <c r="V758"/>
      <c r="W758"/>
      <c r="X758"/>
      <c r="Y758"/>
      <c r="Z758"/>
    </row>
    <row r="759" spans="2:26" s="707" customFormat="1" ht="15" customHeight="1" x14ac:dyDescent="0.2">
      <c r="B759" s="16"/>
      <c r="C759" s="66"/>
      <c r="D759" s="16"/>
      <c r="E759" s="16"/>
      <c r="F759" s="16"/>
      <c r="G759" s="16"/>
      <c r="H759" s="16"/>
      <c r="I759" s="16"/>
      <c r="J759" s="16"/>
      <c r="K759" s="16"/>
      <c r="L759"/>
      <c r="M759"/>
      <c r="N759"/>
      <c r="O759"/>
      <c r="P759"/>
      <c r="Q759"/>
      <c r="R759"/>
      <c r="S759"/>
      <c r="T759"/>
      <c r="U759"/>
      <c r="V759"/>
      <c r="W759"/>
      <c r="X759"/>
      <c r="Y759"/>
      <c r="Z759"/>
    </row>
    <row r="760" spans="2:26" s="707" customFormat="1" ht="15" customHeight="1" x14ac:dyDescent="0.2">
      <c r="B760" s="16"/>
      <c r="C760" s="66"/>
      <c r="D760" s="16"/>
      <c r="E760" s="16"/>
      <c r="F760" s="16"/>
      <c r="G760" s="16"/>
      <c r="H760" s="16"/>
      <c r="I760" s="16"/>
      <c r="J760" s="16"/>
      <c r="K760" s="16"/>
      <c r="L760"/>
      <c r="M760"/>
      <c r="N760"/>
      <c r="O760"/>
      <c r="P760"/>
      <c r="Q760"/>
      <c r="R760"/>
      <c r="S760"/>
      <c r="T760"/>
      <c r="U760"/>
      <c r="V760"/>
      <c r="W760"/>
      <c r="X760"/>
      <c r="Y760"/>
      <c r="Z760"/>
    </row>
    <row r="761" spans="2:26" s="707" customFormat="1" ht="15" customHeight="1" x14ac:dyDescent="0.2">
      <c r="B761" s="16"/>
      <c r="C761" s="66"/>
      <c r="D761" s="16"/>
      <c r="E761" s="16"/>
      <c r="F761" s="16"/>
      <c r="G761" s="16"/>
      <c r="H761" s="16"/>
      <c r="I761" s="16"/>
      <c r="J761" s="16"/>
      <c r="K761" s="16"/>
      <c r="L761"/>
      <c r="M761"/>
      <c r="N761"/>
      <c r="O761"/>
      <c r="P761"/>
      <c r="Q761"/>
      <c r="R761"/>
      <c r="S761"/>
      <c r="T761"/>
      <c r="U761"/>
      <c r="V761"/>
      <c r="W761"/>
      <c r="X761"/>
      <c r="Y761"/>
      <c r="Z761"/>
    </row>
    <row r="762" spans="2:26" s="707" customFormat="1" ht="15" customHeight="1" x14ac:dyDescent="0.2">
      <c r="B762" s="16"/>
      <c r="C762" s="66"/>
      <c r="D762" s="16"/>
      <c r="E762" s="16"/>
      <c r="F762" s="16"/>
      <c r="G762" s="16"/>
      <c r="H762" s="16"/>
      <c r="I762" s="16"/>
      <c r="J762" s="16"/>
      <c r="K762" s="16"/>
      <c r="L762"/>
      <c r="M762"/>
      <c r="N762"/>
      <c r="O762"/>
      <c r="P762"/>
      <c r="Q762"/>
      <c r="R762"/>
      <c r="S762"/>
      <c r="T762"/>
      <c r="U762"/>
      <c r="V762"/>
      <c r="W762"/>
      <c r="X762"/>
      <c r="Y762"/>
      <c r="Z762"/>
    </row>
    <row r="763" spans="2:26" s="707" customFormat="1" ht="15" customHeight="1" x14ac:dyDescent="0.2">
      <c r="B763" s="16"/>
      <c r="C763" s="66"/>
      <c r="D763" s="16"/>
      <c r="E763" s="16"/>
      <c r="F763" s="16"/>
      <c r="G763" s="16"/>
      <c r="H763" s="16"/>
      <c r="I763" s="16"/>
      <c r="J763" s="16"/>
      <c r="K763" s="16"/>
      <c r="L763"/>
      <c r="M763"/>
      <c r="N763"/>
      <c r="O763"/>
      <c r="P763"/>
      <c r="Q763"/>
      <c r="R763"/>
      <c r="S763"/>
      <c r="T763"/>
      <c r="U763"/>
      <c r="V763"/>
      <c r="W763"/>
      <c r="X763"/>
      <c r="Y763"/>
      <c r="Z763"/>
    </row>
    <row r="764" spans="2:26" s="707" customFormat="1" ht="15" customHeight="1" x14ac:dyDescent="0.2">
      <c r="B764" s="16"/>
      <c r="C764" s="66"/>
      <c r="D764" s="16"/>
      <c r="E764" s="16"/>
      <c r="F764" s="16"/>
      <c r="G764" s="16"/>
      <c r="H764" s="16"/>
      <c r="I764" s="16"/>
      <c r="J764" s="16"/>
      <c r="K764" s="16"/>
      <c r="L764"/>
      <c r="M764"/>
      <c r="N764"/>
      <c r="O764"/>
      <c r="P764"/>
      <c r="Q764"/>
      <c r="R764"/>
      <c r="S764"/>
      <c r="T764"/>
      <c r="U764"/>
      <c r="V764"/>
      <c r="W764"/>
      <c r="X764"/>
      <c r="Y764"/>
      <c r="Z764"/>
    </row>
    <row r="765" spans="2:26" s="707" customFormat="1" ht="15" customHeight="1" x14ac:dyDescent="0.2">
      <c r="B765" s="16"/>
      <c r="C765" s="66"/>
      <c r="D765" s="16"/>
      <c r="E765" s="16"/>
      <c r="F765" s="16"/>
      <c r="G765" s="16"/>
      <c r="H765" s="16"/>
      <c r="I765" s="16"/>
      <c r="J765" s="16"/>
      <c r="K765" s="16"/>
      <c r="L765"/>
      <c r="M765"/>
      <c r="N765"/>
      <c r="O765"/>
      <c r="P765"/>
      <c r="Q765"/>
      <c r="R765"/>
      <c r="S765"/>
      <c r="T765"/>
      <c r="U765"/>
      <c r="V765"/>
      <c r="W765"/>
      <c r="X765"/>
      <c r="Y765"/>
      <c r="Z765"/>
    </row>
    <row r="766" spans="2:26" s="707" customFormat="1" ht="15" customHeight="1" x14ac:dyDescent="0.2">
      <c r="B766" s="16"/>
      <c r="C766" s="66"/>
      <c r="D766" s="16"/>
      <c r="E766" s="16"/>
      <c r="F766" s="16"/>
      <c r="G766" s="16"/>
      <c r="H766" s="16"/>
      <c r="I766" s="16"/>
      <c r="J766" s="16"/>
      <c r="K766" s="16"/>
      <c r="L766"/>
      <c r="M766"/>
      <c r="N766"/>
      <c r="O766"/>
      <c r="P766"/>
      <c r="Q766"/>
      <c r="R766"/>
      <c r="S766"/>
      <c r="T766"/>
      <c r="U766"/>
      <c r="V766"/>
      <c r="W766"/>
      <c r="X766"/>
      <c r="Y766"/>
      <c r="Z766"/>
    </row>
    <row r="767" spans="2:26" s="707" customFormat="1" ht="15" customHeight="1" x14ac:dyDescent="0.2">
      <c r="B767" s="16"/>
      <c r="C767" s="66"/>
      <c r="D767" s="16"/>
      <c r="E767" s="16"/>
      <c r="F767" s="16"/>
      <c r="G767" s="16"/>
      <c r="H767" s="16"/>
      <c r="I767" s="16"/>
      <c r="J767" s="16"/>
      <c r="K767" s="16"/>
      <c r="L767"/>
      <c r="M767"/>
      <c r="N767"/>
      <c r="O767"/>
      <c r="P767"/>
      <c r="Q767"/>
      <c r="R767"/>
      <c r="S767"/>
      <c r="T767"/>
      <c r="U767"/>
      <c r="V767"/>
      <c r="W767"/>
      <c r="X767"/>
      <c r="Y767"/>
      <c r="Z767"/>
    </row>
    <row r="768" spans="2:26" s="707" customFormat="1" ht="15" customHeight="1" x14ac:dyDescent="0.2">
      <c r="B768" s="16"/>
      <c r="C768" s="66"/>
      <c r="D768" s="16"/>
      <c r="E768" s="16"/>
      <c r="F768" s="16"/>
      <c r="G768" s="16"/>
      <c r="H768" s="16"/>
      <c r="I768" s="16"/>
      <c r="J768" s="16"/>
      <c r="K768" s="16"/>
      <c r="L768"/>
      <c r="M768"/>
      <c r="N768"/>
      <c r="O768"/>
      <c r="P768"/>
      <c r="Q768"/>
      <c r="R768"/>
      <c r="S768"/>
      <c r="T768"/>
      <c r="U768"/>
      <c r="V768"/>
      <c r="W768"/>
      <c r="X768"/>
      <c r="Y768"/>
      <c r="Z768"/>
    </row>
    <row r="769" spans="2:26" s="707" customFormat="1" ht="15" customHeight="1" x14ac:dyDescent="0.2">
      <c r="B769" s="16"/>
      <c r="C769" s="66"/>
      <c r="D769" s="16"/>
      <c r="E769" s="16"/>
      <c r="F769" s="16"/>
      <c r="G769" s="16"/>
      <c r="H769" s="16"/>
      <c r="I769" s="16"/>
      <c r="J769" s="16"/>
      <c r="K769" s="16"/>
      <c r="L769"/>
      <c r="M769"/>
      <c r="N769"/>
      <c r="O769"/>
      <c r="P769"/>
      <c r="Q769"/>
      <c r="R769"/>
      <c r="S769"/>
      <c r="T769"/>
      <c r="U769"/>
      <c r="V769"/>
      <c r="W769"/>
      <c r="X769"/>
      <c r="Y769"/>
      <c r="Z769"/>
    </row>
    <row r="770" spans="2:26" s="707" customFormat="1" ht="15" customHeight="1" x14ac:dyDescent="0.2">
      <c r="B770" s="16"/>
      <c r="C770" s="66"/>
      <c r="D770" s="16"/>
      <c r="E770" s="16"/>
      <c r="F770" s="16"/>
      <c r="G770" s="16"/>
      <c r="H770" s="16"/>
      <c r="I770" s="16"/>
      <c r="J770" s="16"/>
      <c r="K770" s="16"/>
      <c r="L770"/>
      <c r="M770"/>
      <c r="N770"/>
      <c r="O770"/>
      <c r="P770"/>
      <c r="Q770"/>
      <c r="R770"/>
      <c r="S770"/>
      <c r="T770"/>
      <c r="U770"/>
      <c r="V770"/>
      <c r="W770"/>
      <c r="X770"/>
      <c r="Y770"/>
      <c r="Z770"/>
    </row>
    <row r="771" spans="2:26" s="707" customFormat="1" ht="15" customHeight="1" x14ac:dyDescent="0.2">
      <c r="B771" s="16"/>
      <c r="C771" s="66"/>
      <c r="D771" s="16"/>
      <c r="E771" s="16"/>
      <c r="F771" s="16"/>
      <c r="G771" s="16"/>
      <c r="H771" s="16"/>
      <c r="I771" s="16"/>
      <c r="J771" s="16"/>
      <c r="K771" s="16"/>
      <c r="L771"/>
      <c r="M771"/>
      <c r="N771"/>
      <c r="O771"/>
      <c r="P771"/>
      <c r="Q771"/>
      <c r="R771"/>
      <c r="S771"/>
      <c r="T771"/>
      <c r="U771"/>
      <c r="V771"/>
      <c r="W771"/>
      <c r="X771"/>
      <c r="Y771"/>
      <c r="Z771"/>
    </row>
    <row r="772" spans="2:26" s="707" customFormat="1" ht="15" customHeight="1" x14ac:dyDescent="0.2">
      <c r="B772" s="16"/>
      <c r="C772" s="66"/>
      <c r="D772" s="16"/>
      <c r="E772" s="16"/>
      <c r="F772" s="16"/>
      <c r="G772" s="16"/>
      <c r="H772" s="16"/>
      <c r="I772" s="16"/>
      <c r="J772" s="16"/>
      <c r="K772" s="16"/>
      <c r="L772"/>
      <c r="M772"/>
      <c r="N772"/>
      <c r="O772"/>
      <c r="P772"/>
      <c r="Q772"/>
      <c r="R772"/>
      <c r="S772"/>
      <c r="T772"/>
      <c r="U772"/>
      <c r="V772"/>
      <c r="W772"/>
      <c r="X772"/>
      <c r="Y772"/>
      <c r="Z772"/>
    </row>
    <row r="773" spans="2:26" s="707" customFormat="1" ht="15" customHeight="1" x14ac:dyDescent="0.2">
      <c r="B773" s="16"/>
      <c r="C773" s="66"/>
      <c r="D773" s="16"/>
      <c r="E773" s="16"/>
      <c r="F773" s="16"/>
      <c r="G773" s="16"/>
      <c r="H773" s="16"/>
      <c r="I773" s="16"/>
      <c r="J773" s="16"/>
      <c r="K773" s="16"/>
      <c r="L773"/>
      <c r="M773"/>
      <c r="N773"/>
      <c r="O773"/>
      <c r="P773"/>
      <c r="Q773"/>
      <c r="R773"/>
      <c r="S773"/>
      <c r="T773"/>
      <c r="U773"/>
      <c r="V773"/>
      <c r="W773"/>
      <c r="X773"/>
      <c r="Y773"/>
      <c r="Z773"/>
    </row>
    <row r="774" spans="2:26" s="707" customFormat="1" ht="15" customHeight="1" x14ac:dyDescent="0.2">
      <c r="B774" s="16"/>
      <c r="C774" s="66"/>
      <c r="D774" s="16"/>
      <c r="E774" s="16"/>
      <c r="F774" s="16"/>
      <c r="G774" s="16"/>
      <c r="H774" s="16"/>
      <c r="I774" s="16"/>
      <c r="J774" s="16"/>
      <c r="K774" s="16"/>
      <c r="L774"/>
      <c r="M774"/>
      <c r="N774"/>
      <c r="O774"/>
      <c r="P774"/>
      <c r="Q774"/>
      <c r="R774"/>
      <c r="S774"/>
      <c r="T774"/>
      <c r="U774"/>
      <c r="V774"/>
      <c r="W774"/>
      <c r="X774"/>
      <c r="Y774"/>
      <c r="Z774"/>
    </row>
    <row r="775" spans="2:26" s="707" customFormat="1" ht="15" customHeight="1" x14ac:dyDescent="0.2">
      <c r="B775" s="16"/>
      <c r="C775" s="66"/>
      <c r="D775" s="16"/>
      <c r="E775" s="16"/>
      <c r="F775" s="16"/>
      <c r="G775" s="16"/>
      <c r="H775" s="16"/>
      <c r="I775" s="16"/>
      <c r="J775" s="16"/>
      <c r="K775" s="16"/>
      <c r="L775"/>
      <c r="M775"/>
      <c r="N775"/>
      <c r="O775"/>
      <c r="P775"/>
      <c r="Q775"/>
      <c r="R775"/>
      <c r="S775"/>
      <c r="T775"/>
      <c r="U775"/>
      <c r="V775"/>
      <c r="W775"/>
      <c r="X775"/>
      <c r="Y775"/>
      <c r="Z775"/>
    </row>
    <row r="776" spans="2:26" s="707" customFormat="1" ht="15" customHeight="1" x14ac:dyDescent="0.2">
      <c r="B776" s="16"/>
      <c r="C776" s="66"/>
      <c r="D776" s="16"/>
      <c r="E776" s="16"/>
      <c r="F776" s="16"/>
      <c r="G776" s="16"/>
      <c r="H776" s="16"/>
      <c r="I776" s="16"/>
      <c r="J776" s="16"/>
      <c r="K776" s="16"/>
      <c r="L776"/>
      <c r="M776"/>
      <c r="N776"/>
      <c r="O776"/>
      <c r="P776"/>
      <c r="Q776"/>
      <c r="R776"/>
      <c r="S776"/>
      <c r="T776"/>
      <c r="U776"/>
      <c r="V776"/>
      <c r="W776"/>
      <c r="X776"/>
      <c r="Y776"/>
      <c r="Z776"/>
    </row>
    <row r="777" spans="2:26" s="707" customFormat="1" ht="15" customHeight="1" x14ac:dyDescent="0.2">
      <c r="B777" s="16"/>
      <c r="C777" s="66"/>
      <c r="D777" s="16"/>
      <c r="E777" s="16"/>
      <c r="F777" s="16"/>
      <c r="G777" s="16"/>
      <c r="H777" s="16"/>
      <c r="I777" s="16"/>
      <c r="J777" s="16"/>
      <c r="K777" s="16"/>
      <c r="L777"/>
      <c r="M777"/>
      <c r="N777"/>
      <c r="O777"/>
      <c r="P777"/>
      <c r="Q777"/>
      <c r="R777"/>
      <c r="S777"/>
      <c r="T777"/>
      <c r="U777"/>
      <c r="V777"/>
      <c r="W777"/>
      <c r="X777"/>
      <c r="Y777"/>
      <c r="Z777"/>
    </row>
    <row r="778" spans="2:26" s="707" customFormat="1" ht="15" customHeight="1" x14ac:dyDescent="0.2">
      <c r="B778" s="16"/>
      <c r="C778" s="66"/>
      <c r="D778" s="16"/>
      <c r="E778" s="16"/>
      <c r="F778" s="16"/>
      <c r="G778" s="16"/>
      <c r="H778" s="16"/>
      <c r="I778" s="16"/>
      <c r="J778" s="16"/>
      <c r="K778" s="16"/>
      <c r="L778"/>
      <c r="M778"/>
      <c r="N778"/>
      <c r="O778"/>
      <c r="P778"/>
      <c r="Q778"/>
      <c r="R778"/>
      <c r="S778"/>
      <c r="T778"/>
      <c r="U778"/>
      <c r="V778"/>
      <c r="W778"/>
      <c r="X778"/>
      <c r="Y778"/>
      <c r="Z778"/>
    </row>
    <row r="779" spans="2:26" s="707" customFormat="1" ht="15" customHeight="1" x14ac:dyDescent="0.2">
      <c r="B779" s="16"/>
      <c r="C779" s="66"/>
      <c r="D779" s="16"/>
      <c r="E779" s="16"/>
      <c r="F779" s="16"/>
      <c r="G779" s="16"/>
      <c r="H779" s="16"/>
      <c r="I779" s="16"/>
      <c r="J779" s="16"/>
      <c r="K779" s="16"/>
      <c r="L779"/>
      <c r="M779"/>
      <c r="N779"/>
      <c r="O779"/>
      <c r="P779"/>
      <c r="Q779"/>
      <c r="R779"/>
      <c r="S779"/>
      <c r="T779"/>
      <c r="U779"/>
      <c r="V779"/>
      <c r="W779"/>
      <c r="X779"/>
      <c r="Y779"/>
      <c r="Z779"/>
    </row>
    <row r="780" spans="2:26" s="707" customFormat="1" ht="15" customHeight="1" x14ac:dyDescent="0.2">
      <c r="B780" s="16"/>
      <c r="C780" s="66"/>
      <c r="D780" s="16"/>
      <c r="E780" s="16"/>
      <c r="F780" s="16"/>
      <c r="G780" s="16"/>
      <c r="H780" s="16"/>
      <c r="I780" s="16"/>
      <c r="J780" s="16"/>
      <c r="K780" s="16"/>
      <c r="L780"/>
      <c r="M780"/>
      <c r="N780"/>
      <c r="O780"/>
      <c r="P780"/>
      <c r="Q780"/>
      <c r="R780"/>
      <c r="S780"/>
      <c r="T780"/>
      <c r="U780"/>
      <c r="V780"/>
      <c r="W780"/>
      <c r="X780"/>
      <c r="Y780"/>
      <c r="Z780"/>
    </row>
    <row r="781" spans="2:26" s="707" customFormat="1" ht="15" customHeight="1" x14ac:dyDescent="0.2">
      <c r="B781" s="16"/>
      <c r="C781" s="66"/>
      <c r="D781" s="16"/>
      <c r="E781" s="16"/>
      <c r="F781" s="16"/>
      <c r="G781" s="16"/>
      <c r="H781" s="16"/>
      <c r="I781" s="16"/>
      <c r="J781" s="16"/>
      <c r="K781" s="16"/>
      <c r="L781"/>
      <c r="M781"/>
      <c r="N781"/>
      <c r="O781"/>
      <c r="P781"/>
      <c r="Q781"/>
      <c r="R781"/>
      <c r="S781"/>
      <c r="T781"/>
      <c r="U781"/>
      <c r="V781"/>
      <c r="W781"/>
      <c r="X781"/>
      <c r="Y781"/>
      <c r="Z781"/>
    </row>
    <row r="782" spans="2:26" s="707" customFormat="1" ht="15" customHeight="1" x14ac:dyDescent="0.2">
      <c r="B782" s="16"/>
      <c r="C782" s="66"/>
      <c r="D782" s="16"/>
      <c r="E782" s="16"/>
      <c r="F782" s="16"/>
      <c r="G782" s="16"/>
      <c r="H782" s="16"/>
      <c r="I782" s="16"/>
      <c r="J782" s="16"/>
      <c r="K782" s="16"/>
      <c r="L782"/>
      <c r="M782"/>
      <c r="N782"/>
      <c r="O782"/>
      <c r="P782"/>
      <c r="Q782"/>
      <c r="R782"/>
      <c r="S782"/>
      <c r="T782"/>
      <c r="U782"/>
      <c r="V782"/>
      <c r="W782"/>
      <c r="X782"/>
      <c r="Y782"/>
      <c r="Z782"/>
    </row>
    <row r="783" spans="2:26" s="707" customFormat="1" ht="15" customHeight="1" x14ac:dyDescent="0.2">
      <c r="B783" s="16"/>
      <c r="C783" s="66"/>
      <c r="D783" s="16"/>
      <c r="E783" s="16"/>
      <c r="F783" s="16"/>
      <c r="G783" s="16"/>
      <c r="H783" s="16"/>
      <c r="I783" s="16"/>
      <c r="J783" s="16"/>
      <c r="K783" s="16"/>
      <c r="L783"/>
      <c r="M783"/>
      <c r="N783"/>
      <c r="O783"/>
      <c r="P783"/>
      <c r="Q783"/>
      <c r="R783"/>
      <c r="S783"/>
      <c r="T783"/>
      <c r="U783"/>
      <c r="V783"/>
      <c r="W783"/>
      <c r="X783"/>
      <c r="Y783"/>
      <c r="Z783"/>
    </row>
    <row r="784" spans="2:26" s="707" customFormat="1" ht="15" customHeight="1" x14ac:dyDescent="0.2">
      <c r="B784" s="16"/>
      <c r="C784" s="66"/>
      <c r="D784" s="16"/>
      <c r="E784" s="16"/>
      <c r="F784" s="16"/>
      <c r="G784" s="16"/>
      <c r="H784" s="16"/>
      <c r="I784" s="16"/>
      <c r="J784" s="16"/>
      <c r="K784" s="16"/>
      <c r="L784"/>
      <c r="M784"/>
      <c r="N784"/>
      <c r="O784"/>
      <c r="P784"/>
      <c r="Q784"/>
      <c r="R784"/>
      <c r="S784"/>
      <c r="T784"/>
      <c r="U784"/>
      <c r="V784"/>
      <c r="W784"/>
      <c r="X784"/>
      <c r="Y784"/>
      <c r="Z784"/>
    </row>
    <row r="785" spans="2:26" s="707" customFormat="1" ht="15" customHeight="1" x14ac:dyDescent="0.2">
      <c r="B785" s="16"/>
      <c r="C785" s="66"/>
      <c r="D785" s="16"/>
      <c r="E785" s="16"/>
      <c r="F785" s="16"/>
      <c r="G785" s="16"/>
      <c r="H785" s="16"/>
      <c r="I785" s="16"/>
      <c r="J785" s="16"/>
      <c r="K785" s="16"/>
      <c r="L785"/>
      <c r="M785"/>
      <c r="N785"/>
      <c r="O785"/>
      <c r="P785"/>
      <c r="Q785"/>
      <c r="R785"/>
      <c r="S785"/>
      <c r="T785"/>
      <c r="U785"/>
      <c r="V785"/>
      <c r="W785"/>
      <c r="X785"/>
      <c r="Y785"/>
      <c r="Z785"/>
    </row>
    <row r="786" spans="2:26" s="707" customFormat="1" ht="15" customHeight="1" x14ac:dyDescent="0.2">
      <c r="B786" s="16"/>
      <c r="C786" s="66"/>
      <c r="D786" s="16"/>
      <c r="E786" s="16"/>
      <c r="F786" s="16"/>
      <c r="G786" s="16"/>
      <c r="H786" s="16"/>
      <c r="I786" s="16"/>
      <c r="J786" s="16"/>
      <c r="K786" s="16"/>
      <c r="L786"/>
      <c r="M786"/>
      <c r="N786"/>
      <c r="O786"/>
      <c r="P786"/>
      <c r="Q786"/>
      <c r="R786"/>
      <c r="S786"/>
      <c r="T786"/>
      <c r="U786"/>
      <c r="V786"/>
      <c r="W786"/>
      <c r="X786"/>
      <c r="Y786"/>
      <c r="Z786"/>
    </row>
    <row r="787" spans="2:26" s="707" customFormat="1" ht="15" customHeight="1" x14ac:dyDescent="0.2">
      <c r="B787" s="16"/>
      <c r="C787" s="66"/>
      <c r="D787" s="16"/>
      <c r="E787" s="16"/>
      <c r="F787" s="16"/>
      <c r="G787" s="16"/>
      <c r="H787" s="16"/>
      <c r="I787" s="16"/>
      <c r="J787" s="16"/>
      <c r="K787" s="16"/>
      <c r="L787"/>
      <c r="M787"/>
      <c r="N787"/>
      <c r="O787"/>
      <c r="P787"/>
      <c r="Q787"/>
      <c r="R787"/>
      <c r="S787"/>
      <c r="T787"/>
      <c r="U787"/>
      <c r="V787"/>
      <c r="W787"/>
      <c r="X787"/>
      <c r="Y787"/>
      <c r="Z787"/>
    </row>
    <row r="788" spans="2:26" s="707" customFormat="1" ht="15" customHeight="1" x14ac:dyDescent="0.2">
      <c r="B788" s="16"/>
      <c r="C788" s="66"/>
      <c r="D788" s="16"/>
      <c r="E788" s="16"/>
      <c r="F788" s="16"/>
      <c r="G788" s="16"/>
      <c r="H788" s="16"/>
      <c r="I788" s="16"/>
      <c r="J788" s="16"/>
      <c r="K788" s="16"/>
      <c r="L788"/>
      <c r="M788"/>
      <c r="N788"/>
      <c r="O788"/>
      <c r="P788"/>
      <c r="Q788"/>
      <c r="R788"/>
      <c r="S788"/>
      <c r="T788"/>
      <c r="U788"/>
      <c r="V788"/>
      <c r="W788"/>
      <c r="X788"/>
      <c r="Y788"/>
      <c r="Z788"/>
    </row>
    <row r="789" spans="2:26" s="707" customFormat="1" ht="15" customHeight="1" x14ac:dyDescent="0.2">
      <c r="B789" s="16"/>
      <c r="C789" s="66"/>
      <c r="D789" s="16"/>
      <c r="E789" s="16"/>
      <c r="F789" s="16"/>
      <c r="G789" s="16"/>
      <c r="H789" s="16"/>
      <c r="I789" s="16"/>
      <c r="J789" s="16"/>
      <c r="K789" s="16"/>
      <c r="L789"/>
      <c r="M789"/>
      <c r="N789"/>
      <c r="O789"/>
      <c r="P789"/>
      <c r="Q789"/>
      <c r="R789"/>
      <c r="S789"/>
      <c r="T789"/>
      <c r="U789"/>
      <c r="V789"/>
      <c r="W789"/>
      <c r="X789"/>
      <c r="Y789"/>
      <c r="Z789"/>
    </row>
    <row r="790" spans="2:26" s="707" customFormat="1" ht="15" customHeight="1" x14ac:dyDescent="0.2">
      <c r="B790" s="16"/>
      <c r="C790" s="66"/>
      <c r="D790" s="16"/>
      <c r="E790" s="16"/>
      <c r="F790" s="16"/>
      <c r="G790" s="16"/>
      <c r="H790" s="16"/>
      <c r="I790" s="16"/>
      <c r="J790" s="16"/>
      <c r="K790" s="16"/>
      <c r="L790"/>
      <c r="M790"/>
      <c r="N790"/>
      <c r="O790"/>
      <c r="P790"/>
      <c r="Q790"/>
      <c r="R790"/>
      <c r="S790"/>
      <c r="T790"/>
      <c r="U790"/>
      <c r="V790"/>
      <c r="W790"/>
      <c r="X790"/>
      <c r="Y790"/>
      <c r="Z790"/>
    </row>
    <row r="791" spans="2:26" s="707" customFormat="1" ht="15" customHeight="1" x14ac:dyDescent="0.2">
      <c r="B791" s="16"/>
      <c r="C791" s="66"/>
      <c r="D791" s="16"/>
      <c r="E791" s="16"/>
      <c r="F791" s="16"/>
      <c r="G791" s="16"/>
      <c r="H791" s="16"/>
      <c r="I791" s="16"/>
      <c r="J791" s="16"/>
      <c r="K791" s="16"/>
      <c r="L791"/>
      <c r="M791"/>
      <c r="N791"/>
      <c r="O791"/>
      <c r="P791"/>
      <c r="Q791"/>
      <c r="R791"/>
      <c r="S791"/>
      <c r="T791"/>
      <c r="U791"/>
      <c r="V791"/>
      <c r="W791"/>
      <c r="X791"/>
      <c r="Y791"/>
      <c r="Z791"/>
    </row>
    <row r="792" spans="2:26" s="707" customFormat="1" ht="15" customHeight="1" x14ac:dyDescent="0.2">
      <c r="B792" s="16"/>
      <c r="C792" s="66"/>
      <c r="D792" s="16"/>
      <c r="E792" s="16"/>
      <c r="F792" s="16"/>
      <c r="G792" s="16"/>
      <c r="H792" s="16"/>
      <c r="I792" s="16"/>
      <c r="J792" s="16"/>
      <c r="K792" s="16"/>
      <c r="L792"/>
      <c r="M792"/>
      <c r="N792"/>
      <c r="O792"/>
      <c r="P792"/>
      <c r="Q792"/>
      <c r="R792"/>
      <c r="S792"/>
      <c r="T792"/>
      <c r="U792"/>
      <c r="V792"/>
      <c r="W792"/>
      <c r="X792"/>
      <c r="Y792"/>
      <c r="Z792"/>
    </row>
    <row r="793" spans="2:26" s="707" customFormat="1" ht="15" customHeight="1" x14ac:dyDescent="0.2">
      <c r="B793" s="16"/>
      <c r="C793" s="66"/>
      <c r="D793" s="16"/>
      <c r="E793" s="16"/>
      <c r="F793" s="16"/>
      <c r="G793" s="16"/>
      <c r="H793" s="16"/>
      <c r="I793" s="16"/>
      <c r="J793" s="16"/>
      <c r="K793" s="16"/>
      <c r="L793"/>
      <c r="M793"/>
      <c r="N793"/>
      <c r="O793"/>
      <c r="P793"/>
      <c r="Q793"/>
      <c r="R793"/>
      <c r="S793"/>
      <c r="T793"/>
      <c r="U793"/>
      <c r="V793"/>
      <c r="W793"/>
      <c r="X793"/>
      <c r="Y793"/>
      <c r="Z793"/>
    </row>
    <row r="794" spans="2:26" s="707" customFormat="1" ht="15" customHeight="1" x14ac:dyDescent="0.2">
      <c r="B794" s="16"/>
      <c r="C794" s="66"/>
      <c r="D794" s="16"/>
      <c r="E794" s="16"/>
      <c r="F794" s="16"/>
      <c r="G794" s="16"/>
      <c r="H794" s="16"/>
      <c r="I794" s="16"/>
      <c r="J794" s="16"/>
      <c r="K794" s="16"/>
      <c r="L794"/>
      <c r="M794"/>
      <c r="N794"/>
      <c r="O794"/>
      <c r="P794"/>
      <c r="Q794"/>
      <c r="R794"/>
      <c r="S794"/>
      <c r="T794"/>
      <c r="U794"/>
      <c r="V794"/>
      <c r="W794"/>
      <c r="X794"/>
      <c r="Y794"/>
      <c r="Z794"/>
    </row>
    <row r="795" spans="2:26" s="707" customFormat="1" ht="15" customHeight="1" x14ac:dyDescent="0.2">
      <c r="B795" s="16"/>
      <c r="C795" s="66"/>
      <c r="D795" s="16"/>
      <c r="E795" s="16"/>
      <c r="F795" s="16"/>
      <c r="G795" s="16"/>
      <c r="H795" s="16"/>
      <c r="I795" s="16"/>
      <c r="J795" s="16"/>
      <c r="K795" s="16"/>
      <c r="L795"/>
      <c r="M795"/>
      <c r="N795"/>
      <c r="O795"/>
      <c r="P795"/>
      <c r="Q795"/>
      <c r="R795"/>
      <c r="S795"/>
      <c r="T795"/>
      <c r="U795"/>
      <c r="V795"/>
      <c r="W795"/>
      <c r="X795"/>
      <c r="Y795"/>
      <c r="Z795"/>
    </row>
    <row r="796" spans="2:26" s="707" customFormat="1" ht="15" customHeight="1" x14ac:dyDescent="0.2">
      <c r="B796" s="16"/>
      <c r="C796" s="66"/>
      <c r="D796" s="16"/>
      <c r="E796" s="16"/>
      <c r="F796" s="16"/>
      <c r="G796" s="16"/>
      <c r="H796" s="16"/>
      <c r="I796" s="16"/>
      <c r="J796" s="16"/>
      <c r="K796" s="16"/>
      <c r="L796"/>
      <c r="M796"/>
      <c r="N796"/>
      <c r="O796"/>
      <c r="P796"/>
      <c r="Q796"/>
      <c r="R796"/>
      <c r="S796"/>
      <c r="T796"/>
      <c r="U796"/>
      <c r="V796"/>
      <c r="W796"/>
      <c r="X796"/>
      <c r="Y796"/>
      <c r="Z796"/>
    </row>
    <row r="797" spans="2:26" s="707" customFormat="1" ht="15" customHeight="1" x14ac:dyDescent="0.2">
      <c r="B797" s="16"/>
      <c r="C797" s="66"/>
      <c r="D797" s="16"/>
      <c r="E797" s="16"/>
      <c r="F797" s="16"/>
      <c r="G797" s="16"/>
      <c r="H797" s="16"/>
      <c r="I797" s="16"/>
      <c r="J797" s="16"/>
      <c r="K797" s="16"/>
      <c r="L797"/>
      <c r="M797"/>
      <c r="N797"/>
      <c r="O797"/>
      <c r="P797"/>
      <c r="Q797"/>
      <c r="R797"/>
      <c r="S797"/>
      <c r="T797"/>
      <c r="U797"/>
      <c r="V797"/>
      <c r="W797"/>
      <c r="X797"/>
      <c r="Y797"/>
      <c r="Z797"/>
    </row>
    <row r="798" spans="2:26" s="707" customFormat="1" ht="15" customHeight="1" x14ac:dyDescent="0.2">
      <c r="B798" s="16"/>
      <c r="C798" s="66"/>
      <c r="D798" s="16"/>
      <c r="E798" s="16"/>
      <c r="F798" s="16"/>
      <c r="G798" s="16"/>
      <c r="H798" s="16"/>
      <c r="I798" s="16"/>
      <c r="J798" s="16"/>
      <c r="K798" s="16"/>
      <c r="L798"/>
      <c r="M798"/>
      <c r="N798"/>
      <c r="O798"/>
      <c r="P798"/>
      <c r="Q798"/>
      <c r="R798"/>
      <c r="S798"/>
      <c r="T798"/>
      <c r="U798"/>
      <c r="V798"/>
      <c r="W798"/>
      <c r="X798"/>
      <c r="Y798"/>
      <c r="Z798"/>
    </row>
    <row r="799" spans="2:26" s="707" customFormat="1" ht="15" customHeight="1" x14ac:dyDescent="0.2">
      <c r="B799" s="16"/>
      <c r="C799" s="66"/>
      <c r="D799" s="16"/>
      <c r="E799" s="16"/>
      <c r="F799" s="16"/>
      <c r="G799" s="16"/>
      <c r="H799" s="16"/>
      <c r="I799" s="16"/>
      <c r="J799" s="16"/>
      <c r="K799" s="16"/>
      <c r="L799"/>
      <c r="M799"/>
      <c r="N799"/>
      <c r="O799"/>
      <c r="P799"/>
      <c r="Q799"/>
      <c r="R799"/>
      <c r="S799"/>
      <c r="T799"/>
      <c r="U799"/>
      <c r="V799"/>
      <c r="W799"/>
      <c r="X799"/>
      <c r="Y799"/>
      <c r="Z799"/>
    </row>
    <row r="800" spans="2:26" s="707" customFormat="1" ht="15" customHeight="1" x14ac:dyDescent="0.2">
      <c r="B800" s="16"/>
      <c r="C800" s="66"/>
      <c r="D800" s="16"/>
      <c r="E800" s="16"/>
      <c r="F800" s="16"/>
      <c r="G800" s="16"/>
      <c r="H800" s="16"/>
      <c r="I800" s="16"/>
      <c r="J800" s="16"/>
      <c r="K800" s="16"/>
      <c r="L800"/>
      <c r="M800"/>
      <c r="N800"/>
      <c r="O800"/>
      <c r="P800"/>
      <c r="Q800"/>
      <c r="R800"/>
      <c r="S800"/>
      <c r="T800"/>
      <c r="U800"/>
      <c r="V800"/>
      <c r="W800"/>
      <c r="X800"/>
      <c r="Y800"/>
      <c r="Z800"/>
    </row>
    <row r="801" spans="2:26" s="707" customFormat="1" ht="15" customHeight="1" x14ac:dyDescent="0.2">
      <c r="B801" s="16"/>
      <c r="C801" s="66"/>
      <c r="D801" s="16"/>
      <c r="E801" s="16"/>
      <c r="F801" s="16"/>
      <c r="G801" s="16"/>
      <c r="H801" s="16"/>
      <c r="I801" s="16"/>
      <c r="J801" s="16"/>
      <c r="K801" s="16"/>
      <c r="L801"/>
      <c r="M801"/>
      <c r="N801"/>
      <c r="O801"/>
      <c r="P801"/>
      <c r="Q801"/>
      <c r="R801"/>
      <c r="S801"/>
      <c r="T801"/>
      <c r="U801"/>
      <c r="V801"/>
      <c r="W801"/>
      <c r="X801"/>
      <c r="Y801"/>
      <c r="Z801"/>
    </row>
    <row r="802" spans="2:26" s="707" customFormat="1" ht="15" customHeight="1" x14ac:dyDescent="0.2">
      <c r="B802" s="16"/>
      <c r="C802" s="66"/>
      <c r="D802" s="16"/>
      <c r="E802" s="16"/>
      <c r="F802" s="16"/>
      <c r="G802" s="16"/>
      <c r="H802" s="16"/>
      <c r="I802" s="16"/>
      <c r="J802" s="16"/>
      <c r="K802" s="16"/>
      <c r="L802"/>
      <c r="M802"/>
      <c r="N802"/>
      <c r="O802"/>
      <c r="P802"/>
      <c r="Q802"/>
      <c r="R802"/>
      <c r="S802"/>
      <c r="T802"/>
      <c r="U802"/>
      <c r="V802"/>
      <c r="W802"/>
      <c r="X802"/>
      <c r="Y802"/>
      <c r="Z802"/>
    </row>
    <row r="803" spans="2:26" s="707" customFormat="1" ht="15" customHeight="1" x14ac:dyDescent="0.2">
      <c r="B803" s="16"/>
      <c r="C803" s="66"/>
      <c r="D803" s="16"/>
      <c r="E803" s="16"/>
      <c r="F803" s="16"/>
      <c r="G803" s="16"/>
      <c r="H803" s="16"/>
      <c r="I803" s="16"/>
      <c r="J803" s="16"/>
      <c r="K803" s="16"/>
      <c r="L803"/>
      <c r="M803"/>
      <c r="N803"/>
      <c r="O803"/>
      <c r="P803"/>
      <c r="Q803"/>
      <c r="R803"/>
      <c r="S803"/>
      <c r="T803"/>
      <c r="U803"/>
      <c r="V803"/>
      <c r="W803"/>
      <c r="X803"/>
      <c r="Y803"/>
      <c r="Z803"/>
    </row>
    <row r="804" spans="2:26" s="707" customFormat="1" ht="15" customHeight="1" x14ac:dyDescent="0.2">
      <c r="B804" s="16"/>
      <c r="C804" s="66"/>
      <c r="D804" s="16"/>
      <c r="E804" s="16"/>
      <c r="F804" s="16"/>
      <c r="G804" s="16"/>
      <c r="H804" s="16"/>
      <c r="I804" s="16"/>
      <c r="J804" s="16"/>
      <c r="K804" s="16"/>
      <c r="L804"/>
      <c r="M804"/>
      <c r="N804"/>
      <c r="O804"/>
      <c r="P804"/>
      <c r="Q804"/>
      <c r="R804"/>
      <c r="S804"/>
      <c r="T804"/>
      <c r="U804"/>
      <c r="V804"/>
      <c r="W804"/>
      <c r="X804"/>
      <c r="Y804"/>
      <c r="Z804"/>
    </row>
    <row r="805" spans="2:26" s="707" customFormat="1" ht="15" customHeight="1" x14ac:dyDescent="0.2">
      <c r="B805" s="16"/>
      <c r="C805" s="66"/>
      <c r="D805" s="16"/>
      <c r="E805" s="16"/>
      <c r="F805" s="16"/>
      <c r="G805" s="16"/>
      <c r="H805" s="16"/>
      <c r="I805" s="16"/>
      <c r="J805" s="16"/>
      <c r="K805" s="16"/>
      <c r="L805"/>
      <c r="M805"/>
      <c r="N805"/>
      <c r="O805"/>
      <c r="P805"/>
      <c r="Q805"/>
      <c r="R805"/>
      <c r="S805"/>
      <c r="T805"/>
      <c r="U805"/>
      <c r="V805"/>
      <c r="W805"/>
      <c r="X805"/>
      <c r="Y805"/>
      <c r="Z805"/>
    </row>
    <row r="806" spans="2:26" s="707" customFormat="1" ht="15" customHeight="1" x14ac:dyDescent="0.2">
      <c r="B806" s="16"/>
      <c r="C806" s="66"/>
      <c r="D806" s="16"/>
      <c r="E806" s="16"/>
      <c r="F806" s="16"/>
      <c r="G806" s="16"/>
      <c r="H806" s="16"/>
      <c r="I806" s="16"/>
      <c r="J806" s="16"/>
      <c r="K806" s="16"/>
      <c r="L806"/>
      <c r="M806"/>
      <c r="N806"/>
      <c r="O806"/>
      <c r="P806"/>
      <c r="Q806"/>
      <c r="R806"/>
      <c r="S806"/>
      <c r="T806"/>
      <c r="U806"/>
      <c r="V806"/>
      <c r="W806"/>
      <c r="X806"/>
      <c r="Y806"/>
      <c r="Z806"/>
    </row>
    <row r="807" spans="2:26" s="707" customFormat="1" ht="15" customHeight="1" x14ac:dyDescent="0.2">
      <c r="B807" s="16"/>
      <c r="C807" s="66"/>
      <c r="D807" s="16"/>
      <c r="E807" s="16"/>
      <c r="F807" s="16"/>
      <c r="G807" s="16"/>
      <c r="H807" s="16"/>
      <c r="I807" s="16"/>
      <c r="J807" s="16"/>
      <c r="K807" s="16"/>
      <c r="L807"/>
      <c r="M807"/>
      <c r="N807"/>
      <c r="O807"/>
      <c r="P807"/>
      <c r="Q807"/>
      <c r="R807"/>
      <c r="S807"/>
      <c r="T807"/>
      <c r="U807"/>
      <c r="V807"/>
      <c r="W807"/>
      <c r="X807"/>
      <c r="Y807"/>
      <c r="Z807"/>
    </row>
    <row r="808" spans="2:26" s="707" customFormat="1" ht="15" customHeight="1" x14ac:dyDescent="0.2">
      <c r="B808" s="16"/>
      <c r="C808" s="66"/>
      <c r="D808" s="16"/>
      <c r="E808" s="16"/>
      <c r="F808" s="16"/>
      <c r="G808" s="16"/>
      <c r="H808" s="16"/>
      <c r="I808" s="16"/>
      <c r="J808" s="16"/>
      <c r="K808" s="16"/>
      <c r="L808"/>
      <c r="M808"/>
      <c r="N808"/>
      <c r="O808"/>
      <c r="P808"/>
      <c r="Q808"/>
      <c r="R808"/>
      <c r="S808"/>
      <c r="T808"/>
      <c r="U808"/>
      <c r="V808"/>
      <c r="W808"/>
      <c r="X808"/>
      <c r="Y808"/>
      <c r="Z808"/>
    </row>
    <row r="809" spans="2:26" s="707" customFormat="1" ht="15" customHeight="1" x14ac:dyDescent="0.2">
      <c r="B809" s="16"/>
      <c r="C809" s="66"/>
      <c r="D809" s="16"/>
      <c r="E809" s="16"/>
      <c r="F809" s="16"/>
      <c r="G809" s="16"/>
      <c r="H809" s="16"/>
      <c r="I809" s="16"/>
      <c r="J809" s="16"/>
      <c r="K809" s="16"/>
      <c r="L809"/>
      <c r="M809"/>
      <c r="N809"/>
      <c r="O809"/>
      <c r="P809"/>
      <c r="Q809"/>
      <c r="R809"/>
      <c r="S809"/>
      <c r="T809"/>
      <c r="U809"/>
      <c r="V809"/>
      <c r="W809"/>
      <c r="X809"/>
      <c r="Y809"/>
      <c r="Z809"/>
    </row>
    <row r="810" spans="2:26" s="707" customFormat="1" ht="15" customHeight="1" x14ac:dyDescent="0.2">
      <c r="B810" s="16"/>
      <c r="C810" s="66"/>
      <c r="D810" s="16"/>
      <c r="E810" s="16"/>
      <c r="F810" s="16"/>
      <c r="G810" s="16"/>
      <c r="H810" s="16"/>
      <c r="I810" s="16"/>
      <c r="J810" s="16"/>
      <c r="K810" s="16"/>
      <c r="L810"/>
      <c r="M810"/>
      <c r="N810"/>
      <c r="O810"/>
      <c r="P810"/>
      <c r="Q810"/>
      <c r="R810"/>
      <c r="S810"/>
      <c r="T810"/>
      <c r="U810"/>
      <c r="V810"/>
      <c r="W810"/>
      <c r="X810"/>
      <c r="Y810"/>
      <c r="Z810"/>
    </row>
    <row r="811" spans="2:26" s="707" customFormat="1" ht="15" customHeight="1" x14ac:dyDescent="0.2">
      <c r="B811" s="16"/>
      <c r="C811" s="66"/>
      <c r="D811" s="16"/>
      <c r="E811" s="16"/>
      <c r="F811" s="16"/>
      <c r="G811" s="16"/>
      <c r="H811" s="16"/>
      <c r="I811" s="16"/>
      <c r="J811" s="16"/>
      <c r="K811" s="16"/>
      <c r="L811"/>
      <c r="M811"/>
      <c r="N811"/>
      <c r="O811"/>
      <c r="P811"/>
      <c r="Q811"/>
      <c r="R811"/>
      <c r="S811"/>
      <c r="T811"/>
      <c r="U811"/>
      <c r="V811"/>
      <c r="W811"/>
      <c r="X811"/>
      <c r="Y811"/>
      <c r="Z811"/>
    </row>
    <row r="812" spans="2:26" s="707" customFormat="1" ht="15" customHeight="1" x14ac:dyDescent="0.2">
      <c r="B812" s="16"/>
      <c r="C812" s="66"/>
      <c r="D812" s="16"/>
      <c r="E812" s="16"/>
      <c r="F812" s="16"/>
      <c r="G812" s="16"/>
      <c r="H812" s="16"/>
      <c r="I812" s="16"/>
      <c r="J812" s="16"/>
      <c r="K812" s="16"/>
      <c r="L812"/>
      <c r="M812"/>
      <c r="N812"/>
      <c r="O812"/>
      <c r="P812"/>
      <c r="Q812"/>
      <c r="R812"/>
      <c r="S812"/>
      <c r="T812"/>
      <c r="U812"/>
      <c r="V812"/>
      <c r="W812"/>
      <c r="X812"/>
      <c r="Y812"/>
      <c r="Z812"/>
    </row>
    <row r="813" spans="2:26" s="707" customFormat="1" ht="15" customHeight="1" x14ac:dyDescent="0.2">
      <c r="B813" s="16"/>
      <c r="C813" s="66"/>
      <c r="D813" s="16"/>
      <c r="E813" s="16"/>
      <c r="F813" s="16"/>
      <c r="G813" s="16"/>
      <c r="H813" s="16"/>
      <c r="I813" s="16"/>
      <c r="J813" s="16"/>
      <c r="K813" s="16"/>
      <c r="L813"/>
      <c r="M813"/>
      <c r="N813"/>
      <c r="O813"/>
      <c r="P813"/>
      <c r="Q813"/>
      <c r="R813"/>
      <c r="S813"/>
      <c r="T813"/>
      <c r="U813"/>
      <c r="V813"/>
      <c r="W813"/>
      <c r="X813"/>
      <c r="Y813"/>
      <c r="Z813"/>
    </row>
    <row r="814" spans="2:26" s="707" customFormat="1" ht="15" customHeight="1" x14ac:dyDescent="0.2">
      <c r="B814" s="16"/>
      <c r="C814" s="66"/>
      <c r="D814" s="16"/>
      <c r="E814" s="16"/>
      <c r="F814" s="16"/>
      <c r="G814" s="16"/>
      <c r="H814" s="16"/>
      <c r="I814" s="16"/>
      <c r="J814" s="16"/>
      <c r="K814" s="16"/>
      <c r="L814"/>
      <c r="M814"/>
      <c r="N814"/>
      <c r="O814"/>
      <c r="P814"/>
      <c r="Q814"/>
      <c r="R814"/>
      <c r="S814"/>
      <c r="T814"/>
      <c r="U814"/>
      <c r="V814"/>
      <c r="W814"/>
      <c r="X814"/>
      <c r="Y814"/>
      <c r="Z814"/>
    </row>
    <row r="815" spans="2:26" s="707" customFormat="1" ht="15" customHeight="1" x14ac:dyDescent="0.2">
      <c r="B815" s="16"/>
      <c r="C815" s="66"/>
      <c r="D815" s="16"/>
      <c r="E815" s="16"/>
      <c r="F815" s="16"/>
      <c r="G815" s="16"/>
      <c r="H815" s="16"/>
      <c r="I815" s="16"/>
      <c r="J815" s="16"/>
      <c r="K815" s="16"/>
      <c r="L815"/>
      <c r="M815"/>
      <c r="N815"/>
      <c r="O815"/>
      <c r="P815"/>
      <c r="Q815"/>
      <c r="R815"/>
      <c r="S815"/>
      <c r="T815"/>
      <c r="U815"/>
      <c r="V815"/>
      <c r="W815"/>
      <c r="X815"/>
      <c r="Y815"/>
      <c r="Z815"/>
    </row>
    <row r="816" spans="2:26" s="707" customFormat="1" ht="15" customHeight="1" x14ac:dyDescent="0.2">
      <c r="B816" s="16"/>
      <c r="C816" s="66"/>
      <c r="D816" s="16"/>
      <c r="E816" s="16"/>
      <c r="F816" s="16"/>
      <c r="G816" s="16"/>
      <c r="H816" s="16"/>
      <c r="I816" s="16"/>
      <c r="J816" s="16"/>
      <c r="K816" s="16"/>
      <c r="L816"/>
      <c r="M816"/>
      <c r="N816"/>
      <c r="O816"/>
      <c r="P816"/>
      <c r="Q816"/>
      <c r="R816"/>
      <c r="S816"/>
      <c r="T816"/>
      <c r="U816"/>
      <c r="V816"/>
      <c r="W816"/>
      <c r="X816"/>
      <c r="Y816"/>
      <c r="Z816"/>
    </row>
    <row r="817" spans="2:26" s="707" customFormat="1" ht="15" customHeight="1" x14ac:dyDescent="0.2">
      <c r="B817" s="16"/>
      <c r="C817" s="66"/>
      <c r="D817" s="16"/>
      <c r="E817" s="16"/>
      <c r="F817" s="16"/>
      <c r="G817" s="16"/>
      <c r="H817" s="16"/>
      <c r="I817" s="16"/>
      <c r="J817" s="16"/>
      <c r="K817" s="16"/>
      <c r="L817"/>
      <c r="M817"/>
      <c r="N817"/>
      <c r="O817"/>
      <c r="P817"/>
      <c r="Q817"/>
      <c r="R817"/>
      <c r="S817"/>
      <c r="T817"/>
      <c r="U817"/>
      <c r="V817"/>
      <c r="W817"/>
      <c r="X817"/>
      <c r="Y817"/>
      <c r="Z817"/>
    </row>
    <row r="818" spans="2:26" s="707" customFormat="1" ht="15" customHeight="1" x14ac:dyDescent="0.2">
      <c r="B818" s="16"/>
      <c r="C818" s="66"/>
      <c r="D818" s="16"/>
      <c r="E818" s="16"/>
      <c r="F818" s="16"/>
      <c r="G818" s="16"/>
      <c r="H818" s="16"/>
      <c r="I818" s="16"/>
      <c r="J818" s="16"/>
      <c r="K818" s="16"/>
      <c r="L818"/>
      <c r="M818"/>
      <c r="N818"/>
      <c r="O818"/>
      <c r="P818"/>
      <c r="Q818"/>
      <c r="R818"/>
      <c r="S818"/>
      <c r="T818"/>
      <c r="U818"/>
      <c r="V818"/>
      <c r="W818"/>
      <c r="X818"/>
      <c r="Y818"/>
      <c r="Z818"/>
    </row>
    <row r="819" spans="2:26" s="707" customFormat="1" ht="15" customHeight="1" x14ac:dyDescent="0.2">
      <c r="B819" s="16"/>
      <c r="C819" s="66"/>
      <c r="D819" s="16"/>
      <c r="E819" s="16"/>
      <c r="F819" s="16"/>
      <c r="G819" s="16"/>
      <c r="H819" s="16"/>
      <c r="I819" s="16"/>
      <c r="J819" s="16"/>
      <c r="K819" s="16"/>
      <c r="L819"/>
      <c r="M819"/>
      <c r="N819"/>
      <c r="O819"/>
      <c r="P819"/>
      <c r="Q819"/>
      <c r="R819"/>
      <c r="S819"/>
      <c r="T819"/>
      <c r="U819"/>
      <c r="V819"/>
      <c r="W819"/>
      <c r="X819"/>
      <c r="Y819"/>
      <c r="Z819"/>
    </row>
    <row r="820" spans="2:26" s="707" customFormat="1" ht="15" customHeight="1" x14ac:dyDescent="0.2">
      <c r="B820" s="16"/>
      <c r="C820" s="66"/>
      <c r="D820" s="16"/>
      <c r="E820" s="16"/>
      <c r="F820" s="16"/>
      <c r="G820" s="16"/>
      <c r="H820" s="16"/>
      <c r="I820" s="16"/>
      <c r="J820" s="16"/>
      <c r="K820" s="16"/>
      <c r="L820"/>
      <c r="M820"/>
      <c r="N820"/>
      <c r="O820"/>
      <c r="P820"/>
      <c r="Q820"/>
      <c r="R820"/>
      <c r="S820"/>
      <c r="T820"/>
      <c r="U820"/>
      <c r="V820"/>
      <c r="W820"/>
      <c r="X820"/>
      <c r="Y820"/>
      <c r="Z820"/>
    </row>
    <row r="821" spans="2:26" s="707" customFormat="1" ht="15" customHeight="1" x14ac:dyDescent="0.2">
      <c r="B821" s="16"/>
      <c r="C821" s="66"/>
      <c r="D821" s="16"/>
      <c r="E821" s="16"/>
      <c r="F821" s="16"/>
      <c r="G821" s="16"/>
      <c r="H821" s="16"/>
      <c r="I821" s="16"/>
      <c r="J821" s="16"/>
      <c r="K821" s="16"/>
      <c r="L821"/>
      <c r="M821"/>
      <c r="N821"/>
      <c r="O821"/>
      <c r="P821"/>
      <c r="Q821"/>
      <c r="R821"/>
      <c r="S821"/>
      <c r="T821"/>
      <c r="U821"/>
      <c r="V821"/>
      <c r="W821"/>
      <c r="X821"/>
      <c r="Y821"/>
      <c r="Z821"/>
    </row>
    <row r="822" spans="2:26" s="707" customFormat="1" ht="15" customHeight="1" x14ac:dyDescent="0.2">
      <c r="B822" s="16"/>
      <c r="C822" s="66"/>
      <c r="D822" s="16"/>
      <c r="E822" s="16"/>
      <c r="F822" s="16"/>
      <c r="G822" s="16"/>
      <c r="H822" s="16"/>
      <c r="I822" s="16"/>
      <c r="J822" s="16"/>
      <c r="K822" s="16"/>
      <c r="L822"/>
      <c r="M822"/>
      <c r="N822"/>
      <c r="O822"/>
      <c r="P822"/>
      <c r="Q822"/>
      <c r="R822"/>
      <c r="S822"/>
      <c r="T822"/>
      <c r="U822"/>
      <c r="V822"/>
      <c r="W822"/>
      <c r="X822"/>
      <c r="Y822"/>
      <c r="Z822"/>
    </row>
    <row r="823" spans="2:26" s="707" customFormat="1" ht="15" customHeight="1" x14ac:dyDescent="0.2">
      <c r="B823" s="16"/>
      <c r="C823" s="66"/>
      <c r="D823" s="16"/>
      <c r="E823" s="16"/>
      <c r="F823" s="16"/>
      <c r="G823" s="16"/>
      <c r="H823" s="16"/>
      <c r="I823" s="16"/>
      <c r="J823" s="16"/>
      <c r="K823" s="16"/>
      <c r="L823"/>
      <c r="M823"/>
      <c r="N823"/>
      <c r="O823"/>
      <c r="P823"/>
      <c r="Q823"/>
      <c r="R823"/>
      <c r="S823"/>
      <c r="T823"/>
      <c r="U823"/>
      <c r="V823"/>
      <c r="W823"/>
      <c r="X823"/>
      <c r="Y823"/>
      <c r="Z823"/>
    </row>
    <row r="824" spans="2:26" s="707" customFormat="1" ht="15" customHeight="1" x14ac:dyDescent="0.2">
      <c r="B824" s="16"/>
      <c r="C824" s="66"/>
      <c r="D824" s="16"/>
      <c r="E824" s="16"/>
      <c r="F824" s="16"/>
      <c r="G824" s="16"/>
      <c r="H824" s="16"/>
      <c r="I824" s="16"/>
      <c r="J824" s="16"/>
      <c r="K824" s="16"/>
      <c r="L824"/>
      <c r="M824"/>
      <c r="N824"/>
      <c r="O824"/>
      <c r="P824"/>
      <c r="Q824"/>
      <c r="R824"/>
      <c r="S824"/>
      <c r="T824"/>
      <c r="U824"/>
      <c r="V824"/>
      <c r="W824"/>
      <c r="X824"/>
      <c r="Y824"/>
      <c r="Z824"/>
    </row>
    <row r="825" spans="2:26" s="707" customFormat="1" ht="15" customHeight="1" x14ac:dyDescent="0.2">
      <c r="B825" s="16"/>
      <c r="C825" s="66"/>
      <c r="D825" s="16"/>
      <c r="E825" s="16"/>
      <c r="F825" s="16"/>
      <c r="G825" s="16"/>
      <c r="H825" s="16"/>
      <c r="I825" s="16"/>
      <c r="J825" s="16"/>
      <c r="K825" s="16"/>
      <c r="L825"/>
      <c r="M825"/>
      <c r="N825"/>
      <c r="O825"/>
      <c r="P825"/>
      <c r="Q825"/>
      <c r="R825"/>
      <c r="S825"/>
      <c r="T825"/>
      <c r="U825"/>
      <c r="V825"/>
      <c r="W825"/>
      <c r="X825"/>
      <c r="Y825"/>
      <c r="Z825"/>
    </row>
    <row r="826" spans="2:26" s="707" customFormat="1" ht="15" customHeight="1" x14ac:dyDescent="0.2">
      <c r="B826" s="16"/>
      <c r="C826" s="66"/>
      <c r="D826" s="16"/>
      <c r="E826" s="16"/>
      <c r="F826" s="16"/>
      <c r="G826" s="16"/>
      <c r="H826" s="16"/>
      <c r="I826" s="16"/>
      <c r="J826" s="16"/>
      <c r="K826" s="16"/>
      <c r="L826"/>
      <c r="M826"/>
      <c r="N826"/>
      <c r="O826"/>
      <c r="P826"/>
      <c r="Q826"/>
      <c r="R826"/>
      <c r="S826"/>
      <c r="T826"/>
      <c r="U826"/>
      <c r="V826"/>
      <c r="W826"/>
      <c r="X826"/>
      <c r="Y826"/>
      <c r="Z826"/>
    </row>
    <row r="827" spans="2:26" s="707" customFormat="1" ht="15" customHeight="1" x14ac:dyDescent="0.2">
      <c r="B827" s="16"/>
      <c r="C827" s="66"/>
      <c r="D827" s="16"/>
      <c r="E827" s="16"/>
      <c r="F827" s="16"/>
      <c r="G827" s="16"/>
      <c r="H827" s="16"/>
      <c r="I827" s="16"/>
      <c r="J827" s="16"/>
      <c r="K827" s="16"/>
      <c r="L827"/>
      <c r="M827"/>
      <c r="N827"/>
      <c r="O827"/>
      <c r="P827"/>
      <c r="Q827"/>
      <c r="R827"/>
      <c r="S827"/>
      <c r="T827"/>
      <c r="U827"/>
      <c r="V827"/>
      <c r="W827"/>
      <c r="X827"/>
      <c r="Y827"/>
      <c r="Z827"/>
    </row>
    <row r="828" spans="2:26" s="707" customFormat="1" ht="15" customHeight="1" x14ac:dyDescent="0.2">
      <c r="B828" s="16"/>
      <c r="C828" s="66"/>
      <c r="D828" s="16"/>
      <c r="E828" s="16"/>
      <c r="F828" s="16"/>
      <c r="G828" s="16"/>
      <c r="H828" s="16"/>
      <c r="I828" s="16"/>
      <c r="J828" s="16"/>
      <c r="K828" s="16"/>
      <c r="L828"/>
      <c r="M828"/>
      <c r="N828"/>
      <c r="O828"/>
      <c r="P828"/>
      <c r="Q828"/>
      <c r="R828"/>
      <c r="S828"/>
      <c r="T828"/>
      <c r="U828"/>
      <c r="V828"/>
      <c r="W828"/>
      <c r="X828"/>
      <c r="Y828"/>
      <c r="Z828"/>
    </row>
    <row r="829" spans="2:26" s="707" customFormat="1" ht="15" customHeight="1" x14ac:dyDescent="0.2">
      <c r="B829" s="16"/>
      <c r="C829" s="66"/>
      <c r="D829" s="16"/>
      <c r="E829" s="16"/>
      <c r="F829" s="16"/>
      <c r="G829" s="16"/>
      <c r="H829" s="16"/>
      <c r="I829" s="16"/>
      <c r="J829" s="16"/>
      <c r="K829" s="16"/>
      <c r="L829"/>
      <c r="M829"/>
      <c r="N829"/>
      <c r="O829"/>
      <c r="P829"/>
      <c r="Q829"/>
      <c r="R829"/>
      <c r="S829"/>
      <c r="T829"/>
      <c r="U829"/>
      <c r="V829"/>
      <c r="W829"/>
      <c r="X829"/>
      <c r="Y829"/>
      <c r="Z829"/>
    </row>
    <row r="830" spans="2:26" s="707" customFormat="1" ht="15" customHeight="1" x14ac:dyDescent="0.2">
      <c r="B830" s="16"/>
      <c r="C830" s="66"/>
      <c r="D830" s="16"/>
      <c r="E830" s="16"/>
      <c r="F830" s="16"/>
      <c r="G830" s="16"/>
      <c r="H830" s="16"/>
      <c r="I830" s="16"/>
      <c r="J830" s="16"/>
      <c r="K830" s="16"/>
      <c r="L830"/>
      <c r="M830"/>
      <c r="N830"/>
      <c r="O830"/>
      <c r="P830"/>
      <c r="Q830"/>
      <c r="R830"/>
      <c r="S830"/>
      <c r="T830"/>
      <c r="U830"/>
      <c r="V830"/>
      <c r="W830"/>
      <c r="X830"/>
      <c r="Y830"/>
      <c r="Z830"/>
    </row>
    <row r="831" spans="2:26" s="707" customFormat="1" ht="15" customHeight="1" x14ac:dyDescent="0.2">
      <c r="B831" s="16"/>
      <c r="C831" s="66"/>
      <c r="D831" s="16"/>
      <c r="E831" s="16"/>
      <c r="F831" s="16"/>
      <c r="G831" s="16"/>
      <c r="H831" s="16"/>
      <c r="I831" s="16"/>
      <c r="J831" s="16"/>
      <c r="K831" s="16"/>
      <c r="L831"/>
      <c r="M831"/>
      <c r="N831"/>
      <c r="O831"/>
      <c r="P831"/>
      <c r="Q831"/>
      <c r="R831"/>
      <c r="S831"/>
      <c r="T831"/>
      <c r="U831"/>
      <c r="V831"/>
      <c r="W831"/>
      <c r="X831"/>
      <c r="Y831"/>
      <c r="Z831"/>
    </row>
    <row r="832" spans="2:26" s="707" customFormat="1" ht="15" customHeight="1" x14ac:dyDescent="0.2">
      <c r="B832" s="16"/>
      <c r="C832" s="66"/>
      <c r="D832" s="16"/>
      <c r="E832" s="16"/>
      <c r="F832" s="16"/>
      <c r="G832" s="16"/>
      <c r="H832" s="16"/>
      <c r="I832" s="16"/>
      <c r="J832" s="16"/>
      <c r="K832" s="16"/>
      <c r="L832"/>
      <c r="M832"/>
      <c r="N832"/>
      <c r="O832"/>
      <c r="P832"/>
      <c r="Q832"/>
      <c r="R832"/>
      <c r="S832"/>
      <c r="T832"/>
      <c r="U832"/>
      <c r="V832"/>
      <c r="W832"/>
      <c r="X832"/>
      <c r="Y832"/>
      <c r="Z832"/>
    </row>
    <row r="833" spans="2:26" s="707" customFormat="1" ht="15" customHeight="1" x14ac:dyDescent="0.2">
      <c r="B833" s="16"/>
      <c r="C833" s="66"/>
      <c r="D833" s="16"/>
      <c r="E833" s="16"/>
      <c r="F833" s="16"/>
      <c r="G833" s="16"/>
      <c r="H833" s="16"/>
      <c r="I833" s="16"/>
      <c r="J833" s="16"/>
      <c r="K833" s="16"/>
      <c r="L833"/>
      <c r="M833"/>
      <c r="N833"/>
      <c r="O833"/>
      <c r="P833"/>
      <c r="Q833"/>
      <c r="R833"/>
      <c r="S833"/>
      <c r="T833"/>
      <c r="U833"/>
      <c r="V833"/>
      <c r="W833"/>
      <c r="X833"/>
      <c r="Y833"/>
      <c r="Z833"/>
    </row>
    <row r="834" spans="2:26" s="707" customFormat="1" ht="15" customHeight="1" x14ac:dyDescent="0.2">
      <c r="B834" s="16"/>
      <c r="C834" s="66"/>
      <c r="D834" s="16"/>
      <c r="E834" s="16"/>
      <c r="F834" s="16"/>
      <c r="G834" s="16"/>
      <c r="H834" s="16"/>
      <c r="I834" s="16"/>
      <c r="J834" s="16"/>
      <c r="K834" s="16"/>
      <c r="L834"/>
      <c r="M834"/>
      <c r="N834"/>
      <c r="O834"/>
      <c r="P834"/>
      <c r="Q834"/>
      <c r="R834"/>
      <c r="S834"/>
      <c r="T834"/>
      <c r="U834"/>
      <c r="V834"/>
      <c r="W834"/>
      <c r="X834"/>
      <c r="Y834"/>
      <c r="Z834"/>
    </row>
    <row r="835" spans="2:26" s="707" customFormat="1" ht="15" customHeight="1" x14ac:dyDescent="0.2">
      <c r="B835" s="16"/>
      <c r="C835" s="66"/>
      <c r="D835" s="16"/>
      <c r="E835" s="16"/>
      <c r="F835" s="16"/>
      <c r="G835" s="16"/>
      <c r="H835" s="16"/>
      <c r="I835" s="16"/>
      <c r="J835" s="16"/>
      <c r="K835" s="16"/>
      <c r="L835"/>
      <c r="M835"/>
      <c r="N835"/>
      <c r="O835"/>
      <c r="P835"/>
      <c r="Q835"/>
      <c r="R835"/>
      <c r="S835"/>
      <c r="T835"/>
      <c r="U835"/>
      <c r="V835"/>
      <c r="W835"/>
      <c r="X835"/>
      <c r="Y835"/>
      <c r="Z835"/>
    </row>
    <row r="836" spans="2:26" s="707" customFormat="1" ht="15" customHeight="1" x14ac:dyDescent="0.2">
      <c r="B836" s="16"/>
      <c r="C836" s="66"/>
      <c r="D836" s="16"/>
      <c r="E836" s="16"/>
      <c r="F836" s="16"/>
      <c r="G836" s="16"/>
      <c r="H836" s="16"/>
      <c r="I836" s="16"/>
      <c r="J836" s="16"/>
      <c r="K836" s="16"/>
      <c r="L836"/>
      <c r="M836"/>
      <c r="N836"/>
      <c r="O836"/>
      <c r="P836"/>
      <c r="Q836"/>
      <c r="R836"/>
      <c r="S836"/>
      <c r="T836"/>
      <c r="U836"/>
      <c r="V836"/>
      <c r="W836"/>
      <c r="X836"/>
      <c r="Y836"/>
      <c r="Z836"/>
    </row>
    <row r="837" spans="2:26" s="707" customFormat="1" ht="15" customHeight="1" x14ac:dyDescent="0.2">
      <c r="B837" s="16"/>
      <c r="C837" s="66"/>
      <c r="D837" s="16"/>
      <c r="E837" s="16"/>
      <c r="F837" s="16"/>
      <c r="G837" s="16"/>
      <c r="H837" s="16"/>
      <c r="I837" s="16"/>
      <c r="J837" s="16"/>
      <c r="K837" s="16"/>
      <c r="L837"/>
      <c r="M837"/>
      <c r="N837"/>
      <c r="O837"/>
      <c r="P837"/>
      <c r="Q837"/>
      <c r="R837"/>
      <c r="S837"/>
      <c r="T837"/>
      <c r="U837"/>
      <c r="V837"/>
      <c r="W837"/>
      <c r="X837"/>
      <c r="Y837"/>
      <c r="Z837"/>
    </row>
    <row r="838" spans="2:26" s="707" customFormat="1" ht="15" customHeight="1" x14ac:dyDescent="0.2">
      <c r="B838" s="16"/>
      <c r="C838" s="66"/>
      <c r="D838" s="16"/>
      <c r="E838" s="16"/>
      <c r="F838" s="16"/>
      <c r="G838" s="16"/>
      <c r="H838" s="16"/>
      <c r="I838" s="16"/>
      <c r="J838" s="16"/>
      <c r="K838" s="16"/>
      <c r="L838"/>
      <c r="M838"/>
      <c r="N838"/>
      <c r="O838"/>
      <c r="P838"/>
      <c r="Q838"/>
      <c r="R838"/>
      <c r="S838"/>
      <c r="T838"/>
      <c r="U838"/>
      <c r="V838"/>
      <c r="W838"/>
      <c r="X838"/>
      <c r="Y838"/>
      <c r="Z838"/>
    </row>
    <row r="839" spans="2:26" s="707" customFormat="1" ht="15" customHeight="1" x14ac:dyDescent="0.2">
      <c r="B839" s="16"/>
      <c r="C839" s="66"/>
      <c r="D839" s="16"/>
      <c r="E839" s="16"/>
      <c r="F839" s="16"/>
      <c r="G839" s="16"/>
      <c r="H839" s="16"/>
      <c r="I839" s="16"/>
      <c r="J839" s="16"/>
      <c r="K839" s="16"/>
      <c r="L839"/>
      <c r="M839"/>
      <c r="N839"/>
      <c r="O839"/>
      <c r="P839"/>
      <c r="Q839"/>
      <c r="R839"/>
      <c r="S839"/>
      <c r="T839"/>
      <c r="U839"/>
      <c r="V839"/>
      <c r="W839"/>
      <c r="X839"/>
      <c r="Y839"/>
      <c r="Z839"/>
    </row>
    <row r="840" spans="2:26" s="707" customFormat="1" ht="15" customHeight="1" x14ac:dyDescent="0.2">
      <c r="B840" s="16"/>
      <c r="C840" s="66"/>
      <c r="D840" s="16"/>
      <c r="E840" s="16"/>
      <c r="F840" s="16"/>
      <c r="G840" s="16"/>
      <c r="H840" s="16"/>
      <c r="I840" s="16"/>
      <c r="J840" s="16"/>
      <c r="K840" s="16"/>
      <c r="L840"/>
      <c r="M840"/>
      <c r="N840"/>
      <c r="O840"/>
      <c r="P840"/>
      <c r="Q840"/>
      <c r="R840"/>
      <c r="S840"/>
      <c r="T840"/>
      <c r="U840"/>
      <c r="V840"/>
      <c r="W840"/>
      <c r="X840"/>
      <c r="Y840"/>
      <c r="Z840"/>
    </row>
    <row r="841" spans="2:26" s="707" customFormat="1" ht="15" customHeight="1" x14ac:dyDescent="0.2">
      <c r="B841" s="16"/>
      <c r="C841" s="66"/>
      <c r="D841" s="16"/>
      <c r="E841" s="16"/>
      <c r="F841" s="16"/>
      <c r="G841" s="16"/>
      <c r="H841" s="16"/>
      <c r="I841" s="16"/>
      <c r="J841" s="16"/>
      <c r="K841" s="16"/>
      <c r="L841"/>
      <c r="M841"/>
      <c r="N841"/>
      <c r="O841"/>
      <c r="P841"/>
      <c r="Q841"/>
      <c r="R841"/>
      <c r="S841"/>
      <c r="T841"/>
      <c r="U841"/>
      <c r="V841"/>
      <c r="W841"/>
      <c r="X841"/>
      <c r="Y841"/>
      <c r="Z841"/>
    </row>
    <row r="842" spans="2:26" s="707" customFormat="1" ht="15" customHeight="1" x14ac:dyDescent="0.2">
      <c r="B842" s="16"/>
      <c r="C842" s="66"/>
      <c r="D842" s="16"/>
      <c r="E842" s="16"/>
      <c r="F842" s="16"/>
      <c r="G842" s="16"/>
      <c r="H842" s="16"/>
      <c r="I842" s="16"/>
      <c r="J842" s="16"/>
      <c r="K842" s="16"/>
      <c r="L842"/>
      <c r="M842"/>
      <c r="N842"/>
      <c r="O842"/>
      <c r="P842"/>
      <c r="Q842"/>
      <c r="R842"/>
      <c r="S842"/>
      <c r="T842"/>
      <c r="U842"/>
      <c r="V842"/>
      <c r="W842"/>
      <c r="X842"/>
      <c r="Y842"/>
      <c r="Z842"/>
    </row>
    <row r="843" spans="2:26" s="707" customFormat="1" ht="15" customHeight="1" x14ac:dyDescent="0.2">
      <c r="B843" s="16"/>
      <c r="C843" s="66"/>
      <c r="D843" s="16"/>
      <c r="E843" s="16"/>
      <c r="F843" s="16"/>
      <c r="G843" s="16"/>
      <c r="H843" s="16"/>
      <c r="I843" s="16"/>
      <c r="J843" s="16"/>
      <c r="K843" s="16"/>
      <c r="L843"/>
      <c r="M843"/>
      <c r="N843"/>
      <c r="O843"/>
      <c r="P843"/>
      <c r="Q843"/>
      <c r="R843"/>
      <c r="S843"/>
      <c r="T843"/>
      <c r="U843"/>
      <c r="V843"/>
      <c r="W843"/>
      <c r="X843"/>
      <c r="Y843"/>
      <c r="Z843"/>
    </row>
    <row r="844" spans="2:26" s="707" customFormat="1" ht="15" customHeight="1" x14ac:dyDescent="0.2">
      <c r="B844" s="16"/>
      <c r="C844" s="66"/>
      <c r="D844" s="16"/>
      <c r="E844" s="16"/>
      <c r="F844" s="16"/>
      <c r="G844" s="16"/>
      <c r="H844" s="16"/>
      <c r="I844" s="16"/>
      <c r="J844" s="16"/>
      <c r="K844" s="16"/>
      <c r="L844"/>
      <c r="M844"/>
      <c r="N844"/>
      <c r="O844"/>
      <c r="P844"/>
      <c r="Q844"/>
      <c r="R844"/>
      <c r="S844"/>
      <c r="T844"/>
      <c r="U844"/>
      <c r="V844"/>
      <c r="W844"/>
      <c r="X844"/>
      <c r="Y844"/>
      <c r="Z844"/>
    </row>
    <row r="845" spans="2:26" s="707" customFormat="1" ht="15" customHeight="1" x14ac:dyDescent="0.2">
      <c r="B845" s="16"/>
      <c r="C845" s="66"/>
      <c r="D845" s="16"/>
      <c r="E845" s="16"/>
      <c r="F845" s="16"/>
      <c r="G845" s="16"/>
      <c r="H845" s="16"/>
      <c r="I845" s="16"/>
      <c r="J845" s="16"/>
      <c r="K845" s="16"/>
      <c r="L845"/>
      <c r="M845"/>
      <c r="N845"/>
      <c r="O845"/>
      <c r="P845"/>
      <c r="Q845"/>
      <c r="R845"/>
      <c r="S845"/>
      <c r="T845"/>
      <c r="U845"/>
      <c r="V845"/>
      <c r="W845"/>
      <c r="X845"/>
      <c r="Y845"/>
      <c r="Z845"/>
    </row>
    <row r="846" spans="2:26" s="707" customFormat="1" ht="15" customHeight="1" x14ac:dyDescent="0.2">
      <c r="B846" s="16"/>
      <c r="C846" s="66"/>
      <c r="D846" s="16"/>
      <c r="E846" s="16"/>
      <c r="F846" s="16"/>
      <c r="G846" s="16"/>
      <c r="H846" s="16"/>
      <c r="I846" s="16"/>
      <c r="J846" s="16"/>
      <c r="K846" s="16"/>
      <c r="L846"/>
      <c r="M846"/>
      <c r="N846"/>
      <c r="O846"/>
      <c r="P846"/>
      <c r="Q846"/>
      <c r="R846"/>
      <c r="S846"/>
      <c r="T846"/>
      <c r="U846"/>
      <c r="V846"/>
      <c r="W846"/>
      <c r="X846"/>
      <c r="Y846"/>
      <c r="Z846"/>
    </row>
  </sheetData>
  <mergeCells count="11">
    <mergeCell ref="G5:G7"/>
    <mergeCell ref="H6:H7"/>
    <mergeCell ref="C9:C17"/>
    <mergeCell ref="D9:D17"/>
    <mergeCell ref="E9:F17"/>
    <mergeCell ref="C18:C26"/>
    <mergeCell ref="D18:D26"/>
    <mergeCell ref="E18:F26"/>
    <mergeCell ref="C5:C7"/>
    <mergeCell ref="D5:D7"/>
    <mergeCell ref="E5:F7"/>
  </mergeCells>
  <conditionalFormatting sqref="C26">
    <cfRule type="expression" dxfId="106" priority="1" stopIfTrue="1">
      <formula>$N26=1</formula>
    </cfRule>
    <cfRule type="expression" dxfId="105" priority="2">
      <formula>$C26=$C17</formula>
    </cfRule>
    <cfRule type="expression" dxfId="104" priority="3">
      <formula>$N37=1</formula>
    </cfRule>
  </conditionalFormatting>
  <conditionalFormatting sqref="C18:C25">
    <cfRule type="expression" dxfId="103" priority="4" stopIfTrue="1">
      <formula>$N18=1</formula>
    </cfRule>
    <cfRule type="expression" dxfId="102" priority="5">
      <formula>$C18=$C9</formula>
    </cfRule>
    <cfRule type="expression" dxfId="101" priority="6">
      <formula>$N27=1</formula>
    </cfRule>
  </conditionalFormatting>
  <printOptions horizontalCentered="1"/>
  <pageMargins left="0" right="0" top="0.78740157480314965" bottom="0.59055118110236227" header="0.51181102362204722" footer="0.51181102362204722"/>
  <pageSetup paperSize="9" scale="70" orientation="landscape" r:id="rId1"/>
  <headerFooter alignWithMargins="0"/>
  <rowBreaks count="1" manualBreakCount="1">
    <brk id="26" min="1" max="1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S850"/>
  <sheetViews>
    <sheetView showGridLines="0" topLeftCell="A169" zoomScaleNormal="100" zoomScaleSheetLayoutView="100" workbookViewId="0">
      <selection activeCell="I125" sqref="I125"/>
    </sheetView>
  </sheetViews>
  <sheetFormatPr defaultColWidth="9.28515625" defaultRowHeight="12.75" x14ac:dyDescent="0.2"/>
  <cols>
    <col min="1" max="1" width="9.28515625" style="707"/>
    <col min="2" max="2" width="2.7109375" style="16" customWidth="1"/>
    <col min="3" max="3" width="24.85546875" style="66" customWidth="1"/>
    <col min="4" max="4" width="32" style="16" customWidth="1"/>
    <col min="5" max="5" width="40.7109375" style="16" customWidth="1"/>
    <col min="6" max="6" width="20.7109375" style="16" customWidth="1"/>
    <col min="7" max="7" width="16.28515625" style="16" customWidth="1"/>
    <col min="8" max="10" width="13.42578125" style="16" customWidth="1"/>
    <col min="11" max="11" width="2.7109375" style="16" customWidth="1"/>
    <col min="12" max="12" width="9.28515625" style="16"/>
    <col min="13" max="19" width="9.28515625" customWidth="1"/>
    <col min="20" max="16384" width="9.28515625" style="16"/>
  </cols>
  <sheetData>
    <row r="1" spans="1:19" s="702" customFormat="1" ht="15" customHeight="1" x14ac:dyDescent="0.25">
      <c r="A1" s="701"/>
      <c r="C1" s="12" t="s">
        <v>1352</v>
      </c>
      <c r="D1" s="12"/>
      <c r="E1" s="12"/>
      <c r="F1" s="12"/>
      <c r="G1" s="12"/>
      <c r="H1" s="12"/>
      <c r="I1" s="12"/>
      <c r="J1" s="12"/>
      <c r="M1"/>
      <c r="N1"/>
      <c r="O1"/>
      <c r="P1"/>
      <c r="Q1"/>
      <c r="R1"/>
      <c r="S1"/>
    </row>
    <row r="2" spans="1:19" s="702" customFormat="1" ht="15" customHeight="1" x14ac:dyDescent="0.25">
      <c r="A2" s="701"/>
      <c r="M2"/>
      <c r="N2"/>
      <c r="O2"/>
      <c r="P2"/>
      <c r="Q2"/>
      <c r="R2"/>
      <c r="S2"/>
    </row>
    <row r="3" spans="1:19" s="702" customFormat="1" ht="15" customHeight="1" x14ac:dyDescent="0.25">
      <c r="A3" s="701"/>
      <c r="C3" s="12" t="s">
        <v>1353</v>
      </c>
      <c r="D3" s="12"/>
      <c r="E3" s="12"/>
      <c r="F3" s="12"/>
      <c r="G3" s="12"/>
      <c r="H3" s="12"/>
      <c r="I3" s="12"/>
      <c r="J3" s="12"/>
      <c r="M3"/>
      <c r="N3"/>
      <c r="O3"/>
      <c r="P3"/>
      <c r="Q3"/>
      <c r="R3"/>
      <c r="S3"/>
    </row>
    <row r="4" spans="1:19" s="702" customFormat="1" ht="15" customHeight="1" x14ac:dyDescent="0.25">
      <c r="A4" s="701"/>
      <c r="M4"/>
      <c r="N4"/>
      <c r="O4"/>
      <c r="P4"/>
      <c r="Q4"/>
      <c r="R4"/>
      <c r="S4"/>
    </row>
    <row r="5" spans="1:19" s="66" customFormat="1" ht="18" customHeight="1" x14ac:dyDescent="0.2">
      <c r="A5" s="703"/>
      <c r="C5" s="803" t="s">
        <v>1321</v>
      </c>
      <c r="D5" s="806" t="s">
        <v>1322</v>
      </c>
      <c r="E5" s="806" t="s">
        <v>1323</v>
      </c>
      <c r="F5" s="806" t="s">
        <v>1324</v>
      </c>
      <c r="G5" s="806" t="s">
        <v>710</v>
      </c>
      <c r="H5" s="704" t="s">
        <v>1263</v>
      </c>
      <c r="I5" s="705" t="s">
        <v>1264</v>
      </c>
      <c r="J5" s="706"/>
      <c r="M5"/>
      <c r="N5"/>
      <c r="O5"/>
      <c r="P5"/>
      <c r="Q5"/>
      <c r="R5"/>
      <c r="S5"/>
    </row>
    <row r="6" spans="1:19" s="66" customFormat="1" ht="18" customHeight="1" x14ac:dyDescent="0.2">
      <c r="A6" s="703"/>
      <c r="C6" s="804"/>
      <c r="D6" s="807"/>
      <c r="E6" s="807"/>
      <c r="F6" s="807"/>
      <c r="G6" s="807"/>
      <c r="H6" s="785" t="str">
        <f>LEFT([5]Settings!$AB$2,4)+1 &amp; "/" &amp; RIGHT([5]Settings!$AB$2,2)+1</f>
        <v>2017/18</v>
      </c>
      <c r="I6" s="626" t="s">
        <v>1265</v>
      </c>
      <c r="J6" s="626"/>
      <c r="M6"/>
      <c r="N6"/>
      <c r="O6"/>
      <c r="P6"/>
      <c r="Q6"/>
      <c r="R6"/>
      <c r="S6"/>
    </row>
    <row r="7" spans="1:19" s="66" customFormat="1" ht="18" customHeight="1" x14ac:dyDescent="0.2">
      <c r="A7" s="703"/>
      <c r="C7" s="805"/>
      <c r="D7" s="808"/>
      <c r="E7" s="808"/>
      <c r="F7" s="808"/>
      <c r="G7" s="808"/>
      <c r="H7" s="787"/>
      <c r="I7" s="627" t="str">
        <f>LEFT([5]Settings!$AB$2,4)+2 &amp; "/" &amp; RIGHT([5]Settings!$AB$2,2)+2</f>
        <v>2018/19</v>
      </c>
      <c r="J7" s="627" t="str">
        <f>LEFT([5]Settings!$AB$2,4)+3 &amp; "/" &amp; RIGHT([5]Settings!$AB$2,2)+3</f>
        <v>2019/20</v>
      </c>
      <c r="M7"/>
      <c r="N7"/>
      <c r="O7"/>
      <c r="P7"/>
      <c r="Q7"/>
      <c r="R7"/>
      <c r="S7"/>
    </row>
    <row r="8" spans="1:19" ht="15" customHeight="1" x14ac:dyDescent="0.2">
      <c r="C8" s="708"/>
      <c r="D8" s="709"/>
      <c r="E8" s="709"/>
      <c r="F8" s="709"/>
      <c r="G8" s="709"/>
      <c r="H8" s="710" t="s">
        <v>1266</v>
      </c>
      <c r="I8" s="710" t="s">
        <v>1266</v>
      </c>
      <c r="J8" s="710" t="s">
        <v>1266</v>
      </c>
    </row>
    <row r="9" spans="1:19" ht="15" customHeight="1" x14ac:dyDescent="0.2">
      <c r="A9" s="707">
        <v>1</v>
      </c>
      <c r="C9" s="801" t="s">
        <v>1354</v>
      </c>
      <c r="D9" s="797" t="s">
        <v>1355</v>
      </c>
      <c r="E9" s="797" t="s">
        <v>1356</v>
      </c>
      <c r="F9" s="797" t="s">
        <v>1357</v>
      </c>
      <c r="G9" s="711" t="s">
        <v>692</v>
      </c>
      <c r="H9" s="632">
        <v>248046</v>
      </c>
      <c r="I9" s="632">
        <v>262161</v>
      </c>
      <c r="J9" s="632">
        <v>297692</v>
      </c>
    </row>
    <row r="10" spans="1:19" ht="15" customHeight="1" x14ac:dyDescent="0.2">
      <c r="C10" s="801"/>
      <c r="D10" s="797"/>
      <c r="E10" s="797"/>
      <c r="F10" s="797"/>
      <c r="G10" s="711" t="s">
        <v>693</v>
      </c>
      <c r="H10" s="632">
        <v>168592</v>
      </c>
      <c r="I10" s="632">
        <v>179476</v>
      </c>
      <c r="J10" s="632">
        <v>205339</v>
      </c>
    </row>
    <row r="11" spans="1:19" ht="15" customHeight="1" x14ac:dyDescent="0.2">
      <c r="C11" s="801"/>
      <c r="D11" s="797"/>
      <c r="E11" s="797"/>
      <c r="F11" s="797"/>
      <c r="G11" s="711" t="s">
        <v>694</v>
      </c>
      <c r="H11" s="632">
        <v>87136</v>
      </c>
      <c r="I11" s="632">
        <v>92333</v>
      </c>
      <c r="J11" s="632">
        <v>111351</v>
      </c>
    </row>
    <row r="12" spans="1:19" ht="15" customHeight="1" x14ac:dyDescent="0.2">
      <c r="C12" s="801"/>
      <c r="D12" s="797"/>
      <c r="E12" s="797"/>
      <c r="F12" s="797"/>
      <c r="G12" s="711" t="s">
        <v>695</v>
      </c>
      <c r="H12" s="632">
        <v>209598</v>
      </c>
      <c r="I12" s="632">
        <v>223975</v>
      </c>
      <c r="J12" s="632">
        <v>243118</v>
      </c>
    </row>
    <row r="13" spans="1:19" ht="15" customHeight="1" x14ac:dyDescent="0.2">
      <c r="C13" s="801"/>
      <c r="D13" s="797"/>
      <c r="E13" s="797"/>
      <c r="F13" s="797"/>
      <c r="G13" s="711" t="s">
        <v>696</v>
      </c>
      <c r="H13" s="632">
        <v>238991</v>
      </c>
      <c r="I13" s="632">
        <v>256521</v>
      </c>
      <c r="J13" s="632">
        <v>300669</v>
      </c>
    </row>
    <row r="14" spans="1:19" ht="15" customHeight="1" x14ac:dyDescent="0.2">
      <c r="C14" s="801"/>
      <c r="D14" s="797"/>
      <c r="E14" s="797"/>
      <c r="F14" s="797"/>
      <c r="G14" s="711" t="s">
        <v>697</v>
      </c>
      <c r="H14" s="632">
        <v>155447</v>
      </c>
      <c r="I14" s="632">
        <v>162907</v>
      </c>
      <c r="J14" s="632">
        <v>187902</v>
      </c>
    </row>
    <row r="15" spans="1:19" ht="15" customHeight="1" x14ac:dyDescent="0.2">
      <c r="C15" s="801"/>
      <c r="D15" s="797"/>
      <c r="E15" s="797"/>
      <c r="F15" s="797"/>
      <c r="G15" s="711" t="s">
        <v>698</v>
      </c>
      <c r="H15" s="632">
        <v>232772</v>
      </c>
      <c r="I15" s="632">
        <v>252434</v>
      </c>
      <c r="J15" s="632">
        <v>145685</v>
      </c>
    </row>
    <row r="16" spans="1:19" ht="15" customHeight="1" x14ac:dyDescent="0.2">
      <c r="C16" s="801"/>
      <c r="D16" s="797"/>
      <c r="E16" s="797"/>
      <c r="F16" s="797"/>
      <c r="G16" s="711" t="s">
        <v>699</v>
      </c>
      <c r="H16" s="632">
        <v>169167</v>
      </c>
      <c r="I16" s="632">
        <v>176054</v>
      </c>
      <c r="J16" s="632">
        <v>201050</v>
      </c>
    </row>
    <row r="17" spans="1:10" ht="15" customHeight="1" x14ac:dyDescent="0.2">
      <c r="C17" s="801"/>
      <c r="D17" s="797"/>
      <c r="E17" s="797"/>
      <c r="F17" s="797"/>
      <c r="G17" s="711" t="s">
        <v>700</v>
      </c>
      <c r="H17" s="632">
        <v>136197</v>
      </c>
      <c r="I17" s="632">
        <v>144949</v>
      </c>
      <c r="J17" s="632">
        <v>183250</v>
      </c>
    </row>
    <row r="18" spans="1:10" ht="15" customHeight="1" x14ac:dyDescent="0.2">
      <c r="C18" s="801"/>
      <c r="D18" s="797"/>
      <c r="E18" s="797"/>
      <c r="F18" s="797"/>
      <c r="G18" s="711" t="s">
        <v>459</v>
      </c>
      <c r="H18" s="632">
        <v>0</v>
      </c>
      <c r="I18" s="632">
        <v>0</v>
      </c>
      <c r="J18" s="632">
        <v>0</v>
      </c>
    </row>
    <row r="19" spans="1:10" ht="15" customHeight="1" x14ac:dyDescent="0.2">
      <c r="C19" s="802"/>
      <c r="D19" s="798"/>
      <c r="E19" s="798"/>
      <c r="F19" s="798"/>
      <c r="G19" s="712" t="s">
        <v>1270</v>
      </c>
      <c r="H19" s="635">
        <f>SUM(H9:H18)</f>
        <v>1645946</v>
      </c>
      <c r="I19" s="635">
        <f t="shared" ref="I19:J19" si="0">SUM(I9:I18)</f>
        <v>1750810</v>
      </c>
      <c r="J19" s="635">
        <f t="shared" si="0"/>
        <v>1876056</v>
      </c>
    </row>
    <row r="20" spans="1:10" ht="15" customHeight="1" x14ac:dyDescent="0.2">
      <c r="A20" s="707">
        <v>2</v>
      </c>
      <c r="C20" s="795" t="str">
        <f>IFERROR(INDEX([5]Settings!$AE$4:$BB$200,MATCH($A20,[5]Settings!$AL$4:$AL$200,0),2),"")
&amp; CHAR(10) &amp; IFERROR("(Vote " &amp; INDEX([5]Settings!$AE$4:$BB$200,MATCH($A20,[5]Settings!$AL$4:$AL$200,0),3) &amp; ")","")</f>
        <v>Agriculture, Forestry and Fisheries
(Vote 24)</v>
      </c>
      <c r="D20" s="797" t="s">
        <v>1358</v>
      </c>
      <c r="E20" s="797" t="s">
        <v>1359</v>
      </c>
      <c r="F20" s="797" t="s">
        <v>1357</v>
      </c>
      <c r="G20" s="711" t="s">
        <v>692</v>
      </c>
      <c r="H20" s="632">
        <v>67356</v>
      </c>
      <c r="I20" s="632">
        <v>71263</v>
      </c>
      <c r="J20" s="632">
        <v>75254</v>
      </c>
    </row>
    <row r="21" spans="1:10" ht="15" customHeight="1" x14ac:dyDescent="0.2">
      <c r="C21" s="795"/>
      <c r="D21" s="797"/>
      <c r="E21" s="797"/>
      <c r="F21" s="797"/>
      <c r="G21" s="711" t="s">
        <v>693</v>
      </c>
      <c r="H21" s="632">
        <v>63178</v>
      </c>
      <c r="I21" s="632">
        <v>66843</v>
      </c>
      <c r="J21" s="632">
        <v>70586</v>
      </c>
    </row>
    <row r="22" spans="1:10" ht="15" customHeight="1" x14ac:dyDescent="0.2">
      <c r="C22" s="795"/>
      <c r="D22" s="797"/>
      <c r="E22" s="797"/>
      <c r="F22" s="797"/>
      <c r="G22" s="711" t="s">
        <v>694</v>
      </c>
      <c r="H22" s="632">
        <v>27673</v>
      </c>
      <c r="I22" s="632">
        <v>30278</v>
      </c>
      <c r="J22" s="632">
        <v>31974</v>
      </c>
    </row>
    <row r="23" spans="1:10" ht="15" customHeight="1" x14ac:dyDescent="0.2">
      <c r="C23" s="795"/>
      <c r="D23" s="797"/>
      <c r="E23" s="797"/>
      <c r="F23" s="797"/>
      <c r="G23" s="711" t="s">
        <v>695</v>
      </c>
      <c r="H23" s="632">
        <v>67356</v>
      </c>
      <c r="I23" s="632">
        <v>71263</v>
      </c>
      <c r="J23" s="632">
        <v>75253</v>
      </c>
    </row>
    <row r="24" spans="1:10" ht="15" customHeight="1" x14ac:dyDescent="0.2">
      <c r="C24" s="795"/>
      <c r="D24" s="797"/>
      <c r="E24" s="797"/>
      <c r="F24" s="797"/>
      <c r="G24" s="711" t="s">
        <v>696</v>
      </c>
      <c r="H24" s="632">
        <v>67356</v>
      </c>
      <c r="I24" s="632">
        <v>71263</v>
      </c>
      <c r="J24" s="632">
        <v>75254</v>
      </c>
    </row>
    <row r="25" spans="1:10" ht="15" customHeight="1" x14ac:dyDescent="0.2">
      <c r="C25" s="795"/>
      <c r="D25" s="797"/>
      <c r="E25" s="797"/>
      <c r="F25" s="797"/>
      <c r="G25" s="711" t="s">
        <v>697</v>
      </c>
      <c r="H25" s="632">
        <v>52213</v>
      </c>
      <c r="I25" s="632">
        <v>58242</v>
      </c>
      <c r="J25" s="632">
        <v>61504</v>
      </c>
    </row>
    <row r="26" spans="1:10" ht="15" customHeight="1" x14ac:dyDescent="0.2">
      <c r="C26" s="795"/>
      <c r="D26" s="797"/>
      <c r="E26" s="797"/>
      <c r="F26" s="797"/>
      <c r="G26" s="711" t="s">
        <v>698</v>
      </c>
      <c r="H26" s="632">
        <v>58480</v>
      </c>
      <c r="I26" s="632">
        <v>60766</v>
      </c>
      <c r="J26" s="632">
        <v>64169</v>
      </c>
    </row>
    <row r="27" spans="1:10" ht="15" customHeight="1" x14ac:dyDescent="0.2">
      <c r="C27" s="795"/>
      <c r="D27" s="797"/>
      <c r="E27" s="797"/>
      <c r="F27" s="797"/>
      <c r="G27" s="711" t="s">
        <v>699</v>
      </c>
      <c r="H27" s="632">
        <v>63178</v>
      </c>
      <c r="I27" s="632">
        <v>66843</v>
      </c>
      <c r="J27" s="632">
        <v>70586</v>
      </c>
    </row>
    <row r="28" spans="1:10" ht="15" customHeight="1" x14ac:dyDescent="0.2">
      <c r="C28" s="795"/>
      <c r="D28" s="797"/>
      <c r="E28" s="797"/>
      <c r="F28" s="797"/>
      <c r="G28" s="711" t="s">
        <v>700</v>
      </c>
      <c r="H28" s="632">
        <v>55349</v>
      </c>
      <c r="I28" s="632">
        <v>55662</v>
      </c>
      <c r="J28" s="632">
        <v>58779</v>
      </c>
    </row>
    <row r="29" spans="1:10" ht="15" customHeight="1" x14ac:dyDescent="0.2">
      <c r="C29" s="795"/>
      <c r="D29" s="797"/>
      <c r="E29" s="797"/>
      <c r="F29" s="797"/>
      <c r="G29" s="711" t="s">
        <v>459</v>
      </c>
      <c r="H29" s="632">
        <v>0</v>
      </c>
      <c r="I29" s="632">
        <v>0</v>
      </c>
      <c r="J29" s="632">
        <v>0</v>
      </c>
    </row>
    <row r="30" spans="1:10" ht="15" customHeight="1" x14ac:dyDescent="0.2">
      <c r="C30" s="796"/>
      <c r="D30" s="798"/>
      <c r="E30" s="798"/>
      <c r="F30" s="798"/>
      <c r="G30" s="712" t="s">
        <v>1270</v>
      </c>
      <c r="H30" s="635">
        <f>SUM(H20:H29)</f>
        <v>522139</v>
      </c>
      <c r="I30" s="635">
        <f t="shared" ref="I30:J30" si="1">SUM(I20:I29)</f>
        <v>552423</v>
      </c>
      <c r="J30" s="635">
        <f t="shared" si="1"/>
        <v>583359</v>
      </c>
    </row>
    <row r="31" spans="1:10" ht="15" customHeight="1" x14ac:dyDescent="0.2">
      <c r="A31" s="707">
        <v>3</v>
      </c>
      <c r="C31" s="795" t="str">
        <f>IFERROR(INDEX([5]Settings!$AE$4:$BB$200,MATCH($A31,[5]Settings!$AL$4:$AL$200,0),2),"")
&amp; CHAR(10) &amp; IFERROR("(Vote " &amp; INDEX([5]Settings!$AE$4:$BB$200,MATCH($A31,[5]Settings!$AL$4:$AL$200,0),3) &amp; ")","")</f>
        <v>Agriculture, Forestry and Fisheries
(Vote 24)</v>
      </c>
      <c r="D31" s="797" t="s">
        <v>1360</v>
      </c>
      <c r="E31" s="797" t="s">
        <v>1361</v>
      </c>
      <c r="F31" s="797" t="s">
        <v>1357</v>
      </c>
      <c r="G31" s="711" t="s">
        <v>692</v>
      </c>
      <c r="H31" s="632">
        <v>11812</v>
      </c>
      <c r="I31" s="632">
        <v>12016</v>
      </c>
      <c r="J31" s="632">
        <v>13018</v>
      </c>
    </row>
    <row r="32" spans="1:10" ht="15" customHeight="1" x14ac:dyDescent="0.2">
      <c r="C32" s="795"/>
      <c r="D32" s="797"/>
      <c r="E32" s="797"/>
      <c r="F32" s="797"/>
      <c r="G32" s="711" t="s">
        <v>693</v>
      </c>
      <c r="H32" s="632">
        <v>5865</v>
      </c>
      <c r="I32" s="632">
        <v>7490</v>
      </c>
      <c r="J32" s="632">
        <v>6809</v>
      </c>
    </row>
    <row r="33" spans="1:12" ht="15" customHeight="1" x14ac:dyDescent="0.2">
      <c r="C33" s="795"/>
      <c r="D33" s="797"/>
      <c r="E33" s="797"/>
      <c r="F33" s="797"/>
      <c r="G33" s="711" t="s">
        <v>694</v>
      </c>
      <c r="H33" s="632">
        <v>4123</v>
      </c>
      <c r="I33" s="632">
        <v>5399</v>
      </c>
      <c r="J33" s="632">
        <v>5539</v>
      </c>
    </row>
    <row r="34" spans="1:12" ht="15" customHeight="1" x14ac:dyDescent="0.2">
      <c r="C34" s="795"/>
      <c r="D34" s="797"/>
      <c r="E34" s="797"/>
      <c r="F34" s="797"/>
      <c r="G34" s="711" t="s">
        <v>695</v>
      </c>
      <c r="H34" s="632">
        <v>12012</v>
      </c>
      <c r="I34" s="632">
        <v>12016</v>
      </c>
      <c r="J34" s="632">
        <v>13403</v>
      </c>
    </row>
    <row r="35" spans="1:12" ht="15" customHeight="1" x14ac:dyDescent="0.2">
      <c r="C35" s="795"/>
      <c r="D35" s="797"/>
      <c r="E35" s="797"/>
      <c r="F35" s="797"/>
      <c r="G35" s="711" t="s">
        <v>696</v>
      </c>
      <c r="H35" s="632">
        <v>13672</v>
      </c>
      <c r="I35" s="632">
        <v>12873</v>
      </c>
      <c r="J35" s="632">
        <v>13700</v>
      </c>
    </row>
    <row r="36" spans="1:12" ht="15" customHeight="1" x14ac:dyDescent="0.2">
      <c r="C36" s="795"/>
      <c r="D36" s="797"/>
      <c r="E36" s="797"/>
      <c r="F36" s="797"/>
      <c r="G36" s="711" t="s">
        <v>697</v>
      </c>
      <c r="H36" s="632">
        <v>6608</v>
      </c>
      <c r="I36" s="632">
        <v>6980</v>
      </c>
      <c r="J36" s="632">
        <v>7578</v>
      </c>
    </row>
    <row r="37" spans="1:12" ht="15" customHeight="1" x14ac:dyDescent="0.2">
      <c r="C37" s="795"/>
      <c r="D37" s="797"/>
      <c r="E37" s="797"/>
      <c r="F37" s="797"/>
      <c r="G37" s="711" t="s">
        <v>698</v>
      </c>
      <c r="H37" s="632">
        <v>7094</v>
      </c>
      <c r="I37" s="632">
        <v>7753</v>
      </c>
      <c r="J37" s="632">
        <v>8188</v>
      </c>
    </row>
    <row r="38" spans="1:12" ht="15" customHeight="1" x14ac:dyDescent="0.2">
      <c r="C38" s="795"/>
      <c r="D38" s="797"/>
      <c r="E38" s="797"/>
      <c r="F38" s="797"/>
      <c r="G38" s="711" t="s">
        <v>699</v>
      </c>
      <c r="H38" s="632">
        <v>8038</v>
      </c>
      <c r="I38" s="632">
        <v>8568</v>
      </c>
      <c r="J38" s="632">
        <v>8922</v>
      </c>
    </row>
    <row r="39" spans="1:12" ht="15" customHeight="1" x14ac:dyDescent="0.2">
      <c r="C39" s="795"/>
      <c r="D39" s="797"/>
      <c r="E39" s="797"/>
      <c r="F39" s="797"/>
      <c r="G39" s="711" t="s">
        <v>700</v>
      </c>
      <c r="H39" s="632">
        <v>4380</v>
      </c>
      <c r="I39" s="632">
        <v>4778</v>
      </c>
      <c r="J39" s="632">
        <v>5077</v>
      </c>
    </row>
    <row r="40" spans="1:12" ht="15" customHeight="1" x14ac:dyDescent="0.2">
      <c r="C40" s="795"/>
      <c r="D40" s="797"/>
      <c r="E40" s="797"/>
      <c r="F40" s="797"/>
      <c r="G40" s="711" t="s">
        <v>459</v>
      </c>
      <c r="H40" s="632">
        <v>0</v>
      </c>
      <c r="I40" s="632">
        <v>0</v>
      </c>
      <c r="J40" s="632">
        <v>0</v>
      </c>
    </row>
    <row r="41" spans="1:12" ht="15" customHeight="1" x14ac:dyDescent="0.2">
      <c r="C41" s="796"/>
      <c r="D41" s="798"/>
      <c r="E41" s="798"/>
      <c r="F41" s="798"/>
      <c r="G41" s="712" t="s">
        <v>1270</v>
      </c>
      <c r="H41" s="635">
        <f>SUM(H31:H40)</f>
        <v>73604</v>
      </c>
      <c r="I41" s="635">
        <f t="shared" ref="I41:J41" si="2">SUM(I31:I40)</f>
        <v>77873</v>
      </c>
      <c r="J41" s="635">
        <f t="shared" si="2"/>
        <v>82234</v>
      </c>
    </row>
    <row r="42" spans="1:12" ht="15" customHeight="1" x14ac:dyDescent="0.2">
      <c r="A42" s="707">
        <v>4</v>
      </c>
      <c r="C42" s="795" t="str">
        <f>IFERROR(INDEX([5]Settings!$AE$4:$BB$200,MATCH($A42,[5]Settings!$AL$4:$AL$200,0),2),"")
&amp; CHAR(10) &amp; IFERROR("(Vote " &amp; INDEX([5]Settings!$AE$4:$BB$200,MATCH($A42,[5]Settings!$AL$4:$AL$200,0),3) &amp; ")","")</f>
        <v>Arts and Culture
(Vote 37)</v>
      </c>
      <c r="D42" s="797" t="s">
        <v>1362</v>
      </c>
      <c r="E42" s="797" t="s">
        <v>1363</v>
      </c>
      <c r="F42" s="797" t="s">
        <v>1357</v>
      </c>
      <c r="G42" s="711" t="s">
        <v>692</v>
      </c>
      <c r="H42" s="632">
        <v>156105</v>
      </c>
      <c r="I42" s="632">
        <v>164746</v>
      </c>
      <c r="J42" s="632">
        <v>173713</v>
      </c>
      <c r="L42" s="16" t="str">
        <f>IF(AND(C42=C53,C42&lt;&gt;C31),"(a)",IF(C42=C31,"(b)",IF(LEFT(D31,4)="(b)","(c)","")))</f>
        <v/>
      </c>
    </row>
    <row r="43" spans="1:12" ht="15" customHeight="1" x14ac:dyDescent="0.2">
      <c r="C43" s="795"/>
      <c r="D43" s="797"/>
      <c r="E43" s="797"/>
      <c r="F43" s="797"/>
      <c r="G43" s="711" t="s">
        <v>693</v>
      </c>
      <c r="H43" s="632">
        <v>159017</v>
      </c>
      <c r="I43" s="632">
        <v>167829</v>
      </c>
      <c r="J43" s="632">
        <v>176969</v>
      </c>
    </row>
    <row r="44" spans="1:12" ht="15" customHeight="1" x14ac:dyDescent="0.2">
      <c r="C44" s="795"/>
      <c r="D44" s="797"/>
      <c r="E44" s="797"/>
      <c r="F44" s="797"/>
      <c r="G44" s="711" t="s">
        <v>694</v>
      </c>
      <c r="H44" s="632">
        <v>172428</v>
      </c>
      <c r="I44" s="632">
        <v>182018</v>
      </c>
      <c r="J44" s="632">
        <v>191952</v>
      </c>
    </row>
    <row r="45" spans="1:12" ht="15" customHeight="1" x14ac:dyDescent="0.2">
      <c r="C45" s="795"/>
      <c r="D45" s="797"/>
      <c r="E45" s="797"/>
      <c r="F45" s="797"/>
      <c r="G45" s="711" t="s">
        <v>695</v>
      </c>
      <c r="H45" s="632">
        <v>173093</v>
      </c>
      <c r="I45" s="632">
        <v>182722</v>
      </c>
      <c r="J45" s="632">
        <v>192695</v>
      </c>
    </row>
    <row r="46" spans="1:12" ht="15" customHeight="1" x14ac:dyDescent="0.2">
      <c r="C46" s="795"/>
      <c r="D46" s="797"/>
      <c r="E46" s="797"/>
      <c r="F46" s="797"/>
      <c r="G46" s="711" t="s">
        <v>696</v>
      </c>
      <c r="H46" s="632">
        <v>121184</v>
      </c>
      <c r="I46" s="632">
        <v>127805</v>
      </c>
      <c r="J46" s="632">
        <v>134703</v>
      </c>
    </row>
    <row r="47" spans="1:12" ht="15" customHeight="1" x14ac:dyDescent="0.2">
      <c r="C47" s="795"/>
      <c r="D47" s="797"/>
      <c r="E47" s="797"/>
      <c r="F47" s="797"/>
      <c r="G47" s="711" t="s">
        <v>697</v>
      </c>
      <c r="H47" s="632">
        <v>162777</v>
      </c>
      <c r="I47" s="632">
        <v>171804</v>
      </c>
      <c r="J47" s="632">
        <v>181167</v>
      </c>
    </row>
    <row r="48" spans="1:12" ht="15" customHeight="1" x14ac:dyDescent="0.2">
      <c r="C48" s="795"/>
      <c r="D48" s="797"/>
      <c r="E48" s="797"/>
      <c r="F48" s="797"/>
      <c r="G48" s="711" t="s">
        <v>698</v>
      </c>
      <c r="H48" s="632">
        <v>163000</v>
      </c>
      <c r="I48" s="632">
        <v>172041</v>
      </c>
      <c r="J48" s="632">
        <v>156941</v>
      </c>
    </row>
    <row r="49" spans="1:10" ht="15" customHeight="1" x14ac:dyDescent="0.2">
      <c r="C49" s="795"/>
      <c r="D49" s="797"/>
      <c r="E49" s="797"/>
      <c r="F49" s="797"/>
      <c r="G49" s="711" t="s">
        <v>699</v>
      </c>
      <c r="H49" s="632">
        <v>141092</v>
      </c>
      <c r="I49" s="632">
        <v>148864</v>
      </c>
      <c r="J49" s="632">
        <v>181418</v>
      </c>
    </row>
    <row r="50" spans="1:10" ht="15" customHeight="1" x14ac:dyDescent="0.2">
      <c r="C50" s="795"/>
      <c r="D50" s="797"/>
      <c r="E50" s="797"/>
      <c r="F50" s="797"/>
      <c r="G50" s="711" t="s">
        <v>700</v>
      </c>
      <c r="H50" s="632">
        <v>171264</v>
      </c>
      <c r="I50" s="632">
        <v>180786</v>
      </c>
      <c r="J50" s="632">
        <v>190652</v>
      </c>
    </row>
    <row r="51" spans="1:10" ht="15" customHeight="1" x14ac:dyDescent="0.2">
      <c r="C51" s="795"/>
      <c r="D51" s="797"/>
      <c r="E51" s="797"/>
      <c r="F51" s="797"/>
      <c r="G51" s="711" t="s">
        <v>459</v>
      </c>
      <c r="H51" s="632">
        <v>0</v>
      </c>
      <c r="I51" s="632">
        <v>0</v>
      </c>
      <c r="J51" s="632">
        <v>0</v>
      </c>
    </row>
    <row r="52" spans="1:10" ht="15" customHeight="1" x14ac:dyDescent="0.2">
      <c r="C52" s="796"/>
      <c r="D52" s="798"/>
      <c r="E52" s="798"/>
      <c r="F52" s="798"/>
      <c r="G52" s="712" t="s">
        <v>1270</v>
      </c>
      <c r="H52" s="635">
        <f>SUM(H42:H51)</f>
        <v>1419960</v>
      </c>
      <c r="I52" s="635">
        <f t="shared" ref="I52:J52" si="3">SUM(I42:I51)</f>
        <v>1498615</v>
      </c>
      <c r="J52" s="635">
        <f t="shared" si="3"/>
        <v>1580210</v>
      </c>
    </row>
    <row r="53" spans="1:10" ht="15" customHeight="1" x14ac:dyDescent="0.2">
      <c r="A53" s="707">
        <v>5</v>
      </c>
      <c r="C53" s="795" t="str">
        <f>IFERROR(INDEX([5]Settings!$AE$4:$BB$200,MATCH($A53,[5]Settings!$AL$4:$AL$200,0),2),"")
&amp; CHAR(10) &amp; IFERROR("(Vote " &amp; INDEX([5]Settings!$AE$4:$BB$200,MATCH($A53,[5]Settings!$AL$4:$AL$200,0),3) &amp; ")","")</f>
        <v>Basic Education
(Vote 14)</v>
      </c>
      <c r="D53" s="797" t="s">
        <v>1364</v>
      </c>
      <c r="E53" s="797" t="s">
        <v>1365</v>
      </c>
      <c r="F53" s="797" t="s">
        <v>1357</v>
      </c>
      <c r="G53" s="711" t="s">
        <v>692</v>
      </c>
      <c r="H53" s="632">
        <v>41936</v>
      </c>
      <c r="I53" s="632">
        <v>44367</v>
      </c>
      <c r="J53" s="632">
        <v>46852</v>
      </c>
    </row>
    <row r="54" spans="1:10" ht="15" customHeight="1" x14ac:dyDescent="0.2">
      <c r="C54" s="795"/>
      <c r="D54" s="797"/>
      <c r="E54" s="797"/>
      <c r="F54" s="797"/>
      <c r="G54" s="711" t="s">
        <v>693</v>
      </c>
      <c r="H54" s="632">
        <v>13980</v>
      </c>
      <c r="I54" s="632">
        <v>14790</v>
      </c>
      <c r="J54" s="632">
        <v>15618</v>
      </c>
    </row>
    <row r="55" spans="1:10" ht="15" customHeight="1" x14ac:dyDescent="0.2">
      <c r="C55" s="795"/>
      <c r="D55" s="797"/>
      <c r="E55" s="797"/>
      <c r="F55" s="797"/>
      <c r="G55" s="711" t="s">
        <v>694</v>
      </c>
      <c r="H55" s="632">
        <v>34436</v>
      </c>
      <c r="I55" s="632">
        <v>36433</v>
      </c>
      <c r="J55" s="632">
        <v>38472</v>
      </c>
    </row>
    <row r="56" spans="1:10" ht="15" customHeight="1" x14ac:dyDescent="0.2">
      <c r="C56" s="795"/>
      <c r="D56" s="797"/>
      <c r="E56" s="797"/>
      <c r="F56" s="797"/>
      <c r="G56" s="711" t="s">
        <v>695</v>
      </c>
      <c r="H56" s="632">
        <v>56115</v>
      </c>
      <c r="I56" s="632">
        <v>59369</v>
      </c>
      <c r="J56" s="632">
        <v>62694</v>
      </c>
    </row>
    <row r="57" spans="1:10" ht="15" customHeight="1" x14ac:dyDescent="0.2">
      <c r="C57" s="795"/>
      <c r="D57" s="797"/>
      <c r="E57" s="797"/>
      <c r="F57" s="797"/>
      <c r="G57" s="711" t="s">
        <v>696</v>
      </c>
      <c r="H57" s="632">
        <v>35339</v>
      </c>
      <c r="I57" s="632">
        <v>37388</v>
      </c>
      <c r="J57" s="632">
        <v>39482</v>
      </c>
    </row>
    <row r="58" spans="1:10" ht="15" customHeight="1" x14ac:dyDescent="0.2">
      <c r="C58" s="795"/>
      <c r="D58" s="797"/>
      <c r="E58" s="797"/>
      <c r="F58" s="797"/>
      <c r="G58" s="711" t="s">
        <v>697</v>
      </c>
      <c r="H58" s="632">
        <v>20102</v>
      </c>
      <c r="I58" s="632">
        <v>21267</v>
      </c>
      <c r="J58" s="632">
        <v>22458</v>
      </c>
    </row>
    <row r="59" spans="1:10" ht="15" customHeight="1" x14ac:dyDescent="0.2">
      <c r="C59" s="795"/>
      <c r="D59" s="797"/>
      <c r="E59" s="797"/>
      <c r="F59" s="797"/>
      <c r="G59" s="711" t="s">
        <v>698</v>
      </c>
      <c r="H59" s="632">
        <v>5547</v>
      </c>
      <c r="I59" s="632">
        <v>5874</v>
      </c>
      <c r="J59" s="632">
        <v>6203</v>
      </c>
    </row>
    <row r="60" spans="1:10" ht="15" customHeight="1" x14ac:dyDescent="0.2">
      <c r="C60" s="795"/>
      <c r="D60" s="797"/>
      <c r="E60" s="797"/>
      <c r="F60" s="797"/>
      <c r="G60" s="711" t="s">
        <v>699</v>
      </c>
      <c r="H60" s="632">
        <v>17825</v>
      </c>
      <c r="I60" s="632">
        <v>18859</v>
      </c>
      <c r="J60" s="632">
        <v>19915</v>
      </c>
    </row>
    <row r="61" spans="1:10" ht="15" customHeight="1" x14ac:dyDescent="0.2">
      <c r="C61" s="795"/>
      <c r="D61" s="797"/>
      <c r="E61" s="797"/>
      <c r="F61" s="797"/>
      <c r="G61" s="711" t="s">
        <v>700</v>
      </c>
      <c r="H61" s="632">
        <v>20028</v>
      </c>
      <c r="I61" s="632">
        <v>21189</v>
      </c>
      <c r="J61" s="632">
        <v>22376</v>
      </c>
    </row>
    <row r="62" spans="1:10" ht="15" customHeight="1" x14ac:dyDescent="0.2">
      <c r="C62" s="795"/>
      <c r="D62" s="797"/>
      <c r="E62" s="797"/>
      <c r="F62" s="797"/>
      <c r="G62" s="711" t="s">
        <v>459</v>
      </c>
      <c r="H62" s="632">
        <v>0</v>
      </c>
      <c r="I62" s="632">
        <v>0</v>
      </c>
      <c r="J62" s="632">
        <v>0</v>
      </c>
    </row>
    <row r="63" spans="1:10" ht="15" customHeight="1" x14ac:dyDescent="0.2">
      <c r="C63" s="796"/>
      <c r="D63" s="798"/>
      <c r="E63" s="798"/>
      <c r="F63" s="798"/>
      <c r="G63" s="712" t="s">
        <v>1270</v>
      </c>
      <c r="H63" s="635">
        <f>SUM(H53:H62)</f>
        <v>245308</v>
      </c>
      <c r="I63" s="635">
        <f t="shared" ref="I63:J63" si="4">SUM(I53:I62)</f>
        <v>259536</v>
      </c>
      <c r="J63" s="635">
        <f t="shared" si="4"/>
        <v>274070</v>
      </c>
    </row>
    <row r="64" spans="1:10" ht="15" customHeight="1" x14ac:dyDescent="0.2">
      <c r="A64" s="707">
        <v>6</v>
      </c>
      <c r="C64" s="795" t="str">
        <f>IFERROR(INDEX([5]Settings!$AE$4:$BB$200,MATCH($A64,[5]Settings!$AL$4:$AL$200,0),2),"")
&amp; CHAR(10) &amp; IFERROR("(Vote " &amp; INDEX([5]Settings!$AE$4:$BB$200,MATCH($A64,[5]Settings!$AL$4:$AL$200,0),3) &amp; ")","")</f>
        <v>Basic Education
(Vote 14)</v>
      </c>
      <c r="D64" s="797" t="s">
        <v>1366</v>
      </c>
      <c r="E64" s="797" t="s">
        <v>1367</v>
      </c>
      <c r="F64" s="797" t="s">
        <v>1357</v>
      </c>
      <c r="G64" s="711" t="s">
        <v>692</v>
      </c>
      <c r="H64" s="632">
        <v>3537</v>
      </c>
      <c r="I64" s="632">
        <v>12283</v>
      </c>
      <c r="J64" s="632">
        <v>14622</v>
      </c>
    </row>
    <row r="65" spans="1:10" ht="15" customHeight="1" x14ac:dyDescent="0.2">
      <c r="C65" s="795"/>
      <c r="D65" s="797"/>
      <c r="E65" s="797"/>
      <c r="F65" s="797"/>
      <c r="G65" s="711" t="s">
        <v>693</v>
      </c>
      <c r="H65" s="632">
        <v>11368</v>
      </c>
      <c r="I65" s="632">
        <v>28864</v>
      </c>
      <c r="J65" s="632">
        <v>34360</v>
      </c>
    </row>
    <row r="66" spans="1:10" ht="15" customHeight="1" x14ac:dyDescent="0.2">
      <c r="C66" s="795"/>
      <c r="D66" s="797"/>
      <c r="E66" s="797"/>
      <c r="F66" s="797"/>
      <c r="G66" s="711" t="s">
        <v>694</v>
      </c>
      <c r="H66" s="632">
        <v>12632</v>
      </c>
      <c r="I66" s="632">
        <v>30707</v>
      </c>
      <c r="J66" s="632">
        <v>36554</v>
      </c>
    </row>
    <row r="67" spans="1:10" ht="15" customHeight="1" x14ac:dyDescent="0.2">
      <c r="C67" s="795"/>
      <c r="D67" s="797"/>
      <c r="E67" s="797"/>
      <c r="F67" s="797"/>
      <c r="G67" s="711" t="s">
        <v>695</v>
      </c>
      <c r="H67" s="632">
        <v>5558</v>
      </c>
      <c r="I67" s="632">
        <v>14739</v>
      </c>
      <c r="J67" s="632">
        <v>17545</v>
      </c>
    </row>
    <row r="68" spans="1:10" ht="15" customHeight="1" x14ac:dyDescent="0.2">
      <c r="C68" s="795"/>
      <c r="D68" s="797"/>
      <c r="E68" s="797"/>
      <c r="F68" s="797"/>
      <c r="G68" s="711" t="s">
        <v>696</v>
      </c>
      <c r="H68" s="632">
        <v>9853</v>
      </c>
      <c r="I68" s="632">
        <v>24565</v>
      </c>
      <c r="J68" s="632">
        <v>29243</v>
      </c>
    </row>
    <row r="69" spans="1:10" ht="15" customHeight="1" x14ac:dyDescent="0.2">
      <c r="C69" s="795"/>
      <c r="D69" s="797"/>
      <c r="E69" s="797"/>
      <c r="F69" s="797"/>
      <c r="G69" s="711" t="s">
        <v>697</v>
      </c>
      <c r="H69" s="632">
        <v>12883</v>
      </c>
      <c r="I69" s="632">
        <v>31322</v>
      </c>
      <c r="J69" s="632">
        <v>37285</v>
      </c>
    </row>
    <row r="70" spans="1:10" ht="15" customHeight="1" x14ac:dyDescent="0.2">
      <c r="C70" s="795"/>
      <c r="D70" s="797"/>
      <c r="E70" s="797"/>
      <c r="F70" s="797"/>
      <c r="G70" s="711" t="s">
        <v>698</v>
      </c>
      <c r="H70" s="632">
        <v>2021</v>
      </c>
      <c r="I70" s="632">
        <v>6142</v>
      </c>
      <c r="J70" s="632">
        <v>7312</v>
      </c>
    </row>
    <row r="71" spans="1:10" ht="15" customHeight="1" x14ac:dyDescent="0.2">
      <c r="C71" s="795"/>
      <c r="D71" s="797"/>
      <c r="E71" s="797"/>
      <c r="F71" s="797"/>
      <c r="G71" s="711" t="s">
        <v>699</v>
      </c>
      <c r="H71" s="632">
        <v>2274</v>
      </c>
      <c r="I71" s="632">
        <v>6756</v>
      </c>
      <c r="J71" s="632">
        <v>8042</v>
      </c>
    </row>
    <row r="72" spans="1:10" ht="15" customHeight="1" x14ac:dyDescent="0.2">
      <c r="C72" s="795"/>
      <c r="D72" s="797"/>
      <c r="E72" s="797"/>
      <c r="F72" s="797"/>
      <c r="G72" s="711" t="s">
        <v>700</v>
      </c>
      <c r="H72" s="632">
        <v>11874</v>
      </c>
      <c r="I72" s="632">
        <v>30093</v>
      </c>
      <c r="J72" s="632">
        <v>35822</v>
      </c>
    </row>
    <row r="73" spans="1:10" ht="15" customHeight="1" x14ac:dyDescent="0.2">
      <c r="C73" s="795"/>
      <c r="D73" s="797"/>
      <c r="E73" s="797"/>
      <c r="F73" s="797"/>
      <c r="G73" s="711" t="s">
        <v>459</v>
      </c>
      <c r="H73" s="632">
        <v>0</v>
      </c>
      <c r="I73" s="632">
        <v>0</v>
      </c>
      <c r="J73" s="632">
        <v>0</v>
      </c>
    </row>
    <row r="74" spans="1:10" ht="15" customHeight="1" x14ac:dyDescent="0.2">
      <c r="C74" s="796"/>
      <c r="D74" s="798"/>
      <c r="E74" s="798"/>
      <c r="F74" s="798"/>
      <c r="G74" s="712" t="s">
        <v>1270</v>
      </c>
      <c r="H74" s="635">
        <f>SUM(H64:H73)</f>
        <v>72000</v>
      </c>
      <c r="I74" s="635">
        <f t="shared" ref="I74:J74" si="5">SUM(I64:I73)</f>
        <v>185471</v>
      </c>
      <c r="J74" s="635">
        <f t="shared" si="5"/>
        <v>220785</v>
      </c>
    </row>
    <row r="75" spans="1:10" ht="15" customHeight="1" x14ac:dyDescent="0.2">
      <c r="A75" s="707">
        <v>7</v>
      </c>
      <c r="C75" s="795" t="str">
        <f>IFERROR(INDEX([5]Settings!$AE$4:$BB$200,MATCH($A75,[5]Settings!$AL$4:$AL$200,0),2),"")
&amp; CHAR(10) &amp; IFERROR("(Vote " &amp; INDEX([5]Settings!$AE$4:$BB$200,MATCH($A75,[5]Settings!$AL$4:$AL$200,0),3) &amp; ")","")</f>
        <v>Basic Education
(Vote 14)</v>
      </c>
      <c r="D75" s="797" t="s">
        <v>1368</v>
      </c>
      <c r="E75" s="797" t="s">
        <v>1369</v>
      </c>
      <c r="F75" s="797" t="s">
        <v>1357</v>
      </c>
      <c r="G75" s="711" t="s">
        <v>692</v>
      </c>
      <c r="H75" s="632">
        <v>46685</v>
      </c>
      <c r="I75" s="632">
        <v>48583</v>
      </c>
      <c r="J75" s="632">
        <v>51323</v>
      </c>
    </row>
    <row r="76" spans="1:10" ht="15" customHeight="1" x14ac:dyDescent="0.2">
      <c r="C76" s="795"/>
      <c r="D76" s="797"/>
      <c r="E76" s="797"/>
      <c r="F76" s="797"/>
      <c r="G76" s="711" t="s">
        <v>693</v>
      </c>
      <c r="H76" s="632">
        <v>33741</v>
      </c>
      <c r="I76" s="632">
        <v>36127</v>
      </c>
      <c r="J76" s="632">
        <v>38166</v>
      </c>
    </row>
    <row r="77" spans="1:10" ht="15" customHeight="1" x14ac:dyDescent="0.2">
      <c r="C77" s="795"/>
      <c r="D77" s="797"/>
      <c r="E77" s="797"/>
      <c r="F77" s="797"/>
      <c r="G77" s="711" t="s">
        <v>694</v>
      </c>
      <c r="H77" s="632">
        <v>51270</v>
      </c>
      <c r="I77" s="632">
        <v>54840</v>
      </c>
      <c r="J77" s="632">
        <v>57931</v>
      </c>
    </row>
    <row r="78" spans="1:10" ht="15" customHeight="1" x14ac:dyDescent="0.2">
      <c r="C78" s="795"/>
      <c r="D78" s="797"/>
      <c r="E78" s="797"/>
      <c r="F78" s="797"/>
      <c r="G78" s="711" t="s">
        <v>695</v>
      </c>
      <c r="H78" s="632">
        <v>61660</v>
      </c>
      <c r="I78" s="632">
        <v>62980</v>
      </c>
      <c r="J78" s="632">
        <v>66527</v>
      </c>
    </row>
    <row r="79" spans="1:10" ht="15" customHeight="1" x14ac:dyDescent="0.2">
      <c r="C79" s="795"/>
      <c r="D79" s="797"/>
      <c r="E79" s="797"/>
      <c r="F79" s="797"/>
      <c r="G79" s="711" t="s">
        <v>696</v>
      </c>
      <c r="H79" s="632">
        <v>42796</v>
      </c>
      <c r="I79" s="632">
        <v>45141</v>
      </c>
      <c r="J79" s="632">
        <v>47690</v>
      </c>
    </row>
    <row r="80" spans="1:10" ht="15" customHeight="1" x14ac:dyDescent="0.2">
      <c r="C80" s="795"/>
      <c r="D80" s="797"/>
      <c r="E80" s="797"/>
      <c r="F80" s="797"/>
      <c r="G80" s="711" t="s">
        <v>697</v>
      </c>
      <c r="H80" s="632">
        <v>39756</v>
      </c>
      <c r="I80" s="632">
        <v>39984</v>
      </c>
      <c r="J80" s="632">
        <v>42243</v>
      </c>
    </row>
    <row r="81" spans="1:10" ht="15" customHeight="1" x14ac:dyDescent="0.2">
      <c r="C81" s="795"/>
      <c r="D81" s="797"/>
      <c r="E81" s="797"/>
      <c r="F81" s="797"/>
      <c r="G81" s="711" t="s">
        <v>698</v>
      </c>
      <c r="H81" s="632">
        <v>23636</v>
      </c>
      <c r="I81" s="632">
        <v>26342</v>
      </c>
      <c r="J81" s="632">
        <v>27837</v>
      </c>
    </row>
    <row r="82" spans="1:10" ht="15" customHeight="1" x14ac:dyDescent="0.2">
      <c r="C82" s="795"/>
      <c r="D82" s="797"/>
      <c r="E82" s="797"/>
      <c r="F82" s="797"/>
      <c r="G82" s="711" t="s">
        <v>699</v>
      </c>
      <c r="H82" s="632">
        <v>35384</v>
      </c>
      <c r="I82" s="632">
        <v>38125</v>
      </c>
      <c r="J82" s="632">
        <v>40280</v>
      </c>
    </row>
    <row r="83" spans="1:10" ht="15" customHeight="1" x14ac:dyDescent="0.2">
      <c r="C83" s="795"/>
      <c r="D83" s="797"/>
      <c r="E83" s="797"/>
      <c r="F83" s="797"/>
      <c r="G83" s="711" t="s">
        <v>700</v>
      </c>
      <c r="H83" s="632">
        <v>30217</v>
      </c>
      <c r="I83" s="632">
        <v>34361</v>
      </c>
      <c r="J83" s="632">
        <v>36305</v>
      </c>
    </row>
    <row r="84" spans="1:10" ht="15" customHeight="1" x14ac:dyDescent="0.2">
      <c r="C84" s="795"/>
      <c r="D84" s="797"/>
      <c r="E84" s="797"/>
      <c r="F84" s="797"/>
      <c r="G84" s="711" t="s">
        <v>459</v>
      </c>
      <c r="H84" s="632">
        <v>0</v>
      </c>
      <c r="I84" s="632">
        <v>0</v>
      </c>
      <c r="J84" s="632">
        <v>0</v>
      </c>
    </row>
    <row r="85" spans="1:10" ht="15" customHeight="1" x14ac:dyDescent="0.2">
      <c r="C85" s="796"/>
      <c r="D85" s="798"/>
      <c r="E85" s="798"/>
      <c r="F85" s="798"/>
      <c r="G85" s="712" t="s">
        <v>1270</v>
      </c>
      <c r="H85" s="635">
        <f>SUM(H75:H84)</f>
        <v>365145</v>
      </c>
      <c r="I85" s="635">
        <f t="shared" ref="I85:J85" si="6">SUM(I75:I84)</f>
        <v>386483</v>
      </c>
      <c r="J85" s="635">
        <f t="shared" si="6"/>
        <v>408302</v>
      </c>
    </row>
    <row r="86" spans="1:10" ht="15" customHeight="1" x14ac:dyDescent="0.2">
      <c r="A86" s="707">
        <v>8</v>
      </c>
      <c r="C86" s="795" t="str">
        <f>IFERROR(INDEX([5]Settings!$AE$4:$BB$200,MATCH($A86,[5]Settings!$AL$4:$AL$200,0),2),"")
&amp; CHAR(10) &amp; IFERROR("(Vote " &amp; INDEX([5]Settings!$AE$4:$BB$200,MATCH($A86,[5]Settings!$AL$4:$AL$200,0),3) &amp; ")","")</f>
        <v>Basic Education
(Vote 14)</v>
      </c>
      <c r="D86" s="797" t="s">
        <v>1370</v>
      </c>
      <c r="E86" s="797" t="s">
        <v>1371</v>
      </c>
      <c r="F86" s="797" t="s">
        <v>1357</v>
      </c>
      <c r="G86" s="711" t="s">
        <v>692</v>
      </c>
      <c r="H86" s="632">
        <v>1149353</v>
      </c>
      <c r="I86" s="632">
        <v>1216559</v>
      </c>
      <c r="J86" s="632">
        <v>1277387</v>
      </c>
    </row>
    <row r="87" spans="1:10" ht="15" customHeight="1" x14ac:dyDescent="0.2">
      <c r="C87" s="795"/>
      <c r="D87" s="797"/>
      <c r="E87" s="797"/>
      <c r="F87" s="797"/>
      <c r="G87" s="711" t="s">
        <v>693</v>
      </c>
      <c r="H87" s="632">
        <v>358412</v>
      </c>
      <c r="I87" s="632">
        <v>379369</v>
      </c>
      <c r="J87" s="632">
        <v>398337</v>
      </c>
    </row>
    <row r="88" spans="1:10" ht="15" customHeight="1" x14ac:dyDescent="0.2">
      <c r="C88" s="795"/>
      <c r="D88" s="797"/>
      <c r="E88" s="797"/>
      <c r="F88" s="797"/>
      <c r="G88" s="711" t="s">
        <v>694</v>
      </c>
      <c r="H88" s="632">
        <v>762848</v>
      </c>
      <c r="I88" s="632">
        <v>807454</v>
      </c>
      <c r="J88" s="632">
        <v>847827</v>
      </c>
    </row>
    <row r="89" spans="1:10" ht="15" customHeight="1" x14ac:dyDescent="0.2">
      <c r="C89" s="795"/>
      <c r="D89" s="797"/>
      <c r="E89" s="797"/>
      <c r="F89" s="797"/>
      <c r="G89" s="711" t="s">
        <v>695</v>
      </c>
      <c r="H89" s="632">
        <v>1450087</v>
      </c>
      <c r="I89" s="632">
        <v>1534878</v>
      </c>
      <c r="J89" s="632">
        <v>1611622</v>
      </c>
    </row>
    <row r="90" spans="1:10" ht="15" customHeight="1" x14ac:dyDescent="0.2">
      <c r="C90" s="795"/>
      <c r="D90" s="797"/>
      <c r="E90" s="797"/>
      <c r="F90" s="797"/>
      <c r="G90" s="711" t="s">
        <v>696</v>
      </c>
      <c r="H90" s="632">
        <v>1161389</v>
      </c>
      <c r="I90" s="632">
        <v>1229299</v>
      </c>
      <c r="J90" s="632">
        <v>1290763</v>
      </c>
    </row>
    <row r="91" spans="1:10" ht="15" customHeight="1" x14ac:dyDescent="0.2">
      <c r="C91" s="795"/>
      <c r="D91" s="797"/>
      <c r="E91" s="797"/>
      <c r="F91" s="797"/>
      <c r="G91" s="711" t="s">
        <v>697</v>
      </c>
      <c r="H91" s="632">
        <v>615071</v>
      </c>
      <c r="I91" s="632">
        <v>651036</v>
      </c>
      <c r="J91" s="632">
        <v>683588</v>
      </c>
    </row>
    <row r="92" spans="1:10" ht="15" customHeight="1" x14ac:dyDescent="0.2">
      <c r="C92" s="795"/>
      <c r="D92" s="797"/>
      <c r="E92" s="797"/>
      <c r="F92" s="797"/>
      <c r="G92" s="711" t="s">
        <v>698</v>
      </c>
      <c r="H92" s="632">
        <v>160807</v>
      </c>
      <c r="I92" s="632">
        <v>170211</v>
      </c>
      <c r="J92" s="632">
        <v>178722</v>
      </c>
    </row>
    <row r="93" spans="1:10" ht="15" customHeight="1" x14ac:dyDescent="0.2">
      <c r="C93" s="795"/>
      <c r="D93" s="797"/>
      <c r="E93" s="797"/>
      <c r="F93" s="797"/>
      <c r="G93" s="711" t="s">
        <v>699</v>
      </c>
      <c r="H93" s="632">
        <v>430976</v>
      </c>
      <c r="I93" s="632">
        <v>456176</v>
      </c>
      <c r="J93" s="632">
        <v>478985</v>
      </c>
    </row>
    <row r="94" spans="1:10" ht="15" customHeight="1" x14ac:dyDescent="0.2">
      <c r="C94" s="795"/>
      <c r="D94" s="797"/>
      <c r="E94" s="797"/>
      <c r="F94" s="797"/>
      <c r="G94" s="711" t="s">
        <v>700</v>
      </c>
      <c r="H94" s="632">
        <v>337370</v>
      </c>
      <c r="I94" s="632">
        <v>357097</v>
      </c>
      <c r="J94" s="632">
        <v>374952</v>
      </c>
    </row>
    <row r="95" spans="1:10" ht="15" customHeight="1" x14ac:dyDescent="0.2">
      <c r="C95" s="795"/>
      <c r="D95" s="797"/>
      <c r="E95" s="797"/>
      <c r="F95" s="797"/>
      <c r="G95" s="711" t="s">
        <v>459</v>
      </c>
      <c r="H95" s="632" t="s">
        <v>1372</v>
      </c>
      <c r="I95" s="632" t="s">
        <v>1372</v>
      </c>
      <c r="J95" s="632">
        <v>43532</v>
      </c>
    </row>
    <row r="96" spans="1:10" ht="15" customHeight="1" x14ac:dyDescent="0.2">
      <c r="C96" s="796"/>
      <c r="D96" s="798"/>
      <c r="E96" s="798"/>
      <c r="F96" s="798"/>
      <c r="G96" s="712" t="s">
        <v>1270</v>
      </c>
      <c r="H96" s="635">
        <f>SUM(H86:H95)</f>
        <v>6426313</v>
      </c>
      <c r="I96" s="635">
        <f t="shared" ref="I96:J96" si="7">SUM(I86:I95)</f>
        <v>6802079</v>
      </c>
      <c r="J96" s="635">
        <f t="shared" si="7"/>
        <v>7185715</v>
      </c>
    </row>
    <row r="97" spans="1:10" ht="15" customHeight="1" x14ac:dyDescent="0.2">
      <c r="A97" s="707">
        <v>9</v>
      </c>
      <c r="C97" s="795" t="s">
        <v>1328</v>
      </c>
      <c r="D97" s="797" t="s">
        <v>1373</v>
      </c>
      <c r="E97" s="797" t="s">
        <v>1374</v>
      </c>
      <c r="F97" s="797" t="s">
        <v>1357</v>
      </c>
      <c r="G97" s="711" t="s">
        <v>692</v>
      </c>
      <c r="H97" s="632">
        <v>2040454</v>
      </c>
      <c r="I97" s="632">
        <v>2331691</v>
      </c>
      <c r="J97" s="632">
        <v>2523289</v>
      </c>
    </row>
    <row r="98" spans="1:10" ht="15" customHeight="1" x14ac:dyDescent="0.2">
      <c r="C98" s="795"/>
      <c r="D98" s="797"/>
      <c r="E98" s="797"/>
      <c r="F98" s="797"/>
      <c r="G98" s="711" t="s">
        <v>693</v>
      </c>
      <c r="H98" s="632">
        <v>1148408</v>
      </c>
      <c r="I98" s="632">
        <v>1322225</v>
      </c>
      <c r="J98" s="632">
        <v>1434680</v>
      </c>
    </row>
    <row r="99" spans="1:10" ht="15" customHeight="1" x14ac:dyDescent="0.2">
      <c r="C99" s="795"/>
      <c r="D99" s="797"/>
      <c r="E99" s="797"/>
      <c r="F99" s="797"/>
      <c r="G99" s="711" t="s">
        <v>694</v>
      </c>
      <c r="H99" s="632">
        <v>3744381</v>
      </c>
      <c r="I99" s="632">
        <v>4239022</v>
      </c>
      <c r="J99" s="632">
        <v>4667945</v>
      </c>
    </row>
    <row r="100" spans="1:10" ht="15" customHeight="1" x14ac:dyDescent="0.2">
      <c r="C100" s="795"/>
      <c r="D100" s="797"/>
      <c r="E100" s="797"/>
      <c r="F100" s="797"/>
      <c r="G100" s="711" t="s">
        <v>695</v>
      </c>
      <c r="H100" s="632">
        <v>4852495</v>
      </c>
      <c r="I100" s="632">
        <v>5485881</v>
      </c>
      <c r="J100" s="632">
        <v>6111674</v>
      </c>
    </row>
    <row r="101" spans="1:10" ht="15" customHeight="1" x14ac:dyDescent="0.2">
      <c r="C101" s="795"/>
      <c r="D101" s="797"/>
      <c r="E101" s="797"/>
      <c r="F101" s="797"/>
      <c r="G101" s="711" t="s">
        <v>696</v>
      </c>
      <c r="H101" s="632">
        <v>1354308</v>
      </c>
      <c r="I101" s="632">
        <v>1540098</v>
      </c>
      <c r="J101" s="632">
        <v>1778883</v>
      </c>
    </row>
    <row r="102" spans="1:10" ht="15" customHeight="1" x14ac:dyDescent="0.2">
      <c r="C102" s="795"/>
      <c r="D102" s="797"/>
      <c r="E102" s="797"/>
      <c r="F102" s="797"/>
      <c r="G102" s="711" t="s">
        <v>697</v>
      </c>
      <c r="H102" s="632">
        <v>1188073</v>
      </c>
      <c r="I102" s="632">
        <v>1349924</v>
      </c>
      <c r="J102" s="632">
        <v>1489344</v>
      </c>
    </row>
    <row r="103" spans="1:10" ht="15" customHeight="1" x14ac:dyDescent="0.2">
      <c r="C103" s="795"/>
      <c r="D103" s="797"/>
      <c r="E103" s="797"/>
      <c r="F103" s="797"/>
      <c r="G103" s="711" t="s">
        <v>698</v>
      </c>
      <c r="H103" s="632">
        <v>478242</v>
      </c>
      <c r="I103" s="632">
        <v>552262</v>
      </c>
      <c r="J103" s="632">
        <v>610857</v>
      </c>
    </row>
    <row r="104" spans="1:10" ht="15" customHeight="1" x14ac:dyDescent="0.2">
      <c r="C104" s="795"/>
      <c r="D104" s="797"/>
      <c r="E104" s="797"/>
      <c r="F104" s="797"/>
      <c r="G104" s="711" t="s">
        <v>699</v>
      </c>
      <c r="H104" s="632">
        <v>1296769</v>
      </c>
      <c r="I104" s="632">
        <v>1455195</v>
      </c>
      <c r="J104" s="632">
        <v>1600959</v>
      </c>
    </row>
    <row r="105" spans="1:10" ht="15" customHeight="1" x14ac:dyDescent="0.2">
      <c r="C105" s="795"/>
      <c r="D105" s="797"/>
      <c r="E105" s="797"/>
      <c r="F105" s="797"/>
      <c r="G105" s="711" t="s">
        <v>700</v>
      </c>
      <c r="H105" s="632">
        <v>1454773</v>
      </c>
      <c r="I105" s="632">
        <v>1645399</v>
      </c>
      <c r="J105" s="632">
        <v>1821364</v>
      </c>
    </row>
    <row r="106" spans="1:10" ht="15" customHeight="1" x14ac:dyDescent="0.2">
      <c r="C106" s="795"/>
      <c r="D106" s="797"/>
      <c r="E106" s="797"/>
      <c r="F106" s="797"/>
      <c r="G106" s="711" t="s">
        <v>459</v>
      </c>
      <c r="H106" s="632">
        <v>0</v>
      </c>
      <c r="I106" s="632">
        <v>0</v>
      </c>
      <c r="J106" s="632">
        <v>0</v>
      </c>
    </row>
    <row r="107" spans="1:10" ht="15" customHeight="1" x14ac:dyDescent="0.2">
      <c r="C107" s="796"/>
      <c r="D107" s="798"/>
      <c r="E107" s="798"/>
      <c r="F107" s="798"/>
      <c r="G107" s="712" t="s">
        <v>1270</v>
      </c>
      <c r="H107" s="635">
        <f>SUM(H97:H106)</f>
        <v>17557903</v>
      </c>
      <c r="I107" s="635">
        <f t="shared" ref="I107:J107" si="8">SUM(I97:I106)</f>
        <v>19921697</v>
      </c>
      <c r="J107" s="635">
        <f t="shared" si="8"/>
        <v>22038995</v>
      </c>
    </row>
    <row r="108" spans="1:10" ht="15" customHeight="1" x14ac:dyDescent="0.2">
      <c r="A108" s="707">
        <v>10</v>
      </c>
      <c r="C108" s="795" t="s">
        <v>1328</v>
      </c>
      <c r="D108" s="797" t="s">
        <v>1375</v>
      </c>
      <c r="E108" s="797" t="s">
        <v>1376</v>
      </c>
      <c r="F108" s="797" t="s">
        <v>1357</v>
      </c>
      <c r="G108" s="711" t="s">
        <v>692</v>
      </c>
      <c r="H108" s="632">
        <v>620757</v>
      </c>
      <c r="I108" s="632">
        <v>568144</v>
      </c>
      <c r="J108" s="632">
        <v>599961</v>
      </c>
    </row>
    <row r="109" spans="1:10" ht="15" customHeight="1" x14ac:dyDescent="0.2">
      <c r="C109" s="795"/>
      <c r="D109" s="797"/>
      <c r="E109" s="797"/>
      <c r="F109" s="797"/>
      <c r="G109" s="711" t="s">
        <v>693</v>
      </c>
      <c r="H109" s="632">
        <v>552157</v>
      </c>
      <c r="I109" s="632">
        <v>491134</v>
      </c>
      <c r="J109" s="632">
        <v>518638</v>
      </c>
    </row>
    <row r="110" spans="1:10" ht="15" customHeight="1" x14ac:dyDescent="0.2">
      <c r="C110" s="795"/>
      <c r="D110" s="797"/>
      <c r="E110" s="797"/>
      <c r="F110" s="797"/>
      <c r="G110" s="711" t="s">
        <v>694</v>
      </c>
      <c r="H110" s="632">
        <v>890665</v>
      </c>
      <c r="I110" s="632">
        <v>845975</v>
      </c>
      <c r="J110" s="632">
        <v>893350</v>
      </c>
    </row>
    <row r="111" spans="1:10" ht="15" customHeight="1" x14ac:dyDescent="0.2">
      <c r="C111" s="795"/>
      <c r="D111" s="797"/>
      <c r="E111" s="797"/>
      <c r="F111" s="797"/>
      <c r="G111" s="711" t="s">
        <v>695</v>
      </c>
      <c r="H111" s="632">
        <v>1149355</v>
      </c>
      <c r="I111" s="632">
        <v>1128018</v>
      </c>
      <c r="J111" s="632">
        <v>1191186</v>
      </c>
    </row>
    <row r="112" spans="1:10" ht="15" customHeight="1" x14ac:dyDescent="0.2">
      <c r="C112" s="795"/>
      <c r="D112" s="797"/>
      <c r="E112" s="797"/>
      <c r="F112" s="797"/>
      <c r="G112" s="711" t="s">
        <v>696</v>
      </c>
      <c r="H112" s="632">
        <v>508144</v>
      </c>
      <c r="I112" s="632">
        <v>450991</v>
      </c>
      <c r="J112" s="632">
        <v>476247</v>
      </c>
    </row>
    <row r="113" spans="1:10" ht="15" customHeight="1" x14ac:dyDescent="0.2">
      <c r="C113" s="795"/>
      <c r="D113" s="797"/>
      <c r="E113" s="797"/>
      <c r="F113" s="797"/>
      <c r="G113" s="711" t="s">
        <v>697</v>
      </c>
      <c r="H113" s="632">
        <v>325617</v>
      </c>
      <c r="I113" s="632">
        <v>339676</v>
      </c>
      <c r="J113" s="632">
        <v>358696</v>
      </c>
    </row>
    <row r="114" spans="1:10" ht="15" customHeight="1" x14ac:dyDescent="0.2">
      <c r="C114" s="795"/>
      <c r="D114" s="797"/>
      <c r="E114" s="797"/>
      <c r="F114" s="797"/>
      <c r="G114" s="711" t="s">
        <v>698</v>
      </c>
      <c r="H114" s="632">
        <v>443753</v>
      </c>
      <c r="I114" s="632">
        <v>380829</v>
      </c>
      <c r="J114" s="632">
        <v>402156</v>
      </c>
    </row>
    <row r="115" spans="1:10" ht="15" customHeight="1" x14ac:dyDescent="0.2">
      <c r="C115" s="795"/>
      <c r="D115" s="797"/>
      <c r="E115" s="797"/>
      <c r="F115" s="797"/>
      <c r="G115" s="711" t="s">
        <v>699</v>
      </c>
      <c r="H115" s="632">
        <v>558261</v>
      </c>
      <c r="I115" s="632">
        <v>500821</v>
      </c>
      <c r="J115" s="632">
        <v>528867</v>
      </c>
    </row>
    <row r="116" spans="1:10" ht="15" customHeight="1" x14ac:dyDescent="0.2">
      <c r="C116" s="795"/>
      <c r="D116" s="797"/>
      <c r="E116" s="797"/>
      <c r="F116" s="797"/>
      <c r="G116" s="711" t="s">
        <v>700</v>
      </c>
      <c r="H116" s="632">
        <v>605786</v>
      </c>
      <c r="I116" s="632">
        <v>595363</v>
      </c>
      <c r="J116" s="632">
        <v>628703</v>
      </c>
    </row>
    <row r="117" spans="1:10" ht="15" customHeight="1" x14ac:dyDescent="0.2">
      <c r="C117" s="795"/>
      <c r="D117" s="797"/>
      <c r="E117" s="797"/>
      <c r="F117" s="797"/>
      <c r="G117" s="711" t="s">
        <v>459</v>
      </c>
      <c r="H117" s="632">
        <v>0</v>
      </c>
      <c r="I117" s="632">
        <v>614743</v>
      </c>
      <c r="J117" s="632">
        <v>649169</v>
      </c>
    </row>
    <row r="118" spans="1:10" ht="15" customHeight="1" x14ac:dyDescent="0.2">
      <c r="C118" s="796"/>
      <c r="D118" s="798"/>
      <c r="E118" s="798"/>
      <c r="F118" s="798"/>
      <c r="G118" s="712" t="s">
        <v>1270</v>
      </c>
      <c r="H118" s="635">
        <f>SUM(H108:H117)</f>
        <v>5654495</v>
      </c>
      <c r="I118" s="635">
        <f t="shared" ref="I118:J118" si="9">SUM(I108:I117)</f>
        <v>5915694</v>
      </c>
      <c r="J118" s="635">
        <f t="shared" si="9"/>
        <v>6246973</v>
      </c>
    </row>
    <row r="119" spans="1:10" ht="15" customHeight="1" x14ac:dyDescent="0.2">
      <c r="A119" s="707">
        <v>11</v>
      </c>
      <c r="C119" s="795" t="str">
        <f>IFERROR(INDEX([5]Settings!$AE$4:$BB$200,MATCH($A119,[5]Settings!$AL$4:$AL$200,0),2),"")
&amp; CHAR(10) &amp; IFERROR("(Vote " &amp; INDEX([5]Settings!$AE$4:$BB$200,MATCH($A119,[5]Settings!$AL$4:$AL$200,0),3) &amp; ")","")</f>
        <v>Health
(Vote 16)</v>
      </c>
      <c r="D119" s="797" t="s">
        <v>1377</v>
      </c>
      <c r="E119" s="797" t="s">
        <v>1378</v>
      </c>
      <c r="F119" s="797" t="s">
        <v>1357</v>
      </c>
      <c r="G119" s="711" t="s">
        <v>692</v>
      </c>
      <c r="H119" s="632">
        <v>0</v>
      </c>
      <c r="I119" s="632">
        <v>33471</v>
      </c>
      <c r="J119" s="632">
        <v>35345.376000000004</v>
      </c>
    </row>
    <row r="120" spans="1:10" ht="15" customHeight="1" x14ac:dyDescent="0.2">
      <c r="C120" s="795"/>
      <c r="D120" s="797"/>
      <c r="E120" s="797"/>
      <c r="F120" s="797"/>
      <c r="G120" s="711" t="s">
        <v>693</v>
      </c>
      <c r="H120" s="632">
        <v>0</v>
      </c>
      <c r="I120" s="632">
        <v>11608</v>
      </c>
      <c r="J120" s="632">
        <v>12258.048000000001</v>
      </c>
    </row>
    <row r="121" spans="1:10" ht="15" customHeight="1" x14ac:dyDescent="0.2">
      <c r="C121" s="795"/>
      <c r="D121" s="797"/>
      <c r="E121" s="797"/>
      <c r="F121" s="797"/>
      <c r="G121" s="711" t="s">
        <v>694</v>
      </c>
      <c r="H121" s="632">
        <v>0</v>
      </c>
      <c r="I121" s="632">
        <v>27312</v>
      </c>
      <c r="J121" s="632">
        <v>28841.472000000002</v>
      </c>
    </row>
    <row r="122" spans="1:10" ht="15" customHeight="1" x14ac:dyDescent="0.2">
      <c r="C122" s="795"/>
      <c r="D122" s="797"/>
      <c r="E122" s="797"/>
      <c r="F122" s="797"/>
      <c r="G122" s="711" t="s">
        <v>695</v>
      </c>
      <c r="H122" s="632">
        <v>0</v>
      </c>
      <c r="I122" s="632">
        <v>44976</v>
      </c>
      <c r="J122" s="632">
        <v>47494.656000000003</v>
      </c>
    </row>
    <row r="123" spans="1:10" ht="15" customHeight="1" x14ac:dyDescent="0.2">
      <c r="C123" s="795"/>
      <c r="D123" s="797"/>
      <c r="E123" s="797"/>
      <c r="F123" s="797"/>
      <c r="G123" s="711" t="s">
        <v>696</v>
      </c>
      <c r="H123" s="632">
        <v>0</v>
      </c>
      <c r="I123" s="632">
        <v>27471</v>
      </c>
      <c r="J123" s="632">
        <v>29009.376</v>
      </c>
    </row>
    <row r="124" spans="1:10" ht="15" customHeight="1" x14ac:dyDescent="0.2">
      <c r="C124" s="795"/>
      <c r="D124" s="797"/>
      <c r="E124" s="797"/>
      <c r="F124" s="797"/>
      <c r="G124" s="711" t="s">
        <v>697</v>
      </c>
      <c r="H124" s="632">
        <v>0</v>
      </c>
      <c r="I124" s="632">
        <v>17665</v>
      </c>
      <c r="J124" s="632">
        <v>18654.240000000002</v>
      </c>
    </row>
    <row r="125" spans="1:10" ht="15" customHeight="1" x14ac:dyDescent="0.2">
      <c r="C125" s="795"/>
      <c r="D125" s="797"/>
      <c r="E125" s="797"/>
      <c r="F125" s="797"/>
      <c r="G125" s="711" t="s">
        <v>698</v>
      </c>
      <c r="H125" s="632">
        <v>0</v>
      </c>
      <c r="I125" s="632">
        <v>4634</v>
      </c>
      <c r="J125" s="632">
        <v>4893.5039999999999</v>
      </c>
    </row>
    <row r="126" spans="1:10" ht="15" customHeight="1" x14ac:dyDescent="0.2">
      <c r="C126" s="795"/>
      <c r="D126" s="797"/>
      <c r="E126" s="797"/>
      <c r="F126" s="797"/>
      <c r="G126" s="711" t="s">
        <v>699</v>
      </c>
      <c r="H126" s="632">
        <v>0</v>
      </c>
      <c r="I126" s="632">
        <v>13264</v>
      </c>
      <c r="J126" s="632">
        <v>14006.784000000001</v>
      </c>
    </row>
    <row r="127" spans="1:10" ht="15" customHeight="1" x14ac:dyDescent="0.2">
      <c r="C127" s="795"/>
      <c r="D127" s="797"/>
      <c r="E127" s="797"/>
      <c r="F127" s="797"/>
      <c r="G127" s="711" t="s">
        <v>700</v>
      </c>
      <c r="H127" s="632">
        <v>0</v>
      </c>
      <c r="I127" s="632">
        <v>19599</v>
      </c>
      <c r="J127" s="632">
        <v>20696.544000000002</v>
      </c>
    </row>
    <row r="128" spans="1:10" ht="15" customHeight="1" x14ac:dyDescent="0.2">
      <c r="C128" s="795"/>
      <c r="D128" s="797"/>
      <c r="E128" s="797"/>
      <c r="F128" s="797"/>
      <c r="G128" s="711" t="s">
        <v>459</v>
      </c>
      <c r="H128" s="632">
        <v>0</v>
      </c>
      <c r="I128" s="632">
        <v>0</v>
      </c>
      <c r="J128" s="632">
        <v>0</v>
      </c>
    </row>
    <row r="129" spans="1:10" ht="15" customHeight="1" x14ac:dyDescent="0.2">
      <c r="C129" s="796"/>
      <c r="D129" s="798"/>
      <c r="E129" s="798"/>
      <c r="F129" s="798"/>
      <c r="G129" s="712" t="s">
        <v>1270</v>
      </c>
      <c r="H129" s="635">
        <f>SUM(H119:H128)</f>
        <v>0</v>
      </c>
      <c r="I129" s="635">
        <f t="shared" ref="I129:J129" si="10">SUM(I119:I128)</f>
        <v>200000</v>
      </c>
      <c r="J129" s="635">
        <f t="shared" si="10"/>
        <v>211200</v>
      </c>
    </row>
    <row r="130" spans="1:10" ht="15" customHeight="1" x14ac:dyDescent="0.2">
      <c r="A130" s="707">
        <v>12</v>
      </c>
      <c r="C130" s="795" t="s">
        <v>1345</v>
      </c>
      <c r="D130" s="797" t="s">
        <v>731</v>
      </c>
      <c r="E130" s="797" t="s">
        <v>1379</v>
      </c>
      <c r="F130" s="797" t="s">
        <v>1357</v>
      </c>
      <c r="G130" s="711" t="s">
        <v>692</v>
      </c>
      <c r="H130" s="632">
        <v>2239316</v>
      </c>
      <c r="I130" s="632">
        <v>2258483</v>
      </c>
      <c r="J130" s="632">
        <v>2405564</v>
      </c>
    </row>
    <row r="131" spans="1:10" ht="15" customHeight="1" x14ac:dyDescent="0.2">
      <c r="C131" s="795"/>
      <c r="D131" s="797"/>
      <c r="E131" s="797"/>
      <c r="F131" s="797"/>
      <c r="G131" s="711" t="s">
        <v>693</v>
      </c>
      <c r="H131" s="632">
        <v>1193038</v>
      </c>
      <c r="I131" s="632">
        <v>1264697</v>
      </c>
      <c r="J131" s="632">
        <v>1333008</v>
      </c>
    </row>
    <row r="132" spans="1:10" ht="15" customHeight="1" x14ac:dyDescent="0.2">
      <c r="C132" s="795"/>
      <c r="D132" s="797"/>
      <c r="E132" s="797"/>
      <c r="F132" s="797"/>
      <c r="G132" s="711" t="s">
        <v>694</v>
      </c>
      <c r="H132" s="632">
        <v>5528050</v>
      </c>
      <c r="I132" s="632">
        <v>5907304</v>
      </c>
      <c r="J132" s="632">
        <v>6270283</v>
      </c>
    </row>
    <row r="133" spans="1:10" ht="15" customHeight="1" x14ac:dyDescent="0.2">
      <c r="C133" s="795"/>
      <c r="D133" s="797"/>
      <c r="E133" s="797"/>
      <c r="F133" s="797"/>
      <c r="G133" s="711" t="s">
        <v>695</v>
      </c>
      <c r="H133" s="632">
        <v>3477567</v>
      </c>
      <c r="I133" s="632">
        <v>3731031</v>
      </c>
      <c r="J133" s="632">
        <v>3974011</v>
      </c>
    </row>
    <row r="134" spans="1:10" ht="15" customHeight="1" x14ac:dyDescent="0.2">
      <c r="C134" s="795"/>
      <c r="D134" s="797"/>
      <c r="E134" s="797"/>
      <c r="F134" s="797"/>
      <c r="G134" s="711" t="s">
        <v>696</v>
      </c>
      <c r="H134" s="632">
        <v>1319493</v>
      </c>
      <c r="I134" s="632">
        <v>1400688</v>
      </c>
      <c r="J134" s="632">
        <v>1478154</v>
      </c>
    </row>
    <row r="135" spans="1:10" ht="15" customHeight="1" x14ac:dyDescent="0.2">
      <c r="C135" s="795"/>
      <c r="D135" s="797"/>
      <c r="E135" s="797"/>
      <c r="F135" s="797"/>
      <c r="G135" s="711" t="s">
        <v>697</v>
      </c>
      <c r="H135" s="632">
        <v>1395774</v>
      </c>
      <c r="I135" s="632">
        <v>1464882</v>
      </c>
      <c r="J135" s="632">
        <v>1539184</v>
      </c>
    </row>
    <row r="136" spans="1:10" ht="15" customHeight="1" x14ac:dyDescent="0.2">
      <c r="C136" s="795"/>
      <c r="D136" s="797"/>
      <c r="E136" s="797"/>
      <c r="F136" s="797"/>
      <c r="G136" s="711" t="s">
        <v>698</v>
      </c>
      <c r="H136" s="632">
        <v>402668</v>
      </c>
      <c r="I136" s="632">
        <v>426635</v>
      </c>
      <c r="J136" s="632">
        <v>449476</v>
      </c>
    </row>
    <row r="137" spans="1:10" ht="15" customHeight="1" x14ac:dyDescent="0.2">
      <c r="C137" s="795"/>
      <c r="D137" s="797"/>
      <c r="E137" s="797"/>
      <c r="F137" s="797"/>
      <c r="G137" s="711" t="s">
        <v>699</v>
      </c>
      <c r="H137" s="632">
        <v>2186679</v>
      </c>
      <c r="I137" s="632">
        <v>2272399</v>
      </c>
      <c r="J137" s="632">
        <v>2343861</v>
      </c>
    </row>
    <row r="138" spans="1:10" ht="15" customHeight="1" x14ac:dyDescent="0.2">
      <c r="C138" s="795"/>
      <c r="D138" s="797"/>
      <c r="E138" s="797"/>
      <c r="F138" s="797"/>
      <c r="G138" s="711" t="s">
        <v>700</v>
      </c>
      <c r="H138" s="632">
        <v>2226758</v>
      </c>
      <c r="I138" s="632">
        <v>2389056</v>
      </c>
      <c r="J138" s="632">
        <v>2544641</v>
      </c>
    </row>
    <row r="139" spans="1:10" ht="15" customHeight="1" x14ac:dyDescent="0.2">
      <c r="C139" s="795"/>
      <c r="D139" s="797"/>
      <c r="E139" s="797"/>
      <c r="F139" s="797"/>
      <c r="G139" s="711" t="s">
        <v>459</v>
      </c>
      <c r="H139" s="632">
        <v>0</v>
      </c>
      <c r="I139" s="632">
        <v>0</v>
      </c>
      <c r="J139" s="632">
        <v>0</v>
      </c>
    </row>
    <row r="140" spans="1:10" ht="15" customHeight="1" x14ac:dyDescent="0.2">
      <c r="C140" s="796"/>
      <c r="D140" s="798"/>
      <c r="E140" s="798"/>
      <c r="F140" s="798"/>
      <c r="G140" s="712" t="s">
        <v>1270</v>
      </c>
      <c r="H140" s="635">
        <f>SUM(H130:H139)</f>
        <v>19969343</v>
      </c>
      <c r="I140" s="635">
        <f t="shared" ref="I140:J140" si="11">SUM(I130:I139)</f>
        <v>21115175</v>
      </c>
      <c r="J140" s="635">
        <f t="shared" si="11"/>
        <v>22338182</v>
      </c>
    </row>
    <row r="141" spans="1:10" ht="15" customHeight="1" x14ac:dyDescent="0.2">
      <c r="A141" s="707">
        <v>13</v>
      </c>
      <c r="C141" s="795" t="s">
        <v>1380</v>
      </c>
      <c r="D141" s="797" t="s">
        <v>1381</v>
      </c>
      <c r="E141" s="797" t="s">
        <v>1382</v>
      </c>
      <c r="F141" s="797" t="s">
        <v>1357</v>
      </c>
      <c r="G141" s="711" t="s">
        <v>692</v>
      </c>
      <c r="H141" s="632">
        <v>112335</v>
      </c>
      <c r="I141" s="632">
        <v>0</v>
      </c>
      <c r="J141" s="632">
        <v>0</v>
      </c>
    </row>
    <row r="142" spans="1:10" ht="15" customHeight="1" x14ac:dyDescent="0.2">
      <c r="C142" s="795"/>
      <c r="D142" s="797"/>
      <c r="E142" s="797"/>
      <c r="F142" s="797"/>
      <c r="G142" s="711" t="s">
        <v>693</v>
      </c>
      <c r="H142" s="632">
        <v>28566</v>
      </c>
      <c r="I142" s="632">
        <v>0</v>
      </c>
      <c r="J142" s="632">
        <v>0</v>
      </c>
    </row>
    <row r="143" spans="1:10" ht="15" customHeight="1" x14ac:dyDescent="0.2">
      <c r="C143" s="795"/>
      <c r="D143" s="797"/>
      <c r="E143" s="797"/>
      <c r="F143" s="797"/>
      <c r="G143" s="711" t="s">
        <v>694</v>
      </c>
      <c r="H143" s="632">
        <v>53178</v>
      </c>
      <c r="I143" s="632">
        <v>0</v>
      </c>
      <c r="J143" s="632">
        <v>0</v>
      </c>
    </row>
    <row r="144" spans="1:10" ht="15" customHeight="1" x14ac:dyDescent="0.2">
      <c r="C144" s="795"/>
      <c r="D144" s="797"/>
      <c r="E144" s="797"/>
      <c r="F144" s="797"/>
      <c r="G144" s="711" t="s">
        <v>695</v>
      </c>
      <c r="H144" s="632">
        <v>78211</v>
      </c>
      <c r="I144" s="632">
        <v>0</v>
      </c>
      <c r="J144" s="632">
        <v>0</v>
      </c>
    </row>
    <row r="145" spans="1:10" ht="15" customHeight="1" x14ac:dyDescent="0.2">
      <c r="C145" s="795"/>
      <c r="D145" s="797"/>
      <c r="E145" s="797"/>
      <c r="F145" s="797"/>
      <c r="G145" s="711" t="s">
        <v>696</v>
      </c>
      <c r="H145" s="632">
        <v>20195</v>
      </c>
      <c r="I145" s="632">
        <v>0</v>
      </c>
      <c r="J145" s="632">
        <v>0</v>
      </c>
    </row>
    <row r="146" spans="1:10" ht="15" customHeight="1" x14ac:dyDescent="0.2">
      <c r="C146" s="795"/>
      <c r="D146" s="797"/>
      <c r="E146" s="797"/>
      <c r="F146" s="797"/>
      <c r="G146" s="711" t="s">
        <v>697</v>
      </c>
      <c r="H146" s="632">
        <v>34436</v>
      </c>
      <c r="I146" s="632">
        <v>0</v>
      </c>
      <c r="J146" s="632">
        <v>0</v>
      </c>
    </row>
    <row r="147" spans="1:10" ht="15" customHeight="1" x14ac:dyDescent="0.2">
      <c r="C147" s="795"/>
      <c r="D147" s="797"/>
      <c r="E147" s="797"/>
      <c r="F147" s="797"/>
      <c r="G147" s="711" t="s">
        <v>698</v>
      </c>
      <c r="H147" s="632">
        <v>20143</v>
      </c>
      <c r="I147" s="632">
        <v>0</v>
      </c>
      <c r="J147" s="632">
        <v>0</v>
      </c>
    </row>
    <row r="148" spans="1:10" ht="15" customHeight="1" x14ac:dyDescent="0.2">
      <c r="C148" s="795"/>
      <c r="D148" s="797"/>
      <c r="E148" s="797"/>
      <c r="F148" s="797"/>
      <c r="G148" s="711" t="s">
        <v>699</v>
      </c>
      <c r="H148" s="632">
        <v>14383</v>
      </c>
      <c r="I148" s="632">
        <v>0</v>
      </c>
      <c r="J148" s="632">
        <v>0</v>
      </c>
    </row>
    <row r="149" spans="1:10" ht="15" customHeight="1" x14ac:dyDescent="0.2">
      <c r="C149" s="795"/>
      <c r="D149" s="797"/>
      <c r="E149" s="797"/>
      <c r="F149" s="797"/>
      <c r="G149" s="711" t="s">
        <v>700</v>
      </c>
      <c r="H149" s="632">
        <v>34132</v>
      </c>
      <c r="I149" s="632">
        <v>0</v>
      </c>
      <c r="J149" s="632">
        <v>0</v>
      </c>
    </row>
    <row r="150" spans="1:10" ht="15" customHeight="1" x14ac:dyDescent="0.2">
      <c r="C150" s="795"/>
      <c r="D150" s="797"/>
      <c r="E150" s="797"/>
      <c r="F150" s="797"/>
      <c r="G150" s="711" t="s">
        <v>459</v>
      </c>
      <c r="H150" s="632" t="s">
        <v>1372</v>
      </c>
      <c r="I150" s="632">
        <v>416036</v>
      </c>
      <c r="J150" s="632">
        <v>451505.00000000006</v>
      </c>
    </row>
    <row r="151" spans="1:10" ht="15" customHeight="1" x14ac:dyDescent="0.2">
      <c r="C151" s="796"/>
      <c r="D151" s="798"/>
      <c r="E151" s="798"/>
      <c r="F151" s="798"/>
      <c r="G151" s="712" t="s">
        <v>1270</v>
      </c>
      <c r="H151" s="635">
        <f>SUM(H141:H150)</f>
        <v>395579</v>
      </c>
      <c r="I151" s="635">
        <f t="shared" ref="I151:J151" si="12">SUM(I141:I150)</f>
        <v>416036</v>
      </c>
      <c r="J151" s="635">
        <f t="shared" si="12"/>
        <v>451505.00000000006</v>
      </c>
    </row>
    <row r="152" spans="1:10" ht="15" customHeight="1" x14ac:dyDescent="0.2">
      <c r="A152" s="707">
        <v>14</v>
      </c>
      <c r="C152" s="795" t="str">
        <f>IFERROR(INDEX([5]Settings!$AE$4:$BB$200,MATCH($A152,[5]Settings!$AL$4:$AL$200,0),2),"")
&amp; CHAR(10) &amp; IFERROR("(Vote " &amp; INDEX([5]Settings!$AE$4:$BB$200,MATCH($A152,[5]Settings!$AL$4:$AL$200,0),3) &amp; ")","")</f>
        <v>Public Works
(Vote 11)</v>
      </c>
      <c r="D152" s="797" t="s">
        <v>1383</v>
      </c>
      <c r="E152" s="797" t="s">
        <v>1384</v>
      </c>
      <c r="F152" s="797" t="s">
        <v>1331</v>
      </c>
      <c r="G152" s="711" t="s">
        <v>692</v>
      </c>
      <c r="H152" s="632">
        <v>14503</v>
      </c>
      <c r="I152" s="632">
        <v>0</v>
      </c>
      <c r="J152" s="632">
        <v>0</v>
      </c>
    </row>
    <row r="153" spans="1:10" ht="15" customHeight="1" x14ac:dyDescent="0.2">
      <c r="C153" s="795"/>
      <c r="D153" s="797"/>
      <c r="E153" s="797"/>
      <c r="F153" s="797"/>
      <c r="G153" s="711" t="s">
        <v>693</v>
      </c>
      <c r="H153" s="632">
        <v>23167</v>
      </c>
      <c r="I153" s="632">
        <v>0</v>
      </c>
      <c r="J153" s="632">
        <v>0</v>
      </c>
    </row>
    <row r="154" spans="1:10" ht="15" customHeight="1" x14ac:dyDescent="0.2">
      <c r="C154" s="795"/>
      <c r="D154" s="797"/>
      <c r="E154" s="797"/>
      <c r="F154" s="797"/>
      <c r="G154" s="711" t="s">
        <v>694</v>
      </c>
      <c r="H154" s="632">
        <v>24797</v>
      </c>
      <c r="I154" s="632">
        <v>0</v>
      </c>
      <c r="J154" s="632">
        <v>0</v>
      </c>
    </row>
    <row r="155" spans="1:10" ht="15" customHeight="1" x14ac:dyDescent="0.2">
      <c r="C155" s="795"/>
      <c r="D155" s="797"/>
      <c r="E155" s="797"/>
      <c r="F155" s="797"/>
      <c r="G155" s="711" t="s">
        <v>695</v>
      </c>
      <c r="H155" s="632">
        <v>85016</v>
      </c>
      <c r="I155" s="632">
        <v>0</v>
      </c>
      <c r="J155" s="632">
        <v>0</v>
      </c>
    </row>
    <row r="156" spans="1:10" ht="15" customHeight="1" x14ac:dyDescent="0.2">
      <c r="C156" s="795"/>
      <c r="D156" s="797"/>
      <c r="E156" s="797"/>
      <c r="F156" s="797"/>
      <c r="G156" s="711" t="s">
        <v>696</v>
      </c>
      <c r="H156" s="632">
        <v>41979</v>
      </c>
      <c r="I156" s="632">
        <v>0</v>
      </c>
      <c r="J156" s="632">
        <v>0</v>
      </c>
    </row>
    <row r="157" spans="1:10" ht="15" customHeight="1" x14ac:dyDescent="0.2">
      <c r="C157" s="795"/>
      <c r="D157" s="797"/>
      <c r="E157" s="797"/>
      <c r="F157" s="797"/>
      <c r="G157" s="711" t="s">
        <v>697</v>
      </c>
      <c r="H157" s="632">
        <v>75180</v>
      </c>
      <c r="I157" s="632">
        <v>0</v>
      </c>
      <c r="J157" s="632">
        <v>0</v>
      </c>
    </row>
    <row r="158" spans="1:10" ht="15" customHeight="1" x14ac:dyDescent="0.2">
      <c r="C158" s="795"/>
      <c r="D158" s="797"/>
      <c r="E158" s="797"/>
      <c r="F158" s="797"/>
      <c r="G158" s="711" t="s">
        <v>698</v>
      </c>
      <c r="H158" s="632">
        <v>56594</v>
      </c>
      <c r="I158" s="632">
        <v>0</v>
      </c>
      <c r="J158" s="632">
        <v>0</v>
      </c>
    </row>
    <row r="159" spans="1:10" ht="15" customHeight="1" x14ac:dyDescent="0.2">
      <c r="C159" s="795"/>
      <c r="D159" s="797"/>
      <c r="E159" s="797"/>
      <c r="F159" s="797"/>
      <c r="G159" s="711" t="s">
        <v>699</v>
      </c>
      <c r="H159" s="632">
        <v>32008</v>
      </c>
      <c r="I159" s="632">
        <v>0</v>
      </c>
      <c r="J159" s="632">
        <v>0</v>
      </c>
    </row>
    <row r="160" spans="1:10" ht="15" customHeight="1" x14ac:dyDescent="0.2">
      <c r="C160" s="795"/>
      <c r="D160" s="797"/>
      <c r="E160" s="797"/>
      <c r="F160" s="797"/>
      <c r="G160" s="711" t="s">
        <v>700</v>
      </c>
      <c r="H160" s="632">
        <v>32339</v>
      </c>
      <c r="I160" s="632">
        <v>0</v>
      </c>
      <c r="J160" s="632">
        <v>0</v>
      </c>
    </row>
    <row r="161" spans="1:10" ht="15" customHeight="1" x14ac:dyDescent="0.2">
      <c r="C161" s="795"/>
      <c r="D161" s="797"/>
      <c r="E161" s="797"/>
      <c r="F161" s="797"/>
      <c r="G161" s="711" t="s">
        <v>459</v>
      </c>
      <c r="H161" s="632" t="s">
        <v>1372</v>
      </c>
      <c r="I161" s="632">
        <v>407948</v>
      </c>
      <c r="J161" s="632">
        <v>430792.99999999994</v>
      </c>
    </row>
    <row r="162" spans="1:10" ht="15" customHeight="1" x14ac:dyDescent="0.2">
      <c r="C162" s="796"/>
      <c r="D162" s="798"/>
      <c r="E162" s="798"/>
      <c r="F162" s="798"/>
      <c r="G162" s="712" t="s">
        <v>1270</v>
      </c>
      <c r="H162" s="635">
        <f>SUM(H152:H161)</f>
        <v>385583</v>
      </c>
      <c r="I162" s="635">
        <f t="shared" ref="I162:J162" si="13">SUM(I152:I161)</f>
        <v>407948</v>
      </c>
      <c r="J162" s="635">
        <f t="shared" si="13"/>
        <v>430792.99999999994</v>
      </c>
    </row>
    <row r="163" spans="1:10" ht="15" customHeight="1" x14ac:dyDescent="0.2">
      <c r="A163" s="707">
        <v>15</v>
      </c>
      <c r="C163" s="795" t="s">
        <v>1334</v>
      </c>
      <c r="D163" s="797" t="s">
        <v>1385</v>
      </c>
      <c r="E163" s="797" t="s">
        <v>1386</v>
      </c>
      <c r="F163" s="797" t="s">
        <v>1327</v>
      </c>
      <c r="G163" s="711" t="s">
        <v>692</v>
      </c>
      <c r="H163" s="632">
        <v>56365</v>
      </c>
      <c r="I163" s="632">
        <v>86968</v>
      </c>
      <c r="J163" s="632">
        <v>91830</v>
      </c>
    </row>
    <row r="164" spans="1:10" ht="15" customHeight="1" x14ac:dyDescent="0.2">
      <c r="C164" s="795"/>
      <c r="D164" s="797"/>
      <c r="E164" s="797"/>
      <c r="F164" s="797"/>
      <c r="G164" s="711" t="s">
        <v>693</v>
      </c>
      <c r="H164" s="632">
        <v>18398</v>
      </c>
      <c r="I164" s="632">
        <v>25903</v>
      </c>
      <c r="J164" s="632">
        <v>27346</v>
      </c>
    </row>
    <row r="165" spans="1:10" ht="15" customHeight="1" x14ac:dyDescent="0.2">
      <c r="C165" s="795"/>
      <c r="D165" s="797"/>
      <c r="E165" s="797"/>
      <c r="F165" s="797"/>
      <c r="G165" s="711" t="s">
        <v>694</v>
      </c>
      <c r="H165" s="632">
        <v>38489</v>
      </c>
      <c r="I165" s="632">
        <v>61883</v>
      </c>
      <c r="J165" s="632">
        <v>65344</v>
      </c>
    </row>
    <row r="166" spans="1:10" ht="15" customHeight="1" x14ac:dyDescent="0.2">
      <c r="C166" s="795"/>
      <c r="D166" s="797"/>
      <c r="E166" s="797"/>
      <c r="F166" s="797"/>
      <c r="G166" s="711" t="s">
        <v>695</v>
      </c>
      <c r="H166" s="632">
        <v>71879</v>
      </c>
      <c r="I166" s="632">
        <v>112347</v>
      </c>
      <c r="J166" s="632">
        <v>118629</v>
      </c>
    </row>
    <row r="167" spans="1:10" ht="15" customHeight="1" x14ac:dyDescent="0.2">
      <c r="C167" s="795"/>
      <c r="D167" s="797"/>
      <c r="E167" s="797"/>
      <c r="F167" s="797"/>
      <c r="G167" s="711" t="s">
        <v>696</v>
      </c>
      <c r="H167" s="632">
        <v>41085</v>
      </c>
      <c r="I167" s="632">
        <v>62414</v>
      </c>
      <c r="J167" s="632">
        <v>65901</v>
      </c>
    </row>
    <row r="168" spans="1:10" ht="15" customHeight="1" x14ac:dyDescent="0.2">
      <c r="C168" s="795"/>
      <c r="D168" s="797"/>
      <c r="E168" s="797"/>
      <c r="F168" s="797"/>
      <c r="G168" s="711" t="s">
        <v>697</v>
      </c>
      <c r="H168" s="632">
        <v>25799</v>
      </c>
      <c r="I168" s="632">
        <v>39989</v>
      </c>
      <c r="J168" s="632">
        <v>42223</v>
      </c>
    </row>
    <row r="169" spans="1:10" ht="15" customHeight="1" x14ac:dyDescent="0.2">
      <c r="C169" s="795"/>
      <c r="D169" s="797"/>
      <c r="E169" s="797"/>
      <c r="F169" s="797"/>
      <c r="G169" s="711" t="s">
        <v>698</v>
      </c>
      <c r="H169" s="632">
        <v>13761</v>
      </c>
      <c r="I169" s="632">
        <v>18127</v>
      </c>
      <c r="J169" s="632">
        <v>19139</v>
      </c>
    </row>
    <row r="170" spans="1:10" ht="15" customHeight="1" x14ac:dyDescent="0.2">
      <c r="C170" s="795"/>
      <c r="D170" s="797"/>
      <c r="E170" s="797"/>
      <c r="F170" s="797"/>
      <c r="G170" s="711" t="s">
        <v>699</v>
      </c>
      <c r="H170" s="632">
        <v>32686</v>
      </c>
      <c r="I170" s="632">
        <v>51692</v>
      </c>
      <c r="J170" s="632">
        <v>54581</v>
      </c>
    </row>
    <row r="171" spans="1:10" ht="15" customHeight="1" x14ac:dyDescent="0.2">
      <c r="C171" s="795"/>
      <c r="D171" s="797"/>
      <c r="E171" s="797"/>
      <c r="F171" s="797"/>
      <c r="G171" s="711" t="s">
        <v>700</v>
      </c>
      <c r="H171" s="632">
        <v>19150</v>
      </c>
      <c r="I171" s="632">
        <v>31477</v>
      </c>
      <c r="J171" s="632">
        <v>33235</v>
      </c>
    </row>
    <row r="172" spans="1:10" ht="15" customHeight="1" x14ac:dyDescent="0.2">
      <c r="C172" s="795"/>
      <c r="D172" s="797"/>
      <c r="E172" s="797"/>
      <c r="F172" s="797"/>
      <c r="G172" s="711" t="s">
        <v>459</v>
      </c>
      <c r="H172" s="632">
        <v>0</v>
      </c>
      <c r="I172" s="632">
        <v>0</v>
      </c>
      <c r="J172" s="632">
        <v>0</v>
      </c>
    </row>
    <row r="173" spans="1:10" ht="15" customHeight="1" x14ac:dyDescent="0.2">
      <c r="C173" s="796"/>
      <c r="D173" s="798"/>
      <c r="E173" s="798"/>
      <c r="F173" s="798"/>
      <c r="G173" s="712" t="s">
        <v>1270</v>
      </c>
      <c r="H173" s="635">
        <f>SUM(H163:H172)</f>
        <v>317612</v>
      </c>
      <c r="I173" s="635">
        <f t="shared" ref="I173:J173" si="14">SUM(I163:I172)</f>
        <v>490800</v>
      </c>
      <c r="J173" s="635">
        <f t="shared" si="14"/>
        <v>518228</v>
      </c>
    </row>
    <row r="174" spans="1:10" ht="15" customHeight="1" x14ac:dyDescent="0.2">
      <c r="A174" s="707">
        <v>16</v>
      </c>
      <c r="C174" s="795" t="s">
        <v>1334</v>
      </c>
      <c r="D174" s="797" t="s">
        <v>1387</v>
      </c>
      <c r="E174" s="797" t="s">
        <v>1388</v>
      </c>
      <c r="F174" s="797" t="s">
        <v>1357</v>
      </c>
      <c r="G174" s="711" t="s">
        <v>692</v>
      </c>
      <c r="H174" s="632">
        <v>14238</v>
      </c>
      <c r="I174" s="632">
        <v>17708</v>
      </c>
      <c r="J174" s="632">
        <v>18700</v>
      </c>
    </row>
    <row r="175" spans="1:10" ht="15" customHeight="1" x14ac:dyDescent="0.2">
      <c r="C175" s="795"/>
      <c r="D175" s="797"/>
      <c r="E175" s="797"/>
      <c r="F175" s="797"/>
      <c r="G175" s="711" t="s">
        <v>693</v>
      </c>
      <c r="H175" s="632">
        <v>14237</v>
      </c>
      <c r="I175" s="632">
        <v>17708</v>
      </c>
      <c r="J175" s="632">
        <v>18700</v>
      </c>
    </row>
    <row r="176" spans="1:10" ht="15" customHeight="1" x14ac:dyDescent="0.2">
      <c r="C176" s="795"/>
      <c r="D176" s="797"/>
      <c r="E176" s="797"/>
      <c r="F176" s="797"/>
      <c r="G176" s="711" t="s">
        <v>694</v>
      </c>
      <c r="H176" s="632">
        <v>0</v>
      </c>
      <c r="I176" s="632">
        <v>0</v>
      </c>
      <c r="J176" s="632">
        <v>0</v>
      </c>
    </row>
    <row r="177" spans="1:10" ht="15" customHeight="1" x14ac:dyDescent="0.2">
      <c r="C177" s="795"/>
      <c r="D177" s="797"/>
      <c r="E177" s="797"/>
      <c r="F177" s="797"/>
      <c r="G177" s="711" t="s">
        <v>695</v>
      </c>
      <c r="H177" s="632">
        <v>0</v>
      </c>
      <c r="I177" s="632">
        <v>0</v>
      </c>
      <c r="J177" s="632">
        <v>0</v>
      </c>
    </row>
    <row r="178" spans="1:10" ht="15" customHeight="1" x14ac:dyDescent="0.2">
      <c r="C178" s="795"/>
      <c r="D178" s="797"/>
      <c r="E178" s="797"/>
      <c r="F178" s="797"/>
      <c r="G178" s="711" t="s">
        <v>696</v>
      </c>
      <c r="H178" s="632">
        <v>0</v>
      </c>
      <c r="I178" s="632">
        <v>0</v>
      </c>
      <c r="J178" s="632">
        <v>0</v>
      </c>
    </row>
    <row r="179" spans="1:10" ht="15" customHeight="1" x14ac:dyDescent="0.2">
      <c r="C179" s="795"/>
      <c r="D179" s="797"/>
      <c r="E179" s="797"/>
      <c r="F179" s="797"/>
      <c r="G179" s="711" t="s">
        <v>697</v>
      </c>
      <c r="H179" s="632">
        <v>0</v>
      </c>
      <c r="I179" s="632">
        <v>0</v>
      </c>
      <c r="J179" s="632">
        <v>0</v>
      </c>
    </row>
    <row r="180" spans="1:10" ht="15" customHeight="1" x14ac:dyDescent="0.2">
      <c r="C180" s="795"/>
      <c r="D180" s="797"/>
      <c r="E180" s="797"/>
      <c r="F180" s="797"/>
      <c r="G180" s="711" t="s">
        <v>698</v>
      </c>
      <c r="H180" s="632">
        <v>14237</v>
      </c>
      <c r="I180" s="632">
        <v>17709</v>
      </c>
      <c r="J180" s="632">
        <v>18700</v>
      </c>
    </row>
    <row r="181" spans="1:10" ht="15" customHeight="1" x14ac:dyDescent="0.2">
      <c r="C181" s="795"/>
      <c r="D181" s="797"/>
      <c r="E181" s="797"/>
      <c r="F181" s="797"/>
      <c r="G181" s="711" t="s">
        <v>699</v>
      </c>
      <c r="H181" s="632">
        <v>14238</v>
      </c>
      <c r="I181" s="632">
        <v>17708</v>
      </c>
      <c r="J181" s="632">
        <v>18700</v>
      </c>
    </row>
    <row r="182" spans="1:10" ht="15" customHeight="1" x14ac:dyDescent="0.2">
      <c r="C182" s="795"/>
      <c r="D182" s="797"/>
      <c r="E182" s="797"/>
      <c r="F182" s="797"/>
      <c r="G182" s="711" t="s">
        <v>700</v>
      </c>
      <c r="H182" s="632">
        <v>0</v>
      </c>
      <c r="I182" s="632">
        <v>0</v>
      </c>
      <c r="J182" s="632">
        <v>0</v>
      </c>
    </row>
    <row r="183" spans="1:10" ht="15" customHeight="1" x14ac:dyDescent="0.2">
      <c r="C183" s="795"/>
      <c r="D183" s="797"/>
      <c r="E183" s="797"/>
      <c r="F183" s="797"/>
      <c r="G183" s="711" t="s">
        <v>459</v>
      </c>
      <c r="H183" s="632">
        <v>0</v>
      </c>
      <c r="I183" s="632">
        <v>0</v>
      </c>
      <c r="J183" s="632">
        <v>0</v>
      </c>
    </row>
    <row r="184" spans="1:10" ht="15" customHeight="1" x14ac:dyDescent="0.2">
      <c r="C184" s="796"/>
      <c r="D184" s="798"/>
      <c r="E184" s="798"/>
      <c r="F184" s="798"/>
      <c r="G184" s="712" t="s">
        <v>1270</v>
      </c>
      <c r="H184" s="635">
        <f>SUM(H174:H183)</f>
        <v>56950</v>
      </c>
      <c r="I184" s="635">
        <f t="shared" ref="I184:J184" si="15">SUM(I174:I183)</f>
        <v>70833</v>
      </c>
      <c r="J184" s="635">
        <f t="shared" si="15"/>
        <v>74800</v>
      </c>
    </row>
    <row r="185" spans="1:10" ht="15" customHeight="1" x14ac:dyDescent="0.2">
      <c r="A185" s="707">
        <v>17</v>
      </c>
      <c r="C185" s="795" t="s">
        <v>1389</v>
      </c>
      <c r="D185" s="797" t="s">
        <v>1390</v>
      </c>
      <c r="E185" s="797" t="s">
        <v>1391</v>
      </c>
      <c r="F185" s="797" t="s">
        <v>1357</v>
      </c>
      <c r="G185" s="711" t="s">
        <v>692</v>
      </c>
      <c r="H185" s="632">
        <v>67183</v>
      </c>
      <c r="I185" s="632">
        <v>86617</v>
      </c>
      <c r="J185" s="632">
        <v>91422</v>
      </c>
    </row>
    <row r="186" spans="1:10" ht="15" customHeight="1" x14ac:dyDescent="0.2">
      <c r="C186" s="795"/>
      <c r="D186" s="797"/>
      <c r="E186" s="797"/>
      <c r="F186" s="797"/>
      <c r="G186" s="711" t="s">
        <v>693</v>
      </c>
      <c r="H186" s="632">
        <v>95755</v>
      </c>
      <c r="I186" s="632">
        <v>34893</v>
      </c>
      <c r="J186" s="632">
        <v>36569</v>
      </c>
    </row>
    <row r="187" spans="1:10" ht="15" customHeight="1" x14ac:dyDescent="0.2">
      <c r="C187" s="795"/>
      <c r="D187" s="797"/>
      <c r="E187" s="797"/>
      <c r="F187" s="797"/>
      <c r="G187" s="711" t="s">
        <v>694</v>
      </c>
      <c r="H187" s="632">
        <v>84509</v>
      </c>
      <c r="I187" s="632">
        <v>123116</v>
      </c>
      <c r="J187" s="632">
        <v>128644</v>
      </c>
    </row>
    <row r="188" spans="1:10" ht="15" customHeight="1" x14ac:dyDescent="0.2">
      <c r="C188" s="795"/>
      <c r="D188" s="797"/>
      <c r="E188" s="797"/>
      <c r="F188" s="797"/>
      <c r="G188" s="711" t="s">
        <v>695</v>
      </c>
      <c r="H188" s="632">
        <v>98427</v>
      </c>
      <c r="I188" s="632">
        <v>132031</v>
      </c>
      <c r="J188" s="632">
        <v>138439</v>
      </c>
    </row>
    <row r="189" spans="1:10" ht="15" customHeight="1" x14ac:dyDescent="0.2">
      <c r="C189" s="795"/>
      <c r="D189" s="797"/>
      <c r="E189" s="797"/>
      <c r="F189" s="797"/>
      <c r="G189" s="711" t="s">
        <v>696</v>
      </c>
      <c r="H189" s="632">
        <v>67850</v>
      </c>
      <c r="I189" s="632">
        <v>68352</v>
      </c>
      <c r="J189" s="632">
        <v>77056</v>
      </c>
    </row>
    <row r="190" spans="1:10" ht="15" customHeight="1" x14ac:dyDescent="0.2">
      <c r="C190" s="795"/>
      <c r="D190" s="797"/>
      <c r="E190" s="797"/>
      <c r="F190" s="797"/>
      <c r="G190" s="711" t="s">
        <v>697</v>
      </c>
      <c r="H190" s="632">
        <v>46352</v>
      </c>
      <c r="I190" s="632">
        <v>50742</v>
      </c>
      <c r="J190" s="632">
        <v>53547</v>
      </c>
    </row>
    <row r="191" spans="1:10" ht="15" customHeight="1" x14ac:dyDescent="0.2">
      <c r="C191" s="795"/>
      <c r="D191" s="797"/>
      <c r="E191" s="797"/>
      <c r="F191" s="797"/>
      <c r="G191" s="711" t="s">
        <v>698</v>
      </c>
      <c r="H191" s="632">
        <v>31283</v>
      </c>
      <c r="I191" s="632">
        <v>16390</v>
      </c>
      <c r="J191" s="632">
        <v>16979</v>
      </c>
    </row>
    <row r="192" spans="1:10" ht="15" customHeight="1" x14ac:dyDescent="0.2">
      <c r="C192" s="795"/>
      <c r="D192" s="797"/>
      <c r="E192" s="797"/>
      <c r="F192" s="797"/>
      <c r="G192" s="711" t="s">
        <v>699</v>
      </c>
      <c r="H192" s="632">
        <v>41762</v>
      </c>
      <c r="I192" s="632">
        <v>43370</v>
      </c>
      <c r="J192" s="632">
        <v>45058</v>
      </c>
    </row>
    <row r="193" spans="3:10" ht="15" customHeight="1" x14ac:dyDescent="0.2">
      <c r="C193" s="795"/>
      <c r="D193" s="797"/>
      <c r="E193" s="797"/>
      <c r="F193" s="797"/>
      <c r="G193" s="711" t="s">
        <v>700</v>
      </c>
      <c r="H193" s="632">
        <v>52707</v>
      </c>
      <c r="I193" s="632">
        <v>62875</v>
      </c>
      <c r="J193" s="632">
        <v>65302</v>
      </c>
    </row>
    <row r="194" spans="3:10" ht="15" customHeight="1" x14ac:dyDescent="0.2">
      <c r="C194" s="795"/>
      <c r="D194" s="797"/>
      <c r="E194" s="797"/>
      <c r="F194" s="797"/>
      <c r="G194" s="711" t="s">
        <v>459</v>
      </c>
      <c r="H194" s="632">
        <v>0</v>
      </c>
      <c r="I194" s="632">
        <v>0</v>
      </c>
      <c r="J194" s="632">
        <v>0</v>
      </c>
    </row>
    <row r="195" spans="3:10" ht="15" customHeight="1" x14ac:dyDescent="0.2">
      <c r="C195" s="796"/>
      <c r="D195" s="798"/>
      <c r="E195" s="798"/>
      <c r="F195" s="798"/>
      <c r="G195" s="712" t="s">
        <v>1270</v>
      </c>
      <c r="H195" s="635">
        <f>SUM(H185:H194)</f>
        <v>585828</v>
      </c>
      <c r="I195" s="635">
        <f t="shared" ref="I195:J195" si="16">SUM(I185:I194)</f>
        <v>618386</v>
      </c>
      <c r="J195" s="635">
        <f t="shared" si="16"/>
        <v>653016</v>
      </c>
    </row>
    <row r="196" spans="3:10" customFormat="1" ht="15" customHeight="1" x14ac:dyDescent="0.2"/>
    <row r="197" spans="3:10" customFormat="1" ht="15" customHeight="1" x14ac:dyDescent="0.2"/>
    <row r="198" spans="3:10" customFormat="1" ht="15" customHeight="1" x14ac:dyDescent="0.2"/>
    <row r="199" spans="3:10" customFormat="1" ht="15" customHeight="1" x14ac:dyDescent="0.2"/>
    <row r="200" spans="3:10" customFormat="1" ht="15" customHeight="1" x14ac:dyDescent="0.2"/>
    <row r="201" spans="3:10" customFormat="1" ht="15" customHeight="1" x14ac:dyDescent="0.2"/>
    <row r="202" spans="3:10" customFormat="1" ht="15" customHeight="1" x14ac:dyDescent="0.2"/>
    <row r="203" spans="3:10" customFormat="1" ht="15" customHeight="1" x14ac:dyDescent="0.2"/>
    <row r="204" spans="3:10" customFormat="1" ht="15" customHeight="1" x14ac:dyDescent="0.2"/>
    <row r="205" spans="3:10" customFormat="1" ht="15" customHeight="1" x14ac:dyDescent="0.2"/>
    <row r="206" spans="3:10" customFormat="1" ht="15" customHeight="1" x14ac:dyDescent="0.2"/>
    <row r="207" spans="3:10" customFormat="1" ht="15" customHeight="1" x14ac:dyDescent="0.2"/>
    <row r="208" spans="3:10" customFormat="1" ht="15" customHeight="1" x14ac:dyDescent="0.2"/>
    <row r="209" customFormat="1" ht="15" customHeight="1" x14ac:dyDescent="0.2"/>
    <row r="210" customFormat="1" ht="15" customHeight="1" x14ac:dyDescent="0.2"/>
    <row r="211" customFormat="1" ht="15" customHeight="1" x14ac:dyDescent="0.2"/>
    <row r="212" customFormat="1" ht="15" customHeight="1" x14ac:dyDescent="0.2"/>
    <row r="213" customFormat="1" ht="15" customHeight="1" x14ac:dyDescent="0.2"/>
    <row r="214" customFormat="1" ht="15" customHeight="1" x14ac:dyDescent="0.2"/>
    <row r="215" customFormat="1" ht="15" customHeight="1" x14ac:dyDescent="0.2"/>
    <row r="216" customFormat="1" ht="15" customHeight="1" x14ac:dyDescent="0.2"/>
    <row r="217" customFormat="1" ht="15" customHeight="1" x14ac:dyDescent="0.2"/>
    <row r="218" customFormat="1" ht="15" customHeight="1" x14ac:dyDescent="0.2"/>
    <row r="219" customFormat="1" ht="15" customHeight="1" x14ac:dyDescent="0.2"/>
    <row r="220" customFormat="1" ht="15" customHeight="1" x14ac:dyDescent="0.2"/>
    <row r="221" customFormat="1" ht="15" customHeight="1" x14ac:dyDescent="0.2"/>
    <row r="222" customFormat="1" ht="15" customHeight="1" x14ac:dyDescent="0.2"/>
    <row r="223" customFormat="1" ht="15" customHeight="1" x14ac:dyDescent="0.2"/>
    <row r="224" customFormat="1" ht="15" customHeight="1" x14ac:dyDescent="0.2"/>
    <row r="225" customFormat="1" ht="15" customHeight="1" x14ac:dyDescent="0.2"/>
    <row r="226" customFormat="1" ht="15" customHeight="1" x14ac:dyDescent="0.2"/>
    <row r="227" customFormat="1" ht="15" customHeight="1" x14ac:dyDescent="0.2"/>
    <row r="228" customFormat="1" ht="15" customHeight="1" x14ac:dyDescent="0.2"/>
    <row r="229" customFormat="1" ht="15" customHeight="1" x14ac:dyDescent="0.2"/>
    <row r="230" customFormat="1" ht="15" customHeight="1" x14ac:dyDescent="0.2"/>
    <row r="231" customFormat="1" ht="15" customHeight="1" x14ac:dyDescent="0.2"/>
    <row r="232" customFormat="1" ht="15" customHeight="1" x14ac:dyDescent="0.2"/>
    <row r="233" customFormat="1" ht="15" customHeight="1" x14ac:dyDescent="0.2"/>
    <row r="234" customFormat="1" ht="15" customHeight="1" x14ac:dyDescent="0.2"/>
    <row r="235" customFormat="1" ht="15" customHeight="1" x14ac:dyDescent="0.2"/>
    <row r="236" customFormat="1" ht="15" customHeight="1" x14ac:dyDescent="0.2"/>
    <row r="237" customFormat="1" ht="15" customHeight="1" x14ac:dyDescent="0.2"/>
    <row r="238" customFormat="1" ht="15" customHeight="1" x14ac:dyDescent="0.2"/>
    <row r="239" customFormat="1" ht="15" customHeight="1" x14ac:dyDescent="0.2"/>
    <row r="240" customFormat="1" ht="15" customHeight="1" x14ac:dyDescent="0.2"/>
    <row r="241" customFormat="1" ht="15" customHeight="1" x14ac:dyDescent="0.2"/>
    <row r="242" customFormat="1" ht="15" customHeight="1" x14ac:dyDescent="0.2"/>
    <row r="243" customFormat="1" ht="15" customHeight="1" x14ac:dyDescent="0.2"/>
    <row r="244" customFormat="1" ht="15" customHeight="1" x14ac:dyDescent="0.2"/>
    <row r="245" customFormat="1" ht="15" customHeight="1" x14ac:dyDescent="0.2"/>
    <row r="246" customFormat="1" ht="15" customHeight="1" x14ac:dyDescent="0.2"/>
    <row r="247" customFormat="1" ht="15" customHeight="1" x14ac:dyDescent="0.2"/>
    <row r="248" customFormat="1" ht="15" customHeight="1" x14ac:dyDescent="0.2"/>
    <row r="249" customFormat="1" ht="15" customHeight="1" x14ac:dyDescent="0.2"/>
    <row r="250" customFormat="1" ht="15" customHeight="1" x14ac:dyDescent="0.2"/>
    <row r="251" customFormat="1" ht="15" customHeight="1" x14ac:dyDescent="0.2"/>
    <row r="252" customFormat="1" ht="15" customHeight="1" x14ac:dyDescent="0.2"/>
    <row r="253" customFormat="1" ht="15" customHeight="1" x14ac:dyDescent="0.2"/>
    <row r="254" customFormat="1" ht="15" customHeight="1" x14ac:dyDescent="0.2"/>
    <row r="255" customFormat="1" ht="15" customHeight="1" x14ac:dyDescent="0.2"/>
    <row r="256" customFormat="1" ht="15" customHeight="1" x14ac:dyDescent="0.2"/>
    <row r="257" customFormat="1" ht="15" customHeight="1" x14ac:dyDescent="0.2"/>
    <row r="258" customFormat="1" ht="15" customHeight="1" x14ac:dyDescent="0.2"/>
    <row r="259" customFormat="1" ht="15" customHeight="1" x14ac:dyDescent="0.2"/>
    <row r="260" customFormat="1" ht="15" customHeight="1" x14ac:dyDescent="0.2"/>
    <row r="261" customFormat="1" ht="15" customHeight="1" x14ac:dyDescent="0.2"/>
    <row r="262" customFormat="1" ht="15" customHeight="1" x14ac:dyDescent="0.2"/>
    <row r="263" customFormat="1" ht="15" customHeight="1" x14ac:dyDescent="0.2"/>
    <row r="264" customFormat="1" ht="15" customHeight="1" x14ac:dyDescent="0.2"/>
    <row r="265" customFormat="1" ht="15" customHeight="1" x14ac:dyDescent="0.2"/>
    <row r="266" customFormat="1" ht="15" customHeight="1" x14ac:dyDescent="0.2"/>
    <row r="267" customFormat="1" ht="15" customHeight="1" x14ac:dyDescent="0.2"/>
    <row r="268" customFormat="1" ht="15" customHeight="1" x14ac:dyDescent="0.2"/>
    <row r="269" customFormat="1" ht="15" customHeight="1" x14ac:dyDescent="0.2"/>
    <row r="270" customFormat="1" ht="15" customHeight="1" x14ac:dyDescent="0.2"/>
    <row r="271" customFormat="1" ht="15" customHeight="1" x14ac:dyDescent="0.2"/>
    <row r="272" customFormat="1" ht="15" customHeight="1" x14ac:dyDescent="0.2"/>
    <row r="273" customFormat="1" ht="15" customHeight="1" x14ac:dyDescent="0.2"/>
    <row r="274" customFormat="1" ht="15" customHeight="1" x14ac:dyDescent="0.2"/>
    <row r="275" customFormat="1" ht="15" customHeight="1" x14ac:dyDescent="0.2"/>
    <row r="276" customFormat="1" ht="15" customHeight="1" x14ac:dyDescent="0.2"/>
    <row r="277" customFormat="1" ht="15" customHeight="1" x14ac:dyDescent="0.2"/>
    <row r="278" customFormat="1" ht="15" customHeight="1" x14ac:dyDescent="0.2"/>
    <row r="279" customFormat="1" ht="15" customHeight="1" x14ac:dyDescent="0.2"/>
    <row r="280" customFormat="1" ht="15" customHeight="1" x14ac:dyDescent="0.2"/>
    <row r="281" customFormat="1" ht="15" customHeight="1" x14ac:dyDescent="0.2"/>
    <row r="282" customFormat="1" ht="15" customHeight="1" x14ac:dyDescent="0.2"/>
    <row r="283" customFormat="1" ht="15" customHeight="1" x14ac:dyDescent="0.2"/>
    <row r="284" customFormat="1" ht="15" customHeight="1" x14ac:dyDescent="0.2"/>
    <row r="285" customFormat="1" ht="15" customHeight="1" x14ac:dyDescent="0.2"/>
    <row r="286" customFormat="1" ht="15" customHeight="1" x14ac:dyDescent="0.2"/>
    <row r="287" customFormat="1" ht="15" customHeight="1" x14ac:dyDescent="0.2"/>
    <row r="288" customFormat="1" ht="15" customHeight="1" x14ac:dyDescent="0.2"/>
    <row r="289" customFormat="1" ht="15" customHeight="1" x14ac:dyDescent="0.2"/>
    <row r="290" customFormat="1" ht="15" customHeight="1" x14ac:dyDescent="0.2"/>
    <row r="291" customFormat="1" ht="15" customHeight="1" x14ac:dyDescent="0.2"/>
    <row r="292" customFormat="1" ht="15" customHeight="1" x14ac:dyDescent="0.2"/>
    <row r="293" customFormat="1" ht="15" customHeight="1" x14ac:dyDescent="0.2"/>
    <row r="294" customFormat="1" ht="15" customHeight="1" x14ac:dyDescent="0.2"/>
    <row r="295" customFormat="1" ht="15" customHeight="1" x14ac:dyDescent="0.2"/>
    <row r="296" customFormat="1" ht="15" customHeight="1" x14ac:dyDescent="0.2"/>
    <row r="297" customFormat="1" ht="15" customHeight="1" x14ac:dyDescent="0.2"/>
    <row r="298" customFormat="1" ht="15" customHeight="1" x14ac:dyDescent="0.2"/>
    <row r="299" customFormat="1" ht="15" customHeight="1" x14ac:dyDescent="0.2"/>
    <row r="300" customFormat="1" ht="15" customHeight="1" x14ac:dyDescent="0.2"/>
    <row r="301" customFormat="1" ht="15" customHeight="1" x14ac:dyDescent="0.2"/>
    <row r="302" customFormat="1" ht="15" customHeight="1" x14ac:dyDescent="0.2"/>
    <row r="303" customFormat="1" ht="15" customHeight="1" x14ac:dyDescent="0.2"/>
    <row r="304" customFormat="1" ht="15" customHeight="1" x14ac:dyDescent="0.2"/>
    <row r="305" customFormat="1" ht="15" customHeight="1" x14ac:dyDescent="0.2"/>
    <row r="306" customFormat="1" ht="15" customHeight="1" x14ac:dyDescent="0.2"/>
    <row r="307" customFormat="1" ht="15" customHeight="1" x14ac:dyDescent="0.2"/>
    <row r="308" customFormat="1" ht="15" customHeight="1" x14ac:dyDescent="0.2"/>
    <row r="309" customFormat="1" ht="15" customHeight="1" x14ac:dyDescent="0.2"/>
    <row r="310" customFormat="1" ht="15" customHeight="1" x14ac:dyDescent="0.2"/>
    <row r="311" customFormat="1" ht="15" customHeight="1" x14ac:dyDescent="0.2"/>
    <row r="312" customFormat="1" ht="15" customHeight="1" x14ac:dyDescent="0.2"/>
    <row r="313" customFormat="1"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row r="634" ht="15" customHeight="1" x14ac:dyDescent="0.2"/>
    <row r="635" ht="15" customHeight="1" x14ac:dyDescent="0.2"/>
    <row r="636" ht="15" customHeight="1" x14ac:dyDescent="0.2"/>
    <row r="637" ht="15" customHeight="1" x14ac:dyDescent="0.2"/>
    <row r="638" ht="15" customHeight="1" x14ac:dyDescent="0.2"/>
    <row r="639" ht="15" customHeight="1" x14ac:dyDescent="0.2"/>
    <row r="640" ht="15" customHeight="1" x14ac:dyDescent="0.2"/>
    <row r="641" ht="15" customHeight="1" x14ac:dyDescent="0.2"/>
    <row r="642" ht="15" customHeight="1" x14ac:dyDescent="0.2"/>
    <row r="643" ht="15" customHeight="1" x14ac:dyDescent="0.2"/>
    <row r="644" ht="15" customHeight="1" x14ac:dyDescent="0.2"/>
    <row r="645" ht="15" customHeight="1" x14ac:dyDescent="0.2"/>
    <row r="646" ht="15" customHeight="1" x14ac:dyDescent="0.2"/>
    <row r="647" ht="15" customHeight="1" x14ac:dyDescent="0.2"/>
    <row r="648" ht="15" customHeight="1" x14ac:dyDescent="0.2"/>
    <row r="649" ht="15" customHeight="1" x14ac:dyDescent="0.2"/>
    <row r="650" ht="15" customHeight="1" x14ac:dyDescent="0.2"/>
    <row r="651" ht="15" customHeight="1" x14ac:dyDescent="0.2"/>
    <row r="652" ht="15" customHeight="1" x14ac:dyDescent="0.2"/>
    <row r="653" ht="15" customHeight="1" x14ac:dyDescent="0.2"/>
    <row r="654" ht="15" customHeight="1" x14ac:dyDescent="0.2"/>
    <row r="655" ht="15" customHeight="1" x14ac:dyDescent="0.2"/>
    <row r="656" ht="15" customHeight="1" x14ac:dyDescent="0.2"/>
    <row r="657" ht="15" customHeight="1" x14ac:dyDescent="0.2"/>
    <row r="658" ht="15" customHeight="1" x14ac:dyDescent="0.2"/>
    <row r="659" ht="15" customHeight="1" x14ac:dyDescent="0.2"/>
    <row r="660" ht="15" customHeight="1" x14ac:dyDescent="0.2"/>
    <row r="661" ht="15" customHeight="1" x14ac:dyDescent="0.2"/>
    <row r="662" ht="15" customHeight="1" x14ac:dyDescent="0.2"/>
    <row r="663" ht="15" customHeight="1" x14ac:dyDescent="0.2"/>
    <row r="664" ht="15" customHeight="1" x14ac:dyDescent="0.2"/>
    <row r="665" ht="15" customHeight="1" x14ac:dyDescent="0.2"/>
    <row r="666" ht="15" customHeight="1" x14ac:dyDescent="0.2"/>
    <row r="667" ht="15" customHeight="1" x14ac:dyDescent="0.2"/>
    <row r="668" ht="15" customHeight="1" x14ac:dyDescent="0.2"/>
    <row r="669" ht="15" customHeight="1" x14ac:dyDescent="0.2"/>
    <row r="670" ht="15" customHeight="1" x14ac:dyDescent="0.2"/>
    <row r="671" ht="15" customHeight="1" x14ac:dyDescent="0.2"/>
    <row r="672" ht="15" customHeight="1" x14ac:dyDescent="0.2"/>
    <row r="673" ht="15" customHeight="1" x14ac:dyDescent="0.2"/>
    <row r="674" ht="15" customHeight="1" x14ac:dyDescent="0.2"/>
    <row r="675" ht="15" customHeight="1" x14ac:dyDescent="0.2"/>
    <row r="676" ht="15" customHeight="1" x14ac:dyDescent="0.2"/>
    <row r="677" ht="15" customHeight="1" x14ac:dyDescent="0.2"/>
    <row r="678" ht="15" customHeight="1" x14ac:dyDescent="0.2"/>
    <row r="679" ht="15" customHeight="1" x14ac:dyDescent="0.2"/>
    <row r="680" ht="15" customHeight="1" x14ac:dyDescent="0.2"/>
    <row r="681" ht="15" customHeight="1" x14ac:dyDescent="0.2"/>
    <row r="682" ht="15" customHeight="1" x14ac:dyDescent="0.2"/>
    <row r="683" ht="15" customHeight="1" x14ac:dyDescent="0.2"/>
    <row r="684" ht="15" customHeight="1" x14ac:dyDescent="0.2"/>
    <row r="685" ht="15" customHeight="1" x14ac:dyDescent="0.2"/>
    <row r="686" ht="15" customHeight="1" x14ac:dyDescent="0.2"/>
    <row r="687" ht="15" customHeight="1" x14ac:dyDescent="0.2"/>
    <row r="688" ht="15" customHeight="1" x14ac:dyDescent="0.2"/>
    <row r="689" ht="15" customHeight="1" x14ac:dyDescent="0.2"/>
    <row r="690" ht="15" customHeight="1" x14ac:dyDescent="0.2"/>
    <row r="691" ht="15" customHeight="1" x14ac:dyDescent="0.2"/>
    <row r="692" ht="15" customHeight="1" x14ac:dyDescent="0.2"/>
    <row r="693" ht="15" customHeight="1" x14ac:dyDescent="0.2"/>
    <row r="694" ht="15" customHeight="1" x14ac:dyDescent="0.2"/>
    <row r="695" ht="15" customHeight="1" x14ac:dyDescent="0.2"/>
    <row r="696" ht="15" customHeight="1" x14ac:dyDescent="0.2"/>
    <row r="697" ht="15" customHeight="1" x14ac:dyDescent="0.2"/>
    <row r="698" ht="15" customHeight="1" x14ac:dyDescent="0.2"/>
    <row r="699" ht="15" customHeight="1" x14ac:dyDescent="0.2"/>
    <row r="700" ht="15" customHeight="1" x14ac:dyDescent="0.2"/>
    <row r="701" ht="15" customHeight="1" x14ac:dyDescent="0.2"/>
    <row r="702" ht="15" customHeight="1" x14ac:dyDescent="0.2"/>
    <row r="703" ht="15" customHeight="1" x14ac:dyDescent="0.2"/>
    <row r="704" ht="15" customHeight="1" x14ac:dyDescent="0.2"/>
    <row r="705" ht="15" customHeight="1" x14ac:dyDescent="0.2"/>
    <row r="706" ht="15" customHeight="1" x14ac:dyDescent="0.2"/>
    <row r="707" ht="15" customHeight="1" x14ac:dyDescent="0.2"/>
    <row r="708" ht="15" customHeight="1" x14ac:dyDescent="0.2"/>
    <row r="709" ht="15" customHeight="1" x14ac:dyDescent="0.2"/>
    <row r="710" ht="15" customHeight="1" x14ac:dyDescent="0.2"/>
    <row r="711" ht="15" customHeight="1" x14ac:dyDescent="0.2"/>
    <row r="712" ht="15" customHeight="1" x14ac:dyDescent="0.2"/>
    <row r="713" ht="15" customHeight="1" x14ac:dyDescent="0.2"/>
    <row r="714" ht="15" customHeight="1" x14ac:dyDescent="0.2"/>
    <row r="715" ht="15" customHeight="1" x14ac:dyDescent="0.2"/>
    <row r="716" ht="15" customHeight="1" x14ac:dyDescent="0.2"/>
    <row r="717" ht="15" customHeight="1" x14ac:dyDescent="0.2"/>
    <row r="718" ht="15" customHeight="1" x14ac:dyDescent="0.2"/>
    <row r="719" ht="15" customHeight="1" x14ac:dyDescent="0.2"/>
    <row r="720" ht="15" customHeight="1" x14ac:dyDescent="0.2"/>
    <row r="721" ht="15" customHeight="1" x14ac:dyDescent="0.2"/>
    <row r="722" ht="15" customHeight="1" x14ac:dyDescent="0.2"/>
    <row r="723" ht="15" customHeight="1" x14ac:dyDescent="0.2"/>
    <row r="724" ht="15" customHeight="1" x14ac:dyDescent="0.2"/>
    <row r="725" ht="15" customHeight="1" x14ac:dyDescent="0.2"/>
    <row r="726" ht="15" customHeight="1" x14ac:dyDescent="0.2"/>
    <row r="727" ht="15" customHeight="1" x14ac:dyDescent="0.2"/>
    <row r="728" ht="15" customHeight="1" x14ac:dyDescent="0.2"/>
    <row r="729" ht="15" customHeight="1" x14ac:dyDescent="0.2"/>
    <row r="730" ht="15" customHeight="1" x14ac:dyDescent="0.2"/>
    <row r="731" ht="15" customHeight="1" x14ac:dyDescent="0.2"/>
    <row r="732" ht="15" customHeight="1" x14ac:dyDescent="0.2"/>
    <row r="733" ht="15" customHeight="1" x14ac:dyDescent="0.2"/>
    <row r="734" ht="15" customHeight="1" x14ac:dyDescent="0.2"/>
    <row r="735" ht="15" customHeight="1" x14ac:dyDescent="0.2"/>
    <row r="736" ht="15" customHeight="1" x14ac:dyDescent="0.2"/>
    <row r="737" ht="15" customHeight="1" x14ac:dyDescent="0.2"/>
    <row r="738" ht="15" customHeight="1" x14ac:dyDescent="0.2"/>
    <row r="739" ht="15" customHeight="1" x14ac:dyDescent="0.2"/>
    <row r="740" ht="15" customHeight="1" x14ac:dyDescent="0.2"/>
    <row r="741" ht="15" customHeight="1" x14ac:dyDescent="0.2"/>
    <row r="742" ht="15" customHeight="1" x14ac:dyDescent="0.2"/>
    <row r="743" ht="15" customHeight="1" x14ac:dyDescent="0.2"/>
    <row r="744" ht="15" customHeight="1" x14ac:dyDescent="0.2"/>
    <row r="745" ht="15" customHeight="1" x14ac:dyDescent="0.2"/>
    <row r="746" ht="15" customHeight="1" x14ac:dyDescent="0.2"/>
    <row r="747" ht="15" customHeight="1" x14ac:dyDescent="0.2"/>
    <row r="748" ht="15" customHeight="1" x14ac:dyDescent="0.2"/>
    <row r="749" ht="15" customHeight="1" x14ac:dyDescent="0.2"/>
    <row r="750" ht="15" customHeight="1" x14ac:dyDescent="0.2"/>
    <row r="751" ht="15" customHeight="1" x14ac:dyDescent="0.2"/>
    <row r="752" ht="15" customHeight="1" x14ac:dyDescent="0.2"/>
    <row r="753" ht="15" customHeight="1" x14ac:dyDescent="0.2"/>
    <row r="754" ht="15" customHeight="1" x14ac:dyDescent="0.2"/>
    <row r="755" ht="15" customHeight="1" x14ac:dyDescent="0.2"/>
    <row r="756" ht="15" customHeight="1" x14ac:dyDescent="0.2"/>
    <row r="757" ht="15" customHeight="1" x14ac:dyDescent="0.2"/>
    <row r="758" ht="15" customHeight="1" x14ac:dyDescent="0.2"/>
    <row r="759" ht="15" customHeight="1" x14ac:dyDescent="0.2"/>
    <row r="760" ht="15" customHeight="1" x14ac:dyDescent="0.2"/>
    <row r="761" ht="15" customHeight="1" x14ac:dyDescent="0.2"/>
    <row r="762" ht="15" customHeight="1" x14ac:dyDescent="0.2"/>
    <row r="763" ht="15" customHeight="1" x14ac:dyDescent="0.2"/>
    <row r="764" ht="15" customHeight="1" x14ac:dyDescent="0.2"/>
    <row r="765" ht="15" customHeight="1" x14ac:dyDescent="0.2"/>
    <row r="766" ht="15" customHeight="1" x14ac:dyDescent="0.2"/>
    <row r="767" ht="15" customHeight="1" x14ac:dyDescent="0.2"/>
    <row r="768" ht="15" customHeight="1" x14ac:dyDescent="0.2"/>
    <row r="769" ht="15" customHeight="1" x14ac:dyDescent="0.2"/>
    <row r="770" ht="15" customHeight="1" x14ac:dyDescent="0.2"/>
    <row r="771" ht="15" customHeight="1" x14ac:dyDescent="0.2"/>
    <row r="772" ht="15" customHeight="1" x14ac:dyDescent="0.2"/>
    <row r="773" ht="15" customHeight="1" x14ac:dyDescent="0.2"/>
    <row r="774" ht="15" customHeight="1" x14ac:dyDescent="0.2"/>
    <row r="775" ht="15" customHeight="1" x14ac:dyDescent="0.2"/>
    <row r="776" ht="15" customHeight="1" x14ac:dyDescent="0.2"/>
    <row r="777" ht="15" customHeight="1" x14ac:dyDescent="0.2"/>
    <row r="778" ht="15" customHeight="1" x14ac:dyDescent="0.2"/>
    <row r="779" ht="15" customHeight="1" x14ac:dyDescent="0.2"/>
    <row r="780" ht="15" customHeight="1" x14ac:dyDescent="0.2"/>
    <row r="781" ht="15" customHeight="1" x14ac:dyDescent="0.2"/>
    <row r="782" ht="15" customHeight="1" x14ac:dyDescent="0.2"/>
    <row r="783" ht="15" customHeight="1" x14ac:dyDescent="0.2"/>
    <row r="784" ht="15" customHeight="1" x14ac:dyDescent="0.2"/>
    <row r="785" ht="15" customHeight="1" x14ac:dyDescent="0.2"/>
    <row r="786" ht="15" customHeight="1" x14ac:dyDescent="0.2"/>
    <row r="787" ht="15" customHeight="1" x14ac:dyDescent="0.2"/>
    <row r="788" ht="15" customHeight="1" x14ac:dyDescent="0.2"/>
    <row r="789" ht="15" customHeight="1" x14ac:dyDescent="0.2"/>
    <row r="790" ht="15" customHeight="1" x14ac:dyDescent="0.2"/>
    <row r="791" ht="15" customHeight="1" x14ac:dyDescent="0.2"/>
    <row r="792" ht="15" customHeight="1" x14ac:dyDescent="0.2"/>
    <row r="793" ht="15" customHeight="1" x14ac:dyDescent="0.2"/>
    <row r="794" ht="15" customHeight="1" x14ac:dyDescent="0.2"/>
    <row r="795" ht="15" customHeight="1" x14ac:dyDescent="0.2"/>
    <row r="796" ht="15" customHeight="1" x14ac:dyDescent="0.2"/>
    <row r="797" ht="15" customHeight="1" x14ac:dyDescent="0.2"/>
    <row r="798" ht="15" customHeight="1" x14ac:dyDescent="0.2"/>
    <row r="799" ht="15" customHeight="1" x14ac:dyDescent="0.2"/>
    <row r="800" ht="15" customHeight="1" x14ac:dyDescent="0.2"/>
    <row r="801" ht="15" customHeight="1" x14ac:dyDescent="0.2"/>
    <row r="802" ht="15" customHeight="1" x14ac:dyDescent="0.2"/>
    <row r="803" ht="15" customHeight="1" x14ac:dyDescent="0.2"/>
    <row r="804" ht="15" customHeight="1" x14ac:dyDescent="0.2"/>
    <row r="805" ht="15" customHeight="1" x14ac:dyDescent="0.2"/>
    <row r="806" ht="15" customHeight="1" x14ac:dyDescent="0.2"/>
    <row r="807" ht="15" customHeight="1" x14ac:dyDescent="0.2"/>
    <row r="808" ht="15" customHeight="1" x14ac:dyDescent="0.2"/>
    <row r="809" ht="15" customHeight="1" x14ac:dyDescent="0.2"/>
    <row r="810" ht="15" customHeight="1" x14ac:dyDescent="0.2"/>
    <row r="811" ht="15" customHeight="1" x14ac:dyDescent="0.2"/>
    <row r="812" ht="15" customHeight="1" x14ac:dyDescent="0.2"/>
    <row r="813" ht="15" customHeight="1" x14ac:dyDescent="0.2"/>
    <row r="814" ht="15" customHeight="1" x14ac:dyDescent="0.2"/>
    <row r="815" ht="15" customHeight="1" x14ac:dyDescent="0.2"/>
    <row r="816" ht="15" customHeight="1" x14ac:dyDescent="0.2"/>
    <row r="817" ht="15" customHeight="1" x14ac:dyDescent="0.2"/>
    <row r="818" ht="15" customHeight="1" x14ac:dyDescent="0.2"/>
    <row r="819" ht="15" customHeight="1" x14ac:dyDescent="0.2"/>
    <row r="820" ht="15" customHeight="1" x14ac:dyDescent="0.2"/>
    <row r="821" ht="15" customHeight="1" x14ac:dyDescent="0.2"/>
    <row r="822" ht="15" customHeight="1" x14ac:dyDescent="0.2"/>
    <row r="823" ht="15" customHeight="1" x14ac:dyDescent="0.2"/>
    <row r="824" ht="15" customHeight="1" x14ac:dyDescent="0.2"/>
    <row r="825" ht="15" customHeight="1" x14ac:dyDescent="0.2"/>
    <row r="826" ht="15" customHeight="1" x14ac:dyDescent="0.2"/>
    <row r="827" ht="15" customHeight="1" x14ac:dyDescent="0.2"/>
    <row r="828" ht="15" customHeight="1" x14ac:dyDescent="0.2"/>
    <row r="829" ht="15" customHeight="1" x14ac:dyDescent="0.2"/>
    <row r="830" ht="15" customHeight="1" x14ac:dyDescent="0.2"/>
    <row r="831" ht="15" customHeight="1" x14ac:dyDescent="0.2"/>
    <row r="832" ht="15" customHeight="1" x14ac:dyDescent="0.2"/>
    <row r="833" ht="15" customHeight="1" x14ac:dyDescent="0.2"/>
    <row r="834" ht="15" customHeight="1" x14ac:dyDescent="0.2"/>
    <row r="835" ht="15" customHeight="1" x14ac:dyDescent="0.2"/>
    <row r="836" ht="15" customHeight="1" x14ac:dyDescent="0.2"/>
    <row r="837" ht="15" customHeight="1" x14ac:dyDescent="0.2"/>
    <row r="838" ht="15" customHeight="1" x14ac:dyDescent="0.2"/>
    <row r="839" ht="15" customHeight="1" x14ac:dyDescent="0.2"/>
    <row r="840" ht="15" customHeight="1" x14ac:dyDescent="0.2"/>
    <row r="841" ht="15" customHeight="1" x14ac:dyDescent="0.2"/>
    <row r="842" ht="15" customHeight="1" x14ac:dyDescent="0.2"/>
    <row r="843" ht="15" customHeight="1" x14ac:dyDescent="0.2"/>
    <row r="844" ht="15" customHeight="1" x14ac:dyDescent="0.2"/>
    <row r="845" ht="15" customHeight="1" x14ac:dyDescent="0.2"/>
    <row r="846" ht="15" customHeight="1" x14ac:dyDescent="0.2"/>
    <row r="847" ht="15" customHeight="1" x14ac:dyDescent="0.2"/>
    <row r="848" ht="15" customHeight="1" x14ac:dyDescent="0.2"/>
    <row r="849" ht="15" customHeight="1" x14ac:dyDescent="0.2"/>
    <row r="850" ht="15" customHeight="1" x14ac:dyDescent="0.2"/>
  </sheetData>
  <mergeCells count="74">
    <mergeCell ref="H6:H7"/>
    <mergeCell ref="C5:C7"/>
    <mergeCell ref="D5:D7"/>
    <mergeCell ref="E5:E7"/>
    <mergeCell ref="F5:F7"/>
    <mergeCell ref="G5:G7"/>
    <mergeCell ref="C9:C19"/>
    <mergeCell ref="D9:D19"/>
    <mergeCell ref="E9:E19"/>
    <mergeCell ref="F9:F19"/>
    <mergeCell ref="C20:C30"/>
    <mergeCell ref="D20:D30"/>
    <mergeCell ref="E20:E30"/>
    <mergeCell ref="F20:F30"/>
    <mergeCell ref="C31:C41"/>
    <mergeCell ref="D31:D41"/>
    <mergeCell ref="E31:E41"/>
    <mergeCell ref="F31:F41"/>
    <mergeCell ref="C42:C52"/>
    <mergeCell ref="D42:D52"/>
    <mergeCell ref="E42:E52"/>
    <mergeCell ref="F42:F52"/>
    <mergeCell ref="C53:C63"/>
    <mergeCell ref="D53:D63"/>
    <mergeCell ref="E53:E63"/>
    <mergeCell ref="F53:F63"/>
    <mergeCell ref="C64:C74"/>
    <mergeCell ref="D64:D74"/>
    <mergeCell ref="E64:E74"/>
    <mergeCell ref="F64:F74"/>
    <mergeCell ref="C75:C85"/>
    <mergeCell ref="D75:D85"/>
    <mergeCell ref="E75:E85"/>
    <mergeCell ref="F75:F85"/>
    <mergeCell ref="C86:C96"/>
    <mergeCell ref="D86:D96"/>
    <mergeCell ref="E86:E96"/>
    <mergeCell ref="F86:F96"/>
    <mergeCell ref="C97:C107"/>
    <mergeCell ref="D97:D107"/>
    <mergeCell ref="E97:E107"/>
    <mergeCell ref="F97:F107"/>
    <mergeCell ref="C108:C118"/>
    <mergeCell ref="D108:D118"/>
    <mergeCell ref="E108:E118"/>
    <mergeCell ref="F108:F118"/>
    <mergeCell ref="C119:C129"/>
    <mergeCell ref="D119:D129"/>
    <mergeCell ref="E119:E129"/>
    <mergeCell ref="F119:F129"/>
    <mergeCell ref="C130:C140"/>
    <mergeCell ref="D130:D140"/>
    <mergeCell ref="E130:E140"/>
    <mergeCell ref="F130:F140"/>
    <mergeCell ref="C141:C151"/>
    <mergeCell ref="D141:D151"/>
    <mergeCell ref="E141:E151"/>
    <mergeCell ref="F141:F151"/>
    <mergeCell ref="C152:C162"/>
    <mergeCell ref="D152:D162"/>
    <mergeCell ref="E152:E162"/>
    <mergeCell ref="F152:F162"/>
    <mergeCell ref="C185:C195"/>
    <mergeCell ref="D185:D195"/>
    <mergeCell ref="E185:E195"/>
    <mergeCell ref="F185:F195"/>
    <mergeCell ref="C163:C173"/>
    <mergeCell ref="D163:D173"/>
    <mergeCell ref="E163:E173"/>
    <mergeCell ref="F163:F173"/>
    <mergeCell ref="C174:C184"/>
    <mergeCell ref="D174:D184"/>
    <mergeCell ref="E174:E184"/>
    <mergeCell ref="F174:F184"/>
  </mergeCells>
  <conditionalFormatting sqref="C75:C85">
    <cfRule type="expression" dxfId="100" priority="46" stopIfTrue="1">
      <formula>$N75=1</formula>
    </cfRule>
    <cfRule type="expression" dxfId="99" priority="47">
      <formula>$C75=$C64</formula>
    </cfRule>
    <cfRule type="expression" dxfId="98" priority="48">
      <formula>$N86=1</formula>
    </cfRule>
  </conditionalFormatting>
  <conditionalFormatting sqref="C86:C96">
    <cfRule type="expression" dxfId="97" priority="43" stopIfTrue="1">
      <formula>$N86=1</formula>
    </cfRule>
    <cfRule type="expression" dxfId="96" priority="44">
      <formula>$C86=$C75</formula>
    </cfRule>
    <cfRule type="expression" dxfId="95" priority="45">
      <formula>$N97=1</formula>
    </cfRule>
  </conditionalFormatting>
  <conditionalFormatting sqref="C97:C107">
    <cfRule type="expression" dxfId="94" priority="40" stopIfTrue="1">
      <formula>$N97=1</formula>
    </cfRule>
    <cfRule type="expression" dxfId="93" priority="41">
      <formula>$C97=$C86</formula>
    </cfRule>
    <cfRule type="expression" dxfId="92" priority="42">
      <formula>$N108=1</formula>
    </cfRule>
  </conditionalFormatting>
  <conditionalFormatting sqref="C108:C118">
    <cfRule type="expression" dxfId="91" priority="37" stopIfTrue="1">
      <formula>$N108=1</formula>
    </cfRule>
    <cfRule type="expression" dxfId="90" priority="38">
      <formula>$C108=$C97</formula>
    </cfRule>
    <cfRule type="expression" dxfId="89" priority="39">
      <formula>$N119=1</formula>
    </cfRule>
  </conditionalFormatting>
  <conditionalFormatting sqref="C119:C129">
    <cfRule type="expression" dxfId="88" priority="34" stopIfTrue="1">
      <formula>$N119=1</formula>
    </cfRule>
    <cfRule type="expression" dxfId="87" priority="35">
      <formula>$C119=$C108</formula>
    </cfRule>
    <cfRule type="expression" dxfId="86" priority="36">
      <formula>$N130=1</formula>
    </cfRule>
  </conditionalFormatting>
  <conditionalFormatting sqref="C130:C140">
    <cfRule type="expression" dxfId="85" priority="31" stopIfTrue="1">
      <formula>$N130=1</formula>
    </cfRule>
    <cfRule type="expression" dxfId="84" priority="32">
      <formula>$C130=$C119</formula>
    </cfRule>
    <cfRule type="expression" dxfId="83" priority="33">
      <formula>$N141=1</formula>
    </cfRule>
  </conditionalFormatting>
  <conditionalFormatting sqref="C141:C151">
    <cfRule type="expression" dxfId="82" priority="28" stopIfTrue="1">
      <formula>$N141=1</formula>
    </cfRule>
    <cfRule type="expression" dxfId="81" priority="29">
      <formula>$C141=$C130</formula>
    </cfRule>
    <cfRule type="expression" dxfId="80" priority="30">
      <formula>$N152=1</formula>
    </cfRule>
  </conditionalFormatting>
  <conditionalFormatting sqref="C152:C162">
    <cfRule type="expression" dxfId="79" priority="25" stopIfTrue="1">
      <formula>$N152=1</formula>
    </cfRule>
    <cfRule type="expression" dxfId="78" priority="26">
      <formula>$C152=$C141</formula>
    </cfRule>
    <cfRule type="expression" dxfId="77" priority="27">
      <formula>$N163=1</formula>
    </cfRule>
  </conditionalFormatting>
  <conditionalFormatting sqref="C163:C173">
    <cfRule type="expression" dxfId="76" priority="22" stopIfTrue="1">
      <formula>$N163=1</formula>
    </cfRule>
    <cfRule type="expression" dxfId="75" priority="23">
      <formula>$C163=$C152</formula>
    </cfRule>
    <cfRule type="expression" dxfId="74" priority="24">
      <formula>$N174=1</formula>
    </cfRule>
  </conditionalFormatting>
  <conditionalFormatting sqref="C174:C184">
    <cfRule type="expression" dxfId="73" priority="19" stopIfTrue="1">
      <formula>$N174=1</formula>
    </cfRule>
    <cfRule type="expression" dxfId="72" priority="20">
      <formula>$C174=$C163</formula>
    </cfRule>
    <cfRule type="expression" dxfId="71" priority="21">
      <formula>$N185=1</formula>
    </cfRule>
  </conditionalFormatting>
  <conditionalFormatting sqref="C185:C195">
    <cfRule type="expression" dxfId="70" priority="16" stopIfTrue="1">
      <formula>$N185=1</formula>
    </cfRule>
    <cfRule type="expression" dxfId="69" priority="17">
      <formula>$C185=$C174</formula>
    </cfRule>
    <cfRule type="expression" dxfId="68" priority="18">
      <formula>$N196=1</formula>
    </cfRule>
  </conditionalFormatting>
  <conditionalFormatting sqref="C20:C30">
    <cfRule type="expression" dxfId="67" priority="13" stopIfTrue="1">
      <formula>$N20=1</formula>
    </cfRule>
    <cfRule type="expression" dxfId="66" priority="14">
      <formula>$C20=$C9</formula>
    </cfRule>
    <cfRule type="expression" dxfId="65" priority="15">
      <formula>$N31=1</formula>
    </cfRule>
  </conditionalFormatting>
  <conditionalFormatting sqref="C31:C41">
    <cfRule type="expression" dxfId="64" priority="10" stopIfTrue="1">
      <formula>$N31=1</formula>
    </cfRule>
    <cfRule type="expression" dxfId="63" priority="11">
      <formula>$C31=$C20</formula>
    </cfRule>
    <cfRule type="expression" dxfId="62" priority="12">
      <formula>$N42=1</formula>
    </cfRule>
  </conditionalFormatting>
  <conditionalFormatting sqref="C42:C52">
    <cfRule type="expression" dxfId="61" priority="7" stopIfTrue="1">
      <formula>$N42=1</formula>
    </cfRule>
    <cfRule type="expression" dxfId="60" priority="8">
      <formula>$C42=$C31</formula>
    </cfRule>
    <cfRule type="expression" dxfId="59" priority="9">
      <formula>$N53=1</formula>
    </cfRule>
  </conditionalFormatting>
  <conditionalFormatting sqref="C53:C63">
    <cfRule type="expression" dxfId="58" priority="4" stopIfTrue="1">
      <formula>$N53=1</formula>
    </cfRule>
    <cfRule type="expression" dxfId="57" priority="5">
      <formula>$C53=$C42</formula>
    </cfRule>
    <cfRule type="expression" dxfId="56" priority="6">
      <formula>$N64=1</formula>
    </cfRule>
  </conditionalFormatting>
  <conditionalFormatting sqref="C64:C74">
    <cfRule type="expression" dxfId="55" priority="1" stopIfTrue="1">
      <formula>$N64=1</formula>
    </cfRule>
    <cfRule type="expression" dxfId="54" priority="2">
      <formula>$C64=$C53</formula>
    </cfRule>
    <cfRule type="expression" dxfId="53" priority="3">
      <formula>$N75=1</formula>
    </cfRule>
  </conditionalFormatting>
  <printOptions horizontalCentered="1"/>
  <pageMargins left="0" right="0" top="0.78740157480314965" bottom="0.59055118110236227" header="0.51181102362204722" footer="0.51181102362204722"/>
  <pageSetup paperSize="9" scale="70" orientation="landscape" r:id="rId1"/>
  <headerFooter alignWithMargins="0"/>
  <rowBreaks count="5" manualBreakCount="5">
    <brk id="41" min="1" max="10" man="1"/>
    <brk id="74" min="1" max="10" man="1"/>
    <brk id="107" min="1" max="10" man="1"/>
    <brk id="140" min="1" max="10" man="1"/>
    <brk id="173"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autoPageBreaks="0"/>
  </sheetPr>
  <dimension ref="A1:U350"/>
  <sheetViews>
    <sheetView showGridLines="0" topLeftCell="B7" zoomScaleNormal="100" zoomScaleSheetLayoutView="100" workbookViewId="0">
      <selection activeCell="J15" sqref="J15"/>
    </sheetView>
  </sheetViews>
  <sheetFormatPr defaultColWidth="9.28515625" defaultRowHeight="12.75" x14ac:dyDescent="0.2"/>
  <cols>
    <col min="1" max="1" width="9.28515625" style="707"/>
    <col min="2" max="2" width="2.7109375" style="16" customWidth="1"/>
    <col min="3" max="3" width="24.85546875" style="66" customWidth="1"/>
    <col min="4" max="4" width="32" style="16" customWidth="1"/>
    <col min="5" max="6" width="30.7109375" style="16" customWidth="1"/>
    <col min="7" max="7" width="25.85546875" style="16" customWidth="1"/>
    <col min="8" max="10" width="15.42578125" style="16" customWidth="1"/>
    <col min="11" max="11" width="2.7109375" style="16" customWidth="1"/>
    <col min="12" max="12" width="9.28515625" style="16"/>
    <col min="13" max="14" width="9.28515625" customWidth="1"/>
    <col min="15" max="15" width="85.7109375" customWidth="1"/>
    <col min="16" max="16" width="9.28515625" style="16" customWidth="1"/>
    <col min="17" max="19" width="9.28515625" customWidth="1"/>
    <col min="22" max="16384" width="9.28515625" style="16"/>
  </cols>
  <sheetData>
    <row r="1" spans="1:21" s="702" customFormat="1" ht="15.75" x14ac:dyDescent="0.25">
      <c r="A1" s="701"/>
      <c r="C1" s="12" t="s">
        <v>1392</v>
      </c>
      <c r="D1" s="12"/>
      <c r="E1" s="12"/>
      <c r="F1" s="12"/>
      <c r="G1" s="12"/>
      <c r="H1" s="12"/>
      <c r="I1" s="12"/>
      <c r="J1" s="12"/>
      <c r="M1"/>
      <c r="N1"/>
      <c r="O1"/>
      <c r="Q1"/>
      <c r="R1"/>
      <c r="S1"/>
      <c r="T1"/>
      <c r="U1"/>
    </row>
    <row r="2" spans="1:21" s="702" customFormat="1" ht="15.75" x14ac:dyDescent="0.25">
      <c r="A2" s="701"/>
      <c r="M2"/>
      <c r="N2"/>
      <c r="O2"/>
      <c r="Q2"/>
      <c r="R2"/>
      <c r="S2"/>
      <c r="T2"/>
      <c r="U2"/>
    </row>
    <row r="3" spans="1:21" s="702" customFormat="1" ht="15.75" x14ac:dyDescent="0.25">
      <c r="A3" s="701"/>
      <c r="C3" s="12" t="s">
        <v>1393</v>
      </c>
      <c r="D3" s="12"/>
      <c r="E3" s="12"/>
      <c r="F3" s="12"/>
      <c r="G3" s="12"/>
      <c r="H3" s="12"/>
      <c r="I3" s="12"/>
      <c r="J3" s="12"/>
      <c r="M3"/>
      <c r="N3"/>
      <c r="O3"/>
      <c r="Q3"/>
      <c r="R3"/>
      <c r="S3"/>
      <c r="T3"/>
      <c r="U3"/>
    </row>
    <row r="4" spans="1:21" s="702" customFormat="1" ht="15.75" x14ac:dyDescent="0.25">
      <c r="A4" s="701"/>
      <c r="M4"/>
      <c r="N4"/>
      <c r="O4"/>
      <c r="Q4"/>
      <c r="R4"/>
      <c r="S4"/>
      <c r="T4"/>
      <c r="U4"/>
    </row>
    <row r="5" spans="1:21" s="66" customFormat="1" x14ac:dyDescent="0.2">
      <c r="A5" s="703"/>
      <c r="C5" s="803" t="s">
        <v>1321</v>
      </c>
      <c r="D5" s="806" t="s">
        <v>1322</v>
      </c>
      <c r="E5" s="803" t="s">
        <v>1323</v>
      </c>
      <c r="F5" s="819"/>
      <c r="G5" s="813"/>
      <c r="H5" s="704" t="s">
        <v>1263</v>
      </c>
      <c r="I5" s="705" t="s">
        <v>1264</v>
      </c>
      <c r="J5" s="706"/>
      <c r="M5"/>
      <c r="N5"/>
      <c r="O5"/>
      <c r="Q5"/>
      <c r="R5"/>
      <c r="S5"/>
      <c r="T5"/>
      <c r="U5"/>
    </row>
    <row r="6" spans="1:21" s="66" customFormat="1" x14ac:dyDescent="0.2">
      <c r="A6" s="703"/>
      <c r="C6" s="804"/>
      <c r="D6" s="807"/>
      <c r="E6" s="804"/>
      <c r="F6" s="820"/>
      <c r="G6" s="814"/>
      <c r="H6" s="785" t="str">
        <f>LEFT([5]Settings!$AB$2,4)+1 &amp; "/" &amp; RIGHT([5]Settings!$AB$2,2)+1</f>
        <v>2017/18</v>
      </c>
      <c r="I6" s="626" t="s">
        <v>1265</v>
      </c>
      <c r="J6" s="626"/>
      <c r="M6"/>
      <c r="N6"/>
      <c r="O6"/>
      <c r="Q6"/>
      <c r="R6"/>
      <c r="S6"/>
      <c r="T6"/>
      <c r="U6"/>
    </row>
    <row r="7" spans="1:21" s="66" customFormat="1" x14ac:dyDescent="0.2">
      <c r="A7" s="703"/>
      <c r="C7" s="805"/>
      <c r="D7" s="808"/>
      <c r="E7" s="805"/>
      <c r="F7" s="821"/>
      <c r="G7" s="815"/>
      <c r="H7" s="787"/>
      <c r="I7" s="627" t="str">
        <f>LEFT([5]Settings!$AB$2,4)+2 &amp; "/" &amp; RIGHT([5]Settings!$AB$2,2)+2</f>
        <v>2018/19</v>
      </c>
      <c r="J7" s="627" t="str">
        <f>LEFT([5]Settings!$AB$2,4)+3 &amp; "/" &amp; RIGHT([5]Settings!$AB$2,2)+3</f>
        <v>2019/20</v>
      </c>
      <c r="M7"/>
      <c r="N7"/>
      <c r="O7"/>
      <c r="Q7"/>
      <c r="R7"/>
      <c r="S7"/>
      <c r="T7"/>
      <c r="U7"/>
    </row>
    <row r="8" spans="1:21" x14ac:dyDescent="0.2">
      <c r="C8" s="717"/>
      <c r="D8" s="718"/>
      <c r="E8" s="718"/>
      <c r="F8" s="718"/>
      <c r="G8" s="718"/>
      <c r="H8" s="719" t="s">
        <v>1266</v>
      </c>
      <c r="I8" s="719" t="s">
        <v>1266</v>
      </c>
      <c r="J8" s="719" t="s">
        <v>1266</v>
      </c>
    </row>
    <row r="9" spans="1:21" x14ac:dyDescent="0.2">
      <c r="C9" s="361" t="s">
        <v>1394</v>
      </c>
      <c r="D9" s="720"/>
      <c r="E9" s="720"/>
      <c r="F9" s="720"/>
      <c r="G9" s="720"/>
      <c r="H9" s="721"/>
      <c r="I9" s="710"/>
      <c r="J9" s="722"/>
    </row>
    <row r="10" spans="1:21" ht="38.25" x14ac:dyDescent="0.2">
      <c r="A10" s="707">
        <v>1</v>
      </c>
      <c r="C10" s="723" t="s">
        <v>1395</v>
      </c>
      <c r="D10" s="724" t="s">
        <v>1396</v>
      </c>
      <c r="E10" s="816" t="s">
        <v>1397</v>
      </c>
      <c r="F10" s="817"/>
      <c r="G10" s="818"/>
      <c r="H10" s="725">
        <v>111856</v>
      </c>
      <c r="I10" s="725">
        <v>0</v>
      </c>
      <c r="J10" s="725">
        <v>0</v>
      </c>
    </row>
    <row r="11" spans="1:21" ht="38.25" x14ac:dyDescent="0.2">
      <c r="A11" s="707">
        <v>2</v>
      </c>
      <c r="C11" s="723" t="s">
        <v>1395</v>
      </c>
      <c r="D11" s="724" t="s">
        <v>1398</v>
      </c>
      <c r="E11" s="816" t="s">
        <v>1399</v>
      </c>
      <c r="F11" s="817"/>
      <c r="G11" s="818"/>
      <c r="H11" s="725">
        <v>0</v>
      </c>
      <c r="I11" s="725">
        <v>0</v>
      </c>
      <c r="J11" s="725">
        <v>0</v>
      </c>
    </row>
    <row r="12" spans="1:21" ht="25.5" x14ac:dyDescent="0.2">
      <c r="A12" s="707">
        <v>3</v>
      </c>
      <c r="C12" s="723" t="s">
        <v>1400</v>
      </c>
      <c r="D12" s="724" t="s">
        <v>1401</v>
      </c>
      <c r="E12" s="816" t="s">
        <v>1402</v>
      </c>
      <c r="F12" s="817"/>
      <c r="G12" s="818"/>
      <c r="H12" s="725">
        <v>203236</v>
      </c>
      <c r="I12" s="725">
        <v>215024</v>
      </c>
      <c r="J12" s="725">
        <v>227065</v>
      </c>
    </row>
    <row r="13" spans="1:21" ht="35.1" customHeight="1" x14ac:dyDescent="0.2">
      <c r="A13" s="707">
        <v>4</v>
      </c>
      <c r="C13" s="723" t="s">
        <v>1350</v>
      </c>
      <c r="D13" s="724" t="s">
        <v>1403</v>
      </c>
      <c r="E13" s="816" t="s">
        <v>1404</v>
      </c>
      <c r="F13" s="817"/>
      <c r="G13" s="818"/>
      <c r="H13" s="725">
        <v>140774</v>
      </c>
      <c r="I13" s="725">
        <v>148939</v>
      </c>
      <c r="J13" s="725">
        <v>157280</v>
      </c>
    </row>
    <row r="14" spans="1:21" ht="35.1" customHeight="1" x14ac:dyDescent="0.2">
      <c r="A14" s="707">
        <v>5</v>
      </c>
      <c r="C14" s="723" t="s">
        <v>1350</v>
      </c>
      <c r="D14" s="724" t="s">
        <v>280</v>
      </c>
      <c r="E14" s="816" t="s">
        <v>1405</v>
      </c>
      <c r="F14" s="817"/>
      <c r="G14" s="818"/>
      <c r="H14" s="725">
        <v>502006</v>
      </c>
      <c r="I14" s="725">
        <v>531122</v>
      </c>
      <c r="J14" s="725">
        <v>560865</v>
      </c>
    </row>
    <row r="15" spans="1:21" ht="84.95" customHeight="1" x14ac:dyDescent="0.2">
      <c r="A15" s="707">
        <v>6</v>
      </c>
      <c r="C15" s="723" t="s">
        <v>1380</v>
      </c>
      <c r="D15" s="724" t="s">
        <v>305</v>
      </c>
      <c r="E15" s="816" t="s">
        <v>1406</v>
      </c>
      <c r="F15" s="817"/>
      <c r="G15" s="818"/>
      <c r="H15" s="725">
        <v>691447</v>
      </c>
      <c r="I15" s="725">
        <v>729345</v>
      </c>
      <c r="J15" s="725">
        <v>780965</v>
      </c>
    </row>
    <row r="16" spans="1:21" s="707" customFormat="1" x14ac:dyDescent="0.2">
      <c r="B16" s="16"/>
      <c r="C16" s="66"/>
      <c r="D16" s="16"/>
      <c r="E16" s="16"/>
      <c r="F16" s="16"/>
      <c r="G16" s="726" t="s">
        <v>1270</v>
      </c>
      <c r="H16" s="678">
        <f>SUM(H10:H15)</f>
        <v>1649319</v>
      </c>
      <c r="I16" s="678">
        <f>SUM(I10:I15)</f>
        <v>1624430</v>
      </c>
      <c r="J16" s="678">
        <f>SUM(J10:J15)</f>
        <v>1726175</v>
      </c>
      <c r="K16" s="16"/>
      <c r="L16" s="16"/>
      <c r="M16"/>
      <c r="N16"/>
      <c r="O16"/>
      <c r="Q16"/>
      <c r="R16"/>
      <c r="S16"/>
      <c r="T16"/>
      <c r="U16"/>
    </row>
    <row r="17" spans="1:21" s="707" customFormat="1" x14ac:dyDescent="0.2">
      <c r="B17" s="16"/>
      <c r="C17" s="66"/>
      <c r="D17" s="16"/>
      <c r="E17" s="16"/>
      <c r="F17" s="16"/>
      <c r="G17" s="16"/>
      <c r="H17" s="16"/>
      <c r="I17" s="16"/>
      <c r="J17" s="16"/>
      <c r="K17" s="16"/>
      <c r="L17" s="16"/>
      <c r="M17"/>
      <c r="N17"/>
      <c r="O17"/>
      <c r="Q17"/>
      <c r="R17"/>
      <c r="S17"/>
      <c r="T17"/>
      <c r="U17"/>
    </row>
    <row r="18" spans="1:21" s="707" customFormat="1" x14ac:dyDescent="0.2">
      <c r="B18" s="16"/>
      <c r="C18" s="361" t="s">
        <v>1407</v>
      </c>
      <c r="D18" s="720"/>
      <c r="E18" s="720"/>
      <c r="F18" s="720"/>
      <c r="G18" s="720"/>
      <c r="H18" s="721"/>
      <c r="I18" s="710"/>
      <c r="J18" s="722"/>
      <c r="K18" s="16"/>
      <c r="L18" s="16"/>
      <c r="M18"/>
      <c r="N18"/>
      <c r="O18"/>
      <c r="Q18"/>
      <c r="R18"/>
      <c r="S18"/>
      <c r="T18"/>
      <c r="U18"/>
    </row>
    <row r="19" spans="1:21" ht="38.25" x14ac:dyDescent="0.2">
      <c r="A19" s="707">
        <v>1</v>
      </c>
      <c r="C19" s="723" t="s">
        <v>1395</v>
      </c>
      <c r="D19" s="724" t="s">
        <v>509</v>
      </c>
      <c r="E19" s="816" t="s">
        <v>1408</v>
      </c>
      <c r="F19" s="817"/>
      <c r="G19" s="818"/>
      <c r="H19" s="725">
        <v>15891252</v>
      </c>
      <c r="I19" s="725">
        <v>16787685</v>
      </c>
      <c r="J19" s="725">
        <v>17733731</v>
      </c>
    </row>
    <row r="20" spans="1:21" ht="25.5" x14ac:dyDescent="0.2">
      <c r="A20" s="707">
        <v>2</v>
      </c>
      <c r="C20" s="723" t="s">
        <v>1400</v>
      </c>
      <c r="D20" s="724" t="s">
        <v>285</v>
      </c>
      <c r="E20" s="816" t="s">
        <v>1409</v>
      </c>
      <c r="F20" s="817"/>
      <c r="G20" s="818"/>
      <c r="H20" s="725">
        <v>2087048</v>
      </c>
      <c r="I20" s="725">
        <v>2204477</v>
      </c>
      <c r="J20" s="725">
        <v>3327928</v>
      </c>
    </row>
    <row r="21" spans="1:21" ht="25.5" x14ac:dyDescent="0.2">
      <c r="A21" s="707">
        <v>3</v>
      </c>
      <c r="C21" s="723" t="s">
        <v>1350</v>
      </c>
      <c r="D21" s="724" t="s">
        <v>1410</v>
      </c>
      <c r="E21" s="816" t="s">
        <v>1411</v>
      </c>
      <c r="F21" s="817"/>
      <c r="G21" s="818"/>
      <c r="H21" s="725">
        <v>663390</v>
      </c>
      <c r="I21" s="725">
        <v>701867</v>
      </c>
      <c r="J21" s="725">
        <v>741172</v>
      </c>
    </row>
    <row r="22" spans="1:21" ht="25.5" x14ac:dyDescent="0.2">
      <c r="A22" s="707">
        <v>4</v>
      </c>
      <c r="C22" s="723" t="s">
        <v>1337</v>
      </c>
      <c r="D22" s="724" t="s">
        <v>1412</v>
      </c>
      <c r="E22" s="816" t="s">
        <v>1413</v>
      </c>
      <c r="F22" s="817"/>
      <c r="G22" s="818"/>
      <c r="H22" s="725">
        <v>6159559</v>
      </c>
      <c r="I22" s="725">
        <v>6582669</v>
      </c>
      <c r="J22" s="725">
        <v>6962248</v>
      </c>
    </row>
    <row r="23" spans="1:21" ht="50.1" customHeight="1" x14ac:dyDescent="0.2">
      <c r="A23" s="707">
        <v>5</v>
      </c>
      <c r="C23" s="723" t="s">
        <v>1337</v>
      </c>
      <c r="D23" s="724" t="s">
        <v>1414</v>
      </c>
      <c r="E23" s="816" t="s">
        <v>1415</v>
      </c>
      <c r="F23" s="817"/>
      <c r="G23" s="818"/>
      <c r="H23" s="725">
        <v>107309</v>
      </c>
      <c r="I23" s="725">
        <v>113533</v>
      </c>
      <c r="J23" s="725">
        <v>119891</v>
      </c>
    </row>
    <row r="24" spans="1:21" ht="84.95" customHeight="1" x14ac:dyDescent="0.2">
      <c r="A24" s="707">
        <v>6</v>
      </c>
      <c r="C24" s="723" t="s">
        <v>1416</v>
      </c>
      <c r="D24" s="724" t="s">
        <v>1417</v>
      </c>
      <c r="E24" s="816" t="s">
        <v>1418</v>
      </c>
      <c r="F24" s="817"/>
      <c r="G24" s="818"/>
      <c r="H24" s="725">
        <v>3329464</v>
      </c>
      <c r="I24" s="725">
        <v>3559056</v>
      </c>
      <c r="J24" s="725">
        <v>3757319</v>
      </c>
    </row>
    <row r="25" spans="1:21" ht="84.95" customHeight="1" x14ac:dyDescent="0.2">
      <c r="A25" s="707">
        <v>7</v>
      </c>
      <c r="C25" s="723" t="s">
        <v>1416</v>
      </c>
      <c r="D25" s="724" t="s">
        <v>1419</v>
      </c>
      <c r="E25" s="816" t="s">
        <v>1420</v>
      </c>
      <c r="F25" s="817"/>
      <c r="G25" s="818"/>
      <c r="H25" s="725">
        <v>1865000</v>
      </c>
      <c r="I25" s="725">
        <v>2060000</v>
      </c>
      <c r="J25" s="725">
        <v>2175360</v>
      </c>
    </row>
    <row r="26" spans="1:21" s="707" customFormat="1" x14ac:dyDescent="0.2">
      <c r="B26" s="16"/>
      <c r="C26" s="66"/>
      <c r="D26" s="16"/>
      <c r="E26" s="16"/>
      <c r="F26" s="16"/>
      <c r="G26" s="727" t="s">
        <v>1270</v>
      </c>
      <c r="H26" s="678">
        <f>SUM(H19:H25)</f>
        <v>30103022</v>
      </c>
      <c r="I26" s="678">
        <f>SUM(I19:I25)</f>
        <v>32009287</v>
      </c>
      <c r="J26" s="678">
        <f>SUM(J19:J25)</f>
        <v>34817649</v>
      </c>
      <c r="K26" s="16"/>
      <c r="L26" s="16"/>
      <c r="M26"/>
      <c r="N26"/>
      <c r="O26"/>
      <c r="Q26"/>
      <c r="R26"/>
      <c r="S26"/>
      <c r="T26"/>
      <c r="U26"/>
    </row>
    <row r="27" spans="1:21" s="707" customFormat="1" x14ac:dyDescent="0.2">
      <c r="B27" s="16"/>
      <c r="C27" s="66"/>
      <c r="D27" s="16"/>
      <c r="E27" s="16"/>
      <c r="F27" s="16"/>
      <c r="G27" s="16"/>
      <c r="H27" s="16"/>
      <c r="I27" s="16"/>
      <c r="J27" s="16"/>
      <c r="K27" s="16"/>
      <c r="L27" s="16"/>
      <c r="M27"/>
      <c r="N27"/>
      <c r="O27"/>
      <c r="Q27"/>
      <c r="R27"/>
      <c r="S27"/>
      <c r="T27"/>
      <c r="U27"/>
    </row>
    <row r="28" spans="1:21" s="707" customFormat="1" x14ac:dyDescent="0.2">
      <c r="B28" s="16"/>
      <c r="C28" s="66"/>
      <c r="D28" s="16"/>
      <c r="E28" s="16"/>
      <c r="F28" s="16"/>
      <c r="G28" s="16"/>
      <c r="H28" s="16"/>
      <c r="I28" s="16"/>
      <c r="J28" s="16"/>
      <c r="K28" s="16"/>
      <c r="L28" s="16"/>
      <c r="M28"/>
      <c r="N28"/>
      <c r="O28"/>
      <c r="Q28"/>
      <c r="R28"/>
      <c r="S28"/>
      <c r="T28"/>
      <c r="U28"/>
    </row>
    <row r="29" spans="1:21" s="707" customFormat="1" x14ac:dyDescent="0.2">
      <c r="B29" s="16"/>
      <c r="C29" s="66"/>
      <c r="D29" s="16"/>
      <c r="E29" s="16"/>
      <c r="F29" s="16"/>
      <c r="G29" s="16"/>
      <c r="H29" s="16"/>
      <c r="I29" s="16"/>
      <c r="J29" s="16"/>
      <c r="K29" s="16"/>
      <c r="L29" s="16"/>
      <c r="M29"/>
      <c r="N29"/>
      <c r="O29"/>
      <c r="Q29"/>
      <c r="R29"/>
      <c r="S29"/>
      <c r="T29"/>
      <c r="U29"/>
    </row>
    <row r="30" spans="1:21" s="707" customFormat="1" x14ac:dyDescent="0.2">
      <c r="B30" s="16"/>
      <c r="C30" s="66"/>
      <c r="D30" s="16"/>
      <c r="E30" s="16"/>
      <c r="F30" s="16"/>
      <c r="G30" s="16"/>
      <c r="H30" s="16"/>
      <c r="I30" s="16"/>
      <c r="J30" s="16"/>
      <c r="K30" s="16"/>
      <c r="L30" s="16"/>
      <c r="M30"/>
      <c r="N30"/>
      <c r="O30"/>
      <c r="Q30"/>
      <c r="R30"/>
      <c r="S30"/>
      <c r="T30"/>
      <c r="U30"/>
    </row>
    <row r="31" spans="1:21" s="707" customFormat="1" x14ac:dyDescent="0.2">
      <c r="B31" s="16"/>
      <c r="C31" s="66"/>
      <c r="D31" s="16"/>
      <c r="E31" s="16"/>
      <c r="F31" s="16"/>
      <c r="G31" s="16"/>
      <c r="H31" s="16"/>
      <c r="I31" s="16"/>
      <c r="J31" s="16"/>
      <c r="K31" s="16"/>
      <c r="L31" s="16"/>
      <c r="M31"/>
      <c r="N31"/>
      <c r="O31"/>
      <c r="Q31"/>
      <c r="R31"/>
      <c r="S31"/>
      <c r="T31"/>
      <c r="U31"/>
    </row>
    <row r="32" spans="1:21" s="707" customFormat="1" x14ac:dyDescent="0.2">
      <c r="B32" s="16"/>
      <c r="C32" s="66"/>
      <c r="D32" s="16"/>
      <c r="E32" s="16"/>
      <c r="F32" s="16"/>
      <c r="G32" s="16"/>
      <c r="H32" s="16"/>
      <c r="I32" s="16"/>
      <c r="J32" s="16"/>
      <c r="K32" s="16"/>
      <c r="L32" s="16"/>
      <c r="M32"/>
      <c r="N32"/>
      <c r="O32"/>
      <c r="Q32"/>
      <c r="R32"/>
      <c r="S32"/>
      <c r="T32"/>
      <c r="U32"/>
    </row>
    <row r="33" spans="2:21" s="707" customFormat="1" x14ac:dyDescent="0.2">
      <c r="B33" s="16"/>
      <c r="C33" s="66"/>
      <c r="D33" s="16"/>
      <c r="E33" s="16"/>
      <c r="F33" s="16"/>
      <c r="G33" s="16"/>
      <c r="H33" s="16"/>
      <c r="I33" s="16"/>
      <c r="J33" s="16"/>
      <c r="K33" s="16"/>
      <c r="L33" s="16"/>
      <c r="M33"/>
      <c r="N33"/>
      <c r="O33"/>
      <c r="Q33"/>
      <c r="R33"/>
      <c r="S33"/>
      <c r="T33"/>
      <c r="U33"/>
    </row>
    <row r="34" spans="2:21" s="707" customFormat="1" x14ac:dyDescent="0.2">
      <c r="B34" s="16"/>
      <c r="C34" s="66"/>
      <c r="D34" s="16"/>
      <c r="E34" s="16"/>
      <c r="F34" s="16"/>
      <c r="G34" s="16"/>
      <c r="H34" s="16"/>
      <c r="I34" s="16"/>
      <c r="J34" s="16"/>
      <c r="K34" s="16"/>
      <c r="L34" s="16"/>
      <c r="M34"/>
      <c r="N34"/>
      <c r="O34"/>
      <c r="Q34"/>
      <c r="R34"/>
      <c r="S34"/>
      <c r="T34"/>
      <c r="U34"/>
    </row>
    <row r="35" spans="2:21" s="707" customFormat="1" x14ac:dyDescent="0.2">
      <c r="B35" s="16"/>
      <c r="C35" s="66"/>
      <c r="D35" s="16"/>
      <c r="E35" s="16"/>
      <c r="F35" s="16"/>
      <c r="G35" s="16"/>
      <c r="H35" s="16"/>
      <c r="I35" s="16"/>
      <c r="J35" s="16"/>
      <c r="K35" s="16"/>
      <c r="L35" s="16"/>
      <c r="M35"/>
      <c r="N35"/>
      <c r="O35"/>
      <c r="Q35"/>
      <c r="R35"/>
      <c r="S35"/>
      <c r="T35"/>
      <c r="U35"/>
    </row>
    <row r="36" spans="2:21" s="707" customFormat="1" x14ac:dyDescent="0.2">
      <c r="B36" s="16"/>
      <c r="C36" s="66"/>
      <c r="D36" s="16"/>
      <c r="E36" s="16"/>
      <c r="F36" s="16"/>
      <c r="G36" s="16"/>
      <c r="H36" s="16"/>
      <c r="I36" s="16"/>
      <c r="J36" s="16"/>
      <c r="K36" s="16"/>
      <c r="L36" s="16"/>
      <c r="M36"/>
      <c r="N36"/>
      <c r="O36"/>
      <c r="Q36"/>
      <c r="R36"/>
      <c r="S36"/>
      <c r="T36"/>
      <c r="U36"/>
    </row>
    <row r="37" spans="2:21" s="707" customFormat="1" x14ac:dyDescent="0.2">
      <c r="B37" s="16"/>
      <c r="C37" s="66"/>
      <c r="D37" s="16"/>
      <c r="E37" s="16"/>
      <c r="F37" s="16"/>
      <c r="G37" s="16"/>
      <c r="H37" s="16"/>
      <c r="I37" s="16"/>
      <c r="J37" s="16"/>
      <c r="K37" s="16"/>
      <c r="L37" s="16"/>
      <c r="M37"/>
      <c r="N37"/>
      <c r="O37"/>
      <c r="Q37"/>
      <c r="R37"/>
      <c r="S37"/>
      <c r="T37"/>
      <c r="U37"/>
    </row>
    <row r="38" spans="2:21" s="707" customFormat="1" x14ac:dyDescent="0.2">
      <c r="B38" s="16"/>
      <c r="C38" s="66"/>
      <c r="D38" s="16"/>
      <c r="E38" s="16"/>
      <c r="F38" s="16"/>
      <c r="G38" s="16"/>
      <c r="H38" s="16"/>
      <c r="I38" s="16"/>
      <c r="J38" s="16"/>
      <c r="K38" s="16"/>
      <c r="L38" s="16"/>
      <c r="M38"/>
      <c r="N38"/>
      <c r="O38"/>
      <c r="Q38"/>
      <c r="R38"/>
      <c r="S38"/>
      <c r="T38"/>
      <c r="U38"/>
    </row>
    <row r="39" spans="2:21" s="707" customFormat="1" x14ac:dyDescent="0.2">
      <c r="B39" s="16"/>
      <c r="C39" s="66"/>
      <c r="D39" s="16"/>
      <c r="E39" s="16"/>
      <c r="F39" s="16"/>
      <c r="G39" s="16"/>
      <c r="K39" s="16"/>
      <c r="L39" s="16"/>
      <c r="M39"/>
      <c r="N39"/>
      <c r="O39"/>
      <c r="Q39"/>
      <c r="R39"/>
      <c r="S39"/>
      <c r="T39"/>
      <c r="U39"/>
    </row>
    <row r="40" spans="2:21" s="707" customFormat="1" x14ac:dyDescent="0.2">
      <c r="B40" s="16"/>
      <c r="C40" s="66"/>
      <c r="D40" s="16"/>
      <c r="E40" s="16"/>
      <c r="F40" s="16"/>
      <c r="G40" s="16"/>
      <c r="H40" s="16"/>
      <c r="I40" s="16"/>
      <c r="J40" s="16"/>
      <c r="K40" s="16"/>
      <c r="L40" s="16"/>
      <c r="M40"/>
      <c r="N40"/>
      <c r="O40"/>
      <c r="Q40"/>
      <c r="R40"/>
      <c r="S40"/>
      <c r="T40"/>
      <c r="U40"/>
    </row>
    <row r="41" spans="2:21" s="707" customFormat="1" x14ac:dyDescent="0.2">
      <c r="B41" s="16"/>
      <c r="C41" s="66"/>
      <c r="D41" s="16"/>
      <c r="E41" s="16"/>
      <c r="F41" s="16"/>
      <c r="G41" s="16"/>
      <c r="H41" s="16"/>
      <c r="I41" s="16"/>
      <c r="J41" s="16"/>
      <c r="K41" s="16"/>
      <c r="L41" s="16"/>
      <c r="M41"/>
      <c r="N41"/>
      <c r="O41"/>
      <c r="Q41"/>
      <c r="R41"/>
      <c r="S41"/>
      <c r="T41"/>
      <c r="U41"/>
    </row>
    <row r="42" spans="2:21" s="707" customFormat="1" x14ac:dyDescent="0.2">
      <c r="B42" s="16"/>
      <c r="C42" s="66"/>
      <c r="D42" s="16"/>
      <c r="E42" s="16"/>
      <c r="F42" s="16"/>
      <c r="G42" s="16"/>
      <c r="H42" s="16"/>
      <c r="I42" s="16"/>
      <c r="J42" s="16"/>
      <c r="K42" s="16"/>
      <c r="L42" s="16"/>
      <c r="M42"/>
      <c r="N42"/>
      <c r="O42"/>
      <c r="Q42"/>
      <c r="R42"/>
      <c r="S42"/>
      <c r="T42"/>
      <c r="U42"/>
    </row>
    <row r="43" spans="2:21" s="707" customFormat="1" x14ac:dyDescent="0.2">
      <c r="B43" s="16"/>
      <c r="C43" s="66"/>
      <c r="D43" s="16"/>
      <c r="E43" s="16"/>
      <c r="F43" s="16"/>
      <c r="G43" s="16"/>
      <c r="H43" s="16"/>
      <c r="I43" s="16"/>
      <c r="J43" s="16"/>
      <c r="K43" s="16"/>
      <c r="L43" s="16"/>
      <c r="M43"/>
      <c r="N43"/>
      <c r="O43"/>
      <c r="Q43"/>
      <c r="R43"/>
      <c r="S43"/>
      <c r="T43"/>
      <c r="U43"/>
    </row>
    <row r="44" spans="2:21" s="707" customFormat="1" x14ac:dyDescent="0.2">
      <c r="B44" s="16"/>
      <c r="C44" s="66"/>
      <c r="D44" s="16"/>
      <c r="E44" s="16"/>
      <c r="F44" s="16"/>
      <c r="G44" s="16"/>
      <c r="H44" s="16"/>
      <c r="I44" s="16"/>
      <c r="J44" s="16"/>
      <c r="K44" s="16"/>
      <c r="L44" s="16"/>
      <c r="M44"/>
      <c r="N44"/>
      <c r="O44"/>
      <c r="Q44"/>
      <c r="R44"/>
      <c r="S44"/>
      <c r="T44"/>
      <c r="U44"/>
    </row>
    <row r="45" spans="2:21" s="707" customFormat="1" x14ac:dyDescent="0.2">
      <c r="B45" s="16"/>
      <c r="C45" s="66"/>
      <c r="D45" s="16"/>
      <c r="E45" s="16"/>
      <c r="F45" s="16"/>
      <c r="G45" s="16"/>
      <c r="H45" s="16"/>
      <c r="I45" s="16"/>
      <c r="J45" s="16"/>
      <c r="K45" s="16"/>
      <c r="L45" s="16"/>
      <c r="M45"/>
      <c r="N45"/>
      <c r="O45"/>
      <c r="Q45"/>
      <c r="R45"/>
      <c r="S45"/>
      <c r="T45"/>
      <c r="U45"/>
    </row>
    <row r="46" spans="2:21" s="707" customFormat="1" x14ac:dyDescent="0.2">
      <c r="B46" s="16"/>
      <c r="C46" s="66"/>
      <c r="D46" s="16"/>
      <c r="E46" s="16"/>
      <c r="F46" s="16"/>
      <c r="G46" s="16"/>
      <c r="H46" s="16"/>
      <c r="I46" s="16"/>
      <c r="J46" s="16"/>
      <c r="K46" s="16"/>
      <c r="L46" s="16"/>
      <c r="M46"/>
      <c r="N46"/>
      <c r="O46"/>
      <c r="Q46"/>
      <c r="R46"/>
      <c r="S46"/>
      <c r="T46"/>
      <c r="U46"/>
    </row>
    <row r="47" spans="2:21" s="707" customFormat="1" x14ac:dyDescent="0.2">
      <c r="B47" s="16"/>
      <c r="C47" s="66"/>
      <c r="D47" s="16"/>
      <c r="E47" s="16"/>
      <c r="F47" s="16"/>
      <c r="G47" s="16"/>
      <c r="H47" s="16"/>
      <c r="I47" s="16"/>
      <c r="J47" s="16"/>
      <c r="K47" s="16"/>
      <c r="L47" s="16"/>
      <c r="M47"/>
      <c r="N47"/>
      <c r="O47"/>
      <c r="Q47"/>
      <c r="R47"/>
      <c r="S47"/>
      <c r="T47"/>
      <c r="U47"/>
    </row>
    <row r="48" spans="2:21" s="707" customFormat="1" x14ac:dyDescent="0.2">
      <c r="B48" s="16"/>
      <c r="C48" s="66"/>
      <c r="D48" s="16"/>
      <c r="E48" s="16"/>
      <c r="F48" s="16"/>
      <c r="G48" s="16"/>
      <c r="H48" s="16"/>
      <c r="I48" s="16"/>
      <c r="J48" s="16"/>
      <c r="K48" s="16"/>
      <c r="L48" s="16"/>
      <c r="M48"/>
      <c r="N48"/>
      <c r="O48"/>
      <c r="Q48"/>
      <c r="R48"/>
      <c r="S48"/>
      <c r="T48"/>
      <c r="U48"/>
    </row>
    <row r="49" spans="2:21" s="707" customFormat="1" x14ac:dyDescent="0.2">
      <c r="B49" s="16"/>
      <c r="C49" s="66"/>
      <c r="D49" s="16"/>
      <c r="E49" s="16"/>
      <c r="F49" s="16"/>
      <c r="G49" s="16"/>
      <c r="H49" s="16"/>
      <c r="I49" s="16"/>
      <c r="J49" s="16"/>
      <c r="K49" s="16"/>
      <c r="L49" s="16"/>
      <c r="M49"/>
      <c r="N49"/>
      <c r="O49"/>
      <c r="Q49"/>
      <c r="R49"/>
      <c r="S49"/>
      <c r="T49"/>
      <c r="U49"/>
    </row>
    <row r="50" spans="2:21" s="707" customFormat="1" x14ac:dyDescent="0.2">
      <c r="B50" s="16"/>
      <c r="C50" s="66"/>
      <c r="D50" s="16"/>
      <c r="E50" s="16"/>
      <c r="F50" s="16"/>
      <c r="G50" s="16"/>
      <c r="H50" s="16"/>
      <c r="I50" s="16"/>
      <c r="J50" s="16"/>
      <c r="K50" s="16"/>
      <c r="L50" s="16"/>
      <c r="M50"/>
      <c r="N50"/>
      <c r="O50"/>
      <c r="Q50"/>
      <c r="R50"/>
      <c r="S50"/>
      <c r="T50"/>
      <c r="U50"/>
    </row>
    <row r="51" spans="2:21" s="707" customFormat="1" x14ac:dyDescent="0.2">
      <c r="B51" s="16"/>
      <c r="C51" s="66"/>
      <c r="D51" s="16"/>
      <c r="E51" s="16"/>
      <c r="F51" s="16"/>
      <c r="G51" s="16"/>
      <c r="H51" s="16"/>
      <c r="I51" s="16"/>
      <c r="J51" s="16"/>
      <c r="K51" s="16"/>
      <c r="L51" s="16"/>
      <c r="M51"/>
      <c r="N51"/>
      <c r="O51"/>
      <c r="Q51"/>
      <c r="R51"/>
      <c r="S51"/>
      <c r="T51"/>
      <c r="U51"/>
    </row>
    <row r="52" spans="2:21" s="707" customFormat="1" x14ac:dyDescent="0.2">
      <c r="B52" s="16"/>
      <c r="C52" s="66"/>
      <c r="D52" s="16"/>
      <c r="E52" s="16"/>
      <c r="F52" s="16"/>
      <c r="G52" s="16"/>
      <c r="H52" s="16"/>
      <c r="I52" s="16"/>
      <c r="J52" s="16"/>
      <c r="K52" s="16"/>
      <c r="L52" s="16"/>
      <c r="M52"/>
      <c r="N52"/>
      <c r="O52"/>
      <c r="Q52"/>
      <c r="R52"/>
      <c r="S52"/>
      <c r="T52"/>
      <c r="U52"/>
    </row>
    <row r="53" spans="2:21" s="707" customFormat="1" x14ac:dyDescent="0.2">
      <c r="B53" s="16"/>
      <c r="C53" s="66"/>
      <c r="D53" s="16"/>
      <c r="E53" s="16"/>
      <c r="F53" s="16"/>
      <c r="G53" s="16"/>
      <c r="H53" s="16"/>
      <c r="I53" s="16"/>
      <c r="J53" s="16"/>
      <c r="K53" s="16"/>
      <c r="L53" s="16"/>
      <c r="M53"/>
      <c r="N53"/>
      <c r="O53"/>
      <c r="Q53"/>
      <c r="R53"/>
      <c r="S53"/>
      <c r="T53"/>
      <c r="U53"/>
    </row>
    <row r="54" spans="2:21" s="707" customFormat="1" x14ac:dyDescent="0.2">
      <c r="B54" s="16"/>
      <c r="C54" s="66"/>
      <c r="D54" s="16"/>
      <c r="E54" s="16"/>
      <c r="F54" s="16"/>
      <c r="G54" s="16"/>
      <c r="H54" s="16"/>
      <c r="I54" s="16"/>
      <c r="J54" s="16"/>
      <c r="K54" s="16"/>
      <c r="L54" s="16"/>
      <c r="M54"/>
      <c r="N54"/>
      <c r="O54"/>
      <c r="Q54"/>
      <c r="R54"/>
      <c r="S54"/>
      <c r="T54"/>
      <c r="U54"/>
    </row>
    <row r="55" spans="2:21" s="707" customFormat="1" x14ac:dyDescent="0.2">
      <c r="B55" s="16"/>
      <c r="C55" s="66"/>
      <c r="D55" s="16"/>
      <c r="E55" s="16"/>
      <c r="F55" s="16"/>
      <c r="G55" s="16"/>
      <c r="H55" s="16"/>
      <c r="I55" s="16"/>
      <c r="J55" s="16"/>
      <c r="K55" s="16"/>
      <c r="L55" s="16"/>
      <c r="M55"/>
      <c r="N55"/>
      <c r="O55"/>
      <c r="Q55"/>
      <c r="R55"/>
      <c r="S55"/>
      <c r="T55"/>
      <c r="U55"/>
    </row>
    <row r="56" spans="2:21" s="707" customFormat="1" x14ac:dyDescent="0.2">
      <c r="B56" s="16"/>
      <c r="C56" s="66"/>
      <c r="D56" s="16"/>
      <c r="E56" s="16"/>
      <c r="F56" s="16"/>
      <c r="G56" s="16"/>
      <c r="H56" s="16"/>
      <c r="I56" s="16"/>
      <c r="J56" s="16"/>
      <c r="K56" s="16"/>
      <c r="L56" s="16"/>
      <c r="M56"/>
      <c r="N56"/>
      <c r="O56"/>
      <c r="Q56"/>
      <c r="R56"/>
      <c r="S56"/>
      <c r="T56"/>
      <c r="U56"/>
    </row>
    <row r="57" spans="2:21" s="707" customFormat="1" x14ac:dyDescent="0.2">
      <c r="B57" s="16"/>
      <c r="C57" s="66"/>
      <c r="D57" s="16"/>
      <c r="E57" s="16"/>
      <c r="F57" s="16"/>
      <c r="G57" s="16"/>
      <c r="H57" s="16"/>
      <c r="I57" s="16"/>
      <c r="J57" s="16"/>
      <c r="K57" s="16"/>
      <c r="L57" s="16"/>
      <c r="M57"/>
      <c r="N57"/>
      <c r="O57"/>
      <c r="Q57"/>
      <c r="R57"/>
      <c r="S57"/>
      <c r="T57"/>
      <c r="U57"/>
    </row>
    <row r="58" spans="2:21" s="707" customFormat="1" x14ac:dyDescent="0.2">
      <c r="B58" s="16"/>
      <c r="C58" s="66"/>
      <c r="D58" s="16"/>
      <c r="E58" s="16"/>
      <c r="F58" s="16"/>
      <c r="G58" s="16"/>
      <c r="H58" s="16"/>
      <c r="I58" s="16"/>
      <c r="J58" s="16"/>
      <c r="K58" s="16"/>
      <c r="L58" s="16"/>
      <c r="M58"/>
      <c r="N58"/>
      <c r="O58"/>
      <c r="Q58"/>
      <c r="R58"/>
      <c r="S58"/>
      <c r="T58"/>
      <c r="U58"/>
    </row>
    <row r="59" spans="2:21" s="707" customFormat="1" x14ac:dyDescent="0.2">
      <c r="B59" s="16"/>
      <c r="C59" s="66"/>
      <c r="D59" s="16"/>
      <c r="E59" s="16"/>
      <c r="F59" s="16"/>
      <c r="G59" s="16"/>
      <c r="H59" s="16"/>
      <c r="I59" s="16"/>
      <c r="J59" s="16"/>
      <c r="K59" s="16"/>
      <c r="L59" s="16"/>
      <c r="M59"/>
      <c r="N59"/>
      <c r="O59"/>
      <c r="Q59"/>
      <c r="R59"/>
      <c r="S59"/>
      <c r="T59"/>
      <c r="U59"/>
    </row>
    <row r="60" spans="2:21" s="707" customFormat="1" x14ac:dyDescent="0.2">
      <c r="B60" s="16"/>
      <c r="C60" s="66"/>
      <c r="D60" s="16"/>
      <c r="E60" s="16"/>
      <c r="F60" s="16"/>
      <c r="G60" s="16"/>
      <c r="H60" s="16"/>
      <c r="I60" s="16"/>
      <c r="J60" s="16"/>
      <c r="K60" s="16"/>
      <c r="L60" s="16"/>
      <c r="M60"/>
      <c r="N60"/>
      <c r="O60"/>
      <c r="Q60"/>
      <c r="R60"/>
      <c r="S60"/>
      <c r="T60"/>
      <c r="U60"/>
    </row>
    <row r="61" spans="2:21" s="707" customFormat="1" x14ac:dyDescent="0.2">
      <c r="B61" s="16"/>
      <c r="C61" s="66"/>
      <c r="D61" s="16"/>
      <c r="E61" s="16"/>
      <c r="F61" s="16"/>
      <c r="G61" s="16"/>
      <c r="H61" s="16"/>
      <c r="I61" s="16"/>
      <c r="J61" s="16"/>
      <c r="K61" s="16"/>
      <c r="L61" s="16"/>
      <c r="M61"/>
      <c r="N61"/>
      <c r="O61"/>
      <c r="Q61"/>
      <c r="R61"/>
      <c r="S61"/>
      <c r="T61"/>
      <c r="U61"/>
    </row>
    <row r="62" spans="2:21" s="707" customFormat="1" x14ac:dyDescent="0.2">
      <c r="B62" s="16"/>
      <c r="C62" s="66"/>
      <c r="D62" s="16"/>
      <c r="E62" s="16"/>
      <c r="F62" s="16"/>
      <c r="G62" s="16"/>
      <c r="H62" s="16"/>
      <c r="I62" s="16"/>
      <c r="J62" s="16"/>
      <c r="K62" s="16"/>
      <c r="L62" s="16"/>
      <c r="M62"/>
      <c r="N62"/>
      <c r="O62"/>
      <c r="Q62"/>
      <c r="R62"/>
      <c r="S62"/>
      <c r="T62"/>
      <c r="U62"/>
    </row>
    <row r="63" spans="2:21" s="707" customFormat="1" x14ac:dyDescent="0.2">
      <c r="B63" s="16"/>
      <c r="C63" s="66"/>
      <c r="D63" s="16"/>
      <c r="E63" s="16"/>
      <c r="F63" s="16"/>
      <c r="G63" s="16"/>
      <c r="H63" s="16"/>
      <c r="I63" s="16"/>
      <c r="J63" s="16"/>
      <c r="K63" s="16"/>
      <c r="L63" s="16"/>
      <c r="M63"/>
      <c r="N63"/>
      <c r="O63"/>
      <c r="Q63"/>
      <c r="R63"/>
      <c r="S63"/>
      <c r="T63"/>
      <c r="U63"/>
    </row>
    <row r="64" spans="2:21" s="707" customFormat="1" x14ac:dyDescent="0.2">
      <c r="B64" s="16"/>
      <c r="C64" s="66"/>
      <c r="D64" s="16"/>
      <c r="E64" s="16"/>
      <c r="F64" s="16"/>
      <c r="G64" s="16"/>
      <c r="H64" s="16"/>
      <c r="I64" s="16"/>
      <c r="J64" s="16"/>
      <c r="K64" s="16"/>
      <c r="L64" s="16"/>
      <c r="M64"/>
      <c r="N64"/>
      <c r="O64"/>
      <c r="Q64"/>
      <c r="R64"/>
      <c r="S64"/>
      <c r="T64"/>
      <c r="U64"/>
    </row>
    <row r="65" spans="2:21" s="707" customFormat="1" x14ac:dyDescent="0.2">
      <c r="B65" s="16"/>
      <c r="C65" s="66"/>
      <c r="D65" s="16"/>
      <c r="E65" s="16"/>
      <c r="F65" s="16"/>
      <c r="G65" s="16"/>
      <c r="H65" s="16"/>
      <c r="I65" s="16"/>
      <c r="J65" s="16"/>
      <c r="K65" s="16"/>
      <c r="L65" s="16"/>
      <c r="M65"/>
      <c r="N65"/>
      <c r="O65"/>
      <c r="Q65"/>
      <c r="R65"/>
      <c r="S65"/>
      <c r="T65"/>
      <c r="U65"/>
    </row>
    <row r="66" spans="2:21" s="707" customFormat="1" x14ac:dyDescent="0.2">
      <c r="B66" s="16"/>
      <c r="C66" s="66"/>
      <c r="D66" s="16"/>
      <c r="E66" s="16"/>
      <c r="F66" s="16"/>
      <c r="G66" s="16"/>
      <c r="H66" s="16"/>
      <c r="I66" s="16"/>
      <c r="J66" s="16"/>
      <c r="K66" s="16"/>
      <c r="L66" s="16"/>
      <c r="M66"/>
      <c r="N66"/>
      <c r="O66"/>
      <c r="Q66"/>
      <c r="R66"/>
      <c r="S66"/>
      <c r="T66"/>
      <c r="U66"/>
    </row>
    <row r="67" spans="2:21" s="707" customFormat="1" x14ac:dyDescent="0.2">
      <c r="B67" s="16"/>
      <c r="C67" s="66"/>
      <c r="D67" s="16"/>
      <c r="E67" s="16"/>
      <c r="F67" s="16"/>
      <c r="G67" s="16"/>
      <c r="H67" s="16"/>
      <c r="I67" s="16"/>
      <c r="J67" s="16"/>
      <c r="K67" s="16"/>
      <c r="L67" s="16"/>
      <c r="M67"/>
      <c r="N67"/>
      <c r="O67"/>
      <c r="Q67"/>
      <c r="R67"/>
      <c r="S67"/>
      <c r="T67"/>
      <c r="U67"/>
    </row>
    <row r="68" spans="2:21" s="707" customFormat="1" x14ac:dyDescent="0.2">
      <c r="B68" s="16"/>
      <c r="C68" s="66"/>
      <c r="D68" s="16"/>
      <c r="E68" s="16"/>
      <c r="F68" s="16"/>
      <c r="G68" s="16"/>
      <c r="H68" s="16"/>
      <c r="I68" s="16"/>
      <c r="J68" s="16"/>
      <c r="K68" s="16"/>
      <c r="L68" s="16"/>
      <c r="M68"/>
      <c r="N68"/>
      <c r="O68"/>
      <c r="Q68"/>
      <c r="R68"/>
      <c r="S68"/>
      <c r="T68"/>
      <c r="U68"/>
    </row>
    <row r="69" spans="2:21" s="707" customFormat="1" x14ac:dyDescent="0.2">
      <c r="B69" s="16"/>
      <c r="C69" s="66"/>
      <c r="D69" s="16"/>
      <c r="E69" s="16"/>
      <c r="F69" s="16"/>
      <c r="G69" s="16"/>
      <c r="H69" s="16"/>
      <c r="I69" s="16"/>
      <c r="J69" s="16"/>
      <c r="K69" s="16"/>
      <c r="L69" s="16"/>
      <c r="M69"/>
      <c r="N69"/>
      <c r="O69"/>
      <c r="Q69"/>
      <c r="R69"/>
      <c r="S69"/>
      <c r="T69"/>
      <c r="U69"/>
    </row>
    <row r="70" spans="2:21" s="707" customFormat="1" x14ac:dyDescent="0.2">
      <c r="B70" s="16"/>
      <c r="C70" s="66"/>
      <c r="D70" s="16"/>
      <c r="E70" s="16"/>
      <c r="F70" s="16"/>
      <c r="G70" s="16"/>
      <c r="H70" s="16"/>
      <c r="I70" s="16"/>
      <c r="J70" s="16"/>
      <c r="K70" s="16"/>
      <c r="L70" s="16"/>
      <c r="M70"/>
      <c r="N70"/>
      <c r="O70"/>
      <c r="Q70"/>
      <c r="R70"/>
      <c r="S70"/>
      <c r="T70"/>
      <c r="U70"/>
    </row>
    <row r="71" spans="2:21" s="707" customFormat="1" x14ac:dyDescent="0.2">
      <c r="B71" s="16"/>
      <c r="C71" s="66"/>
      <c r="D71" s="16"/>
      <c r="E71" s="16"/>
      <c r="F71" s="16"/>
      <c r="G71" s="16"/>
      <c r="H71" s="16"/>
      <c r="I71" s="16"/>
      <c r="J71" s="16"/>
      <c r="K71" s="16"/>
      <c r="L71" s="16"/>
      <c r="M71"/>
      <c r="N71"/>
      <c r="O71"/>
      <c r="Q71"/>
      <c r="R71"/>
      <c r="S71"/>
      <c r="T71"/>
      <c r="U71"/>
    </row>
    <row r="72" spans="2:21" s="707" customFormat="1" x14ac:dyDescent="0.2">
      <c r="B72" s="16"/>
      <c r="C72" s="66"/>
      <c r="D72" s="16"/>
      <c r="E72" s="16"/>
      <c r="F72" s="16"/>
      <c r="G72" s="16"/>
      <c r="H72" s="16"/>
      <c r="I72" s="16"/>
      <c r="J72" s="16"/>
      <c r="K72" s="16"/>
      <c r="L72" s="16"/>
      <c r="M72"/>
      <c r="N72"/>
      <c r="O72"/>
      <c r="Q72"/>
      <c r="R72"/>
      <c r="S72"/>
      <c r="T72"/>
      <c r="U72"/>
    </row>
    <row r="73" spans="2:21" s="707" customFormat="1" x14ac:dyDescent="0.2">
      <c r="B73" s="16"/>
      <c r="C73" s="66"/>
      <c r="D73" s="16"/>
      <c r="E73" s="16"/>
      <c r="F73" s="16"/>
      <c r="G73" s="16"/>
      <c r="H73" s="16"/>
      <c r="I73" s="16"/>
      <c r="J73" s="16"/>
      <c r="K73" s="16"/>
      <c r="L73" s="16"/>
      <c r="M73"/>
      <c r="N73"/>
      <c r="O73"/>
      <c r="Q73"/>
      <c r="R73"/>
      <c r="S73"/>
      <c r="T73"/>
      <c r="U73"/>
    </row>
    <row r="74" spans="2:21" s="707" customFormat="1" x14ac:dyDescent="0.2">
      <c r="B74" s="16"/>
      <c r="C74" s="66"/>
      <c r="D74" s="16"/>
      <c r="E74" s="16"/>
      <c r="F74" s="16"/>
      <c r="G74" s="16"/>
      <c r="H74" s="16"/>
      <c r="I74" s="16"/>
      <c r="J74" s="16"/>
      <c r="K74" s="16"/>
      <c r="L74" s="16"/>
      <c r="M74"/>
      <c r="N74"/>
      <c r="O74"/>
      <c r="Q74"/>
      <c r="R74"/>
      <c r="S74"/>
      <c r="T74"/>
      <c r="U74"/>
    </row>
    <row r="75" spans="2:21" s="707" customFormat="1" x14ac:dyDescent="0.2">
      <c r="B75" s="16"/>
      <c r="C75" s="66"/>
      <c r="D75" s="16"/>
      <c r="E75" s="16"/>
      <c r="F75" s="16"/>
      <c r="G75" s="16"/>
      <c r="H75" s="16"/>
      <c r="I75" s="16"/>
      <c r="J75" s="16"/>
      <c r="K75" s="16"/>
      <c r="L75" s="16"/>
      <c r="M75"/>
      <c r="N75"/>
      <c r="O75"/>
      <c r="Q75"/>
      <c r="R75"/>
      <c r="S75"/>
      <c r="T75"/>
      <c r="U75"/>
    </row>
    <row r="76" spans="2:21" s="707" customFormat="1" x14ac:dyDescent="0.2">
      <c r="B76" s="16"/>
      <c r="C76" s="66"/>
      <c r="D76" s="16"/>
      <c r="E76" s="16"/>
      <c r="F76" s="16"/>
      <c r="G76" s="16"/>
      <c r="H76" s="16"/>
      <c r="I76" s="16"/>
      <c r="J76" s="16"/>
      <c r="K76" s="16"/>
      <c r="L76" s="16"/>
      <c r="M76"/>
      <c r="N76"/>
      <c r="O76"/>
      <c r="Q76"/>
      <c r="R76"/>
      <c r="S76"/>
      <c r="T76"/>
      <c r="U76"/>
    </row>
    <row r="77" spans="2:21" s="707" customFormat="1" x14ac:dyDescent="0.2">
      <c r="B77" s="16"/>
      <c r="C77" s="66"/>
      <c r="D77" s="16"/>
      <c r="E77" s="16"/>
      <c r="F77" s="16"/>
      <c r="G77" s="16"/>
      <c r="H77" s="16"/>
      <c r="I77" s="16"/>
      <c r="J77" s="16"/>
      <c r="K77" s="16"/>
      <c r="L77" s="16"/>
      <c r="M77"/>
      <c r="N77"/>
      <c r="O77"/>
      <c r="Q77"/>
      <c r="R77"/>
      <c r="S77"/>
      <c r="T77"/>
      <c r="U77"/>
    </row>
    <row r="78" spans="2:21" s="707" customFormat="1" x14ac:dyDescent="0.2">
      <c r="B78" s="16"/>
      <c r="C78" s="66"/>
      <c r="D78" s="16"/>
      <c r="E78" s="16"/>
      <c r="F78" s="16"/>
      <c r="G78" s="16"/>
      <c r="H78" s="16"/>
      <c r="I78" s="16"/>
      <c r="J78" s="16"/>
      <c r="K78" s="16"/>
      <c r="L78" s="16"/>
      <c r="M78"/>
      <c r="N78"/>
      <c r="O78"/>
      <c r="Q78"/>
      <c r="R78"/>
      <c r="S78"/>
      <c r="T78"/>
      <c r="U78"/>
    </row>
    <row r="79" spans="2:21" s="707" customFormat="1" x14ac:dyDescent="0.2">
      <c r="B79" s="16"/>
      <c r="C79" s="66"/>
      <c r="D79" s="16"/>
      <c r="E79" s="16"/>
      <c r="F79" s="16"/>
      <c r="G79" s="16"/>
      <c r="H79" s="16"/>
      <c r="I79" s="16"/>
      <c r="J79" s="16"/>
      <c r="K79" s="16"/>
      <c r="L79" s="16"/>
      <c r="M79"/>
      <c r="N79"/>
      <c r="O79"/>
      <c r="Q79"/>
      <c r="R79"/>
      <c r="S79"/>
      <c r="T79"/>
      <c r="U79"/>
    </row>
    <row r="80" spans="2:21" s="707" customFormat="1" x14ac:dyDescent="0.2">
      <c r="B80" s="16"/>
      <c r="C80" s="66"/>
      <c r="D80" s="16"/>
      <c r="E80" s="16"/>
      <c r="F80" s="16"/>
      <c r="G80" s="16"/>
      <c r="H80" s="16"/>
      <c r="I80" s="16"/>
      <c r="J80" s="16"/>
      <c r="K80" s="16"/>
      <c r="L80" s="16"/>
      <c r="M80"/>
      <c r="N80"/>
      <c r="O80"/>
      <c r="Q80"/>
      <c r="R80"/>
      <c r="S80"/>
      <c r="T80"/>
      <c r="U80"/>
    </row>
    <row r="81" spans="2:21" s="707" customFormat="1" x14ac:dyDescent="0.2">
      <c r="B81" s="16"/>
      <c r="C81" s="66"/>
      <c r="D81" s="16"/>
      <c r="E81" s="16"/>
      <c r="F81" s="16"/>
      <c r="G81" s="16"/>
      <c r="H81" s="16"/>
      <c r="I81" s="16"/>
      <c r="J81" s="16"/>
      <c r="K81" s="16"/>
      <c r="L81" s="16"/>
      <c r="M81"/>
      <c r="N81"/>
      <c r="O81"/>
      <c r="Q81"/>
      <c r="R81"/>
      <c r="S81"/>
      <c r="T81"/>
      <c r="U81"/>
    </row>
    <row r="82" spans="2:21" s="707" customFormat="1" x14ac:dyDescent="0.2">
      <c r="B82" s="16"/>
      <c r="C82" s="66"/>
      <c r="D82" s="16"/>
      <c r="E82" s="16"/>
      <c r="F82" s="16"/>
      <c r="G82" s="16"/>
      <c r="H82" s="16"/>
      <c r="I82" s="16"/>
      <c r="J82" s="16"/>
      <c r="K82" s="16"/>
      <c r="L82" s="16"/>
      <c r="M82"/>
      <c r="N82"/>
      <c r="O82"/>
      <c r="Q82"/>
      <c r="R82"/>
      <c r="S82"/>
      <c r="T82"/>
      <c r="U82"/>
    </row>
    <row r="83" spans="2:21" s="707" customFormat="1" x14ac:dyDescent="0.2">
      <c r="B83" s="16"/>
      <c r="C83" s="66"/>
      <c r="D83" s="16"/>
      <c r="E83" s="16"/>
      <c r="F83" s="16"/>
      <c r="G83" s="16"/>
      <c r="H83" s="16"/>
      <c r="I83" s="16"/>
      <c r="J83" s="16"/>
      <c r="K83" s="16"/>
      <c r="L83" s="16"/>
      <c r="M83"/>
      <c r="N83"/>
      <c r="O83"/>
      <c r="Q83"/>
      <c r="R83"/>
      <c r="S83"/>
      <c r="T83"/>
      <c r="U83"/>
    </row>
    <row r="84" spans="2:21" s="707" customFormat="1" x14ac:dyDescent="0.2">
      <c r="B84" s="16"/>
      <c r="C84" s="66"/>
      <c r="D84" s="16"/>
      <c r="E84" s="16"/>
      <c r="F84" s="16"/>
      <c r="G84" s="16"/>
      <c r="H84" s="16"/>
      <c r="I84" s="16"/>
      <c r="J84" s="16"/>
      <c r="K84" s="16"/>
      <c r="L84" s="16"/>
      <c r="M84"/>
      <c r="N84"/>
      <c r="O84"/>
      <c r="Q84"/>
      <c r="R84"/>
      <c r="S84"/>
      <c r="T84"/>
      <c r="U84"/>
    </row>
    <row r="85" spans="2:21" s="707" customFormat="1" x14ac:dyDescent="0.2">
      <c r="B85" s="16"/>
      <c r="C85" s="66"/>
      <c r="D85" s="16"/>
      <c r="E85" s="16"/>
      <c r="F85" s="16"/>
      <c r="G85" s="16"/>
      <c r="H85" s="16"/>
      <c r="I85" s="16"/>
      <c r="J85" s="16"/>
      <c r="K85" s="16"/>
      <c r="L85" s="16"/>
      <c r="M85"/>
      <c r="N85"/>
      <c r="O85"/>
      <c r="Q85"/>
      <c r="R85"/>
      <c r="S85"/>
      <c r="T85"/>
      <c r="U85"/>
    </row>
    <row r="86" spans="2:21" s="707" customFormat="1" x14ac:dyDescent="0.2">
      <c r="B86" s="16"/>
      <c r="C86" s="66"/>
      <c r="D86" s="16"/>
      <c r="E86" s="16"/>
      <c r="F86" s="16"/>
      <c r="G86" s="16"/>
      <c r="H86" s="16"/>
      <c r="I86" s="16"/>
      <c r="J86" s="16"/>
      <c r="K86" s="16"/>
      <c r="L86" s="16"/>
      <c r="M86"/>
      <c r="N86"/>
      <c r="O86"/>
      <c r="Q86"/>
      <c r="R86"/>
      <c r="S86"/>
      <c r="T86"/>
      <c r="U86"/>
    </row>
    <row r="87" spans="2:21" s="707" customFormat="1" x14ac:dyDescent="0.2">
      <c r="B87" s="16"/>
      <c r="C87" s="66"/>
      <c r="D87" s="16"/>
      <c r="E87" s="16"/>
      <c r="F87" s="16"/>
      <c r="G87" s="16"/>
      <c r="H87" s="16"/>
      <c r="I87" s="16"/>
      <c r="J87" s="16"/>
      <c r="K87" s="16"/>
      <c r="L87" s="16"/>
      <c r="M87"/>
      <c r="N87"/>
      <c r="O87"/>
      <c r="Q87"/>
      <c r="R87"/>
      <c r="S87"/>
      <c r="T87"/>
      <c r="U87"/>
    </row>
    <row r="88" spans="2:21" s="707" customFormat="1" x14ac:dyDescent="0.2">
      <c r="B88" s="16"/>
      <c r="C88" s="66"/>
      <c r="D88" s="16"/>
      <c r="E88" s="16"/>
      <c r="F88" s="16"/>
      <c r="G88" s="16"/>
      <c r="H88" s="16"/>
      <c r="I88" s="16"/>
      <c r="J88" s="16"/>
      <c r="K88" s="16"/>
      <c r="L88" s="16"/>
      <c r="M88"/>
      <c r="N88"/>
      <c r="O88"/>
      <c r="Q88"/>
      <c r="R88"/>
      <c r="S88"/>
      <c r="T88"/>
      <c r="U88"/>
    </row>
    <row r="89" spans="2:21" s="707" customFormat="1" x14ac:dyDescent="0.2">
      <c r="B89" s="16"/>
      <c r="C89" s="66"/>
      <c r="D89" s="16"/>
      <c r="E89" s="16"/>
      <c r="F89" s="16"/>
      <c r="G89" s="16"/>
      <c r="H89" s="16"/>
      <c r="I89" s="16"/>
      <c r="J89" s="16"/>
      <c r="K89" s="16"/>
      <c r="L89" s="16"/>
      <c r="M89"/>
      <c r="N89"/>
      <c r="O89"/>
      <c r="Q89"/>
      <c r="R89"/>
      <c r="S89"/>
      <c r="T89"/>
      <c r="U89"/>
    </row>
    <row r="90" spans="2:21" s="707" customFormat="1" x14ac:dyDescent="0.2">
      <c r="B90" s="16"/>
      <c r="C90" s="66"/>
      <c r="D90" s="16"/>
      <c r="E90" s="16"/>
      <c r="F90" s="16"/>
      <c r="G90" s="16"/>
      <c r="H90" s="16"/>
      <c r="I90" s="16"/>
      <c r="J90" s="16"/>
      <c r="K90" s="16"/>
      <c r="L90" s="16"/>
      <c r="M90"/>
      <c r="N90"/>
      <c r="O90"/>
      <c r="Q90"/>
      <c r="R90"/>
      <c r="S90"/>
      <c r="T90"/>
      <c r="U90"/>
    </row>
    <row r="91" spans="2:21" s="707" customFormat="1" x14ac:dyDescent="0.2">
      <c r="B91" s="16"/>
      <c r="C91" s="66"/>
      <c r="D91" s="16"/>
      <c r="E91" s="16"/>
      <c r="F91" s="16"/>
      <c r="G91" s="16"/>
      <c r="H91" s="16"/>
      <c r="I91" s="16"/>
      <c r="J91" s="16"/>
      <c r="K91" s="16"/>
      <c r="L91" s="16"/>
      <c r="M91"/>
      <c r="N91"/>
      <c r="O91"/>
      <c r="Q91"/>
      <c r="R91"/>
      <c r="S91"/>
      <c r="T91"/>
      <c r="U91"/>
    </row>
    <row r="92" spans="2:21" s="707" customFormat="1" x14ac:dyDescent="0.2">
      <c r="B92" s="16"/>
      <c r="C92" s="66"/>
      <c r="D92" s="16"/>
      <c r="E92" s="16"/>
      <c r="F92" s="16"/>
      <c r="G92" s="16"/>
      <c r="H92" s="16"/>
      <c r="I92" s="16"/>
      <c r="J92" s="16"/>
      <c r="K92" s="16"/>
      <c r="L92" s="16"/>
      <c r="M92"/>
      <c r="N92"/>
      <c r="O92"/>
      <c r="Q92"/>
      <c r="R92"/>
      <c r="S92"/>
      <c r="T92"/>
      <c r="U92"/>
    </row>
    <row r="93" spans="2:21" s="707" customFormat="1" x14ac:dyDescent="0.2">
      <c r="B93" s="16"/>
      <c r="C93" s="66"/>
      <c r="D93" s="16"/>
      <c r="E93" s="16"/>
      <c r="F93" s="16"/>
      <c r="G93" s="16"/>
      <c r="H93" s="16"/>
      <c r="I93" s="16"/>
      <c r="J93" s="16"/>
      <c r="K93" s="16"/>
      <c r="L93" s="16"/>
      <c r="M93"/>
      <c r="N93"/>
      <c r="O93"/>
      <c r="Q93"/>
      <c r="R93"/>
      <c r="S93"/>
      <c r="T93"/>
      <c r="U93"/>
    </row>
    <row r="94" spans="2:21" s="707" customFormat="1" x14ac:dyDescent="0.2">
      <c r="B94" s="16"/>
      <c r="C94" s="66"/>
      <c r="D94" s="16"/>
      <c r="E94" s="16"/>
      <c r="F94" s="16"/>
      <c r="G94" s="16"/>
      <c r="H94" s="16"/>
      <c r="I94" s="16"/>
      <c r="J94" s="16"/>
      <c r="K94" s="16"/>
      <c r="L94" s="16"/>
      <c r="M94"/>
      <c r="N94"/>
      <c r="O94"/>
      <c r="Q94"/>
      <c r="R94"/>
      <c r="S94"/>
      <c r="T94"/>
      <c r="U94"/>
    </row>
    <row r="95" spans="2:21" s="707" customFormat="1" x14ac:dyDescent="0.2">
      <c r="B95" s="16"/>
      <c r="C95" s="66"/>
      <c r="D95" s="16"/>
      <c r="E95" s="16"/>
      <c r="F95" s="16"/>
      <c r="G95" s="16"/>
      <c r="H95" s="16"/>
      <c r="I95" s="16"/>
      <c r="J95" s="16"/>
      <c r="K95" s="16"/>
      <c r="L95" s="16"/>
      <c r="M95"/>
      <c r="N95"/>
      <c r="O95"/>
      <c r="Q95"/>
      <c r="R95"/>
      <c r="S95"/>
      <c r="T95"/>
      <c r="U95"/>
    </row>
    <row r="96" spans="2:21" s="707" customFormat="1" x14ac:dyDescent="0.2">
      <c r="B96" s="16"/>
      <c r="C96" s="66"/>
      <c r="D96" s="16"/>
      <c r="E96" s="16"/>
      <c r="F96" s="16"/>
      <c r="G96" s="16"/>
      <c r="H96" s="16"/>
      <c r="I96" s="16"/>
      <c r="J96" s="16"/>
      <c r="K96" s="16"/>
      <c r="L96" s="16"/>
      <c r="M96"/>
      <c r="N96"/>
      <c r="O96"/>
      <c r="Q96"/>
      <c r="R96"/>
      <c r="S96"/>
      <c r="T96"/>
      <c r="U96"/>
    </row>
    <row r="97" spans="2:21" s="707" customFormat="1" x14ac:dyDescent="0.2">
      <c r="B97" s="16"/>
      <c r="C97" s="66"/>
      <c r="D97" s="16"/>
      <c r="E97" s="16"/>
      <c r="F97" s="16"/>
      <c r="G97" s="16"/>
      <c r="H97" s="16"/>
      <c r="I97" s="16"/>
      <c r="J97" s="16"/>
      <c r="K97" s="16"/>
      <c r="L97" s="16"/>
      <c r="M97"/>
      <c r="N97"/>
      <c r="O97"/>
      <c r="Q97"/>
      <c r="R97"/>
      <c r="S97"/>
      <c r="T97"/>
      <c r="U97"/>
    </row>
    <row r="98" spans="2:21" s="707" customFormat="1" x14ac:dyDescent="0.2">
      <c r="B98" s="16"/>
      <c r="C98" s="66"/>
      <c r="D98" s="16"/>
      <c r="E98" s="16"/>
      <c r="F98" s="16"/>
      <c r="G98" s="16"/>
      <c r="H98" s="16"/>
      <c r="I98" s="16"/>
      <c r="J98" s="16"/>
      <c r="K98" s="16"/>
      <c r="L98" s="16"/>
      <c r="M98"/>
      <c r="N98"/>
      <c r="O98"/>
      <c r="Q98"/>
      <c r="R98"/>
      <c r="S98"/>
      <c r="T98"/>
      <c r="U98"/>
    </row>
    <row r="99" spans="2:21" s="707" customFormat="1" x14ac:dyDescent="0.2">
      <c r="B99" s="16"/>
      <c r="C99" s="66"/>
      <c r="D99" s="16"/>
      <c r="E99" s="16"/>
      <c r="F99" s="16"/>
      <c r="G99" s="16"/>
      <c r="H99" s="16"/>
      <c r="I99" s="16"/>
      <c r="J99" s="16"/>
      <c r="K99" s="16"/>
      <c r="L99" s="16"/>
      <c r="M99"/>
      <c r="N99"/>
      <c r="O99"/>
      <c r="Q99"/>
      <c r="R99"/>
      <c r="S99"/>
      <c r="T99"/>
      <c r="U99"/>
    </row>
    <row r="100" spans="2:21" s="707" customFormat="1" x14ac:dyDescent="0.2">
      <c r="B100" s="16"/>
      <c r="C100" s="66"/>
      <c r="D100" s="16"/>
      <c r="E100" s="16"/>
      <c r="F100" s="16"/>
      <c r="G100" s="16"/>
      <c r="H100" s="16"/>
      <c r="I100" s="16"/>
      <c r="J100" s="16"/>
      <c r="K100" s="16"/>
      <c r="L100" s="16"/>
      <c r="M100"/>
      <c r="N100"/>
      <c r="O100"/>
      <c r="Q100"/>
      <c r="R100"/>
      <c r="S100"/>
      <c r="T100"/>
      <c r="U100"/>
    </row>
    <row r="101" spans="2:21" s="707" customFormat="1" x14ac:dyDescent="0.2">
      <c r="B101" s="16"/>
      <c r="C101" s="66"/>
      <c r="D101" s="16"/>
      <c r="E101" s="16"/>
      <c r="F101" s="16"/>
      <c r="G101" s="16"/>
      <c r="H101" s="16"/>
      <c r="I101" s="16"/>
      <c r="J101" s="16"/>
      <c r="K101" s="16"/>
      <c r="L101" s="16"/>
      <c r="M101"/>
      <c r="N101"/>
      <c r="O101"/>
      <c r="Q101"/>
      <c r="R101"/>
      <c r="S101"/>
      <c r="T101"/>
      <c r="U101"/>
    </row>
    <row r="102" spans="2:21" s="707" customFormat="1" x14ac:dyDescent="0.2">
      <c r="B102" s="16"/>
      <c r="C102" s="66"/>
      <c r="D102" s="16"/>
      <c r="E102" s="16"/>
      <c r="F102" s="16"/>
      <c r="G102" s="16"/>
      <c r="H102" s="16"/>
      <c r="I102" s="16"/>
      <c r="J102" s="16"/>
      <c r="K102" s="16"/>
      <c r="L102" s="16"/>
      <c r="M102"/>
      <c r="N102"/>
      <c r="O102"/>
      <c r="Q102"/>
      <c r="R102"/>
      <c r="S102"/>
      <c r="T102"/>
      <c r="U102"/>
    </row>
    <row r="103" spans="2:21" s="707" customFormat="1" x14ac:dyDescent="0.2">
      <c r="B103" s="16"/>
      <c r="C103" s="66"/>
      <c r="D103" s="16"/>
      <c r="E103" s="16"/>
      <c r="F103" s="16"/>
      <c r="G103" s="16"/>
      <c r="H103" s="16"/>
      <c r="I103" s="16"/>
      <c r="J103" s="16"/>
      <c r="K103" s="16"/>
      <c r="L103" s="16"/>
      <c r="M103"/>
      <c r="N103"/>
      <c r="O103"/>
      <c r="Q103"/>
      <c r="R103"/>
      <c r="S103"/>
      <c r="T103"/>
      <c r="U103"/>
    </row>
    <row r="104" spans="2:21" s="707" customFormat="1" x14ac:dyDescent="0.2">
      <c r="B104" s="16"/>
      <c r="C104" s="66"/>
      <c r="D104" s="16"/>
      <c r="E104" s="16"/>
      <c r="F104" s="16"/>
      <c r="G104" s="16"/>
      <c r="H104" s="16"/>
      <c r="I104" s="16"/>
      <c r="J104" s="16"/>
      <c r="K104" s="16"/>
      <c r="L104" s="16"/>
      <c r="M104"/>
      <c r="N104"/>
      <c r="O104"/>
      <c r="Q104"/>
      <c r="R104"/>
      <c r="S104"/>
      <c r="T104"/>
      <c r="U104"/>
    </row>
    <row r="105" spans="2:21" s="707" customFormat="1" x14ac:dyDescent="0.2">
      <c r="B105" s="16"/>
      <c r="C105" s="66"/>
      <c r="D105" s="16"/>
      <c r="E105" s="16"/>
      <c r="F105" s="16"/>
      <c r="G105" s="16"/>
      <c r="H105" s="16"/>
      <c r="I105" s="16"/>
      <c r="J105" s="16"/>
      <c r="K105" s="16"/>
      <c r="L105" s="16"/>
      <c r="M105"/>
      <c r="N105"/>
      <c r="O105"/>
      <c r="Q105"/>
      <c r="R105"/>
      <c r="S105"/>
      <c r="T105"/>
      <c r="U105"/>
    </row>
    <row r="106" spans="2:21" s="707" customFormat="1" x14ac:dyDescent="0.2">
      <c r="B106" s="16"/>
      <c r="C106" s="66"/>
      <c r="D106" s="16"/>
      <c r="E106" s="16"/>
      <c r="F106" s="16"/>
      <c r="G106" s="16"/>
      <c r="H106" s="16"/>
      <c r="I106" s="16"/>
      <c r="J106" s="16"/>
      <c r="K106" s="16"/>
      <c r="L106" s="16"/>
      <c r="M106"/>
      <c r="N106"/>
      <c r="O106"/>
      <c r="Q106"/>
      <c r="R106"/>
      <c r="S106"/>
      <c r="T106"/>
      <c r="U106"/>
    </row>
    <row r="107" spans="2:21" s="707" customFormat="1" x14ac:dyDescent="0.2">
      <c r="B107" s="16"/>
      <c r="C107" s="66"/>
      <c r="D107" s="16"/>
      <c r="E107" s="16"/>
      <c r="F107" s="16"/>
      <c r="G107" s="16"/>
      <c r="H107" s="16"/>
      <c r="I107" s="16"/>
      <c r="J107" s="16"/>
      <c r="K107" s="16"/>
      <c r="L107" s="16"/>
      <c r="M107"/>
      <c r="N107"/>
      <c r="O107"/>
      <c r="Q107"/>
      <c r="R107"/>
      <c r="S107"/>
      <c r="T107"/>
      <c r="U107"/>
    </row>
    <row r="108" spans="2:21" s="707" customFormat="1" x14ac:dyDescent="0.2">
      <c r="B108" s="16"/>
      <c r="C108" s="66"/>
      <c r="D108" s="16"/>
      <c r="E108" s="16"/>
      <c r="F108" s="16"/>
      <c r="G108" s="16"/>
      <c r="H108" s="16"/>
      <c r="I108" s="16"/>
      <c r="J108" s="16"/>
      <c r="K108" s="16"/>
      <c r="L108" s="16"/>
      <c r="M108"/>
      <c r="N108"/>
      <c r="O108"/>
      <c r="Q108"/>
      <c r="R108"/>
      <c r="S108"/>
      <c r="T108"/>
      <c r="U108"/>
    </row>
    <row r="109" spans="2:21" s="707" customFormat="1" x14ac:dyDescent="0.2">
      <c r="B109" s="16"/>
      <c r="C109" s="66"/>
      <c r="D109" s="16"/>
      <c r="E109" s="16"/>
      <c r="F109" s="16"/>
      <c r="G109" s="16"/>
      <c r="H109" s="16"/>
      <c r="I109" s="16"/>
      <c r="J109" s="16"/>
      <c r="K109" s="16"/>
      <c r="L109" s="16"/>
      <c r="M109"/>
      <c r="N109"/>
      <c r="O109"/>
      <c r="Q109"/>
      <c r="R109"/>
      <c r="S109"/>
      <c r="T109"/>
      <c r="U109"/>
    </row>
    <row r="110" spans="2:21" s="707" customFormat="1" x14ac:dyDescent="0.2">
      <c r="B110" s="16"/>
      <c r="C110" s="66"/>
      <c r="D110" s="16"/>
      <c r="E110" s="16"/>
      <c r="F110" s="16"/>
      <c r="G110" s="16"/>
      <c r="H110" s="16"/>
      <c r="I110" s="16"/>
      <c r="J110" s="16"/>
      <c r="K110" s="16"/>
      <c r="L110" s="16"/>
      <c r="M110"/>
      <c r="N110"/>
      <c r="O110"/>
      <c r="Q110"/>
      <c r="R110"/>
      <c r="S110"/>
      <c r="T110"/>
      <c r="U110"/>
    </row>
    <row r="111" spans="2:21" s="707" customFormat="1" x14ac:dyDescent="0.2">
      <c r="B111" s="16"/>
      <c r="C111" s="66"/>
      <c r="D111" s="16"/>
      <c r="E111" s="16"/>
      <c r="F111" s="16"/>
      <c r="G111" s="16"/>
      <c r="H111" s="16"/>
      <c r="I111" s="16"/>
      <c r="J111" s="16"/>
      <c r="K111" s="16"/>
      <c r="L111" s="16"/>
      <c r="M111"/>
      <c r="N111"/>
      <c r="O111"/>
      <c r="Q111"/>
      <c r="R111"/>
      <c r="S111"/>
      <c r="T111"/>
      <c r="U111"/>
    </row>
    <row r="112" spans="2:21" s="707" customFormat="1" x14ac:dyDescent="0.2">
      <c r="B112" s="16"/>
      <c r="C112" s="66"/>
      <c r="D112" s="16"/>
      <c r="E112" s="16"/>
      <c r="F112" s="16"/>
      <c r="G112" s="16"/>
      <c r="H112" s="16"/>
      <c r="I112" s="16"/>
      <c r="J112" s="16"/>
      <c r="K112" s="16"/>
      <c r="L112" s="16"/>
      <c r="M112"/>
      <c r="N112"/>
      <c r="O112"/>
      <c r="Q112"/>
      <c r="R112"/>
      <c r="S112"/>
      <c r="T112"/>
      <c r="U112"/>
    </row>
    <row r="113" spans="2:21" s="707" customFormat="1" x14ac:dyDescent="0.2">
      <c r="B113" s="16"/>
      <c r="C113" s="66"/>
      <c r="D113" s="16"/>
      <c r="E113" s="16"/>
      <c r="F113" s="16"/>
      <c r="G113" s="16"/>
      <c r="H113" s="16"/>
      <c r="I113" s="16"/>
      <c r="J113" s="16"/>
      <c r="K113" s="16"/>
      <c r="L113" s="16"/>
      <c r="M113"/>
      <c r="N113"/>
      <c r="O113"/>
      <c r="Q113"/>
      <c r="R113"/>
      <c r="S113"/>
      <c r="T113"/>
      <c r="U113"/>
    </row>
    <row r="114" spans="2:21" s="707" customFormat="1" x14ac:dyDescent="0.2">
      <c r="B114" s="16"/>
      <c r="C114" s="66"/>
      <c r="D114" s="16"/>
      <c r="E114" s="16"/>
      <c r="F114" s="16"/>
      <c r="G114" s="16"/>
      <c r="H114" s="16"/>
      <c r="I114" s="16"/>
      <c r="J114" s="16"/>
      <c r="K114" s="16"/>
      <c r="L114" s="16"/>
      <c r="M114"/>
      <c r="N114"/>
      <c r="O114"/>
      <c r="Q114"/>
      <c r="R114"/>
      <c r="S114"/>
      <c r="T114"/>
      <c r="U114"/>
    </row>
    <row r="115" spans="2:21" s="707" customFormat="1" x14ac:dyDescent="0.2">
      <c r="B115" s="16"/>
      <c r="C115" s="66"/>
      <c r="D115" s="16"/>
      <c r="E115" s="16"/>
      <c r="F115" s="16"/>
      <c r="G115" s="16"/>
      <c r="H115" s="16"/>
      <c r="I115" s="16"/>
      <c r="J115" s="16"/>
      <c r="K115" s="16"/>
      <c r="L115" s="16"/>
      <c r="M115"/>
      <c r="N115"/>
      <c r="O115"/>
      <c r="Q115"/>
      <c r="R115"/>
      <c r="S115"/>
      <c r="T115"/>
      <c r="U115"/>
    </row>
    <row r="116" spans="2:21" s="707" customFormat="1" x14ac:dyDescent="0.2">
      <c r="B116" s="16"/>
      <c r="C116" s="66"/>
      <c r="D116" s="16"/>
      <c r="E116" s="16"/>
      <c r="F116" s="16"/>
      <c r="G116" s="16"/>
      <c r="H116" s="16"/>
      <c r="I116" s="16"/>
      <c r="J116" s="16"/>
      <c r="K116" s="16"/>
      <c r="L116" s="16"/>
      <c r="M116"/>
      <c r="N116"/>
      <c r="O116"/>
      <c r="Q116"/>
      <c r="R116"/>
      <c r="S116"/>
      <c r="T116"/>
      <c r="U116"/>
    </row>
    <row r="117" spans="2:21" s="707" customFormat="1" x14ac:dyDescent="0.2">
      <c r="B117" s="16"/>
      <c r="C117" s="66"/>
      <c r="D117" s="16"/>
      <c r="E117" s="16"/>
      <c r="F117" s="16"/>
      <c r="G117" s="16"/>
      <c r="H117" s="16"/>
      <c r="I117" s="16"/>
      <c r="J117" s="16"/>
      <c r="K117" s="16"/>
      <c r="L117" s="16"/>
      <c r="M117"/>
      <c r="N117"/>
      <c r="O117"/>
      <c r="Q117"/>
      <c r="R117"/>
      <c r="S117"/>
      <c r="T117"/>
      <c r="U117"/>
    </row>
    <row r="118" spans="2:21" s="707" customFormat="1" x14ac:dyDescent="0.2">
      <c r="B118" s="16"/>
      <c r="C118" s="66"/>
      <c r="D118" s="16"/>
      <c r="E118" s="16"/>
      <c r="F118" s="16"/>
      <c r="G118" s="16"/>
      <c r="H118" s="16"/>
      <c r="I118" s="16"/>
      <c r="J118" s="16"/>
      <c r="K118" s="16"/>
      <c r="L118" s="16"/>
      <c r="M118"/>
      <c r="N118"/>
      <c r="O118"/>
      <c r="Q118"/>
      <c r="R118"/>
      <c r="S118"/>
      <c r="T118"/>
      <c r="U118"/>
    </row>
    <row r="119" spans="2:21" s="707" customFormat="1" x14ac:dyDescent="0.2">
      <c r="B119" s="16"/>
      <c r="C119" s="66"/>
      <c r="D119" s="16"/>
      <c r="E119" s="16"/>
      <c r="F119" s="16"/>
      <c r="G119" s="16"/>
      <c r="H119" s="16"/>
      <c r="I119" s="16"/>
      <c r="J119" s="16"/>
      <c r="K119" s="16"/>
      <c r="L119" s="16"/>
      <c r="M119"/>
      <c r="N119"/>
      <c r="O119"/>
      <c r="Q119"/>
      <c r="R119"/>
      <c r="S119"/>
      <c r="T119"/>
      <c r="U119"/>
    </row>
    <row r="120" spans="2:21" s="707" customFormat="1" x14ac:dyDescent="0.2">
      <c r="B120" s="16"/>
      <c r="C120" s="66"/>
      <c r="D120" s="16"/>
      <c r="E120" s="16"/>
      <c r="F120" s="16"/>
      <c r="G120" s="16"/>
      <c r="H120" s="16"/>
      <c r="I120" s="16"/>
      <c r="J120" s="16"/>
      <c r="K120" s="16"/>
      <c r="L120" s="16"/>
      <c r="M120"/>
      <c r="N120"/>
      <c r="O120"/>
      <c r="Q120"/>
      <c r="R120"/>
      <c r="S120"/>
      <c r="T120"/>
      <c r="U120"/>
    </row>
    <row r="121" spans="2:21" s="707" customFormat="1" x14ac:dyDescent="0.2">
      <c r="B121" s="16"/>
      <c r="C121" s="66"/>
      <c r="D121" s="16"/>
      <c r="E121" s="16"/>
      <c r="F121" s="16"/>
      <c r="G121" s="16"/>
      <c r="H121" s="16"/>
      <c r="I121" s="16"/>
      <c r="J121" s="16"/>
      <c r="K121" s="16"/>
      <c r="L121" s="16"/>
      <c r="M121"/>
      <c r="N121"/>
      <c r="O121"/>
      <c r="Q121"/>
      <c r="R121"/>
      <c r="S121"/>
      <c r="T121"/>
      <c r="U121"/>
    </row>
    <row r="122" spans="2:21" s="707" customFormat="1" x14ac:dyDescent="0.2">
      <c r="B122" s="16"/>
      <c r="C122" s="66"/>
      <c r="D122" s="16"/>
      <c r="E122" s="16"/>
      <c r="F122" s="16"/>
      <c r="G122" s="16"/>
      <c r="H122" s="16"/>
      <c r="I122" s="16"/>
      <c r="J122" s="16"/>
      <c r="K122" s="16"/>
      <c r="L122" s="16"/>
      <c r="M122"/>
      <c r="N122"/>
      <c r="O122"/>
      <c r="Q122"/>
      <c r="R122"/>
      <c r="S122"/>
      <c r="T122"/>
      <c r="U122"/>
    </row>
    <row r="123" spans="2:21" s="707" customFormat="1" x14ac:dyDescent="0.2">
      <c r="B123" s="16"/>
      <c r="C123" s="66"/>
      <c r="D123" s="16"/>
      <c r="E123" s="16"/>
      <c r="F123" s="16"/>
      <c r="G123" s="16"/>
      <c r="H123" s="16"/>
      <c r="I123" s="16"/>
      <c r="J123" s="16"/>
      <c r="K123" s="16"/>
      <c r="L123" s="16"/>
      <c r="M123"/>
      <c r="N123"/>
      <c r="O123"/>
      <c r="Q123"/>
      <c r="R123"/>
      <c r="S123"/>
      <c r="T123"/>
      <c r="U123"/>
    </row>
    <row r="124" spans="2:21" s="707" customFormat="1" x14ac:dyDescent="0.2">
      <c r="B124" s="16"/>
      <c r="C124" s="66"/>
      <c r="D124" s="16"/>
      <c r="E124" s="16"/>
      <c r="F124" s="16"/>
      <c r="G124" s="16"/>
      <c r="H124" s="16"/>
      <c r="I124" s="16"/>
      <c r="J124" s="16"/>
      <c r="K124" s="16"/>
      <c r="L124" s="16"/>
      <c r="M124"/>
      <c r="N124"/>
      <c r="O124"/>
      <c r="Q124"/>
      <c r="R124"/>
      <c r="S124"/>
      <c r="T124"/>
      <c r="U124"/>
    </row>
    <row r="125" spans="2:21" s="707" customFormat="1" x14ac:dyDescent="0.2">
      <c r="B125" s="16"/>
      <c r="C125" s="66"/>
      <c r="D125" s="16"/>
      <c r="E125" s="16"/>
      <c r="F125" s="16"/>
      <c r="G125" s="16"/>
      <c r="H125" s="16"/>
      <c r="I125" s="16"/>
      <c r="J125" s="16"/>
      <c r="K125" s="16"/>
      <c r="L125" s="16"/>
      <c r="M125"/>
      <c r="N125"/>
      <c r="O125"/>
      <c r="Q125"/>
      <c r="R125"/>
      <c r="S125"/>
      <c r="T125"/>
      <c r="U125"/>
    </row>
    <row r="126" spans="2:21" s="707" customFormat="1" x14ac:dyDescent="0.2">
      <c r="B126" s="16"/>
      <c r="C126" s="66"/>
      <c r="D126" s="16"/>
      <c r="E126" s="16"/>
      <c r="F126" s="16"/>
      <c r="G126" s="16"/>
      <c r="H126" s="16"/>
      <c r="I126" s="16"/>
      <c r="J126" s="16"/>
      <c r="K126" s="16"/>
      <c r="L126" s="16"/>
      <c r="M126"/>
      <c r="N126"/>
      <c r="O126"/>
      <c r="Q126"/>
      <c r="R126"/>
      <c r="S126"/>
      <c r="T126"/>
      <c r="U126"/>
    </row>
    <row r="127" spans="2:21" s="707" customFormat="1" x14ac:dyDescent="0.2">
      <c r="B127" s="16"/>
      <c r="C127" s="66"/>
      <c r="D127" s="16"/>
      <c r="E127" s="16"/>
      <c r="F127" s="16"/>
      <c r="G127" s="16"/>
      <c r="H127" s="16"/>
      <c r="I127" s="16"/>
      <c r="J127" s="16"/>
      <c r="K127" s="16"/>
      <c r="L127" s="16"/>
      <c r="M127"/>
      <c r="N127"/>
      <c r="O127"/>
      <c r="Q127"/>
      <c r="R127"/>
      <c r="S127"/>
      <c r="T127"/>
      <c r="U127"/>
    </row>
    <row r="128" spans="2:21" s="707" customFormat="1" x14ac:dyDescent="0.2">
      <c r="B128" s="16"/>
      <c r="C128" s="66"/>
      <c r="D128" s="16"/>
      <c r="E128" s="16"/>
      <c r="F128" s="16"/>
      <c r="G128" s="16"/>
      <c r="H128" s="16"/>
      <c r="I128" s="16"/>
      <c r="J128" s="16"/>
      <c r="K128" s="16"/>
      <c r="L128" s="16"/>
      <c r="M128"/>
      <c r="N128"/>
      <c r="O128"/>
      <c r="Q128"/>
      <c r="R128"/>
      <c r="S128"/>
      <c r="T128"/>
      <c r="U128"/>
    </row>
    <row r="129" spans="2:21" s="707" customFormat="1" x14ac:dyDescent="0.2">
      <c r="B129" s="16"/>
      <c r="C129" s="66"/>
      <c r="D129" s="16"/>
      <c r="E129" s="16"/>
      <c r="F129" s="16"/>
      <c r="G129" s="16"/>
      <c r="H129" s="16"/>
      <c r="I129" s="16"/>
      <c r="J129" s="16"/>
      <c r="K129" s="16"/>
      <c r="L129" s="16"/>
      <c r="M129"/>
      <c r="N129"/>
      <c r="O129"/>
      <c r="Q129"/>
      <c r="R129"/>
      <c r="S129"/>
      <c r="T129"/>
      <c r="U129"/>
    </row>
    <row r="130" spans="2:21" s="707" customFormat="1" x14ac:dyDescent="0.2">
      <c r="B130" s="16"/>
      <c r="C130" s="66"/>
      <c r="D130" s="16"/>
      <c r="E130" s="16"/>
      <c r="F130" s="16"/>
      <c r="G130" s="16"/>
      <c r="H130" s="16"/>
      <c r="I130" s="16"/>
      <c r="J130" s="16"/>
      <c r="K130" s="16"/>
      <c r="L130" s="16"/>
      <c r="M130"/>
      <c r="N130"/>
      <c r="O130"/>
      <c r="Q130"/>
      <c r="R130"/>
      <c r="S130"/>
      <c r="T130"/>
      <c r="U130"/>
    </row>
    <row r="131" spans="2:21" s="707" customFormat="1" x14ac:dyDescent="0.2">
      <c r="B131" s="16"/>
      <c r="C131" s="66"/>
      <c r="D131" s="16"/>
      <c r="E131" s="16"/>
      <c r="F131" s="16"/>
      <c r="G131" s="16"/>
      <c r="H131" s="16"/>
      <c r="I131" s="16"/>
      <c r="J131" s="16"/>
      <c r="K131" s="16"/>
      <c r="L131" s="16"/>
      <c r="M131"/>
      <c r="N131"/>
      <c r="O131"/>
      <c r="Q131"/>
      <c r="R131"/>
      <c r="S131"/>
      <c r="T131"/>
      <c r="U131"/>
    </row>
    <row r="132" spans="2:21" s="707" customFormat="1" x14ac:dyDescent="0.2">
      <c r="B132" s="16"/>
      <c r="C132" s="66"/>
      <c r="D132" s="16"/>
      <c r="E132" s="16"/>
      <c r="F132" s="16"/>
      <c r="G132" s="16"/>
      <c r="H132" s="16"/>
      <c r="I132" s="16"/>
      <c r="J132" s="16"/>
      <c r="K132" s="16"/>
      <c r="L132" s="16"/>
      <c r="M132"/>
      <c r="N132"/>
      <c r="O132"/>
      <c r="Q132"/>
      <c r="R132"/>
      <c r="S132"/>
      <c r="T132"/>
      <c r="U132"/>
    </row>
    <row r="133" spans="2:21" s="707" customFormat="1" x14ac:dyDescent="0.2">
      <c r="B133" s="16"/>
      <c r="C133" s="66"/>
      <c r="D133" s="16"/>
      <c r="E133" s="16"/>
      <c r="F133" s="16"/>
      <c r="G133" s="16"/>
      <c r="H133" s="16"/>
      <c r="I133" s="16"/>
      <c r="J133" s="16"/>
      <c r="K133" s="16"/>
      <c r="L133" s="16"/>
      <c r="M133"/>
      <c r="N133"/>
      <c r="O133"/>
      <c r="Q133"/>
      <c r="R133"/>
      <c r="S133"/>
      <c r="T133"/>
      <c r="U133"/>
    </row>
    <row r="134" spans="2:21" s="707" customFormat="1" x14ac:dyDescent="0.2">
      <c r="B134" s="16"/>
      <c r="C134" s="66"/>
      <c r="D134" s="16"/>
      <c r="E134" s="16"/>
      <c r="F134" s="16"/>
      <c r="G134" s="16"/>
      <c r="H134" s="16"/>
      <c r="I134" s="16"/>
      <c r="J134" s="16"/>
      <c r="K134" s="16"/>
      <c r="L134" s="16"/>
      <c r="M134"/>
      <c r="N134"/>
      <c r="O134"/>
      <c r="Q134"/>
      <c r="R134"/>
      <c r="S134"/>
      <c r="T134"/>
      <c r="U134"/>
    </row>
    <row r="135" spans="2:21" s="707" customFormat="1" x14ac:dyDescent="0.2">
      <c r="B135" s="16"/>
      <c r="C135" s="66"/>
      <c r="D135" s="16"/>
      <c r="E135" s="16"/>
      <c r="F135" s="16"/>
      <c r="G135" s="16"/>
      <c r="H135" s="16"/>
      <c r="I135" s="16"/>
      <c r="J135" s="16"/>
      <c r="K135" s="16"/>
      <c r="L135" s="16"/>
      <c r="M135"/>
      <c r="N135"/>
      <c r="O135"/>
      <c r="Q135"/>
      <c r="R135"/>
      <c r="S135"/>
      <c r="T135"/>
      <c r="U135"/>
    </row>
    <row r="136" spans="2:21" s="707" customFormat="1" x14ac:dyDescent="0.2">
      <c r="B136" s="16"/>
      <c r="C136" s="66"/>
      <c r="D136" s="16"/>
      <c r="E136" s="16"/>
      <c r="F136" s="16"/>
      <c r="G136" s="16"/>
      <c r="H136" s="16"/>
      <c r="I136" s="16"/>
      <c r="J136" s="16"/>
      <c r="K136" s="16"/>
      <c r="L136" s="16"/>
      <c r="M136"/>
      <c r="N136"/>
      <c r="O136"/>
      <c r="Q136"/>
      <c r="R136"/>
      <c r="S136"/>
      <c r="T136"/>
      <c r="U136"/>
    </row>
    <row r="137" spans="2:21" s="707" customFormat="1" x14ac:dyDescent="0.2">
      <c r="B137" s="16"/>
      <c r="C137" s="66"/>
      <c r="D137" s="16"/>
      <c r="E137" s="16"/>
      <c r="F137" s="16"/>
      <c r="G137" s="16"/>
      <c r="H137" s="16"/>
      <c r="I137" s="16"/>
      <c r="J137" s="16"/>
      <c r="K137" s="16"/>
      <c r="L137" s="16"/>
      <c r="M137"/>
      <c r="N137"/>
      <c r="O137"/>
      <c r="Q137"/>
      <c r="R137"/>
      <c r="S137"/>
      <c r="T137"/>
      <c r="U137"/>
    </row>
    <row r="138" spans="2:21" s="707" customFormat="1" x14ac:dyDescent="0.2">
      <c r="B138" s="16"/>
      <c r="C138" s="66"/>
      <c r="D138" s="16"/>
      <c r="E138" s="16"/>
      <c r="F138" s="16"/>
      <c r="G138" s="16"/>
      <c r="H138" s="16"/>
      <c r="I138" s="16"/>
      <c r="J138" s="16"/>
      <c r="K138" s="16"/>
      <c r="L138" s="16"/>
      <c r="M138"/>
      <c r="N138"/>
      <c r="O138"/>
      <c r="Q138"/>
      <c r="R138"/>
      <c r="S138"/>
      <c r="T138"/>
      <c r="U138"/>
    </row>
    <row r="139" spans="2:21" s="707" customFormat="1" x14ac:dyDescent="0.2">
      <c r="B139" s="16"/>
      <c r="C139" s="66"/>
      <c r="D139" s="16"/>
      <c r="E139" s="16"/>
      <c r="F139" s="16"/>
      <c r="G139" s="16"/>
      <c r="H139" s="16"/>
      <c r="I139" s="16"/>
      <c r="J139" s="16"/>
      <c r="K139" s="16"/>
      <c r="L139" s="16"/>
      <c r="M139"/>
      <c r="N139"/>
      <c r="O139"/>
      <c r="Q139"/>
      <c r="R139"/>
      <c r="S139"/>
      <c r="T139"/>
      <c r="U139"/>
    </row>
    <row r="140" spans="2:21" s="707" customFormat="1" x14ac:dyDescent="0.2">
      <c r="B140" s="16"/>
      <c r="C140" s="66"/>
      <c r="D140" s="16"/>
      <c r="E140" s="16"/>
      <c r="F140" s="16"/>
      <c r="G140" s="16"/>
      <c r="H140" s="16"/>
      <c r="I140" s="16"/>
      <c r="J140" s="16"/>
      <c r="K140" s="16"/>
      <c r="L140" s="16"/>
      <c r="M140"/>
      <c r="N140"/>
      <c r="O140"/>
      <c r="Q140"/>
      <c r="R140"/>
      <c r="S140"/>
      <c r="T140"/>
      <c r="U140"/>
    </row>
    <row r="141" spans="2:21" s="707" customFormat="1" x14ac:dyDescent="0.2">
      <c r="B141" s="16"/>
      <c r="C141" s="66"/>
      <c r="D141" s="16"/>
      <c r="E141" s="16"/>
      <c r="F141" s="16"/>
      <c r="G141" s="16"/>
      <c r="H141" s="16"/>
      <c r="I141" s="16"/>
      <c r="J141" s="16"/>
      <c r="K141" s="16"/>
      <c r="L141" s="16"/>
      <c r="M141"/>
      <c r="N141"/>
      <c r="O141"/>
      <c r="Q141"/>
      <c r="R141"/>
      <c r="S141"/>
      <c r="T141"/>
      <c r="U141"/>
    </row>
    <row r="142" spans="2:21" s="707" customFormat="1" x14ac:dyDescent="0.2">
      <c r="B142" s="16"/>
      <c r="C142" s="66"/>
      <c r="D142" s="16"/>
      <c r="E142" s="16"/>
      <c r="F142" s="16"/>
      <c r="G142" s="16"/>
      <c r="H142" s="16"/>
      <c r="I142" s="16"/>
      <c r="J142" s="16"/>
      <c r="K142" s="16"/>
      <c r="L142" s="16"/>
      <c r="M142"/>
      <c r="N142"/>
      <c r="O142"/>
      <c r="Q142"/>
      <c r="R142"/>
      <c r="S142"/>
      <c r="T142"/>
      <c r="U142"/>
    </row>
    <row r="143" spans="2:21" s="707" customFormat="1" x14ac:dyDescent="0.2">
      <c r="B143" s="16"/>
      <c r="C143" s="66"/>
      <c r="D143" s="16"/>
      <c r="E143" s="16"/>
      <c r="F143" s="16"/>
      <c r="G143" s="16"/>
      <c r="H143" s="16"/>
      <c r="I143" s="16"/>
      <c r="J143" s="16"/>
      <c r="K143" s="16"/>
      <c r="L143" s="16"/>
      <c r="M143"/>
      <c r="N143"/>
      <c r="O143"/>
      <c r="Q143"/>
      <c r="R143"/>
      <c r="S143"/>
      <c r="T143"/>
      <c r="U143"/>
    </row>
    <row r="144" spans="2:21" s="707" customFormat="1" x14ac:dyDescent="0.2">
      <c r="B144" s="16"/>
      <c r="C144" s="66"/>
      <c r="D144" s="16"/>
      <c r="E144" s="16"/>
      <c r="F144" s="16"/>
      <c r="G144" s="16"/>
      <c r="H144" s="16"/>
      <c r="I144" s="16"/>
      <c r="J144" s="16"/>
      <c r="K144" s="16"/>
      <c r="L144" s="16"/>
      <c r="M144"/>
      <c r="N144"/>
      <c r="O144"/>
      <c r="Q144"/>
      <c r="R144"/>
      <c r="S144"/>
      <c r="T144"/>
      <c r="U144"/>
    </row>
    <row r="145" spans="2:21" s="707" customFormat="1" x14ac:dyDescent="0.2">
      <c r="B145" s="16"/>
      <c r="C145" s="66"/>
      <c r="D145" s="16"/>
      <c r="E145" s="16"/>
      <c r="F145" s="16"/>
      <c r="G145" s="16"/>
      <c r="H145" s="16"/>
      <c r="I145" s="16"/>
      <c r="J145" s="16"/>
      <c r="K145" s="16"/>
      <c r="L145" s="16"/>
      <c r="M145"/>
      <c r="N145"/>
      <c r="O145"/>
      <c r="Q145"/>
      <c r="R145"/>
      <c r="S145"/>
      <c r="T145"/>
      <c r="U145"/>
    </row>
    <row r="146" spans="2:21" s="707" customFormat="1" x14ac:dyDescent="0.2">
      <c r="B146" s="16"/>
      <c r="C146" s="66"/>
      <c r="D146" s="16"/>
      <c r="E146" s="16"/>
      <c r="F146" s="16"/>
      <c r="G146" s="16"/>
      <c r="H146" s="16"/>
      <c r="I146" s="16"/>
      <c r="J146" s="16"/>
      <c r="K146" s="16"/>
      <c r="L146" s="16"/>
      <c r="M146"/>
      <c r="N146"/>
      <c r="O146"/>
      <c r="Q146"/>
      <c r="R146"/>
      <c r="S146"/>
      <c r="T146"/>
      <c r="U146"/>
    </row>
    <row r="147" spans="2:21" s="707" customFormat="1" x14ac:dyDescent="0.2">
      <c r="B147" s="16"/>
      <c r="C147" s="66"/>
      <c r="D147" s="16"/>
      <c r="E147" s="16"/>
      <c r="F147" s="16"/>
      <c r="G147" s="16"/>
      <c r="H147" s="16"/>
      <c r="I147" s="16"/>
      <c r="J147" s="16"/>
      <c r="K147" s="16"/>
      <c r="L147" s="16"/>
      <c r="M147"/>
      <c r="N147"/>
      <c r="O147"/>
      <c r="Q147"/>
      <c r="R147"/>
      <c r="S147"/>
      <c r="T147"/>
      <c r="U147"/>
    </row>
    <row r="148" spans="2:21" s="707" customFormat="1" x14ac:dyDescent="0.2">
      <c r="B148" s="16"/>
      <c r="C148" s="66"/>
      <c r="D148" s="16"/>
      <c r="E148" s="16"/>
      <c r="F148" s="16"/>
      <c r="G148" s="16"/>
      <c r="H148" s="16"/>
      <c r="I148" s="16"/>
      <c r="J148" s="16"/>
      <c r="K148" s="16"/>
      <c r="L148" s="16"/>
      <c r="M148"/>
      <c r="N148"/>
      <c r="O148"/>
      <c r="Q148"/>
      <c r="R148"/>
      <c r="S148"/>
      <c r="T148"/>
      <c r="U148"/>
    </row>
    <row r="149" spans="2:21" s="707" customFormat="1" x14ac:dyDescent="0.2">
      <c r="B149" s="16"/>
      <c r="C149" s="66"/>
      <c r="D149" s="16"/>
      <c r="E149" s="16"/>
      <c r="F149" s="16"/>
      <c r="G149" s="16"/>
      <c r="H149" s="16"/>
      <c r="I149" s="16"/>
      <c r="J149" s="16"/>
      <c r="K149" s="16"/>
      <c r="L149" s="16"/>
      <c r="M149"/>
      <c r="N149"/>
      <c r="O149"/>
      <c r="Q149"/>
      <c r="R149"/>
      <c r="S149"/>
      <c r="T149"/>
      <c r="U149"/>
    </row>
    <row r="150" spans="2:21" s="707" customFormat="1" x14ac:dyDescent="0.2">
      <c r="B150" s="16"/>
      <c r="C150" s="66"/>
      <c r="D150" s="16"/>
      <c r="E150" s="16"/>
      <c r="F150" s="16"/>
      <c r="G150" s="16"/>
      <c r="H150" s="16"/>
      <c r="I150" s="16"/>
      <c r="J150" s="16"/>
      <c r="K150" s="16"/>
      <c r="L150" s="16"/>
      <c r="M150"/>
      <c r="N150"/>
      <c r="O150"/>
      <c r="Q150"/>
      <c r="R150"/>
      <c r="S150"/>
      <c r="T150"/>
      <c r="U150"/>
    </row>
    <row r="151" spans="2:21" s="707" customFormat="1" x14ac:dyDescent="0.2">
      <c r="B151" s="16"/>
      <c r="C151" s="66"/>
      <c r="D151" s="16"/>
      <c r="E151" s="16"/>
      <c r="F151" s="16"/>
      <c r="G151" s="16"/>
      <c r="H151" s="16"/>
      <c r="I151" s="16"/>
      <c r="J151" s="16"/>
      <c r="K151" s="16"/>
      <c r="L151" s="16"/>
      <c r="M151"/>
      <c r="N151"/>
      <c r="O151"/>
      <c r="Q151"/>
      <c r="R151"/>
      <c r="S151"/>
      <c r="T151"/>
      <c r="U151"/>
    </row>
    <row r="152" spans="2:21" s="707" customFormat="1" x14ac:dyDescent="0.2">
      <c r="B152" s="16"/>
      <c r="C152" s="66"/>
      <c r="D152" s="16"/>
      <c r="E152" s="16"/>
      <c r="F152" s="16"/>
      <c r="G152" s="16"/>
      <c r="H152" s="16"/>
      <c r="I152" s="16"/>
      <c r="J152" s="16"/>
      <c r="K152" s="16"/>
      <c r="L152" s="16"/>
      <c r="M152"/>
      <c r="N152"/>
      <c r="O152"/>
      <c r="Q152"/>
      <c r="R152"/>
      <c r="S152"/>
      <c r="T152"/>
      <c r="U152"/>
    </row>
    <row r="153" spans="2:21" s="707" customFormat="1" x14ac:dyDescent="0.2">
      <c r="B153" s="16"/>
      <c r="C153" s="66"/>
      <c r="D153" s="16"/>
      <c r="E153" s="16"/>
      <c r="F153" s="16"/>
      <c r="G153" s="16"/>
      <c r="H153" s="16"/>
      <c r="I153" s="16"/>
      <c r="J153" s="16"/>
      <c r="K153" s="16"/>
      <c r="L153" s="16"/>
      <c r="M153"/>
      <c r="N153"/>
      <c r="O153"/>
      <c r="Q153"/>
      <c r="R153"/>
      <c r="S153"/>
      <c r="T153"/>
      <c r="U153"/>
    </row>
    <row r="154" spans="2:21" s="707" customFormat="1" x14ac:dyDescent="0.2">
      <c r="B154" s="16"/>
      <c r="C154" s="66"/>
      <c r="D154" s="16"/>
      <c r="E154" s="16"/>
      <c r="F154" s="16"/>
      <c r="G154" s="16"/>
      <c r="H154" s="16"/>
      <c r="I154" s="16"/>
      <c r="J154" s="16"/>
      <c r="K154" s="16"/>
      <c r="L154" s="16"/>
      <c r="M154"/>
      <c r="N154"/>
      <c r="O154"/>
      <c r="Q154"/>
      <c r="R154"/>
      <c r="S154"/>
      <c r="T154"/>
      <c r="U154"/>
    </row>
    <row r="155" spans="2:21" s="707" customFormat="1" x14ac:dyDescent="0.2">
      <c r="B155" s="16"/>
      <c r="C155" s="66"/>
      <c r="D155" s="16"/>
      <c r="E155" s="16"/>
      <c r="F155" s="16"/>
      <c r="G155" s="16"/>
      <c r="H155" s="16"/>
      <c r="I155" s="16"/>
      <c r="J155" s="16"/>
      <c r="K155" s="16"/>
      <c r="L155" s="16"/>
      <c r="M155"/>
      <c r="N155"/>
      <c r="O155"/>
      <c r="Q155"/>
      <c r="R155"/>
      <c r="S155"/>
      <c r="T155"/>
      <c r="U155"/>
    </row>
    <row r="156" spans="2:21" s="707" customFormat="1" x14ac:dyDescent="0.2">
      <c r="B156" s="16"/>
      <c r="C156" s="66"/>
      <c r="D156" s="16"/>
      <c r="E156" s="16"/>
      <c r="F156" s="16"/>
      <c r="G156" s="16"/>
      <c r="H156" s="16"/>
      <c r="I156" s="16"/>
      <c r="J156" s="16"/>
      <c r="K156" s="16"/>
      <c r="L156" s="16"/>
      <c r="M156"/>
      <c r="N156"/>
      <c r="O156"/>
      <c r="Q156"/>
      <c r="R156"/>
      <c r="S156"/>
      <c r="T156"/>
      <c r="U156"/>
    </row>
    <row r="157" spans="2:21" s="707" customFormat="1" x14ac:dyDescent="0.2">
      <c r="B157" s="16"/>
      <c r="C157" s="66"/>
      <c r="D157" s="16"/>
      <c r="E157" s="16"/>
      <c r="F157" s="16"/>
      <c r="G157" s="16"/>
      <c r="H157" s="16"/>
      <c r="I157" s="16"/>
      <c r="J157" s="16"/>
      <c r="K157" s="16"/>
      <c r="L157" s="16"/>
      <c r="M157"/>
      <c r="N157"/>
      <c r="O157"/>
      <c r="Q157"/>
      <c r="R157"/>
      <c r="S157"/>
      <c r="T157"/>
      <c r="U157"/>
    </row>
    <row r="158" spans="2:21" s="707" customFormat="1" x14ac:dyDescent="0.2">
      <c r="B158" s="16"/>
      <c r="C158" s="66"/>
      <c r="D158" s="16"/>
      <c r="E158" s="16"/>
      <c r="F158" s="16"/>
      <c r="G158" s="16"/>
      <c r="H158" s="16"/>
      <c r="I158" s="16"/>
      <c r="J158" s="16"/>
      <c r="K158" s="16"/>
      <c r="L158" s="16"/>
      <c r="M158"/>
      <c r="N158"/>
      <c r="O158"/>
      <c r="Q158"/>
      <c r="R158"/>
      <c r="S158"/>
      <c r="T158"/>
      <c r="U158"/>
    </row>
    <row r="159" spans="2:21" s="707" customFormat="1" x14ac:dyDescent="0.2">
      <c r="B159" s="16"/>
      <c r="C159" s="66"/>
      <c r="D159" s="16"/>
      <c r="E159" s="16"/>
      <c r="F159" s="16"/>
      <c r="G159" s="16"/>
      <c r="H159" s="16"/>
      <c r="I159" s="16"/>
      <c r="J159" s="16"/>
      <c r="K159" s="16"/>
      <c r="L159" s="16"/>
      <c r="M159"/>
      <c r="N159"/>
      <c r="O159"/>
      <c r="Q159"/>
      <c r="R159"/>
      <c r="S159"/>
      <c r="T159"/>
      <c r="U159"/>
    </row>
    <row r="160" spans="2:21" s="707" customFormat="1" x14ac:dyDescent="0.2">
      <c r="B160" s="16"/>
      <c r="C160" s="66"/>
      <c r="D160" s="16"/>
      <c r="E160" s="16"/>
      <c r="F160" s="16"/>
      <c r="G160" s="16"/>
      <c r="H160" s="16"/>
      <c r="I160" s="16"/>
      <c r="J160" s="16"/>
      <c r="K160" s="16"/>
      <c r="L160" s="16"/>
      <c r="M160"/>
      <c r="N160"/>
      <c r="O160"/>
      <c r="Q160"/>
      <c r="R160"/>
      <c r="S160"/>
      <c r="T160"/>
      <c r="U160"/>
    </row>
    <row r="161" spans="2:21" s="707" customFormat="1" x14ac:dyDescent="0.2">
      <c r="B161" s="16"/>
      <c r="C161" s="66"/>
      <c r="D161" s="16"/>
      <c r="E161" s="16"/>
      <c r="F161" s="16"/>
      <c r="G161" s="16"/>
      <c r="H161" s="16"/>
      <c r="I161" s="16"/>
      <c r="J161" s="16"/>
      <c r="K161" s="16"/>
      <c r="L161" s="16"/>
      <c r="M161"/>
      <c r="N161"/>
      <c r="O161"/>
      <c r="Q161"/>
      <c r="R161"/>
      <c r="S161"/>
      <c r="T161"/>
      <c r="U161"/>
    </row>
    <row r="162" spans="2:21" s="707" customFormat="1" x14ac:dyDescent="0.2">
      <c r="B162" s="16"/>
      <c r="C162" s="66"/>
      <c r="D162" s="16"/>
      <c r="E162" s="16"/>
      <c r="F162" s="16"/>
      <c r="G162" s="16"/>
      <c r="H162" s="16"/>
      <c r="I162" s="16"/>
      <c r="J162" s="16"/>
      <c r="K162" s="16"/>
      <c r="L162" s="16"/>
      <c r="M162"/>
      <c r="N162"/>
      <c r="O162"/>
      <c r="Q162"/>
      <c r="R162"/>
      <c r="S162"/>
      <c r="T162"/>
      <c r="U162"/>
    </row>
    <row r="163" spans="2:21" s="707" customFormat="1" x14ac:dyDescent="0.2">
      <c r="B163" s="16"/>
      <c r="C163" s="66"/>
      <c r="D163" s="16"/>
      <c r="E163" s="16"/>
      <c r="F163" s="16"/>
      <c r="G163" s="16"/>
      <c r="H163" s="16"/>
      <c r="I163" s="16"/>
      <c r="J163" s="16"/>
      <c r="K163" s="16"/>
      <c r="L163" s="16"/>
      <c r="M163"/>
      <c r="N163"/>
      <c r="O163"/>
      <c r="Q163"/>
      <c r="R163"/>
      <c r="S163"/>
      <c r="T163"/>
      <c r="U163"/>
    </row>
    <row r="164" spans="2:21" s="707" customFormat="1" x14ac:dyDescent="0.2">
      <c r="B164" s="16"/>
      <c r="C164" s="66"/>
      <c r="D164" s="16"/>
      <c r="E164" s="16"/>
      <c r="F164" s="16"/>
      <c r="G164" s="16"/>
      <c r="H164" s="16"/>
      <c r="I164" s="16"/>
      <c r="J164" s="16"/>
      <c r="K164" s="16"/>
      <c r="L164" s="16"/>
      <c r="M164"/>
      <c r="N164"/>
      <c r="O164"/>
      <c r="Q164"/>
      <c r="R164"/>
      <c r="S164"/>
      <c r="T164"/>
      <c r="U164"/>
    </row>
    <row r="165" spans="2:21" s="707" customFormat="1" x14ac:dyDescent="0.2">
      <c r="B165" s="16"/>
      <c r="C165" s="66"/>
      <c r="D165" s="16"/>
      <c r="E165" s="16"/>
      <c r="F165" s="16"/>
      <c r="G165" s="16"/>
      <c r="H165" s="16"/>
      <c r="I165" s="16"/>
      <c r="J165" s="16"/>
      <c r="K165" s="16"/>
      <c r="L165" s="16"/>
      <c r="M165"/>
      <c r="N165"/>
      <c r="O165"/>
      <c r="Q165"/>
      <c r="R165"/>
      <c r="S165"/>
      <c r="T165"/>
      <c r="U165"/>
    </row>
    <row r="166" spans="2:21" s="707" customFormat="1" x14ac:dyDescent="0.2">
      <c r="B166" s="16"/>
      <c r="C166" s="66"/>
      <c r="D166" s="16"/>
      <c r="E166" s="16"/>
      <c r="F166" s="16"/>
      <c r="G166" s="16"/>
      <c r="H166" s="16"/>
      <c r="I166" s="16"/>
      <c r="J166" s="16"/>
      <c r="K166" s="16"/>
      <c r="L166" s="16"/>
      <c r="M166"/>
      <c r="N166"/>
      <c r="O166"/>
      <c r="Q166"/>
      <c r="R166"/>
      <c r="S166"/>
      <c r="T166"/>
      <c r="U166"/>
    </row>
    <row r="167" spans="2:21" s="707" customFormat="1" x14ac:dyDescent="0.2">
      <c r="B167" s="16"/>
      <c r="C167" s="66"/>
      <c r="D167" s="16"/>
      <c r="E167" s="16"/>
      <c r="F167" s="16"/>
      <c r="G167" s="16"/>
      <c r="H167" s="16"/>
      <c r="I167" s="16"/>
      <c r="J167" s="16"/>
      <c r="K167" s="16"/>
      <c r="L167" s="16"/>
      <c r="M167"/>
      <c r="N167"/>
      <c r="O167"/>
      <c r="Q167"/>
      <c r="R167"/>
      <c r="S167"/>
      <c r="T167"/>
      <c r="U167"/>
    </row>
    <row r="168" spans="2:21" s="707" customFormat="1" x14ac:dyDescent="0.2">
      <c r="B168" s="16"/>
      <c r="C168" s="66"/>
      <c r="D168" s="16"/>
      <c r="E168" s="16"/>
      <c r="F168" s="16"/>
      <c r="G168" s="16"/>
      <c r="H168" s="16"/>
      <c r="I168" s="16"/>
      <c r="J168" s="16"/>
      <c r="K168" s="16"/>
      <c r="L168" s="16"/>
      <c r="M168"/>
      <c r="N168"/>
      <c r="O168"/>
      <c r="Q168"/>
      <c r="R168"/>
      <c r="S168"/>
      <c r="T168"/>
      <c r="U168"/>
    </row>
    <row r="169" spans="2:21" s="707" customFormat="1" x14ac:dyDescent="0.2">
      <c r="B169" s="16"/>
      <c r="C169" s="66"/>
      <c r="D169" s="16"/>
      <c r="E169" s="16"/>
      <c r="F169" s="16"/>
      <c r="G169" s="16"/>
      <c r="H169" s="16"/>
      <c r="I169" s="16"/>
      <c r="J169" s="16"/>
      <c r="K169" s="16"/>
      <c r="L169" s="16"/>
      <c r="M169"/>
      <c r="N169"/>
      <c r="O169"/>
      <c r="Q169"/>
      <c r="R169"/>
      <c r="S169"/>
      <c r="T169"/>
      <c r="U169"/>
    </row>
    <row r="170" spans="2:21" s="707" customFormat="1" x14ac:dyDescent="0.2">
      <c r="B170" s="16"/>
      <c r="C170" s="66"/>
      <c r="D170" s="16"/>
      <c r="E170" s="16"/>
      <c r="F170" s="16"/>
      <c r="G170" s="16"/>
      <c r="H170" s="16"/>
      <c r="I170" s="16"/>
      <c r="J170" s="16"/>
      <c r="K170" s="16"/>
      <c r="L170" s="16"/>
      <c r="M170"/>
      <c r="N170"/>
      <c r="O170"/>
      <c r="Q170"/>
      <c r="R170"/>
      <c r="S170"/>
      <c r="T170"/>
      <c r="U170"/>
    </row>
    <row r="171" spans="2:21" s="707" customFormat="1" x14ac:dyDescent="0.2">
      <c r="B171" s="16"/>
      <c r="C171" s="66"/>
      <c r="D171" s="16"/>
      <c r="E171" s="16"/>
      <c r="F171" s="16"/>
      <c r="G171" s="16"/>
      <c r="H171" s="16"/>
      <c r="I171" s="16"/>
      <c r="J171" s="16"/>
      <c r="K171" s="16"/>
      <c r="L171" s="16"/>
      <c r="M171"/>
      <c r="N171"/>
      <c r="O171"/>
      <c r="Q171"/>
      <c r="R171"/>
      <c r="S171"/>
      <c r="T171"/>
      <c r="U171"/>
    </row>
    <row r="172" spans="2:21" s="707" customFormat="1" x14ac:dyDescent="0.2">
      <c r="B172" s="16"/>
      <c r="C172" s="66"/>
      <c r="D172" s="16"/>
      <c r="E172" s="16"/>
      <c r="F172" s="16"/>
      <c r="G172" s="16"/>
      <c r="H172" s="16"/>
      <c r="I172" s="16"/>
      <c r="J172" s="16"/>
      <c r="K172" s="16"/>
      <c r="L172" s="16"/>
      <c r="M172"/>
      <c r="N172"/>
      <c r="O172"/>
      <c r="Q172"/>
      <c r="R172"/>
      <c r="S172"/>
      <c r="T172"/>
      <c r="U172"/>
    </row>
    <row r="173" spans="2:21" s="707" customFormat="1" x14ac:dyDescent="0.2">
      <c r="B173" s="16"/>
      <c r="C173" s="66"/>
      <c r="D173" s="16"/>
      <c r="E173" s="16"/>
      <c r="F173" s="16"/>
      <c r="G173" s="16"/>
      <c r="H173" s="16"/>
      <c r="I173" s="16"/>
      <c r="J173" s="16"/>
      <c r="K173" s="16"/>
      <c r="L173" s="16"/>
      <c r="M173"/>
      <c r="N173"/>
      <c r="O173"/>
      <c r="Q173"/>
      <c r="R173"/>
      <c r="S173"/>
      <c r="T173"/>
      <c r="U173"/>
    </row>
    <row r="174" spans="2:21" s="707" customFormat="1" x14ac:dyDescent="0.2">
      <c r="B174" s="16"/>
      <c r="C174" s="66"/>
      <c r="D174" s="16"/>
      <c r="E174" s="16"/>
      <c r="F174" s="16"/>
      <c r="G174" s="16"/>
      <c r="H174" s="16"/>
      <c r="I174" s="16"/>
      <c r="J174" s="16"/>
      <c r="K174" s="16"/>
      <c r="L174" s="16"/>
      <c r="M174"/>
      <c r="N174"/>
      <c r="O174"/>
      <c r="Q174"/>
      <c r="R174"/>
      <c r="S174"/>
      <c r="T174"/>
      <c r="U174"/>
    </row>
    <row r="175" spans="2:21" s="707" customFormat="1" x14ac:dyDescent="0.2">
      <c r="B175" s="16"/>
      <c r="C175" s="66"/>
      <c r="D175" s="16"/>
      <c r="E175" s="16"/>
      <c r="F175" s="16"/>
      <c r="G175" s="16"/>
      <c r="H175" s="16"/>
      <c r="I175" s="16"/>
      <c r="J175" s="16"/>
      <c r="K175" s="16"/>
      <c r="L175" s="16"/>
      <c r="M175"/>
      <c r="N175"/>
      <c r="O175"/>
      <c r="Q175"/>
      <c r="R175"/>
      <c r="S175"/>
      <c r="T175"/>
      <c r="U175"/>
    </row>
    <row r="176" spans="2:21" s="707" customFormat="1" x14ac:dyDescent="0.2">
      <c r="B176" s="16"/>
      <c r="C176" s="66"/>
      <c r="D176" s="16"/>
      <c r="E176" s="16"/>
      <c r="F176" s="16"/>
      <c r="G176" s="16"/>
      <c r="H176" s="16"/>
      <c r="I176" s="16"/>
      <c r="J176" s="16"/>
      <c r="K176" s="16"/>
      <c r="L176" s="16"/>
      <c r="M176"/>
      <c r="N176"/>
      <c r="O176"/>
      <c r="Q176"/>
      <c r="R176"/>
      <c r="S176"/>
      <c r="T176"/>
      <c r="U176"/>
    </row>
    <row r="177" spans="2:21" s="707" customFormat="1" x14ac:dyDescent="0.2">
      <c r="B177" s="16"/>
      <c r="C177" s="66"/>
      <c r="D177" s="16"/>
      <c r="E177" s="16"/>
      <c r="F177" s="16"/>
      <c r="G177" s="16"/>
      <c r="H177" s="16"/>
      <c r="I177" s="16"/>
      <c r="J177" s="16"/>
      <c r="K177" s="16"/>
      <c r="L177" s="16"/>
      <c r="M177"/>
      <c r="N177"/>
      <c r="O177"/>
      <c r="Q177"/>
      <c r="R177"/>
      <c r="S177"/>
      <c r="T177"/>
      <c r="U177"/>
    </row>
    <row r="178" spans="2:21" s="707" customFormat="1" x14ac:dyDescent="0.2">
      <c r="B178" s="16"/>
      <c r="C178" s="66"/>
      <c r="D178" s="16"/>
      <c r="E178" s="16"/>
      <c r="F178" s="16"/>
      <c r="G178" s="16"/>
      <c r="H178" s="16"/>
      <c r="I178" s="16"/>
      <c r="J178" s="16"/>
      <c r="K178" s="16"/>
      <c r="L178" s="16"/>
      <c r="M178"/>
      <c r="N178"/>
      <c r="O178"/>
      <c r="Q178"/>
      <c r="R178"/>
      <c r="S178"/>
      <c r="T178"/>
      <c r="U178"/>
    </row>
    <row r="179" spans="2:21" s="707" customFormat="1" x14ac:dyDescent="0.2">
      <c r="B179" s="16"/>
      <c r="C179" s="66"/>
      <c r="D179" s="16"/>
      <c r="E179" s="16"/>
      <c r="F179" s="16"/>
      <c r="G179" s="16"/>
      <c r="H179" s="16"/>
      <c r="I179" s="16"/>
      <c r="J179" s="16"/>
      <c r="K179" s="16"/>
      <c r="L179" s="16"/>
      <c r="M179"/>
      <c r="N179"/>
      <c r="O179"/>
      <c r="Q179"/>
      <c r="R179"/>
      <c r="S179"/>
      <c r="T179"/>
      <c r="U179"/>
    </row>
    <row r="180" spans="2:21" s="707" customFormat="1" x14ac:dyDescent="0.2">
      <c r="B180" s="16"/>
      <c r="C180" s="66"/>
      <c r="D180" s="16"/>
      <c r="E180" s="16"/>
      <c r="F180" s="16"/>
      <c r="G180" s="16"/>
      <c r="H180" s="16"/>
      <c r="I180" s="16"/>
      <c r="J180" s="16"/>
      <c r="K180" s="16"/>
      <c r="L180" s="16"/>
      <c r="M180"/>
      <c r="N180"/>
      <c r="O180"/>
      <c r="Q180"/>
      <c r="R180"/>
      <c r="S180"/>
      <c r="T180"/>
      <c r="U180"/>
    </row>
    <row r="181" spans="2:21" s="707" customFormat="1" x14ac:dyDescent="0.2">
      <c r="B181" s="16"/>
      <c r="C181" s="66"/>
      <c r="D181" s="16"/>
      <c r="E181" s="16"/>
      <c r="F181" s="16"/>
      <c r="G181" s="16"/>
      <c r="H181" s="16"/>
      <c r="I181" s="16"/>
      <c r="J181" s="16"/>
      <c r="K181" s="16"/>
      <c r="L181" s="16"/>
      <c r="M181"/>
      <c r="N181"/>
      <c r="O181"/>
      <c r="Q181"/>
      <c r="R181"/>
      <c r="S181"/>
      <c r="T181"/>
      <c r="U181"/>
    </row>
    <row r="182" spans="2:21" s="707" customFormat="1" x14ac:dyDescent="0.2">
      <c r="B182" s="16"/>
      <c r="C182" s="66"/>
      <c r="D182" s="16"/>
      <c r="E182" s="16"/>
      <c r="F182" s="16"/>
      <c r="G182" s="16"/>
      <c r="H182" s="16"/>
      <c r="I182" s="16"/>
      <c r="J182" s="16"/>
      <c r="K182" s="16"/>
      <c r="L182" s="16"/>
      <c r="M182"/>
      <c r="N182"/>
      <c r="O182"/>
      <c r="Q182"/>
      <c r="R182"/>
      <c r="S182"/>
      <c r="T182"/>
      <c r="U182"/>
    </row>
    <row r="183" spans="2:21" s="707" customFormat="1" x14ac:dyDescent="0.2">
      <c r="B183" s="16"/>
      <c r="C183" s="66"/>
      <c r="D183" s="16"/>
      <c r="E183" s="16"/>
      <c r="F183" s="16"/>
      <c r="G183" s="16"/>
      <c r="H183" s="16"/>
      <c r="I183" s="16"/>
      <c r="J183" s="16"/>
      <c r="K183" s="16"/>
      <c r="L183" s="16"/>
      <c r="M183"/>
      <c r="N183"/>
      <c r="O183"/>
      <c r="Q183"/>
      <c r="R183"/>
      <c r="S183"/>
      <c r="T183"/>
      <c r="U183"/>
    </row>
    <row r="184" spans="2:21" s="707" customFormat="1" x14ac:dyDescent="0.2">
      <c r="B184" s="16"/>
      <c r="C184" s="66"/>
      <c r="D184" s="16"/>
      <c r="E184" s="16"/>
      <c r="F184" s="16"/>
      <c r="G184" s="16"/>
      <c r="H184" s="16"/>
      <c r="I184" s="16"/>
      <c r="J184" s="16"/>
      <c r="K184" s="16"/>
      <c r="L184" s="16"/>
      <c r="M184"/>
      <c r="N184"/>
      <c r="O184"/>
      <c r="Q184"/>
      <c r="R184"/>
      <c r="S184"/>
      <c r="T184"/>
      <c r="U184"/>
    </row>
    <row r="185" spans="2:21" s="707" customFormat="1" x14ac:dyDescent="0.2">
      <c r="B185" s="16"/>
      <c r="C185" s="66"/>
      <c r="D185" s="16"/>
      <c r="E185" s="16"/>
      <c r="F185" s="16"/>
      <c r="G185" s="16"/>
      <c r="H185" s="16"/>
      <c r="I185" s="16"/>
      <c r="J185" s="16"/>
      <c r="K185" s="16"/>
      <c r="L185" s="16"/>
      <c r="M185"/>
      <c r="N185"/>
      <c r="O185"/>
      <c r="Q185"/>
      <c r="R185"/>
      <c r="S185"/>
      <c r="T185"/>
      <c r="U185"/>
    </row>
    <row r="186" spans="2:21" s="707" customFormat="1" x14ac:dyDescent="0.2">
      <c r="B186" s="16"/>
      <c r="C186" s="66"/>
      <c r="D186" s="16"/>
      <c r="E186" s="16"/>
      <c r="F186" s="16"/>
      <c r="G186" s="16"/>
      <c r="H186" s="16"/>
      <c r="I186" s="16"/>
      <c r="J186" s="16"/>
      <c r="K186" s="16"/>
      <c r="L186" s="16"/>
      <c r="M186"/>
      <c r="N186"/>
      <c r="O186"/>
      <c r="Q186"/>
      <c r="R186"/>
      <c r="S186"/>
      <c r="T186"/>
      <c r="U186"/>
    </row>
    <row r="187" spans="2:21" s="707" customFormat="1" x14ac:dyDescent="0.2">
      <c r="B187" s="16"/>
      <c r="C187" s="66"/>
      <c r="D187" s="16"/>
      <c r="E187" s="16"/>
      <c r="F187" s="16"/>
      <c r="G187" s="16"/>
      <c r="H187" s="16"/>
      <c r="I187" s="16"/>
      <c r="J187" s="16"/>
      <c r="K187" s="16"/>
      <c r="L187" s="16"/>
      <c r="M187"/>
      <c r="N187"/>
      <c r="O187"/>
      <c r="Q187"/>
      <c r="R187"/>
      <c r="S187"/>
      <c r="T187"/>
      <c r="U187"/>
    </row>
    <row r="188" spans="2:21" s="707" customFormat="1" x14ac:dyDescent="0.2">
      <c r="B188" s="16"/>
      <c r="C188" s="66"/>
      <c r="D188" s="16"/>
      <c r="E188" s="16"/>
      <c r="F188" s="16"/>
      <c r="G188" s="16"/>
      <c r="H188" s="16"/>
      <c r="I188" s="16"/>
      <c r="J188" s="16"/>
      <c r="K188" s="16"/>
      <c r="L188" s="16"/>
      <c r="M188"/>
      <c r="N188"/>
      <c r="O188"/>
      <c r="Q188"/>
      <c r="R188"/>
      <c r="S188"/>
      <c r="T188"/>
      <c r="U188"/>
    </row>
    <row r="189" spans="2:21" s="707" customFormat="1" x14ac:dyDescent="0.2">
      <c r="B189" s="16"/>
      <c r="C189" s="66"/>
      <c r="D189" s="16"/>
      <c r="E189" s="16"/>
      <c r="F189" s="16"/>
      <c r="G189" s="16"/>
      <c r="H189" s="16"/>
      <c r="I189" s="16"/>
      <c r="J189" s="16"/>
      <c r="K189" s="16"/>
      <c r="L189" s="16"/>
      <c r="M189"/>
      <c r="N189"/>
      <c r="O189"/>
      <c r="Q189"/>
      <c r="R189"/>
      <c r="S189"/>
      <c r="T189"/>
      <c r="U189"/>
    </row>
    <row r="190" spans="2:21" s="707" customFormat="1" x14ac:dyDescent="0.2">
      <c r="B190" s="16"/>
      <c r="C190" s="66"/>
      <c r="D190" s="16"/>
      <c r="E190" s="16"/>
      <c r="F190" s="16"/>
      <c r="G190" s="16"/>
      <c r="H190" s="16"/>
      <c r="I190" s="16"/>
      <c r="J190" s="16"/>
      <c r="K190" s="16"/>
      <c r="L190" s="16"/>
      <c r="M190"/>
      <c r="N190"/>
      <c r="O190"/>
      <c r="Q190"/>
      <c r="R190"/>
      <c r="S190"/>
      <c r="T190"/>
      <c r="U190"/>
    </row>
    <row r="191" spans="2:21" s="707" customFormat="1" x14ac:dyDescent="0.2">
      <c r="B191" s="16"/>
      <c r="C191" s="66"/>
      <c r="D191" s="16"/>
      <c r="E191" s="16"/>
      <c r="F191" s="16"/>
      <c r="G191" s="16"/>
      <c r="H191" s="16"/>
      <c r="I191" s="16"/>
      <c r="J191" s="16"/>
      <c r="K191" s="16"/>
      <c r="L191" s="16"/>
      <c r="M191"/>
      <c r="N191"/>
      <c r="O191"/>
      <c r="Q191"/>
      <c r="R191"/>
      <c r="S191"/>
      <c r="T191"/>
      <c r="U191"/>
    </row>
    <row r="192" spans="2:21" s="707" customFormat="1" x14ac:dyDescent="0.2">
      <c r="B192" s="16"/>
      <c r="C192" s="66"/>
      <c r="D192" s="16"/>
      <c r="E192" s="16"/>
      <c r="F192" s="16"/>
      <c r="G192" s="16"/>
      <c r="H192" s="16"/>
      <c r="I192" s="16"/>
      <c r="J192" s="16"/>
      <c r="K192" s="16"/>
      <c r="L192" s="16"/>
      <c r="M192"/>
      <c r="N192"/>
      <c r="O192"/>
      <c r="Q192"/>
      <c r="R192"/>
      <c r="S192"/>
      <c r="T192"/>
      <c r="U192"/>
    </row>
    <row r="193" spans="2:21" s="707" customFormat="1" x14ac:dyDescent="0.2">
      <c r="B193" s="16"/>
      <c r="C193" s="66"/>
      <c r="D193" s="16"/>
      <c r="E193" s="16"/>
      <c r="F193" s="16"/>
      <c r="G193" s="16"/>
      <c r="H193" s="16"/>
      <c r="I193" s="16"/>
      <c r="J193" s="16"/>
      <c r="K193" s="16"/>
      <c r="L193" s="16"/>
      <c r="M193"/>
      <c r="N193"/>
      <c r="O193"/>
      <c r="Q193"/>
      <c r="R193"/>
      <c r="S193"/>
      <c r="T193"/>
      <c r="U193"/>
    </row>
    <row r="194" spans="2:21" s="707" customFormat="1" x14ac:dyDescent="0.2">
      <c r="B194" s="16"/>
      <c r="C194" s="66"/>
      <c r="D194" s="16"/>
      <c r="E194" s="16"/>
      <c r="F194" s="16"/>
      <c r="G194" s="16"/>
      <c r="H194" s="16"/>
      <c r="I194" s="16"/>
      <c r="J194" s="16"/>
      <c r="K194" s="16"/>
      <c r="L194" s="16"/>
      <c r="M194"/>
      <c r="N194"/>
      <c r="O194"/>
      <c r="Q194"/>
      <c r="R194"/>
      <c r="S194"/>
      <c r="T194"/>
      <c r="U194"/>
    </row>
    <row r="195" spans="2:21" s="707" customFormat="1" x14ac:dyDescent="0.2">
      <c r="B195" s="16"/>
      <c r="C195" s="66"/>
      <c r="D195" s="16"/>
      <c r="E195" s="16"/>
      <c r="F195" s="16"/>
      <c r="G195" s="16"/>
      <c r="H195" s="16"/>
      <c r="I195" s="16"/>
      <c r="J195" s="16"/>
      <c r="K195" s="16"/>
      <c r="L195" s="16"/>
      <c r="M195"/>
      <c r="N195"/>
      <c r="O195"/>
      <c r="Q195"/>
      <c r="R195"/>
      <c r="S195"/>
      <c r="T195"/>
      <c r="U195"/>
    </row>
    <row r="196" spans="2:21" s="707" customFormat="1" x14ac:dyDescent="0.2">
      <c r="B196" s="16"/>
      <c r="C196" s="66"/>
      <c r="D196" s="16"/>
      <c r="E196" s="16"/>
      <c r="F196" s="16"/>
      <c r="G196" s="16"/>
      <c r="H196" s="16"/>
      <c r="I196" s="16"/>
      <c r="J196" s="16"/>
      <c r="K196" s="16"/>
      <c r="L196" s="16"/>
      <c r="M196"/>
      <c r="N196"/>
      <c r="O196"/>
      <c r="Q196"/>
      <c r="R196"/>
      <c r="S196"/>
      <c r="T196"/>
      <c r="U196"/>
    </row>
    <row r="197" spans="2:21" s="707" customFormat="1" x14ac:dyDescent="0.2">
      <c r="B197" s="16"/>
      <c r="C197" s="66"/>
      <c r="D197" s="16"/>
      <c r="E197" s="16"/>
      <c r="F197" s="16"/>
      <c r="G197" s="16"/>
      <c r="H197" s="16"/>
      <c r="I197" s="16"/>
      <c r="J197" s="16"/>
      <c r="K197" s="16"/>
      <c r="L197" s="16"/>
      <c r="M197"/>
      <c r="N197"/>
      <c r="O197"/>
      <c r="Q197"/>
      <c r="R197"/>
      <c r="S197"/>
      <c r="T197"/>
      <c r="U197"/>
    </row>
    <row r="198" spans="2:21" s="707" customFormat="1" x14ac:dyDescent="0.2">
      <c r="B198" s="16"/>
      <c r="C198" s="66"/>
      <c r="D198" s="16"/>
      <c r="E198" s="16"/>
      <c r="F198" s="16"/>
      <c r="G198" s="16"/>
      <c r="H198" s="16"/>
      <c r="I198" s="16"/>
      <c r="J198" s="16"/>
      <c r="K198" s="16"/>
      <c r="L198" s="16"/>
      <c r="M198"/>
      <c r="N198"/>
      <c r="O198"/>
      <c r="Q198"/>
      <c r="R198"/>
      <c r="S198"/>
      <c r="T198"/>
      <c r="U198"/>
    </row>
    <row r="199" spans="2:21" s="707" customFormat="1" x14ac:dyDescent="0.2">
      <c r="B199" s="16"/>
      <c r="C199" s="66"/>
      <c r="D199" s="16"/>
      <c r="E199" s="16"/>
      <c r="F199" s="16"/>
      <c r="G199" s="16"/>
      <c r="H199" s="16"/>
      <c r="I199" s="16"/>
      <c r="J199" s="16"/>
      <c r="K199" s="16"/>
      <c r="L199" s="16"/>
      <c r="M199"/>
      <c r="N199"/>
      <c r="O199"/>
      <c r="Q199"/>
      <c r="R199"/>
      <c r="S199"/>
      <c r="T199"/>
      <c r="U199"/>
    </row>
    <row r="200" spans="2:21" s="707" customFormat="1" x14ac:dyDescent="0.2">
      <c r="B200" s="16"/>
      <c r="C200" s="66"/>
      <c r="D200" s="16"/>
      <c r="E200" s="16"/>
      <c r="F200" s="16"/>
      <c r="G200" s="16"/>
      <c r="H200" s="16"/>
      <c r="I200" s="16"/>
      <c r="J200" s="16"/>
      <c r="K200" s="16"/>
      <c r="L200" s="16"/>
      <c r="M200"/>
      <c r="N200"/>
      <c r="O200"/>
      <c r="Q200"/>
      <c r="R200"/>
      <c r="S200"/>
      <c r="T200"/>
      <c r="U200"/>
    </row>
    <row r="201" spans="2:21" s="707" customFormat="1" x14ac:dyDescent="0.2">
      <c r="B201" s="16"/>
      <c r="C201" s="66"/>
      <c r="D201" s="16"/>
      <c r="E201" s="16"/>
      <c r="F201" s="16"/>
      <c r="G201" s="16"/>
      <c r="H201" s="16"/>
      <c r="I201" s="16"/>
      <c r="J201" s="16"/>
      <c r="K201" s="16"/>
      <c r="L201" s="16"/>
      <c r="M201"/>
      <c r="N201"/>
      <c r="O201"/>
      <c r="Q201"/>
      <c r="R201"/>
      <c r="S201"/>
      <c r="T201"/>
      <c r="U201"/>
    </row>
    <row r="202" spans="2:21" s="707" customFormat="1" x14ac:dyDescent="0.2">
      <c r="B202" s="16"/>
      <c r="C202" s="66"/>
      <c r="D202" s="16"/>
      <c r="E202" s="16"/>
      <c r="F202" s="16"/>
      <c r="G202" s="16"/>
      <c r="H202" s="16"/>
      <c r="I202" s="16"/>
      <c r="J202" s="16"/>
      <c r="K202" s="16"/>
      <c r="L202" s="16"/>
      <c r="M202"/>
      <c r="N202"/>
      <c r="O202"/>
      <c r="Q202"/>
      <c r="R202"/>
      <c r="S202"/>
      <c r="T202"/>
      <c r="U202"/>
    </row>
    <row r="203" spans="2:21" s="707" customFormat="1" x14ac:dyDescent="0.2">
      <c r="B203" s="16"/>
      <c r="C203" s="66"/>
      <c r="D203" s="16"/>
      <c r="E203" s="16"/>
      <c r="F203" s="16"/>
      <c r="G203" s="16"/>
      <c r="H203" s="16"/>
      <c r="I203" s="16"/>
      <c r="J203" s="16"/>
      <c r="K203" s="16"/>
      <c r="L203" s="16"/>
      <c r="M203"/>
      <c r="N203"/>
      <c r="O203"/>
      <c r="Q203"/>
      <c r="R203"/>
      <c r="S203"/>
      <c r="T203"/>
      <c r="U203"/>
    </row>
    <row r="204" spans="2:21" s="707" customFormat="1" x14ac:dyDescent="0.2">
      <c r="B204" s="16"/>
      <c r="C204" s="66"/>
      <c r="D204" s="16"/>
      <c r="E204" s="16"/>
      <c r="F204" s="16"/>
      <c r="G204" s="16"/>
      <c r="H204" s="16"/>
      <c r="I204" s="16"/>
      <c r="J204" s="16"/>
      <c r="K204" s="16"/>
      <c r="L204" s="16"/>
      <c r="M204"/>
      <c r="N204"/>
      <c r="O204"/>
      <c r="Q204"/>
      <c r="R204"/>
      <c r="S204"/>
      <c r="T204"/>
      <c r="U204"/>
    </row>
    <row r="205" spans="2:21" s="707" customFormat="1" x14ac:dyDescent="0.2">
      <c r="B205" s="16"/>
      <c r="C205" s="66"/>
      <c r="D205" s="16"/>
      <c r="E205" s="16"/>
      <c r="F205" s="16"/>
      <c r="G205" s="16"/>
      <c r="H205" s="16"/>
      <c r="I205" s="16"/>
      <c r="J205" s="16"/>
      <c r="K205" s="16"/>
      <c r="L205" s="16"/>
      <c r="M205"/>
      <c r="N205"/>
      <c r="O205"/>
      <c r="Q205"/>
      <c r="R205"/>
      <c r="S205"/>
      <c r="T205"/>
      <c r="U205"/>
    </row>
    <row r="206" spans="2:21" s="707" customFormat="1" x14ac:dyDescent="0.2">
      <c r="B206" s="16"/>
      <c r="C206" s="66"/>
      <c r="D206" s="16"/>
      <c r="E206" s="16"/>
      <c r="F206" s="16"/>
      <c r="G206" s="16"/>
      <c r="H206" s="16"/>
      <c r="I206" s="16"/>
      <c r="J206" s="16"/>
      <c r="K206" s="16"/>
      <c r="L206" s="16"/>
      <c r="M206"/>
      <c r="N206"/>
      <c r="O206"/>
      <c r="Q206"/>
      <c r="R206"/>
      <c r="S206"/>
      <c r="T206"/>
      <c r="U206"/>
    </row>
    <row r="207" spans="2:21" s="707" customFormat="1" x14ac:dyDescent="0.2">
      <c r="B207" s="16"/>
      <c r="C207" s="66"/>
      <c r="D207" s="16"/>
      <c r="E207" s="16"/>
      <c r="F207" s="16"/>
      <c r="G207" s="16"/>
      <c r="H207" s="16"/>
      <c r="I207" s="16"/>
      <c r="J207" s="16"/>
      <c r="K207" s="16"/>
      <c r="L207" s="16"/>
      <c r="M207"/>
      <c r="N207"/>
      <c r="O207"/>
      <c r="Q207"/>
      <c r="R207"/>
      <c r="S207"/>
      <c r="T207"/>
      <c r="U207"/>
    </row>
    <row r="208" spans="2:21" s="707" customFormat="1" x14ac:dyDescent="0.2">
      <c r="B208" s="16"/>
      <c r="C208" s="66"/>
      <c r="D208" s="16"/>
      <c r="E208" s="16"/>
      <c r="F208" s="16"/>
      <c r="G208" s="16"/>
      <c r="H208" s="16"/>
      <c r="I208" s="16"/>
      <c r="J208" s="16"/>
      <c r="K208" s="16"/>
      <c r="L208" s="16"/>
      <c r="M208"/>
      <c r="N208"/>
      <c r="O208"/>
      <c r="Q208"/>
      <c r="R208"/>
      <c r="S208"/>
      <c r="T208"/>
      <c r="U208"/>
    </row>
    <row r="209" spans="2:21" s="707" customFormat="1" x14ac:dyDescent="0.2">
      <c r="B209" s="16"/>
      <c r="C209" s="66"/>
      <c r="D209" s="16"/>
      <c r="E209" s="16"/>
      <c r="F209" s="16"/>
      <c r="G209" s="16"/>
      <c r="H209" s="16"/>
      <c r="I209" s="16"/>
      <c r="J209" s="16"/>
      <c r="K209" s="16"/>
      <c r="L209" s="16"/>
      <c r="M209"/>
      <c r="N209"/>
      <c r="O209"/>
      <c r="Q209"/>
      <c r="R209"/>
      <c r="S209"/>
      <c r="T209"/>
      <c r="U209"/>
    </row>
    <row r="210" spans="2:21" s="707" customFormat="1" x14ac:dyDescent="0.2">
      <c r="B210" s="16"/>
      <c r="C210" s="66"/>
      <c r="D210" s="16"/>
      <c r="E210" s="16"/>
      <c r="F210" s="16"/>
      <c r="G210" s="16"/>
      <c r="H210" s="16"/>
      <c r="I210" s="16"/>
      <c r="J210" s="16"/>
      <c r="K210" s="16"/>
      <c r="L210" s="16"/>
      <c r="M210"/>
      <c r="N210"/>
      <c r="O210"/>
      <c r="Q210"/>
      <c r="R210"/>
      <c r="S210"/>
      <c r="T210"/>
      <c r="U210"/>
    </row>
    <row r="211" spans="2:21" s="707" customFormat="1" x14ac:dyDescent="0.2">
      <c r="B211" s="16"/>
      <c r="C211" s="66"/>
      <c r="D211" s="16"/>
      <c r="E211" s="16"/>
      <c r="F211" s="16"/>
      <c r="G211" s="16"/>
      <c r="H211" s="16"/>
      <c r="I211" s="16"/>
      <c r="J211" s="16"/>
      <c r="K211" s="16"/>
      <c r="L211" s="16"/>
      <c r="M211"/>
      <c r="N211"/>
      <c r="O211"/>
      <c r="Q211"/>
      <c r="R211"/>
      <c r="S211"/>
      <c r="T211"/>
      <c r="U211"/>
    </row>
    <row r="212" spans="2:21" s="707" customFormat="1" x14ac:dyDescent="0.2">
      <c r="B212" s="16"/>
      <c r="C212" s="66"/>
      <c r="D212" s="16"/>
      <c r="E212" s="16"/>
      <c r="F212" s="16"/>
      <c r="G212" s="16"/>
      <c r="H212" s="16"/>
      <c r="I212" s="16"/>
      <c r="J212" s="16"/>
      <c r="K212" s="16"/>
      <c r="L212" s="16"/>
      <c r="M212"/>
      <c r="N212"/>
      <c r="O212"/>
      <c r="Q212"/>
      <c r="R212"/>
      <c r="S212"/>
      <c r="T212"/>
      <c r="U212"/>
    </row>
    <row r="213" spans="2:21" s="707" customFormat="1" x14ac:dyDescent="0.2">
      <c r="B213" s="16"/>
      <c r="C213" s="66"/>
      <c r="D213" s="16"/>
      <c r="E213" s="16"/>
      <c r="F213" s="16"/>
      <c r="G213" s="16"/>
      <c r="H213" s="16"/>
      <c r="I213" s="16"/>
      <c r="J213" s="16"/>
      <c r="K213" s="16"/>
      <c r="L213" s="16"/>
      <c r="M213"/>
      <c r="N213"/>
      <c r="O213"/>
      <c r="Q213"/>
      <c r="R213"/>
      <c r="S213"/>
      <c r="T213"/>
      <c r="U213"/>
    </row>
    <row r="214" spans="2:21" s="707" customFormat="1" x14ac:dyDescent="0.2">
      <c r="B214" s="16"/>
      <c r="C214" s="66"/>
      <c r="D214" s="16"/>
      <c r="E214" s="16"/>
      <c r="F214" s="16"/>
      <c r="G214" s="16"/>
      <c r="H214" s="16"/>
      <c r="I214" s="16"/>
      <c r="J214" s="16"/>
      <c r="K214" s="16"/>
      <c r="L214" s="16"/>
      <c r="M214"/>
      <c r="N214"/>
      <c r="O214"/>
      <c r="Q214"/>
      <c r="R214"/>
      <c r="S214"/>
      <c r="T214"/>
      <c r="U214"/>
    </row>
    <row r="215" spans="2:21" s="707" customFormat="1" x14ac:dyDescent="0.2">
      <c r="B215" s="16"/>
      <c r="C215" s="66"/>
      <c r="D215" s="16"/>
      <c r="E215" s="16"/>
      <c r="F215" s="16"/>
      <c r="G215" s="16"/>
      <c r="H215" s="16"/>
      <c r="I215" s="16"/>
      <c r="J215" s="16"/>
      <c r="K215" s="16"/>
      <c r="L215" s="16"/>
      <c r="M215"/>
      <c r="N215"/>
      <c r="O215"/>
      <c r="Q215"/>
      <c r="R215"/>
      <c r="S215"/>
      <c r="T215"/>
      <c r="U215"/>
    </row>
    <row r="216" spans="2:21" s="707" customFormat="1" x14ac:dyDescent="0.2">
      <c r="B216" s="16"/>
      <c r="C216" s="66"/>
      <c r="D216" s="16"/>
      <c r="E216" s="16"/>
      <c r="F216" s="16"/>
      <c r="G216" s="16"/>
      <c r="H216" s="16"/>
      <c r="I216" s="16"/>
      <c r="J216" s="16"/>
      <c r="K216" s="16"/>
      <c r="L216" s="16"/>
      <c r="M216"/>
      <c r="N216"/>
      <c r="O216"/>
      <c r="Q216"/>
      <c r="R216"/>
      <c r="S216"/>
      <c r="T216"/>
      <c r="U216"/>
    </row>
    <row r="217" spans="2:21" s="707" customFormat="1" x14ac:dyDescent="0.2">
      <c r="B217" s="16"/>
      <c r="C217" s="66"/>
      <c r="D217" s="16"/>
      <c r="E217" s="16"/>
      <c r="F217" s="16"/>
      <c r="G217" s="16"/>
      <c r="H217" s="16"/>
      <c r="I217" s="16"/>
      <c r="J217" s="16"/>
      <c r="K217" s="16"/>
      <c r="L217" s="16"/>
      <c r="M217"/>
      <c r="N217"/>
      <c r="O217"/>
      <c r="Q217"/>
      <c r="R217"/>
      <c r="S217"/>
      <c r="T217"/>
      <c r="U217"/>
    </row>
    <row r="218" spans="2:21" s="707" customFormat="1" x14ac:dyDescent="0.2">
      <c r="B218" s="16"/>
      <c r="C218" s="66"/>
      <c r="D218" s="16"/>
      <c r="E218" s="16"/>
      <c r="F218" s="16"/>
      <c r="G218" s="16"/>
      <c r="H218" s="16"/>
      <c r="I218" s="16"/>
      <c r="J218" s="16"/>
      <c r="K218" s="16"/>
      <c r="L218" s="16"/>
      <c r="M218"/>
      <c r="N218"/>
      <c r="O218"/>
      <c r="Q218"/>
      <c r="R218"/>
      <c r="S218"/>
      <c r="T218"/>
      <c r="U218"/>
    </row>
    <row r="219" spans="2:21" s="707" customFormat="1" x14ac:dyDescent="0.2">
      <c r="B219" s="16"/>
      <c r="C219" s="66"/>
      <c r="D219" s="16"/>
      <c r="E219" s="16"/>
      <c r="F219" s="16"/>
      <c r="G219" s="16"/>
      <c r="H219" s="16"/>
      <c r="I219" s="16"/>
      <c r="J219" s="16"/>
      <c r="K219" s="16"/>
      <c r="L219" s="16"/>
      <c r="M219"/>
      <c r="N219"/>
      <c r="O219"/>
      <c r="Q219"/>
      <c r="R219"/>
      <c r="S219"/>
      <c r="T219"/>
      <c r="U219"/>
    </row>
    <row r="220" spans="2:21" s="707" customFormat="1" x14ac:dyDescent="0.2">
      <c r="B220" s="16"/>
      <c r="C220" s="66"/>
      <c r="D220" s="16"/>
      <c r="E220" s="16"/>
      <c r="F220" s="16"/>
      <c r="G220" s="16"/>
      <c r="H220" s="16"/>
      <c r="I220" s="16"/>
      <c r="J220" s="16"/>
      <c r="K220" s="16"/>
      <c r="L220" s="16"/>
      <c r="M220"/>
      <c r="N220"/>
      <c r="O220"/>
      <c r="Q220"/>
      <c r="R220"/>
      <c r="S220"/>
      <c r="T220"/>
      <c r="U220"/>
    </row>
    <row r="221" spans="2:21" s="707" customFormat="1" x14ac:dyDescent="0.2">
      <c r="B221" s="16"/>
      <c r="C221" s="66"/>
      <c r="D221" s="16"/>
      <c r="E221" s="16"/>
      <c r="F221" s="16"/>
      <c r="G221" s="16"/>
      <c r="H221" s="16"/>
      <c r="I221" s="16"/>
      <c r="J221" s="16"/>
      <c r="K221" s="16"/>
      <c r="L221" s="16"/>
      <c r="M221"/>
      <c r="N221"/>
      <c r="O221"/>
      <c r="Q221"/>
      <c r="R221"/>
      <c r="S221"/>
      <c r="T221"/>
      <c r="U221"/>
    </row>
    <row r="222" spans="2:21" s="707" customFormat="1" x14ac:dyDescent="0.2">
      <c r="B222" s="16"/>
      <c r="C222" s="66"/>
      <c r="D222" s="16"/>
      <c r="E222" s="16"/>
      <c r="F222" s="16"/>
      <c r="G222" s="16"/>
      <c r="H222" s="16"/>
      <c r="I222" s="16"/>
      <c r="J222" s="16"/>
      <c r="K222" s="16"/>
      <c r="L222" s="16"/>
      <c r="M222"/>
      <c r="N222"/>
      <c r="O222"/>
      <c r="Q222"/>
      <c r="R222"/>
      <c r="S222"/>
      <c r="T222"/>
      <c r="U222"/>
    </row>
    <row r="223" spans="2:21" s="707" customFormat="1" x14ac:dyDescent="0.2">
      <c r="B223" s="16"/>
      <c r="C223" s="66"/>
      <c r="D223" s="16"/>
      <c r="E223" s="16"/>
      <c r="F223" s="16"/>
      <c r="G223" s="16"/>
      <c r="H223" s="16"/>
      <c r="I223" s="16"/>
      <c r="J223" s="16"/>
      <c r="K223" s="16"/>
      <c r="L223" s="16"/>
      <c r="M223"/>
      <c r="N223"/>
      <c r="O223"/>
      <c r="Q223"/>
      <c r="R223"/>
      <c r="S223"/>
      <c r="T223"/>
      <c r="U223"/>
    </row>
    <row r="224" spans="2:21" s="707" customFormat="1" x14ac:dyDescent="0.2">
      <c r="B224" s="16"/>
      <c r="C224" s="66"/>
      <c r="D224" s="16"/>
      <c r="E224" s="16"/>
      <c r="F224" s="16"/>
      <c r="G224" s="16"/>
      <c r="H224" s="16"/>
      <c r="I224" s="16"/>
      <c r="J224" s="16"/>
      <c r="K224" s="16"/>
      <c r="L224" s="16"/>
      <c r="M224"/>
      <c r="N224"/>
      <c r="O224"/>
      <c r="Q224"/>
      <c r="R224"/>
      <c r="S224"/>
      <c r="T224"/>
      <c r="U224"/>
    </row>
    <row r="225" spans="2:21" s="707" customFormat="1" x14ac:dyDescent="0.2">
      <c r="B225" s="16"/>
      <c r="C225" s="66"/>
      <c r="D225" s="16"/>
      <c r="E225" s="16"/>
      <c r="F225" s="16"/>
      <c r="G225" s="16"/>
      <c r="H225" s="16"/>
      <c r="I225" s="16"/>
      <c r="J225" s="16"/>
      <c r="K225" s="16"/>
      <c r="L225" s="16"/>
      <c r="M225"/>
      <c r="N225"/>
      <c r="O225"/>
      <c r="Q225"/>
      <c r="R225"/>
      <c r="S225"/>
      <c r="T225"/>
      <c r="U225"/>
    </row>
    <row r="226" spans="2:21" s="707" customFormat="1" x14ac:dyDescent="0.2">
      <c r="B226" s="16"/>
      <c r="C226" s="66"/>
      <c r="D226" s="16"/>
      <c r="E226" s="16"/>
      <c r="F226" s="16"/>
      <c r="G226" s="16"/>
      <c r="H226" s="16"/>
      <c r="I226" s="16"/>
      <c r="J226" s="16"/>
      <c r="K226" s="16"/>
      <c r="L226" s="16"/>
      <c r="M226"/>
      <c r="N226"/>
      <c r="O226"/>
      <c r="Q226"/>
      <c r="R226"/>
      <c r="S226"/>
      <c r="T226"/>
      <c r="U226"/>
    </row>
    <row r="227" spans="2:21" s="707" customFormat="1" x14ac:dyDescent="0.2">
      <c r="B227" s="16"/>
      <c r="C227" s="66"/>
      <c r="D227" s="16"/>
      <c r="E227" s="16"/>
      <c r="F227" s="16"/>
      <c r="G227" s="16"/>
      <c r="H227" s="16"/>
      <c r="I227" s="16"/>
      <c r="J227" s="16"/>
      <c r="K227" s="16"/>
      <c r="L227" s="16"/>
      <c r="M227"/>
      <c r="N227"/>
      <c r="O227"/>
      <c r="Q227"/>
      <c r="R227"/>
      <c r="S227"/>
      <c r="T227"/>
      <c r="U227"/>
    </row>
    <row r="228" spans="2:21" s="707" customFormat="1" x14ac:dyDescent="0.2">
      <c r="B228" s="16"/>
      <c r="C228" s="66"/>
      <c r="D228" s="16"/>
      <c r="E228" s="16"/>
      <c r="F228" s="16"/>
      <c r="G228" s="16"/>
      <c r="H228" s="16"/>
      <c r="I228" s="16"/>
      <c r="J228" s="16"/>
      <c r="K228" s="16"/>
      <c r="L228" s="16"/>
      <c r="M228"/>
      <c r="N228"/>
      <c r="O228"/>
      <c r="Q228"/>
      <c r="R228"/>
      <c r="S228"/>
      <c r="T228"/>
      <c r="U228"/>
    </row>
    <row r="229" spans="2:21" s="707" customFormat="1" x14ac:dyDescent="0.2">
      <c r="B229" s="16"/>
      <c r="C229" s="66"/>
      <c r="D229" s="16"/>
      <c r="E229" s="16"/>
      <c r="F229" s="16"/>
      <c r="G229" s="16"/>
      <c r="H229" s="16"/>
      <c r="I229" s="16"/>
      <c r="J229" s="16"/>
      <c r="K229" s="16"/>
      <c r="L229" s="16"/>
      <c r="M229"/>
      <c r="N229"/>
      <c r="O229"/>
      <c r="Q229"/>
      <c r="R229"/>
      <c r="S229"/>
      <c r="T229"/>
      <c r="U229"/>
    </row>
    <row r="230" spans="2:21" s="707" customFormat="1" x14ac:dyDescent="0.2">
      <c r="B230" s="16"/>
      <c r="C230" s="66"/>
      <c r="D230" s="16"/>
      <c r="E230" s="16"/>
      <c r="F230" s="16"/>
      <c r="G230" s="16"/>
      <c r="H230" s="16"/>
      <c r="I230" s="16"/>
      <c r="J230" s="16"/>
      <c r="K230" s="16"/>
      <c r="L230" s="16"/>
      <c r="M230"/>
      <c r="N230"/>
      <c r="O230"/>
      <c r="Q230"/>
      <c r="R230"/>
      <c r="S230"/>
      <c r="T230"/>
      <c r="U230"/>
    </row>
    <row r="231" spans="2:21" s="707" customFormat="1" x14ac:dyDescent="0.2">
      <c r="B231" s="16"/>
      <c r="C231" s="66"/>
      <c r="D231" s="16"/>
      <c r="E231" s="16"/>
      <c r="F231" s="16"/>
      <c r="G231" s="16"/>
      <c r="H231" s="16"/>
      <c r="I231" s="16"/>
      <c r="J231" s="16"/>
      <c r="K231" s="16"/>
      <c r="L231" s="16"/>
      <c r="M231"/>
      <c r="N231"/>
      <c r="O231"/>
      <c r="Q231"/>
      <c r="R231"/>
      <c r="S231"/>
      <c r="T231"/>
      <c r="U231"/>
    </row>
    <row r="232" spans="2:21" s="707" customFormat="1" x14ac:dyDescent="0.2">
      <c r="B232" s="16"/>
      <c r="C232" s="66"/>
      <c r="D232" s="16"/>
      <c r="E232" s="16"/>
      <c r="F232" s="16"/>
      <c r="G232" s="16"/>
      <c r="H232" s="16"/>
      <c r="I232" s="16"/>
      <c r="J232" s="16"/>
      <c r="K232" s="16"/>
      <c r="L232" s="16"/>
      <c r="M232"/>
      <c r="N232"/>
      <c r="O232"/>
      <c r="Q232"/>
      <c r="R232"/>
      <c r="S232"/>
      <c r="T232"/>
      <c r="U232"/>
    </row>
    <row r="233" spans="2:21" s="707" customFormat="1" x14ac:dyDescent="0.2">
      <c r="B233" s="16"/>
      <c r="C233" s="66"/>
      <c r="D233" s="16"/>
      <c r="E233" s="16"/>
      <c r="F233" s="16"/>
      <c r="G233" s="16"/>
      <c r="H233" s="16"/>
      <c r="I233" s="16"/>
      <c r="J233" s="16"/>
      <c r="K233" s="16"/>
      <c r="L233" s="16"/>
      <c r="M233"/>
      <c r="N233"/>
      <c r="O233"/>
      <c r="Q233"/>
      <c r="R233"/>
      <c r="S233"/>
      <c r="T233"/>
      <c r="U233"/>
    </row>
    <row r="234" spans="2:21" s="707" customFormat="1" x14ac:dyDescent="0.2">
      <c r="B234" s="16"/>
      <c r="C234" s="66"/>
      <c r="D234" s="16"/>
      <c r="E234" s="16"/>
      <c r="F234" s="16"/>
      <c r="G234" s="16"/>
      <c r="H234" s="16"/>
      <c r="I234" s="16"/>
      <c r="J234" s="16"/>
      <c r="K234" s="16"/>
      <c r="L234" s="16"/>
      <c r="M234"/>
      <c r="N234"/>
      <c r="O234"/>
      <c r="Q234"/>
      <c r="R234"/>
      <c r="S234"/>
      <c r="T234"/>
      <c r="U234"/>
    </row>
    <row r="235" spans="2:21" s="707" customFormat="1" x14ac:dyDescent="0.2">
      <c r="B235" s="16"/>
      <c r="C235" s="66"/>
      <c r="D235" s="16"/>
      <c r="E235" s="16"/>
      <c r="F235" s="16"/>
      <c r="G235" s="16"/>
      <c r="H235" s="16"/>
      <c r="I235" s="16"/>
      <c r="J235" s="16"/>
      <c r="K235" s="16"/>
      <c r="L235" s="16"/>
      <c r="M235"/>
      <c r="N235"/>
      <c r="O235"/>
      <c r="Q235"/>
      <c r="R235"/>
      <c r="S235"/>
      <c r="T235"/>
      <c r="U235"/>
    </row>
    <row r="236" spans="2:21" s="707" customFormat="1" x14ac:dyDescent="0.2">
      <c r="B236" s="16"/>
      <c r="C236" s="66"/>
      <c r="D236" s="16"/>
      <c r="E236" s="16"/>
      <c r="F236" s="16"/>
      <c r="G236" s="16"/>
      <c r="H236" s="16"/>
      <c r="I236" s="16"/>
      <c r="J236" s="16"/>
      <c r="K236" s="16"/>
      <c r="L236" s="16"/>
      <c r="M236"/>
      <c r="N236"/>
      <c r="O236"/>
      <c r="Q236"/>
      <c r="R236"/>
      <c r="S236"/>
      <c r="T236"/>
      <c r="U236"/>
    </row>
    <row r="237" spans="2:21" s="707" customFormat="1" x14ac:dyDescent="0.2">
      <c r="B237" s="16"/>
      <c r="C237" s="66"/>
      <c r="D237" s="16"/>
      <c r="E237" s="16"/>
      <c r="F237" s="16"/>
      <c r="G237" s="16"/>
      <c r="H237" s="16"/>
      <c r="I237" s="16"/>
      <c r="J237" s="16"/>
      <c r="K237" s="16"/>
      <c r="L237" s="16"/>
      <c r="M237"/>
      <c r="N237"/>
      <c r="O237"/>
      <c r="Q237"/>
      <c r="R237"/>
      <c r="S237"/>
      <c r="T237"/>
      <c r="U237"/>
    </row>
    <row r="238" spans="2:21" s="707" customFormat="1" x14ac:dyDescent="0.2">
      <c r="B238" s="16"/>
      <c r="C238" s="66"/>
      <c r="D238" s="16"/>
      <c r="E238" s="16"/>
      <c r="F238" s="16"/>
      <c r="G238" s="16"/>
      <c r="H238" s="16"/>
      <c r="I238" s="16"/>
      <c r="J238" s="16"/>
      <c r="K238" s="16"/>
      <c r="L238" s="16"/>
      <c r="M238"/>
      <c r="N238"/>
      <c r="O238"/>
      <c r="Q238"/>
      <c r="R238"/>
      <c r="S238"/>
      <c r="T238"/>
      <c r="U238"/>
    </row>
    <row r="239" spans="2:21" s="707" customFormat="1" x14ac:dyDescent="0.2">
      <c r="B239" s="16"/>
      <c r="C239" s="66"/>
      <c r="D239" s="16"/>
      <c r="E239" s="16"/>
      <c r="F239" s="16"/>
      <c r="G239" s="16"/>
      <c r="H239" s="16"/>
      <c r="I239" s="16"/>
      <c r="J239" s="16"/>
      <c r="K239" s="16"/>
      <c r="L239" s="16"/>
      <c r="M239"/>
      <c r="N239"/>
      <c r="O239"/>
      <c r="Q239"/>
      <c r="R239"/>
      <c r="S239"/>
      <c r="T239"/>
      <c r="U239"/>
    </row>
    <row r="240" spans="2:21" s="707" customFormat="1" x14ac:dyDescent="0.2">
      <c r="B240" s="16"/>
      <c r="C240" s="66"/>
      <c r="D240" s="16"/>
      <c r="E240" s="16"/>
      <c r="F240" s="16"/>
      <c r="G240" s="16"/>
      <c r="H240" s="16"/>
      <c r="I240" s="16"/>
      <c r="J240" s="16"/>
      <c r="K240" s="16"/>
      <c r="L240" s="16"/>
      <c r="M240"/>
      <c r="N240"/>
      <c r="O240"/>
      <c r="Q240"/>
      <c r="R240"/>
      <c r="S240"/>
      <c r="T240"/>
      <c r="U240"/>
    </row>
    <row r="241" spans="2:21" s="707" customFormat="1" x14ac:dyDescent="0.2">
      <c r="B241" s="16"/>
      <c r="C241" s="66"/>
      <c r="D241" s="16"/>
      <c r="E241" s="16"/>
      <c r="F241" s="16"/>
      <c r="G241" s="16"/>
      <c r="H241" s="16"/>
      <c r="I241" s="16"/>
      <c r="J241" s="16"/>
      <c r="K241" s="16"/>
      <c r="L241" s="16"/>
      <c r="M241"/>
      <c r="N241"/>
      <c r="O241"/>
      <c r="Q241"/>
      <c r="R241"/>
      <c r="S241"/>
      <c r="T241"/>
      <c r="U241"/>
    </row>
    <row r="242" spans="2:21" s="707" customFormat="1" x14ac:dyDescent="0.2">
      <c r="B242" s="16"/>
      <c r="C242" s="66"/>
      <c r="D242" s="16"/>
      <c r="E242" s="16"/>
      <c r="F242" s="16"/>
      <c r="G242" s="16"/>
      <c r="H242" s="16"/>
      <c r="I242" s="16"/>
      <c r="J242" s="16"/>
      <c r="K242" s="16"/>
      <c r="L242" s="16"/>
      <c r="M242"/>
      <c r="N242"/>
      <c r="O242"/>
      <c r="Q242"/>
      <c r="R242"/>
      <c r="S242"/>
      <c r="T242"/>
      <c r="U242"/>
    </row>
    <row r="243" spans="2:21" s="707" customFormat="1" x14ac:dyDescent="0.2">
      <c r="B243" s="16"/>
      <c r="C243" s="66"/>
      <c r="D243" s="16"/>
      <c r="E243" s="16"/>
      <c r="F243" s="16"/>
      <c r="G243" s="16"/>
      <c r="H243" s="16"/>
      <c r="I243" s="16"/>
      <c r="J243" s="16"/>
      <c r="K243" s="16"/>
      <c r="L243" s="16"/>
      <c r="M243"/>
      <c r="N243"/>
      <c r="O243"/>
      <c r="Q243"/>
      <c r="R243"/>
      <c r="S243"/>
      <c r="T243"/>
      <c r="U243"/>
    </row>
    <row r="244" spans="2:21" s="707" customFormat="1" x14ac:dyDescent="0.2">
      <c r="B244" s="16"/>
      <c r="C244" s="66"/>
      <c r="D244" s="16"/>
      <c r="E244" s="16"/>
      <c r="F244" s="16"/>
      <c r="G244" s="16"/>
      <c r="H244" s="16"/>
      <c r="I244" s="16"/>
      <c r="J244" s="16"/>
      <c r="K244" s="16"/>
      <c r="L244" s="16"/>
      <c r="M244"/>
      <c r="N244"/>
      <c r="O244"/>
      <c r="Q244"/>
      <c r="R244"/>
      <c r="S244"/>
      <c r="T244"/>
      <c r="U244"/>
    </row>
    <row r="245" spans="2:21" s="707" customFormat="1" x14ac:dyDescent="0.2">
      <c r="B245" s="16"/>
      <c r="C245" s="66"/>
      <c r="D245" s="16"/>
      <c r="E245" s="16"/>
      <c r="F245" s="16"/>
      <c r="G245" s="16"/>
      <c r="H245" s="16"/>
      <c r="I245" s="16"/>
      <c r="J245" s="16"/>
      <c r="K245" s="16"/>
      <c r="L245" s="16"/>
      <c r="M245"/>
      <c r="N245"/>
      <c r="O245"/>
      <c r="Q245"/>
      <c r="R245"/>
      <c r="S245"/>
      <c r="T245"/>
      <c r="U245"/>
    </row>
    <row r="246" spans="2:21" s="707" customFormat="1" x14ac:dyDescent="0.2">
      <c r="B246" s="16"/>
      <c r="C246" s="66"/>
      <c r="D246" s="16"/>
      <c r="E246" s="16"/>
      <c r="F246" s="16"/>
      <c r="G246" s="16"/>
      <c r="H246" s="16"/>
      <c r="I246" s="16"/>
      <c r="J246" s="16"/>
      <c r="K246" s="16"/>
      <c r="L246" s="16"/>
      <c r="M246"/>
      <c r="N246"/>
      <c r="O246"/>
      <c r="Q246"/>
      <c r="R246"/>
      <c r="S246"/>
      <c r="T246"/>
      <c r="U246"/>
    </row>
    <row r="247" spans="2:21" s="707" customFormat="1" x14ac:dyDescent="0.2">
      <c r="B247" s="16"/>
      <c r="C247" s="66"/>
      <c r="D247" s="16"/>
      <c r="E247" s="16"/>
      <c r="F247" s="16"/>
      <c r="G247" s="16"/>
      <c r="H247" s="16"/>
      <c r="I247" s="16"/>
      <c r="J247" s="16"/>
      <c r="K247" s="16"/>
      <c r="L247" s="16"/>
      <c r="M247"/>
      <c r="N247"/>
      <c r="O247"/>
      <c r="Q247"/>
      <c r="R247"/>
      <c r="S247"/>
      <c r="T247"/>
      <c r="U247"/>
    </row>
    <row r="248" spans="2:21" s="707" customFormat="1" x14ac:dyDescent="0.2">
      <c r="B248" s="16"/>
      <c r="C248" s="66"/>
      <c r="D248" s="16"/>
      <c r="E248" s="16"/>
      <c r="F248" s="16"/>
      <c r="G248" s="16"/>
      <c r="H248" s="16"/>
      <c r="I248" s="16"/>
      <c r="J248" s="16"/>
      <c r="K248" s="16"/>
      <c r="L248" s="16"/>
      <c r="M248"/>
      <c r="N248"/>
      <c r="O248"/>
      <c r="Q248"/>
      <c r="R248"/>
      <c r="S248"/>
      <c r="T248"/>
      <c r="U248"/>
    </row>
    <row r="249" spans="2:21" s="707" customFormat="1" x14ac:dyDescent="0.2">
      <c r="B249" s="16"/>
      <c r="C249" s="66"/>
      <c r="D249" s="16"/>
      <c r="E249" s="16"/>
      <c r="F249" s="16"/>
      <c r="G249" s="16"/>
      <c r="H249" s="16"/>
      <c r="I249" s="16"/>
      <c r="J249" s="16"/>
      <c r="K249" s="16"/>
      <c r="L249" s="16"/>
      <c r="M249"/>
      <c r="N249"/>
      <c r="O249"/>
      <c r="Q249"/>
      <c r="R249"/>
      <c r="S249"/>
      <c r="T249"/>
      <c r="U249"/>
    </row>
    <row r="250" spans="2:21" s="707" customFormat="1" x14ac:dyDescent="0.2">
      <c r="B250" s="16"/>
      <c r="C250" s="66"/>
      <c r="D250" s="16"/>
      <c r="E250" s="16"/>
      <c r="F250" s="16"/>
      <c r="G250" s="16"/>
      <c r="H250" s="16"/>
      <c r="I250" s="16"/>
      <c r="J250" s="16"/>
      <c r="K250" s="16"/>
      <c r="L250" s="16"/>
      <c r="M250"/>
      <c r="N250"/>
      <c r="O250"/>
      <c r="Q250"/>
      <c r="R250"/>
      <c r="S250"/>
      <c r="T250"/>
      <c r="U250"/>
    </row>
    <row r="251" spans="2:21" s="707" customFormat="1" x14ac:dyDescent="0.2">
      <c r="B251" s="16"/>
      <c r="C251" s="66"/>
      <c r="D251" s="16"/>
      <c r="E251" s="16"/>
      <c r="F251" s="16"/>
      <c r="G251" s="16"/>
      <c r="H251" s="16"/>
      <c r="I251" s="16"/>
      <c r="J251" s="16"/>
      <c r="K251" s="16"/>
      <c r="L251" s="16"/>
      <c r="M251"/>
      <c r="N251"/>
      <c r="O251"/>
      <c r="Q251"/>
      <c r="R251"/>
      <c r="S251"/>
      <c r="T251"/>
      <c r="U251"/>
    </row>
    <row r="252" spans="2:21" s="707" customFormat="1" x14ac:dyDescent="0.2">
      <c r="B252" s="16"/>
      <c r="C252" s="66"/>
      <c r="D252" s="16"/>
      <c r="E252" s="16"/>
      <c r="F252" s="16"/>
      <c r="G252" s="16"/>
      <c r="H252" s="16"/>
      <c r="I252" s="16"/>
      <c r="J252" s="16"/>
      <c r="K252" s="16"/>
      <c r="L252" s="16"/>
      <c r="M252"/>
      <c r="N252"/>
      <c r="O252"/>
      <c r="Q252"/>
      <c r="R252"/>
      <c r="S252"/>
      <c r="T252"/>
      <c r="U252"/>
    </row>
    <row r="253" spans="2:21" s="707" customFormat="1" x14ac:dyDescent="0.2">
      <c r="B253" s="16"/>
      <c r="C253" s="66"/>
      <c r="D253" s="16"/>
      <c r="E253" s="16"/>
      <c r="F253" s="16"/>
      <c r="G253" s="16"/>
      <c r="H253" s="16"/>
      <c r="I253" s="16"/>
      <c r="J253" s="16"/>
      <c r="K253" s="16"/>
      <c r="L253" s="16"/>
      <c r="M253"/>
      <c r="N253"/>
      <c r="O253"/>
      <c r="Q253"/>
      <c r="R253"/>
      <c r="S253"/>
      <c r="T253"/>
      <c r="U253"/>
    </row>
    <row r="254" spans="2:21" s="707" customFormat="1" x14ac:dyDescent="0.2">
      <c r="B254" s="16"/>
      <c r="C254" s="66"/>
      <c r="D254" s="16"/>
      <c r="E254" s="16"/>
      <c r="F254" s="16"/>
      <c r="G254" s="16"/>
      <c r="H254" s="16"/>
      <c r="I254" s="16"/>
      <c r="J254" s="16"/>
      <c r="K254" s="16"/>
      <c r="L254" s="16"/>
      <c r="M254"/>
      <c r="N254"/>
      <c r="O254"/>
      <c r="Q254"/>
      <c r="R254"/>
      <c r="S254"/>
      <c r="T254"/>
      <c r="U254"/>
    </row>
    <row r="255" spans="2:21" s="707" customFormat="1" x14ac:dyDescent="0.2">
      <c r="B255" s="16"/>
      <c r="C255" s="66"/>
      <c r="D255" s="16"/>
      <c r="E255" s="16"/>
      <c r="F255" s="16"/>
      <c r="G255" s="16"/>
      <c r="H255" s="16"/>
      <c r="I255" s="16"/>
      <c r="J255" s="16"/>
      <c r="K255" s="16"/>
      <c r="L255" s="16"/>
      <c r="M255"/>
      <c r="N255"/>
      <c r="O255"/>
      <c r="Q255"/>
      <c r="R255"/>
      <c r="S255"/>
      <c r="T255"/>
      <c r="U255"/>
    </row>
    <row r="256" spans="2:21" s="707" customFormat="1" x14ac:dyDescent="0.2">
      <c r="B256" s="16"/>
      <c r="C256" s="66"/>
      <c r="D256" s="16"/>
      <c r="E256" s="16"/>
      <c r="F256" s="16"/>
      <c r="G256" s="16"/>
      <c r="H256" s="16"/>
      <c r="I256" s="16"/>
      <c r="J256" s="16"/>
      <c r="K256" s="16"/>
      <c r="L256" s="16"/>
      <c r="M256"/>
      <c r="N256"/>
      <c r="O256"/>
      <c r="Q256"/>
      <c r="R256"/>
      <c r="S256"/>
      <c r="T256"/>
      <c r="U256"/>
    </row>
    <row r="257" spans="2:21" s="707" customFormat="1" x14ac:dyDescent="0.2">
      <c r="B257" s="16"/>
      <c r="C257" s="66"/>
      <c r="D257" s="16"/>
      <c r="E257" s="16"/>
      <c r="F257" s="16"/>
      <c r="G257" s="16"/>
      <c r="H257" s="16"/>
      <c r="I257" s="16"/>
      <c r="J257" s="16"/>
      <c r="K257" s="16"/>
      <c r="L257" s="16"/>
      <c r="M257"/>
      <c r="N257"/>
      <c r="O257"/>
      <c r="Q257"/>
      <c r="R257"/>
      <c r="S257"/>
      <c r="T257"/>
      <c r="U257"/>
    </row>
    <row r="258" spans="2:21" s="707" customFormat="1" x14ac:dyDescent="0.2">
      <c r="B258" s="16"/>
      <c r="C258" s="66"/>
      <c r="D258" s="16"/>
      <c r="E258" s="16"/>
      <c r="F258" s="16"/>
      <c r="G258" s="16"/>
      <c r="H258" s="16"/>
      <c r="I258" s="16"/>
      <c r="J258" s="16"/>
      <c r="K258" s="16"/>
      <c r="L258" s="16"/>
      <c r="M258"/>
      <c r="N258"/>
      <c r="O258"/>
      <c r="Q258"/>
      <c r="R258"/>
      <c r="S258"/>
      <c r="T258"/>
      <c r="U258"/>
    </row>
    <row r="259" spans="2:21" s="707" customFormat="1" x14ac:dyDescent="0.2">
      <c r="B259" s="16"/>
      <c r="C259" s="66"/>
      <c r="D259" s="16"/>
      <c r="E259" s="16"/>
      <c r="F259" s="16"/>
      <c r="G259" s="16"/>
      <c r="H259" s="16"/>
      <c r="I259" s="16"/>
      <c r="J259" s="16"/>
      <c r="K259" s="16"/>
      <c r="L259" s="16"/>
      <c r="M259"/>
      <c r="N259"/>
      <c r="O259"/>
      <c r="Q259"/>
      <c r="R259"/>
      <c r="S259"/>
      <c r="T259"/>
      <c r="U259"/>
    </row>
    <row r="260" spans="2:21" s="707" customFormat="1" x14ac:dyDescent="0.2">
      <c r="B260" s="16"/>
      <c r="C260" s="66"/>
      <c r="D260" s="16"/>
      <c r="E260" s="16"/>
      <c r="F260" s="16"/>
      <c r="G260" s="16"/>
      <c r="H260" s="16"/>
      <c r="I260" s="16"/>
      <c r="J260" s="16"/>
      <c r="K260" s="16"/>
      <c r="L260" s="16"/>
      <c r="M260"/>
      <c r="N260"/>
      <c r="O260"/>
      <c r="Q260"/>
      <c r="R260"/>
      <c r="S260"/>
      <c r="T260"/>
      <c r="U260"/>
    </row>
    <row r="261" spans="2:21" s="707" customFormat="1" x14ac:dyDescent="0.2">
      <c r="B261" s="16"/>
      <c r="C261" s="66"/>
      <c r="D261" s="16"/>
      <c r="E261" s="16"/>
      <c r="F261" s="16"/>
      <c r="G261" s="16"/>
      <c r="H261" s="16"/>
      <c r="I261" s="16"/>
      <c r="J261" s="16"/>
      <c r="K261" s="16"/>
      <c r="L261" s="16"/>
      <c r="M261"/>
      <c r="N261"/>
      <c r="O261"/>
      <c r="Q261"/>
      <c r="R261"/>
      <c r="S261"/>
      <c r="T261"/>
      <c r="U261"/>
    </row>
    <row r="262" spans="2:21" s="707" customFormat="1" x14ac:dyDescent="0.2">
      <c r="B262" s="16"/>
      <c r="C262" s="66"/>
      <c r="D262" s="16"/>
      <c r="E262" s="16"/>
      <c r="F262" s="16"/>
      <c r="G262" s="16"/>
      <c r="H262" s="16"/>
      <c r="I262" s="16"/>
      <c r="J262" s="16"/>
      <c r="K262" s="16"/>
      <c r="L262" s="16"/>
      <c r="M262"/>
      <c r="N262"/>
      <c r="O262"/>
      <c r="Q262"/>
      <c r="R262"/>
      <c r="S262"/>
      <c r="T262"/>
      <c r="U262"/>
    </row>
    <row r="263" spans="2:21" s="707" customFormat="1" x14ac:dyDescent="0.2">
      <c r="B263" s="16"/>
      <c r="C263" s="66"/>
      <c r="D263" s="16"/>
      <c r="E263" s="16"/>
      <c r="F263" s="16"/>
      <c r="G263" s="16"/>
      <c r="H263" s="16"/>
      <c r="I263" s="16"/>
      <c r="J263" s="16"/>
      <c r="K263" s="16"/>
      <c r="L263" s="16"/>
      <c r="M263"/>
      <c r="N263"/>
      <c r="O263"/>
      <c r="Q263"/>
      <c r="R263"/>
      <c r="S263"/>
      <c r="T263"/>
      <c r="U263"/>
    </row>
    <row r="264" spans="2:21" s="707" customFormat="1" x14ac:dyDescent="0.2">
      <c r="B264" s="16"/>
      <c r="C264" s="66"/>
      <c r="D264" s="16"/>
      <c r="E264" s="16"/>
      <c r="F264" s="16"/>
      <c r="G264" s="16"/>
      <c r="H264" s="16"/>
      <c r="I264" s="16"/>
      <c r="J264" s="16"/>
      <c r="K264" s="16"/>
      <c r="L264" s="16"/>
      <c r="M264"/>
      <c r="N264"/>
      <c r="O264"/>
      <c r="Q264"/>
      <c r="R264"/>
      <c r="S264"/>
      <c r="T264"/>
      <c r="U264"/>
    </row>
    <row r="265" spans="2:21" s="707" customFormat="1" x14ac:dyDescent="0.2">
      <c r="B265" s="16"/>
      <c r="C265" s="66"/>
      <c r="D265" s="16"/>
      <c r="E265" s="16"/>
      <c r="F265" s="16"/>
      <c r="G265" s="16"/>
      <c r="H265" s="16"/>
      <c r="I265" s="16"/>
      <c r="J265" s="16"/>
      <c r="K265" s="16"/>
      <c r="L265" s="16"/>
      <c r="M265"/>
      <c r="N265"/>
      <c r="O265"/>
      <c r="Q265"/>
      <c r="R265"/>
      <c r="S265"/>
      <c r="T265"/>
      <c r="U265"/>
    </row>
    <row r="266" spans="2:21" s="707" customFormat="1" x14ac:dyDescent="0.2">
      <c r="B266" s="16"/>
      <c r="C266" s="66"/>
      <c r="D266" s="16"/>
      <c r="E266" s="16"/>
      <c r="F266" s="16"/>
      <c r="G266" s="16"/>
      <c r="H266" s="16"/>
      <c r="I266" s="16"/>
      <c r="J266" s="16"/>
      <c r="K266" s="16"/>
      <c r="L266" s="16"/>
      <c r="M266"/>
      <c r="N266"/>
      <c r="O266"/>
      <c r="Q266"/>
      <c r="R266"/>
      <c r="S266"/>
      <c r="T266"/>
      <c r="U266"/>
    </row>
    <row r="267" spans="2:21" s="707" customFormat="1" x14ac:dyDescent="0.2">
      <c r="B267" s="16"/>
      <c r="C267" s="66"/>
      <c r="D267" s="16"/>
      <c r="E267" s="16"/>
      <c r="F267" s="16"/>
      <c r="G267" s="16"/>
      <c r="H267" s="16"/>
      <c r="I267" s="16"/>
      <c r="J267" s="16"/>
      <c r="K267" s="16"/>
      <c r="L267" s="16"/>
      <c r="M267"/>
      <c r="N267"/>
      <c r="O267"/>
      <c r="Q267"/>
      <c r="R267"/>
      <c r="S267"/>
      <c r="T267"/>
      <c r="U267"/>
    </row>
    <row r="268" spans="2:21" s="707" customFormat="1" x14ac:dyDescent="0.2">
      <c r="B268" s="16"/>
      <c r="C268" s="66"/>
      <c r="D268" s="16"/>
      <c r="E268" s="16"/>
      <c r="F268" s="16"/>
      <c r="G268" s="16"/>
      <c r="H268" s="16"/>
      <c r="I268" s="16"/>
      <c r="J268" s="16"/>
      <c r="K268" s="16"/>
      <c r="L268" s="16"/>
      <c r="M268"/>
      <c r="N268"/>
      <c r="O268"/>
      <c r="Q268"/>
      <c r="R268"/>
      <c r="S268"/>
      <c r="T268"/>
      <c r="U268"/>
    </row>
    <row r="269" spans="2:21" s="707" customFormat="1" x14ac:dyDescent="0.2">
      <c r="B269" s="16"/>
      <c r="C269" s="66"/>
      <c r="D269" s="16"/>
      <c r="E269" s="16"/>
      <c r="F269" s="16"/>
      <c r="G269" s="16"/>
      <c r="H269" s="16"/>
      <c r="I269" s="16"/>
      <c r="J269" s="16"/>
      <c r="K269" s="16"/>
      <c r="L269" s="16"/>
      <c r="M269"/>
      <c r="N269"/>
      <c r="O269"/>
      <c r="Q269"/>
      <c r="R269"/>
      <c r="S269"/>
      <c r="T269"/>
      <c r="U269"/>
    </row>
    <row r="270" spans="2:21" s="707" customFormat="1" x14ac:dyDescent="0.2">
      <c r="B270" s="16"/>
      <c r="C270" s="66"/>
      <c r="D270" s="16"/>
      <c r="E270" s="16"/>
      <c r="F270" s="16"/>
      <c r="G270" s="16"/>
      <c r="H270" s="16"/>
      <c r="I270" s="16"/>
      <c r="J270" s="16"/>
      <c r="K270" s="16"/>
      <c r="L270" s="16"/>
      <c r="M270"/>
      <c r="N270"/>
      <c r="O270"/>
      <c r="Q270"/>
      <c r="R270"/>
      <c r="S270"/>
      <c r="T270"/>
      <c r="U270"/>
    </row>
    <row r="271" spans="2:21" s="707" customFormat="1" x14ac:dyDescent="0.2">
      <c r="B271" s="16"/>
      <c r="C271" s="66"/>
      <c r="D271" s="16"/>
      <c r="E271" s="16"/>
      <c r="F271" s="16"/>
      <c r="G271" s="16"/>
      <c r="H271" s="16"/>
      <c r="I271" s="16"/>
      <c r="J271" s="16"/>
      <c r="K271" s="16"/>
      <c r="L271" s="16"/>
      <c r="M271"/>
      <c r="N271"/>
      <c r="O271"/>
      <c r="Q271"/>
      <c r="R271"/>
      <c r="S271"/>
      <c r="T271"/>
      <c r="U271"/>
    </row>
    <row r="272" spans="2:21" s="707" customFormat="1" x14ac:dyDescent="0.2">
      <c r="B272" s="16"/>
      <c r="C272" s="66"/>
      <c r="D272" s="16"/>
      <c r="E272" s="16"/>
      <c r="F272" s="16"/>
      <c r="G272" s="16"/>
      <c r="H272" s="16"/>
      <c r="I272" s="16"/>
      <c r="J272" s="16"/>
      <c r="K272" s="16"/>
      <c r="L272" s="16"/>
      <c r="M272"/>
      <c r="N272"/>
      <c r="O272"/>
      <c r="Q272"/>
      <c r="R272"/>
      <c r="S272"/>
      <c r="T272"/>
      <c r="U272"/>
    </row>
    <row r="273" spans="2:21" s="707" customFormat="1" x14ac:dyDescent="0.2">
      <c r="B273" s="16"/>
      <c r="C273" s="66"/>
      <c r="D273" s="16"/>
      <c r="E273" s="16"/>
      <c r="F273" s="16"/>
      <c r="G273" s="16"/>
      <c r="H273" s="16"/>
      <c r="I273" s="16"/>
      <c r="J273" s="16"/>
      <c r="K273" s="16"/>
      <c r="L273" s="16"/>
      <c r="M273"/>
      <c r="N273"/>
      <c r="O273"/>
      <c r="Q273"/>
      <c r="R273"/>
      <c r="S273"/>
      <c r="T273"/>
      <c r="U273"/>
    </row>
    <row r="274" spans="2:21" s="707" customFormat="1" x14ac:dyDescent="0.2">
      <c r="B274" s="16"/>
      <c r="C274" s="66"/>
      <c r="D274" s="16"/>
      <c r="E274" s="16"/>
      <c r="F274" s="16"/>
      <c r="G274" s="16"/>
      <c r="H274" s="16"/>
      <c r="I274" s="16"/>
      <c r="J274" s="16"/>
      <c r="K274" s="16"/>
      <c r="L274" s="16"/>
      <c r="M274"/>
      <c r="N274"/>
      <c r="O274"/>
      <c r="Q274"/>
      <c r="R274"/>
      <c r="S274"/>
      <c r="T274"/>
      <c r="U274"/>
    </row>
    <row r="275" spans="2:21" s="707" customFormat="1" x14ac:dyDescent="0.2">
      <c r="B275" s="16"/>
      <c r="C275" s="66"/>
      <c r="D275" s="16"/>
      <c r="E275" s="16"/>
      <c r="F275" s="16"/>
      <c r="G275" s="16"/>
      <c r="H275" s="16"/>
      <c r="I275" s="16"/>
      <c r="J275" s="16"/>
      <c r="K275" s="16"/>
      <c r="L275" s="16"/>
      <c r="M275"/>
      <c r="N275"/>
      <c r="O275"/>
      <c r="Q275"/>
      <c r="R275"/>
      <c r="S275"/>
      <c r="T275"/>
      <c r="U275"/>
    </row>
    <row r="276" spans="2:21" s="707" customFormat="1" x14ac:dyDescent="0.2">
      <c r="B276" s="16"/>
      <c r="C276" s="66"/>
      <c r="D276" s="16"/>
      <c r="E276" s="16"/>
      <c r="F276" s="16"/>
      <c r="G276" s="16"/>
      <c r="H276" s="16"/>
      <c r="I276" s="16"/>
      <c r="J276" s="16"/>
      <c r="K276" s="16"/>
      <c r="L276" s="16"/>
      <c r="M276"/>
      <c r="N276"/>
      <c r="O276"/>
      <c r="Q276"/>
      <c r="R276"/>
      <c r="S276"/>
      <c r="T276"/>
      <c r="U276"/>
    </row>
    <row r="277" spans="2:21" s="707" customFormat="1" x14ac:dyDescent="0.2">
      <c r="B277" s="16"/>
      <c r="C277" s="66"/>
      <c r="D277" s="16"/>
      <c r="E277" s="16"/>
      <c r="F277" s="16"/>
      <c r="G277" s="16"/>
      <c r="H277" s="16"/>
      <c r="I277" s="16"/>
      <c r="J277" s="16"/>
      <c r="K277" s="16"/>
      <c r="L277" s="16"/>
      <c r="M277"/>
      <c r="N277"/>
      <c r="O277"/>
      <c r="Q277"/>
      <c r="R277"/>
      <c r="S277"/>
      <c r="T277"/>
      <c r="U277"/>
    </row>
    <row r="278" spans="2:21" s="707" customFormat="1" x14ac:dyDescent="0.2">
      <c r="B278" s="16"/>
      <c r="C278" s="66"/>
      <c r="D278" s="16"/>
      <c r="E278" s="16"/>
      <c r="F278" s="16"/>
      <c r="G278" s="16"/>
      <c r="H278" s="16"/>
      <c r="I278" s="16"/>
      <c r="J278" s="16"/>
      <c r="K278" s="16"/>
      <c r="L278" s="16"/>
      <c r="M278"/>
      <c r="N278"/>
      <c r="O278"/>
      <c r="Q278"/>
      <c r="R278"/>
      <c r="S278"/>
      <c r="T278"/>
      <c r="U278"/>
    </row>
    <row r="279" spans="2:21" s="707" customFormat="1" x14ac:dyDescent="0.2">
      <c r="B279" s="16"/>
      <c r="C279" s="66"/>
      <c r="D279" s="16"/>
      <c r="E279" s="16"/>
      <c r="F279" s="16"/>
      <c r="G279" s="16"/>
      <c r="H279" s="16"/>
      <c r="I279" s="16"/>
      <c r="J279" s="16"/>
      <c r="K279" s="16"/>
      <c r="L279" s="16"/>
      <c r="M279"/>
      <c r="N279"/>
      <c r="O279"/>
      <c r="Q279"/>
      <c r="R279"/>
      <c r="S279"/>
      <c r="T279"/>
      <c r="U279"/>
    </row>
    <row r="280" spans="2:21" s="707" customFormat="1" x14ac:dyDescent="0.2">
      <c r="B280" s="16"/>
      <c r="C280" s="66"/>
      <c r="D280" s="16"/>
      <c r="E280" s="16"/>
      <c r="F280" s="16"/>
      <c r="G280" s="16"/>
      <c r="H280" s="16"/>
      <c r="I280" s="16"/>
      <c r="J280" s="16"/>
      <c r="K280" s="16"/>
      <c r="L280" s="16"/>
      <c r="M280"/>
      <c r="N280"/>
      <c r="O280"/>
      <c r="Q280"/>
      <c r="R280"/>
      <c r="S280"/>
      <c r="T280"/>
      <c r="U280"/>
    </row>
    <row r="281" spans="2:21" s="707" customFormat="1" x14ac:dyDescent="0.2">
      <c r="B281" s="16"/>
      <c r="C281" s="66"/>
      <c r="D281" s="16"/>
      <c r="E281" s="16"/>
      <c r="F281" s="16"/>
      <c r="G281" s="16"/>
      <c r="H281" s="16"/>
      <c r="I281" s="16"/>
      <c r="J281" s="16"/>
      <c r="K281" s="16"/>
      <c r="L281" s="16"/>
      <c r="M281"/>
      <c r="N281"/>
      <c r="O281"/>
      <c r="Q281"/>
      <c r="R281"/>
      <c r="S281"/>
      <c r="T281"/>
      <c r="U281"/>
    </row>
    <row r="282" spans="2:21" s="707" customFormat="1" x14ac:dyDescent="0.2">
      <c r="B282" s="16"/>
      <c r="C282" s="66"/>
      <c r="D282" s="16"/>
      <c r="E282" s="16"/>
      <c r="F282" s="16"/>
      <c r="G282" s="16"/>
      <c r="H282" s="16"/>
      <c r="I282" s="16"/>
      <c r="J282" s="16"/>
      <c r="K282" s="16"/>
      <c r="L282" s="16"/>
      <c r="M282"/>
      <c r="N282"/>
      <c r="O282"/>
      <c r="Q282"/>
      <c r="R282"/>
      <c r="S282"/>
      <c r="T282"/>
      <c r="U282"/>
    </row>
    <row r="283" spans="2:21" s="707" customFormat="1" x14ac:dyDescent="0.2">
      <c r="B283" s="16"/>
      <c r="C283" s="66"/>
      <c r="D283" s="16"/>
      <c r="E283" s="16"/>
      <c r="F283" s="16"/>
      <c r="G283" s="16"/>
      <c r="H283" s="16"/>
      <c r="I283" s="16"/>
      <c r="J283" s="16"/>
      <c r="K283" s="16"/>
      <c r="L283" s="16"/>
      <c r="M283"/>
      <c r="N283"/>
      <c r="O283"/>
      <c r="Q283"/>
      <c r="R283"/>
      <c r="S283"/>
      <c r="T283"/>
      <c r="U283"/>
    </row>
    <row r="284" spans="2:21" s="707" customFormat="1" x14ac:dyDescent="0.2">
      <c r="B284" s="16"/>
      <c r="C284" s="66"/>
      <c r="D284" s="16"/>
      <c r="E284" s="16"/>
      <c r="F284" s="16"/>
      <c r="G284" s="16"/>
      <c r="H284" s="16"/>
      <c r="I284" s="16"/>
      <c r="J284" s="16"/>
      <c r="K284" s="16"/>
      <c r="L284" s="16"/>
      <c r="M284"/>
      <c r="N284"/>
      <c r="O284"/>
      <c r="Q284"/>
      <c r="R284"/>
      <c r="S284"/>
      <c r="T284"/>
      <c r="U284"/>
    </row>
    <row r="285" spans="2:21" s="707" customFormat="1" x14ac:dyDescent="0.2">
      <c r="B285" s="16"/>
      <c r="C285" s="66"/>
      <c r="D285" s="16"/>
      <c r="E285" s="16"/>
      <c r="F285" s="16"/>
      <c r="G285" s="16"/>
      <c r="H285" s="16"/>
      <c r="I285" s="16"/>
      <c r="J285" s="16"/>
      <c r="K285" s="16"/>
      <c r="L285" s="16"/>
      <c r="M285"/>
      <c r="N285"/>
      <c r="O285"/>
      <c r="Q285"/>
      <c r="R285"/>
      <c r="S285"/>
      <c r="T285"/>
      <c r="U285"/>
    </row>
    <row r="286" spans="2:21" s="707" customFormat="1" x14ac:dyDescent="0.2">
      <c r="B286" s="16"/>
      <c r="C286" s="66"/>
      <c r="D286" s="16"/>
      <c r="E286" s="16"/>
      <c r="F286" s="16"/>
      <c r="G286" s="16"/>
      <c r="H286" s="16"/>
      <c r="I286" s="16"/>
      <c r="J286" s="16"/>
      <c r="K286" s="16"/>
      <c r="L286" s="16"/>
      <c r="M286"/>
      <c r="N286"/>
      <c r="O286"/>
      <c r="Q286"/>
      <c r="R286"/>
      <c r="S286"/>
      <c r="T286"/>
      <c r="U286"/>
    </row>
    <row r="287" spans="2:21" s="707" customFormat="1" x14ac:dyDescent="0.2">
      <c r="B287" s="16"/>
      <c r="C287" s="66"/>
      <c r="D287" s="16"/>
      <c r="E287" s="16"/>
      <c r="F287" s="16"/>
      <c r="G287" s="16"/>
      <c r="H287" s="16"/>
      <c r="I287" s="16"/>
      <c r="J287" s="16"/>
      <c r="K287" s="16"/>
      <c r="L287" s="16"/>
      <c r="M287"/>
      <c r="N287"/>
      <c r="O287"/>
      <c r="Q287"/>
      <c r="R287"/>
      <c r="S287"/>
      <c r="T287"/>
      <c r="U287"/>
    </row>
    <row r="288" spans="2:21" s="707" customFormat="1" x14ac:dyDescent="0.2">
      <c r="B288" s="16"/>
      <c r="C288" s="66"/>
      <c r="D288" s="16"/>
      <c r="E288" s="16"/>
      <c r="F288" s="16"/>
      <c r="G288" s="16"/>
      <c r="H288" s="16"/>
      <c r="I288" s="16"/>
      <c r="J288" s="16"/>
      <c r="K288" s="16"/>
      <c r="L288" s="16"/>
      <c r="M288"/>
      <c r="N288"/>
      <c r="O288"/>
      <c r="Q288"/>
      <c r="R288"/>
      <c r="S288"/>
      <c r="T288"/>
      <c r="U288"/>
    </row>
    <row r="289" spans="2:21" s="707" customFormat="1" x14ac:dyDescent="0.2">
      <c r="B289" s="16"/>
      <c r="C289" s="66"/>
      <c r="D289" s="16"/>
      <c r="E289" s="16"/>
      <c r="F289" s="16"/>
      <c r="G289" s="16"/>
      <c r="H289" s="16"/>
      <c r="I289" s="16"/>
      <c r="J289" s="16"/>
      <c r="K289" s="16"/>
      <c r="L289" s="16"/>
      <c r="M289"/>
      <c r="N289"/>
      <c r="O289"/>
      <c r="Q289"/>
      <c r="R289"/>
      <c r="S289"/>
      <c r="T289"/>
      <c r="U289"/>
    </row>
    <row r="290" spans="2:21" s="707" customFormat="1" x14ac:dyDescent="0.2">
      <c r="B290" s="16"/>
      <c r="C290" s="66"/>
      <c r="D290" s="16"/>
      <c r="E290" s="16"/>
      <c r="F290" s="16"/>
      <c r="G290" s="16"/>
      <c r="H290" s="16"/>
      <c r="I290" s="16"/>
      <c r="J290" s="16"/>
      <c r="K290" s="16"/>
      <c r="L290" s="16"/>
      <c r="M290"/>
      <c r="N290"/>
      <c r="O290"/>
      <c r="Q290"/>
      <c r="R290"/>
      <c r="S290"/>
      <c r="T290"/>
      <c r="U290"/>
    </row>
    <row r="291" spans="2:21" s="707" customFormat="1" x14ac:dyDescent="0.2">
      <c r="B291" s="16"/>
      <c r="C291" s="66"/>
      <c r="D291" s="16"/>
      <c r="E291" s="16"/>
      <c r="F291" s="16"/>
      <c r="G291" s="16"/>
      <c r="H291" s="16"/>
      <c r="I291" s="16"/>
      <c r="J291" s="16"/>
      <c r="K291" s="16"/>
      <c r="L291" s="16"/>
      <c r="M291"/>
      <c r="N291"/>
      <c r="O291"/>
      <c r="Q291"/>
      <c r="R291"/>
      <c r="S291"/>
      <c r="T291"/>
      <c r="U291"/>
    </row>
    <row r="292" spans="2:21" s="707" customFormat="1" x14ac:dyDescent="0.2">
      <c r="B292" s="16"/>
      <c r="C292" s="66"/>
      <c r="D292" s="16"/>
      <c r="E292" s="16"/>
      <c r="F292" s="16"/>
      <c r="G292" s="16"/>
      <c r="H292" s="16"/>
      <c r="I292" s="16"/>
      <c r="J292" s="16"/>
      <c r="K292" s="16"/>
      <c r="L292" s="16"/>
      <c r="M292"/>
      <c r="N292"/>
      <c r="O292"/>
      <c r="Q292"/>
      <c r="R292"/>
      <c r="S292"/>
      <c r="T292"/>
      <c r="U292"/>
    </row>
    <row r="293" spans="2:21" s="707" customFormat="1" x14ac:dyDescent="0.2">
      <c r="B293" s="16"/>
      <c r="C293" s="66"/>
      <c r="D293" s="16"/>
      <c r="E293" s="16"/>
      <c r="F293" s="16"/>
      <c r="G293" s="16"/>
      <c r="H293" s="16"/>
      <c r="I293" s="16"/>
      <c r="J293" s="16"/>
      <c r="K293" s="16"/>
      <c r="L293" s="16"/>
      <c r="M293"/>
      <c r="N293"/>
      <c r="O293"/>
      <c r="Q293"/>
      <c r="R293"/>
      <c r="S293"/>
      <c r="T293"/>
      <c r="U293"/>
    </row>
    <row r="294" spans="2:21" s="707" customFormat="1" x14ac:dyDescent="0.2">
      <c r="B294" s="16"/>
      <c r="C294" s="66"/>
      <c r="D294" s="16"/>
      <c r="E294" s="16"/>
      <c r="F294" s="16"/>
      <c r="G294" s="16"/>
      <c r="H294" s="16"/>
      <c r="I294" s="16"/>
      <c r="J294" s="16"/>
      <c r="K294" s="16"/>
      <c r="L294" s="16"/>
      <c r="M294"/>
      <c r="N294"/>
      <c r="O294"/>
      <c r="Q294"/>
      <c r="R294"/>
      <c r="S294"/>
      <c r="T294"/>
      <c r="U294"/>
    </row>
    <row r="295" spans="2:21" s="707" customFormat="1" x14ac:dyDescent="0.2">
      <c r="B295" s="16"/>
      <c r="C295" s="66"/>
      <c r="D295" s="16"/>
      <c r="E295" s="16"/>
      <c r="F295" s="16"/>
      <c r="G295" s="16"/>
      <c r="H295" s="16"/>
      <c r="I295" s="16"/>
      <c r="J295" s="16"/>
      <c r="K295" s="16"/>
      <c r="L295" s="16"/>
      <c r="M295"/>
      <c r="N295"/>
      <c r="O295"/>
      <c r="Q295"/>
      <c r="R295"/>
      <c r="S295"/>
      <c r="T295"/>
      <c r="U295"/>
    </row>
    <row r="296" spans="2:21" s="707" customFormat="1" x14ac:dyDescent="0.2">
      <c r="B296" s="16"/>
      <c r="C296" s="66"/>
      <c r="D296" s="16"/>
      <c r="E296" s="16"/>
      <c r="F296" s="16"/>
      <c r="G296" s="16"/>
      <c r="H296" s="16"/>
      <c r="I296" s="16"/>
      <c r="J296" s="16"/>
      <c r="K296" s="16"/>
      <c r="L296" s="16"/>
      <c r="M296"/>
      <c r="N296"/>
      <c r="O296"/>
      <c r="Q296"/>
      <c r="R296"/>
      <c r="S296"/>
      <c r="T296"/>
      <c r="U296"/>
    </row>
    <row r="297" spans="2:21" s="707" customFormat="1" x14ac:dyDescent="0.2">
      <c r="B297" s="16"/>
      <c r="C297" s="66"/>
      <c r="D297" s="16"/>
      <c r="E297" s="16"/>
      <c r="F297" s="16"/>
      <c r="G297" s="16"/>
      <c r="H297" s="16"/>
      <c r="I297" s="16"/>
      <c r="J297" s="16"/>
      <c r="K297" s="16"/>
      <c r="L297" s="16"/>
      <c r="M297"/>
      <c r="N297"/>
      <c r="O297"/>
      <c r="Q297"/>
      <c r="R297"/>
      <c r="S297"/>
      <c r="T297"/>
      <c r="U297"/>
    </row>
    <row r="298" spans="2:21" s="707" customFormat="1" x14ac:dyDescent="0.2">
      <c r="B298" s="16"/>
      <c r="C298" s="66"/>
      <c r="D298" s="16"/>
      <c r="E298" s="16"/>
      <c r="F298" s="16"/>
      <c r="G298" s="16"/>
      <c r="H298" s="16"/>
      <c r="I298" s="16"/>
      <c r="J298" s="16"/>
      <c r="K298" s="16"/>
      <c r="L298" s="16"/>
      <c r="M298"/>
      <c r="N298"/>
      <c r="O298"/>
      <c r="Q298"/>
      <c r="R298"/>
      <c r="S298"/>
      <c r="T298"/>
      <c r="U298"/>
    </row>
    <row r="299" spans="2:21" s="707" customFormat="1" x14ac:dyDescent="0.2">
      <c r="B299" s="16"/>
      <c r="C299" s="66"/>
      <c r="D299" s="16"/>
      <c r="E299" s="16"/>
      <c r="F299" s="16"/>
      <c r="G299" s="16"/>
      <c r="H299" s="16"/>
      <c r="I299" s="16"/>
      <c r="J299" s="16"/>
      <c r="K299" s="16"/>
      <c r="L299" s="16"/>
      <c r="M299"/>
      <c r="N299"/>
      <c r="O299"/>
      <c r="Q299"/>
      <c r="R299"/>
      <c r="S299"/>
      <c r="T299"/>
      <c r="U299"/>
    </row>
    <row r="300" spans="2:21" s="707" customFormat="1" x14ac:dyDescent="0.2">
      <c r="B300" s="16"/>
      <c r="C300" s="66"/>
      <c r="D300" s="16"/>
      <c r="E300" s="16"/>
      <c r="F300" s="16"/>
      <c r="G300" s="16"/>
      <c r="H300" s="16"/>
      <c r="I300" s="16"/>
      <c r="J300" s="16"/>
      <c r="K300" s="16"/>
      <c r="L300" s="16"/>
      <c r="M300"/>
      <c r="N300"/>
      <c r="O300"/>
      <c r="Q300"/>
      <c r="R300"/>
      <c r="S300"/>
      <c r="T300"/>
      <c r="U300"/>
    </row>
    <row r="301" spans="2:21" s="707" customFormat="1" x14ac:dyDescent="0.2">
      <c r="B301" s="16"/>
      <c r="C301" s="66"/>
      <c r="D301" s="16"/>
      <c r="E301" s="16"/>
      <c r="F301" s="16"/>
      <c r="G301" s="16"/>
      <c r="H301" s="16"/>
      <c r="I301" s="16"/>
      <c r="J301" s="16"/>
      <c r="K301" s="16"/>
      <c r="L301" s="16"/>
      <c r="M301"/>
      <c r="N301"/>
      <c r="O301"/>
      <c r="Q301"/>
      <c r="R301"/>
      <c r="S301"/>
      <c r="T301"/>
      <c r="U301"/>
    </row>
    <row r="302" spans="2:21" s="707" customFormat="1" x14ac:dyDescent="0.2">
      <c r="B302" s="16"/>
      <c r="C302" s="66"/>
      <c r="D302" s="16"/>
      <c r="E302" s="16"/>
      <c r="F302" s="16"/>
      <c r="G302" s="16"/>
      <c r="H302" s="16"/>
      <c r="I302" s="16"/>
      <c r="J302" s="16"/>
      <c r="K302" s="16"/>
      <c r="L302" s="16"/>
      <c r="M302"/>
      <c r="N302"/>
      <c r="O302"/>
      <c r="Q302"/>
      <c r="R302"/>
      <c r="S302"/>
      <c r="T302"/>
      <c r="U302"/>
    </row>
    <row r="303" spans="2:21" s="707" customFormat="1" x14ac:dyDescent="0.2">
      <c r="B303" s="16"/>
      <c r="C303" s="66"/>
      <c r="D303" s="16"/>
      <c r="E303" s="16"/>
      <c r="F303" s="16"/>
      <c r="G303" s="16"/>
      <c r="H303" s="16"/>
      <c r="I303" s="16"/>
      <c r="J303" s="16"/>
      <c r="K303" s="16"/>
      <c r="L303" s="16"/>
      <c r="M303"/>
      <c r="N303"/>
      <c r="O303"/>
      <c r="Q303"/>
      <c r="R303"/>
      <c r="S303"/>
      <c r="T303"/>
      <c r="U303"/>
    </row>
    <row r="304" spans="2:21" s="707" customFormat="1" x14ac:dyDescent="0.2">
      <c r="B304" s="16"/>
      <c r="C304" s="66"/>
      <c r="D304" s="16"/>
      <c r="E304" s="16"/>
      <c r="F304" s="16"/>
      <c r="G304" s="16"/>
      <c r="H304" s="16"/>
      <c r="I304" s="16"/>
      <c r="J304" s="16"/>
      <c r="K304" s="16"/>
      <c r="L304" s="16"/>
      <c r="M304"/>
      <c r="N304"/>
      <c r="O304"/>
      <c r="Q304"/>
      <c r="R304"/>
      <c r="S304"/>
      <c r="T304"/>
      <c r="U304"/>
    </row>
    <row r="305" spans="2:21" s="707" customFormat="1" x14ac:dyDescent="0.2">
      <c r="B305" s="16"/>
      <c r="C305" s="66"/>
      <c r="D305" s="16"/>
      <c r="E305" s="16"/>
      <c r="F305" s="16"/>
      <c r="G305" s="16"/>
      <c r="H305" s="16"/>
      <c r="I305" s="16"/>
      <c r="J305" s="16"/>
      <c r="K305" s="16"/>
      <c r="L305" s="16"/>
      <c r="M305"/>
      <c r="N305"/>
      <c r="O305"/>
      <c r="Q305"/>
      <c r="R305"/>
      <c r="S305"/>
      <c r="T305"/>
      <c r="U305"/>
    </row>
    <row r="306" spans="2:21" s="707" customFormat="1" x14ac:dyDescent="0.2">
      <c r="B306" s="16"/>
      <c r="C306" s="66"/>
      <c r="D306" s="16"/>
      <c r="E306" s="16"/>
      <c r="F306" s="16"/>
      <c r="G306" s="16"/>
      <c r="H306" s="16"/>
      <c r="I306" s="16"/>
      <c r="J306" s="16"/>
      <c r="K306" s="16"/>
      <c r="L306" s="16"/>
      <c r="M306"/>
      <c r="N306"/>
      <c r="O306"/>
      <c r="Q306"/>
      <c r="R306"/>
      <c r="S306"/>
      <c r="T306"/>
      <c r="U306"/>
    </row>
    <row r="307" spans="2:21" s="707" customFormat="1" x14ac:dyDescent="0.2">
      <c r="B307" s="16"/>
      <c r="C307" s="66"/>
      <c r="D307" s="16"/>
      <c r="E307" s="16"/>
      <c r="F307" s="16"/>
      <c r="G307" s="16"/>
      <c r="H307" s="16"/>
      <c r="I307" s="16"/>
      <c r="J307" s="16"/>
      <c r="K307" s="16"/>
      <c r="L307" s="16"/>
      <c r="M307"/>
      <c r="N307"/>
      <c r="O307"/>
      <c r="Q307"/>
      <c r="R307"/>
      <c r="S307"/>
      <c r="T307"/>
      <c r="U307"/>
    </row>
    <row r="308" spans="2:21" s="707" customFormat="1" x14ac:dyDescent="0.2">
      <c r="B308" s="16"/>
      <c r="C308" s="66"/>
      <c r="D308" s="16"/>
      <c r="E308" s="16"/>
      <c r="F308" s="16"/>
      <c r="G308" s="16"/>
      <c r="H308" s="16"/>
      <c r="I308" s="16"/>
      <c r="J308" s="16"/>
      <c r="K308" s="16"/>
      <c r="L308" s="16"/>
      <c r="M308"/>
      <c r="N308"/>
      <c r="O308"/>
      <c r="Q308"/>
      <c r="R308"/>
      <c r="S308"/>
      <c r="T308"/>
      <c r="U308"/>
    </row>
    <row r="309" spans="2:21" s="707" customFormat="1" x14ac:dyDescent="0.2">
      <c r="B309" s="16"/>
      <c r="C309" s="66"/>
      <c r="D309" s="16"/>
      <c r="E309" s="16"/>
      <c r="F309" s="16"/>
      <c r="G309" s="16"/>
      <c r="H309" s="16"/>
      <c r="I309" s="16"/>
      <c r="J309" s="16"/>
      <c r="K309" s="16"/>
      <c r="L309" s="16"/>
      <c r="M309"/>
      <c r="N309"/>
      <c r="O309"/>
      <c r="Q309"/>
      <c r="R309"/>
      <c r="S309"/>
      <c r="T309"/>
      <c r="U309"/>
    </row>
    <row r="310" spans="2:21" s="707" customFormat="1" x14ac:dyDescent="0.2">
      <c r="B310" s="16"/>
      <c r="C310" s="66"/>
      <c r="D310" s="16"/>
      <c r="E310" s="16"/>
      <c r="F310" s="16"/>
      <c r="G310" s="16"/>
      <c r="H310" s="16"/>
      <c r="I310" s="16"/>
      <c r="J310" s="16"/>
      <c r="K310" s="16"/>
      <c r="L310" s="16"/>
      <c r="M310"/>
      <c r="N310"/>
      <c r="O310"/>
      <c r="Q310"/>
      <c r="R310"/>
      <c r="S310"/>
      <c r="T310"/>
      <c r="U310"/>
    </row>
    <row r="311" spans="2:21" s="707" customFormat="1" x14ac:dyDescent="0.2">
      <c r="B311" s="16"/>
      <c r="C311" s="66"/>
      <c r="D311" s="16"/>
      <c r="E311" s="16"/>
      <c r="F311" s="16"/>
      <c r="G311" s="16"/>
      <c r="H311" s="16"/>
      <c r="I311" s="16"/>
      <c r="J311" s="16"/>
      <c r="K311" s="16"/>
      <c r="L311" s="16"/>
      <c r="M311"/>
      <c r="N311"/>
      <c r="O311"/>
      <c r="Q311"/>
      <c r="R311"/>
      <c r="S311"/>
      <c r="T311"/>
      <c r="U311"/>
    </row>
    <row r="312" spans="2:21" s="707" customFormat="1" x14ac:dyDescent="0.2">
      <c r="B312" s="16"/>
      <c r="C312" s="66"/>
      <c r="D312" s="16"/>
      <c r="E312" s="16"/>
      <c r="F312" s="16"/>
      <c r="G312" s="16"/>
      <c r="H312" s="16"/>
      <c r="I312" s="16"/>
      <c r="J312" s="16"/>
      <c r="K312" s="16"/>
      <c r="L312" s="16"/>
      <c r="M312"/>
      <c r="N312"/>
      <c r="O312"/>
      <c r="Q312"/>
      <c r="R312"/>
      <c r="S312"/>
      <c r="T312"/>
      <c r="U312"/>
    </row>
    <row r="313" spans="2:21" s="707" customFormat="1" x14ac:dyDescent="0.2">
      <c r="B313" s="16"/>
      <c r="C313" s="66"/>
      <c r="D313" s="16"/>
      <c r="E313" s="16"/>
      <c r="F313" s="16"/>
      <c r="G313" s="16"/>
      <c r="H313" s="16"/>
      <c r="I313" s="16"/>
      <c r="J313" s="16"/>
      <c r="K313" s="16"/>
      <c r="L313" s="16"/>
      <c r="M313"/>
      <c r="N313"/>
      <c r="O313"/>
      <c r="Q313"/>
      <c r="R313"/>
      <c r="S313"/>
      <c r="T313"/>
      <c r="U313"/>
    </row>
    <row r="314" spans="2:21" s="707" customFormat="1" x14ac:dyDescent="0.2">
      <c r="B314" s="16"/>
      <c r="C314" s="66"/>
      <c r="D314" s="16"/>
      <c r="E314" s="16"/>
      <c r="F314" s="16"/>
      <c r="G314" s="16"/>
      <c r="H314" s="16"/>
      <c r="I314" s="16"/>
      <c r="J314" s="16"/>
      <c r="K314" s="16"/>
      <c r="L314" s="16"/>
      <c r="M314"/>
      <c r="N314"/>
      <c r="O314"/>
      <c r="Q314"/>
      <c r="R314"/>
      <c r="S314"/>
      <c r="T314"/>
      <c r="U314"/>
    </row>
    <row r="315" spans="2:21" s="707" customFormat="1" x14ac:dyDescent="0.2">
      <c r="B315" s="16"/>
      <c r="C315" s="66"/>
      <c r="D315" s="16"/>
      <c r="E315" s="16"/>
      <c r="F315" s="16"/>
      <c r="G315" s="16"/>
      <c r="H315" s="16"/>
      <c r="I315" s="16"/>
      <c r="J315" s="16"/>
      <c r="K315" s="16"/>
      <c r="L315" s="16"/>
      <c r="M315"/>
      <c r="N315"/>
      <c r="O315"/>
      <c r="Q315"/>
      <c r="R315"/>
      <c r="S315"/>
      <c r="T315"/>
      <c r="U315"/>
    </row>
    <row r="316" spans="2:21" s="707" customFormat="1" x14ac:dyDescent="0.2">
      <c r="B316" s="16"/>
      <c r="C316" s="66"/>
      <c r="D316" s="16"/>
      <c r="E316" s="16"/>
      <c r="F316" s="16"/>
      <c r="G316" s="16"/>
      <c r="H316" s="16"/>
      <c r="I316" s="16"/>
      <c r="J316" s="16"/>
      <c r="K316" s="16"/>
      <c r="L316" s="16"/>
      <c r="M316"/>
      <c r="N316"/>
      <c r="O316"/>
      <c r="Q316"/>
      <c r="R316"/>
      <c r="S316"/>
      <c r="T316"/>
      <c r="U316"/>
    </row>
    <row r="317" spans="2:21" s="707" customFormat="1" x14ac:dyDescent="0.2">
      <c r="B317" s="16"/>
      <c r="C317" s="66"/>
      <c r="D317" s="16"/>
      <c r="E317" s="16"/>
      <c r="F317" s="16"/>
      <c r="G317" s="16"/>
      <c r="H317" s="16"/>
      <c r="I317" s="16"/>
      <c r="J317" s="16"/>
      <c r="K317" s="16"/>
      <c r="L317" s="16"/>
      <c r="M317"/>
      <c r="N317"/>
      <c r="O317"/>
      <c r="Q317"/>
      <c r="R317"/>
      <c r="S317"/>
      <c r="T317"/>
      <c r="U317"/>
    </row>
    <row r="318" spans="2:21" s="707" customFormat="1" x14ac:dyDescent="0.2">
      <c r="B318" s="16"/>
      <c r="C318" s="66"/>
      <c r="D318" s="16"/>
      <c r="E318" s="16"/>
      <c r="F318" s="16"/>
      <c r="G318" s="16"/>
      <c r="H318" s="16"/>
      <c r="I318" s="16"/>
      <c r="J318" s="16"/>
      <c r="K318" s="16"/>
      <c r="L318" s="16"/>
      <c r="M318"/>
      <c r="N318"/>
      <c r="O318"/>
      <c r="Q318"/>
      <c r="R318"/>
      <c r="S318"/>
      <c r="T318"/>
      <c r="U318"/>
    </row>
    <row r="319" spans="2:21" s="707" customFormat="1" x14ac:dyDescent="0.2">
      <c r="B319" s="16"/>
      <c r="C319" s="66"/>
      <c r="D319" s="16"/>
      <c r="E319" s="16"/>
      <c r="F319" s="16"/>
      <c r="G319" s="16"/>
      <c r="H319" s="16"/>
      <c r="I319" s="16"/>
      <c r="J319" s="16"/>
      <c r="K319" s="16"/>
      <c r="L319" s="16"/>
      <c r="M319"/>
      <c r="N319"/>
      <c r="O319"/>
      <c r="Q319"/>
      <c r="R319"/>
      <c r="S319"/>
      <c r="T319"/>
      <c r="U319"/>
    </row>
    <row r="320" spans="2:21" s="707" customFormat="1" x14ac:dyDescent="0.2">
      <c r="B320" s="16"/>
      <c r="C320" s="66"/>
      <c r="D320" s="16"/>
      <c r="E320" s="16"/>
      <c r="F320" s="16"/>
      <c r="G320" s="16"/>
      <c r="H320" s="16"/>
      <c r="I320" s="16"/>
      <c r="J320" s="16"/>
      <c r="K320" s="16"/>
      <c r="L320" s="16"/>
      <c r="M320"/>
      <c r="N320"/>
      <c r="O320"/>
      <c r="Q320"/>
      <c r="R320"/>
      <c r="S320"/>
      <c r="T320"/>
      <c r="U320"/>
    </row>
    <row r="321" spans="2:21" s="707" customFormat="1" x14ac:dyDescent="0.2">
      <c r="B321" s="16"/>
      <c r="C321" s="66"/>
      <c r="D321" s="16"/>
      <c r="E321" s="16"/>
      <c r="F321" s="16"/>
      <c r="G321" s="16"/>
      <c r="H321" s="16"/>
      <c r="I321" s="16"/>
      <c r="J321" s="16"/>
      <c r="K321" s="16"/>
      <c r="L321" s="16"/>
      <c r="M321"/>
      <c r="N321"/>
      <c r="O321"/>
      <c r="Q321"/>
      <c r="R321"/>
      <c r="S321"/>
      <c r="T321"/>
      <c r="U321"/>
    </row>
    <row r="322" spans="2:21" s="707" customFormat="1" x14ac:dyDescent="0.2">
      <c r="B322" s="16"/>
      <c r="C322" s="66"/>
      <c r="D322" s="16"/>
      <c r="E322" s="16"/>
      <c r="F322" s="16"/>
      <c r="G322" s="16"/>
      <c r="H322" s="16"/>
      <c r="I322" s="16"/>
      <c r="J322" s="16"/>
      <c r="K322" s="16"/>
      <c r="L322" s="16"/>
      <c r="M322"/>
      <c r="N322"/>
      <c r="O322"/>
      <c r="Q322"/>
      <c r="R322"/>
      <c r="S322"/>
      <c r="T322"/>
      <c r="U322"/>
    </row>
    <row r="323" spans="2:21" s="707" customFormat="1" x14ac:dyDescent="0.2">
      <c r="B323" s="16"/>
      <c r="C323" s="66"/>
      <c r="D323" s="16"/>
      <c r="E323" s="16"/>
      <c r="F323" s="16"/>
      <c r="G323" s="16"/>
      <c r="H323" s="16"/>
      <c r="I323" s="16"/>
      <c r="J323" s="16"/>
      <c r="K323" s="16"/>
      <c r="L323" s="16"/>
      <c r="M323"/>
      <c r="N323"/>
      <c r="O323"/>
      <c r="Q323"/>
      <c r="R323"/>
      <c r="S323"/>
      <c r="T323"/>
      <c r="U323"/>
    </row>
    <row r="324" spans="2:21" s="707" customFormat="1" x14ac:dyDescent="0.2">
      <c r="B324" s="16"/>
      <c r="C324" s="66"/>
      <c r="D324" s="16"/>
      <c r="E324" s="16"/>
      <c r="F324" s="16"/>
      <c r="G324" s="16"/>
      <c r="H324" s="16"/>
      <c r="I324" s="16"/>
      <c r="J324" s="16"/>
      <c r="K324" s="16"/>
      <c r="L324" s="16"/>
      <c r="M324"/>
      <c r="N324"/>
      <c r="O324"/>
      <c r="Q324"/>
      <c r="R324"/>
      <c r="S324"/>
      <c r="T324"/>
      <c r="U324"/>
    </row>
    <row r="325" spans="2:21" s="707" customFormat="1" x14ac:dyDescent="0.2">
      <c r="B325" s="16"/>
      <c r="C325" s="66"/>
      <c r="D325" s="16"/>
      <c r="E325" s="16"/>
      <c r="F325" s="16"/>
      <c r="G325" s="16"/>
      <c r="H325" s="16"/>
      <c r="I325" s="16"/>
      <c r="J325" s="16"/>
      <c r="K325" s="16"/>
      <c r="L325" s="16"/>
      <c r="M325"/>
      <c r="N325"/>
      <c r="O325"/>
      <c r="Q325"/>
      <c r="R325"/>
      <c r="S325"/>
      <c r="T325"/>
      <c r="U325"/>
    </row>
    <row r="326" spans="2:21" s="707" customFormat="1" x14ac:dyDescent="0.2">
      <c r="B326" s="16"/>
      <c r="C326" s="66"/>
      <c r="D326" s="16"/>
      <c r="E326" s="16"/>
      <c r="F326" s="16"/>
      <c r="G326" s="16"/>
      <c r="H326" s="16"/>
      <c r="I326" s="16"/>
      <c r="J326" s="16"/>
      <c r="K326" s="16"/>
      <c r="L326" s="16"/>
      <c r="M326"/>
      <c r="N326"/>
      <c r="O326"/>
      <c r="Q326"/>
      <c r="R326"/>
      <c r="S326"/>
      <c r="T326"/>
      <c r="U326"/>
    </row>
    <row r="327" spans="2:21" s="707" customFormat="1" x14ac:dyDescent="0.2">
      <c r="B327" s="16"/>
      <c r="C327" s="66"/>
      <c r="D327" s="16"/>
      <c r="E327" s="16"/>
      <c r="F327" s="16"/>
      <c r="G327" s="16"/>
      <c r="H327" s="16"/>
      <c r="I327" s="16"/>
      <c r="J327" s="16"/>
      <c r="K327" s="16"/>
      <c r="L327" s="16"/>
      <c r="M327"/>
      <c r="N327"/>
      <c r="O327"/>
      <c r="Q327"/>
      <c r="R327"/>
      <c r="S327"/>
      <c r="T327"/>
      <c r="U327"/>
    </row>
    <row r="328" spans="2:21" s="707" customFormat="1" x14ac:dyDescent="0.2">
      <c r="B328" s="16"/>
      <c r="C328" s="66"/>
      <c r="D328" s="16"/>
      <c r="E328" s="16"/>
      <c r="F328" s="16"/>
      <c r="G328" s="16"/>
      <c r="H328" s="16"/>
      <c r="I328" s="16"/>
      <c r="J328" s="16"/>
      <c r="K328" s="16"/>
      <c r="L328" s="16"/>
      <c r="M328"/>
      <c r="N328"/>
      <c r="O328"/>
      <c r="Q328"/>
      <c r="R328"/>
      <c r="S328"/>
      <c r="T328"/>
      <c r="U328"/>
    </row>
    <row r="329" spans="2:21" s="707" customFormat="1" x14ac:dyDescent="0.2">
      <c r="B329" s="16"/>
      <c r="C329" s="66"/>
      <c r="D329" s="16"/>
      <c r="E329" s="16"/>
      <c r="F329" s="16"/>
      <c r="G329" s="16"/>
      <c r="H329" s="16"/>
      <c r="I329" s="16"/>
      <c r="J329" s="16"/>
      <c r="K329" s="16"/>
      <c r="L329" s="16"/>
      <c r="M329"/>
      <c r="N329"/>
      <c r="O329"/>
      <c r="Q329"/>
      <c r="R329"/>
      <c r="S329"/>
      <c r="T329"/>
      <c r="U329"/>
    </row>
    <row r="330" spans="2:21" s="707" customFormat="1" x14ac:dyDescent="0.2">
      <c r="B330" s="16"/>
      <c r="C330" s="66"/>
      <c r="D330" s="16"/>
      <c r="E330" s="16"/>
      <c r="F330" s="16"/>
      <c r="G330" s="16"/>
      <c r="H330" s="16"/>
      <c r="I330" s="16"/>
      <c r="J330" s="16"/>
      <c r="K330" s="16"/>
      <c r="L330" s="16"/>
      <c r="M330"/>
      <c r="N330"/>
      <c r="O330"/>
      <c r="Q330"/>
      <c r="R330"/>
      <c r="S330"/>
      <c r="T330"/>
      <c r="U330"/>
    </row>
    <row r="331" spans="2:21" s="707" customFormat="1" x14ac:dyDescent="0.2">
      <c r="B331" s="16"/>
      <c r="C331" s="66"/>
      <c r="D331" s="16"/>
      <c r="E331" s="16"/>
      <c r="F331" s="16"/>
      <c r="G331" s="16"/>
      <c r="H331" s="16"/>
      <c r="I331" s="16"/>
      <c r="J331" s="16"/>
      <c r="K331" s="16"/>
      <c r="L331" s="16"/>
      <c r="M331"/>
      <c r="N331"/>
      <c r="O331"/>
      <c r="Q331"/>
      <c r="R331"/>
      <c r="S331"/>
      <c r="T331"/>
      <c r="U331"/>
    </row>
    <row r="332" spans="2:21" s="707" customFormat="1" x14ac:dyDescent="0.2">
      <c r="B332" s="16"/>
      <c r="C332" s="66"/>
      <c r="D332" s="16"/>
      <c r="E332" s="16"/>
      <c r="F332" s="16"/>
      <c r="G332" s="16"/>
      <c r="H332" s="16"/>
      <c r="I332" s="16"/>
      <c r="J332" s="16"/>
      <c r="K332" s="16"/>
      <c r="L332" s="16"/>
      <c r="M332"/>
      <c r="N332"/>
      <c r="O332"/>
      <c r="Q332"/>
      <c r="R332"/>
      <c r="S332"/>
      <c r="T332"/>
      <c r="U332"/>
    </row>
    <row r="333" spans="2:21" s="707" customFormat="1" x14ac:dyDescent="0.2">
      <c r="B333" s="16"/>
      <c r="C333" s="66"/>
      <c r="D333" s="16"/>
      <c r="E333" s="16"/>
      <c r="F333" s="16"/>
      <c r="G333" s="16"/>
      <c r="H333" s="16"/>
      <c r="I333" s="16"/>
      <c r="J333" s="16"/>
      <c r="K333" s="16"/>
      <c r="L333" s="16"/>
      <c r="M333"/>
      <c r="N333"/>
      <c r="O333"/>
      <c r="Q333"/>
      <c r="R333"/>
      <c r="S333"/>
      <c r="T333"/>
      <c r="U333"/>
    </row>
    <row r="334" spans="2:21" s="707" customFormat="1" x14ac:dyDescent="0.2">
      <c r="B334" s="16"/>
      <c r="C334" s="66"/>
      <c r="D334" s="16"/>
      <c r="E334" s="16"/>
      <c r="F334" s="16"/>
      <c r="G334" s="16"/>
      <c r="H334" s="16"/>
      <c r="I334" s="16"/>
      <c r="J334" s="16"/>
      <c r="K334" s="16"/>
      <c r="L334" s="16"/>
      <c r="M334"/>
      <c r="N334"/>
      <c r="O334"/>
      <c r="Q334"/>
      <c r="R334"/>
      <c r="S334"/>
      <c r="T334"/>
      <c r="U334"/>
    </row>
    <row r="335" spans="2:21" s="707" customFormat="1" x14ac:dyDescent="0.2">
      <c r="B335" s="16"/>
      <c r="C335" s="66"/>
      <c r="D335" s="16"/>
      <c r="E335" s="16"/>
      <c r="F335" s="16"/>
      <c r="G335" s="16"/>
      <c r="H335" s="16"/>
      <c r="I335" s="16"/>
      <c r="J335" s="16"/>
      <c r="K335" s="16"/>
      <c r="L335" s="16"/>
      <c r="M335"/>
      <c r="N335"/>
      <c r="O335"/>
      <c r="Q335"/>
      <c r="R335"/>
      <c r="S335"/>
      <c r="T335"/>
      <c r="U335"/>
    </row>
    <row r="336" spans="2:21" s="707" customFormat="1" x14ac:dyDescent="0.2">
      <c r="B336" s="16"/>
      <c r="C336" s="66"/>
      <c r="D336" s="16"/>
      <c r="E336" s="16"/>
      <c r="F336" s="16"/>
      <c r="G336" s="16"/>
      <c r="H336" s="16"/>
      <c r="I336" s="16"/>
      <c r="J336" s="16"/>
      <c r="K336" s="16"/>
      <c r="L336" s="16"/>
      <c r="M336"/>
      <c r="N336"/>
      <c r="O336"/>
      <c r="Q336"/>
      <c r="R336"/>
      <c r="S336"/>
      <c r="T336"/>
      <c r="U336"/>
    </row>
    <row r="337" spans="2:21" s="707" customFormat="1" x14ac:dyDescent="0.2">
      <c r="B337" s="16"/>
      <c r="C337" s="66"/>
      <c r="D337" s="16"/>
      <c r="E337" s="16"/>
      <c r="F337" s="16"/>
      <c r="G337" s="16"/>
      <c r="H337" s="16"/>
      <c r="I337" s="16"/>
      <c r="J337" s="16"/>
      <c r="K337" s="16"/>
      <c r="L337" s="16"/>
      <c r="M337"/>
      <c r="N337"/>
      <c r="O337"/>
      <c r="Q337"/>
      <c r="R337"/>
      <c r="S337"/>
      <c r="T337"/>
      <c r="U337"/>
    </row>
    <row r="338" spans="2:21" s="707" customFormat="1" x14ac:dyDescent="0.2">
      <c r="B338" s="16"/>
      <c r="C338" s="66"/>
      <c r="D338" s="16"/>
      <c r="E338" s="16"/>
      <c r="F338" s="16"/>
      <c r="G338" s="16"/>
      <c r="H338" s="16"/>
      <c r="I338" s="16"/>
      <c r="J338" s="16"/>
      <c r="K338" s="16"/>
      <c r="L338" s="16"/>
      <c r="M338"/>
      <c r="N338"/>
      <c r="O338"/>
      <c r="Q338"/>
      <c r="R338"/>
      <c r="S338"/>
      <c r="T338"/>
      <c r="U338"/>
    </row>
    <row r="339" spans="2:21" s="707" customFormat="1" x14ac:dyDescent="0.2">
      <c r="B339" s="16"/>
      <c r="C339" s="66"/>
      <c r="D339" s="16"/>
      <c r="E339" s="16"/>
      <c r="F339" s="16"/>
      <c r="G339" s="16"/>
      <c r="H339" s="16"/>
      <c r="I339" s="16"/>
      <c r="J339" s="16"/>
      <c r="K339" s="16"/>
      <c r="L339" s="16"/>
      <c r="M339"/>
      <c r="N339"/>
      <c r="O339"/>
      <c r="Q339"/>
      <c r="R339"/>
      <c r="S339"/>
      <c r="T339"/>
      <c r="U339"/>
    </row>
    <row r="340" spans="2:21" s="707" customFormat="1" x14ac:dyDescent="0.2">
      <c r="B340" s="16"/>
      <c r="C340" s="66"/>
      <c r="D340" s="16"/>
      <c r="E340" s="16"/>
      <c r="F340" s="16"/>
      <c r="G340" s="16"/>
      <c r="H340" s="16"/>
      <c r="I340" s="16"/>
      <c r="J340" s="16"/>
      <c r="K340" s="16"/>
      <c r="L340" s="16"/>
      <c r="M340"/>
      <c r="N340"/>
      <c r="O340"/>
      <c r="Q340"/>
      <c r="R340"/>
      <c r="S340"/>
      <c r="T340"/>
      <c r="U340"/>
    </row>
    <row r="341" spans="2:21" s="707" customFormat="1" x14ac:dyDescent="0.2">
      <c r="B341" s="16"/>
      <c r="C341" s="66"/>
      <c r="D341" s="16"/>
      <c r="E341" s="16"/>
      <c r="F341" s="16"/>
      <c r="G341" s="16"/>
      <c r="H341" s="16"/>
      <c r="I341" s="16"/>
      <c r="J341" s="16"/>
      <c r="K341" s="16"/>
      <c r="L341" s="16"/>
      <c r="M341"/>
      <c r="N341"/>
      <c r="O341"/>
      <c r="Q341"/>
      <c r="R341"/>
      <c r="S341"/>
      <c r="T341"/>
      <c r="U341"/>
    </row>
    <row r="342" spans="2:21" s="707" customFormat="1" x14ac:dyDescent="0.2">
      <c r="B342" s="16"/>
      <c r="C342" s="66"/>
      <c r="D342" s="16"/>
      <c r="E342" s="16"/>
      <c r="F342" s="16"/>
      <c r="G342" s="16"/>
      <c r="H342" s="16"/>
      <c r="I342" s="16"/>
      <c r="J342" s="16"/>
      <c r="K342" s="16"/>
      <c r="L342" s="16"/>
      <c r="M342"/>
      <c r="N342"/>
      <c r="O342"/>
      <c r="Q342"/>
      <c r="R342"/>
      <c r="S342"/>
      <c r="T342"/>
      <c r="U342"/>
    </row>
    <row r="343" spans="2:21" s="707" customFormat="1" x14ac:dyDescent="0.2">
      <c r="B343" s="16"/>
      <c r="C343" s="66"/>
      <c r="D343" s="16"/>
      <c r="E343" s="16"/>
      <c r="F343" s="16"/>
      <c r="G343" s="16"/>
      <c r="H343" s="16"/>
      <c r="I343" s="16"/>
      <c r="J343" s="16"/>
      <c r="K343" s="16"/>
      <c r="L343" s="16"/>
      <c r="M343"/>
      <c r="N343"/>
      <c r="O343"/>
      <c r="Q343"/>
      <c r="R343"/>
      <c r="S343"/>
      <c r="T343"/>
      <c r="U343"/>
    </row>
    <row r="344" spans="2:21" s="707" customFormat="1" x14ac:dyDescent="0.2">
      <c r="B344" s="16"/>
      <c r="C344" s="66"/>
      <c r="D344" s="16"/>
      <c r="E344" s="16"/>
      <c r="F344" s="16"/>
      <c r="G344" s="16"/>
      <c r="H344" s="16"/>
      <c r="I344" s="16"/>
      <c r="J344" s="16"/>
      <c r="K344" s="16"/>
      <c r="L344" s="16"/>
      <c r="M344"/>
      <c r="N344"/>
      <c r="O344"/>
      <c r="Q344"/>
      <c r="R344"/>
      <c r="S344"/>
      <c r="T344"/>
      <c r="U344"/>
    </row>
    <row r="345" spans="2:21" s="707" customFormat="1" x14ac:dyDescent="0.2">
      <c r="B345" s="16"/>
      <c r="C345" s="66"/>
      <c r="D345" s="16"/>
      <c r="E345" s="16"/>
      <c r="F345" s="16"/>
      <c r="G345" s="16"/>
      <c r="H345" s="16"/>
      <c r="I345" s="16"/>
      <c r="J345" s="16"/>
      <c r="K345" s="16"/>
      <c r="L345" s="16"/>
      <c r="M345"/>
      <c r="N345"/>
      <c r="O345"/>
      <c r="Q345"/>
      <c r="R345"/>
      <c r="S345"/>
      <c r="T345"/>
      <c r="U345"/>
    </row>
    <row r="346" spans="2:21" s="707" customFormat="1" x14ac:dyDescent="0.2">
      <c r="B346" s="16"/>
      <c r="C346" s="66"/>
      <c r="D346" s="16"/>
      <c r="E346" s="16"/>
      <c r="F346" s="16"/>
      <c r="G346" s="16"/>
      <c r="H346" s="16"/>
      <c r="I346" s="16"/>
      <c r="J346" s="16"/>
      <c r="K346" s="16"/>
      <c r="L346" s="16"/>
      <c r="M346"/>
      <c r="N346"/>
      <c r="O346"/>
      <c r="Q346"/>
      <c r="R346"/>
      <c r="S346"/>
      <c r="T346"/>
      <c r="U346"/>
    </row>
    <row r="347" spans="2:21" s="707" customFormat="1" x14ac:dyDescent="0.2">
      <c r="B347" s="16"/>
      <c r="C347" s="66"/>
      <c r="D347" s="16"/>
      <c r="E347" s="16"/>
      <c r="F347" s="16"/>
      <c r="G347" s="16"/>
      <c r="H347" s="16"/>
      <c r="I347" s="16"/>
      <c r="J347" s="16"/>
      <c r="K347" s="16"/>
      <c r="L347" s="16"/>
      <c r="M347"/>
      <c r="N347"/>
      <c r="O347"/>
      <c r="Q347"/>
      <c r="R347"/>
      <c r="S347"/>
      <c r="T347"/>
      <c r="U347"/>
    </row>
    <row r="348" spans="2:21" s="707" customFormat="1" x14ac:dyDescent="0.2">
      <c r="B348" s="16"/>
      <c r="C348" s="66"/>
      <c r="D348" s="16"/>
      <c r="E348" s="16"/>
      <c r="F348" s="16"/>
      <c r="G348" s="16"/>
      <c r="H348" s="16"/>
      <c r="I348" s="16"/>
      <c r="J348" s="16"/>
      <c r="K348" s="16"/>
      <c r="L348" s="16"/>
      <c r="M348"/>
      <c r="N348"/>
      <c r="O348"/>
      <c r="Q348"/>
      <c r="R348"/>
      <c r="S348"/>
      <c r="T348"/>
      <c r="U348"/>
    </row>
    <row r="349" spans="2:21" s="707" customFormat="1" x14ac:dyDescent="0.2">
      <c r="B349" s="16"/>
      <c r="C349" s="66"/>
      <c r="D349" s="16"/>
      <c r="E349" s="16"/>
      <c r="F349" s="16"/>
      <c r="G349" s="16"/>
      <c r="H349" s="16"/>
      <c r="I349" s="16"/>
      <c r="J349" s="16"/>
      <c r="K349" s="16"/>
      <c r="L349" s="16"/>
      <c r="M349"/>
      <c r="N349"/>
      <c r="O349"/>
      <c r="Q349"/>
      <c r="R349"/>
      <c r="S349"/>
      <c r="T349"/>
      <c r="U349"/>
    </row>
    <row r="350" spans="2:21" s="707" customFormat="1" x14ac:dyDescent="0.2">
      <c r="B350" s="16"/>
      <c r="C350" s="66"/>
      <c r="D350" s="16"/>
      <c r="E350" s="16"/>
      <c r="F350" s="16"/>
      <c r="G350" s="16"/>
      <c r="H350" s="16"/>
      <c r="I350" s="16"/>
      <c r="J350" s="16"/>
      <c r="K350" s="16"/>
      <c r="L350" s="16"/>
      <c r="M350"/>
      <c r="N350"/>
      <c r="O350"/>
      <c r="Q350"/>
      <c r="R350"/>
      <c r="S350"/>
      <c r="T350"/>
      <c r="U350"/>
    </row>
  </sheetData>
  <mergeCells count="17">
    <mergeCell ref="E20:G20"/>
    <mergeCell ref="C5:C7"/>
    <mergeCell ref="D5:D7"/>
    <mergeCell ref="E5:G7"/>
    <mergeCell ref="H6:H7"/>
    <mergeCell ref="E10:G10"/>
    <mergeCell ref="E11:G11"/>
    <mergeCell ref="E12:G12"/>
    <mergeCell ref="E13:G13"/>
    <mergeCell ref="E14:G14"/>
    <mergeCell ref="E15:G15"/>
    <mergeCell ref="E19:G19"/>
    <mergeCell ref="E21:G21"/>
    <mergeCell ref="E22:G22"/>
    <mergeCell ref="E23:G23"/>
    <mergeCell ref="E24:G24"/>
    <mergeCell ref="E25:G25"/>
  </mergeCells>
  <conditionalFormatting sqref="C12">
    <cfRule type="cellIs" dxfId="52" priority="11" operator="equal">
      <formula>C11</formula>
    </cfRule>
  </conditionalFormatting>
  <conditionalFormatting sqref="C14">
    <cfRule type="cellIs" dxfId="51" priority="10" operator="equal">
      <formula>C13</formula>
    </cfRule>
  </conditionalFormatting>
  <conditionalFormatting sqref="C11">
    <cfRule type="cellIs" dxfId="50" priority="9" operator="equal">
      <formula>C10</formula>
    </cfRule>
  </conditionalFormatting>
  <conditionalFormatting sqref="C13">
    <cfRule type="cellIs" dxfId="49" priority="8" operator="equal">
      <formula>C12</formula>
    </cfRule>
  </conditionalFormatting>
  <conditionalFormatting sqref="C15">
    <cfRule type="cellIs" dxfId="48" priority="7" operator="equal">
      <formula>C14</formula>
    </cfRule>
  </conditionalFormatting>
  <conditionalFormatting sqref="C21">
    <cfRule type="cellIs" dxfId="47" priority="6" operator="equal">
      <formula>C20</formula>
    </cfRule>
  </conditionalFormatting>
  <conditionalFormatting sqref="C23">
    <cfRule type="cellIs" dxfId="46" priority="5" operator="equal">
      <formula>C22</formula>
    </cfRule>
  </conditionalFormatting>
  <conditionalFormatting sqref="C20">
    <cfRule type="cellIs" dxfId="45" priority="4" operator="equal">
      <formula>C19</formula>
    </cfRule>
  </conditionalFormatting>
  <conditionalFormatting sqref="C22">
    <cfRule type="cellIs" dxfId="44" priority="3" operator="equal">
      <formula>C21</formula>
    </cfRule>
  </conditionalFormatting>
  <conditionalFormatting sqref="C24">
    <cfRule type="cellIs" dxfId="43" priority="2" operator="equal">
      <formula>C23</formula>
    </cfRule>
  </conditionalFormatting>
  <conditionalFormatting sqref="C25">
    <cfRule type="cellIs" dxfId="42" priority="1" operator="equal">
      <formula>C24</formula>
    </cfRule>
  </conditionalFormatting>
  <printOptions horizontalCentered="1"/>
  <pageMargins left="0" right="0" top="0.78740157480314965" bottom="0.59055118110236227" header="0.51181102362204722" footer="0.51181102362204722"/>
  <pageSetup paperSize="9" scale="64" orientation="landscape" r:id="rId1"/>
  <headerFooter alignWithMargins="0"/>
  <rowBreaks count="1" manualBreakCount="1">
    <brk id="17" min="1"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pageSetUpPr autoPageBreaks="0"/>
  </sheetPr>
  <dimension ref="A1:S325"/>
  <sheetViews>
    <sheetView showGridLines="0" zoomScaleNormal="100" zoomScaleSheetLayoutView="100" workbookViewId="0">
      <selection activeCell="H12" sqref="H12"/>
    </sheetView>
  </sheetViews>
  <sheetFormatPr defaultColWidth="9.28515625" defaultRowHeight="12.75" x14ac:dyDescent="0.2"/>
  <cols>
    <col min="1" max="1" width="9.28515625" style="707"/>
    <col min="2" max="2" width="2.7109375" style="16" customWidth="1"/>
    <col min="3" max="3" width="20.7109375" style="66" customWidth="1"/>
    <col min="4" max="4" width="32" style="16" customWidth="1"/>
    <col min="5" max="6" width="25.7109375" style="16" customWidth="1"/>
    <col min="7" max="7" width="25.85546875" style="16" customWidth="1"/>
    <col min="8" max="10" width="13.42578125" style="16" customWidth="1"/>
    <col min="11" max="11" width="2.7109375" style="16" customWidth="1"/>
    <col min="12" max="12" width="9.28515625" style="16"/>
    <col min="13" max="14" width="9.28515625" customWidth="1"/>
    <col min="15" max="15" width="75.85546875" customWidth="1"/>
    <col min="16" max="19" width="9.28515625" style="16" hidden="1" customWidth="1"/>
    <col min="20" max="16384" width="9.28515625" style="16"/>
  </cols>
  <sheetData>
    <row r="1" spans="1:19" s="702" customFormat="1" ht="15" customHeight="1" x14ac:dyDescent="0.25">
      <c r="A1" s="701"/>
      <c r="C1" s="12" t="s">
        <v>1421</v>
      </c>
      <c r="D1" s="12"/>
      <c r="E1" s="12"/>
      <c r="F1" s="12"/>
      <c r="G1" s="12"/>
      <c r="H1" s="12"/>
      <c r="I1" s="12"/>
      <c r="J1" s="12"/>
      <c r="M1"/>
      <c r="N1"/>
      <c r="O1"/>
    </row>
    <row r="2" spans="1:19" s="702" customFormat="1" ht="15" customHeight="1" x14ac:dyDescent="0.25">
      <c r="A2" s="701"/>
      <c r="M2"/>
      <c r="N2"/>
      <c r="O2"/>
    </row>
    <row r="3" spans="1:19" s="702" customFormat="1" ht="15" customHeight="1" x14ac:dyDescent="0.25">
      <c r="A3" s="701"/>
      <c r="C3" s="12" t="s">
        <v>1422</v>
      </c>
      <c r="D3" s="12"/>
      <c r="E3" s="12"/>
      <c r="F3" s="12"/>
      <c r="G3" s="12"/>
      <c r="H3" s="12"/>
      <c r="I3" s="12"/>
      <c r="J3" s="12"/>
      <c r="M3"/>
      <c r="N3"/>
      <c r="O3"/>
    </row>
    <row r="4" spans="1:19" s="702" customFormat="1" ht="15" customHeight="1" x14ac:dyDescent="0.25">
      <c r="A4" s="701"/>
      <c r="M4"/>
      <c r="N4"/>
      <c r="O4"/>
    </row>
    <row r="5" spans="1:19" s="66" customFormat="1" ht="18" customHeight="1" x14ac:dyDescent="0.2">
      <c r="A5" s="703"/>
      <c r="C5" s="803" t="s">
        <v>1321</v>
      </c>
      <c r="D5" s="806" t="s">
        <v>1322</v>
      </c>
      <c r="E5" s="803" t="s">
        <v>1323</v>
      </c>
      <c r="F5" s="819"/>
      <c r="G5" s="813"/>
      <c r="H5" s="704" t="s">
        <v>1263</v>
      </c>
      <c r="I5" s="705" t="s">
        <v>1264</v>
      </c>
      <c r="J5" s="706"/>
      <c r="M5"/>
      <c r="N5"/>
      <c r="O5"/>
    </row>
    <row r="6" spans="1:19" s="66" customFormat="1" ht="18" customHeight="1" x14ac:dyDescent="0.2">
      <c r="A6" s="703"/>
      <c r="C6" s="804"/>
      <c r="D6" s="807"/>
      <c r="E6" s="804"/>
      <c r="F6" s="820"/>
      <c r="G6" s="814"/>
      <c r="H6" s="785" t="str">
        <f>LEFT([5]Settings!$AB$2,4)+1 &amp; "/" &amp; RIGHT([5]Settings!$AB$2,2)+1</f>
        <v>2017/18</v>
      </c>
      <c r="I6" s="626" t="s">
        <v>1265</v>
      </c>
      <c r="J6" s="626"/>
      <c r="M6"/>
      <c r="N6"/>
      <c r="O6"/>
    </row>
    <row r="7" spans="1:19" s="66" customFormat="1" ht="18" customHeight="1" x14ac:dyDescent="0.2">
      <c r="A7" s="703"/>
      <c r="C7" s="805"/>
      <c r="D7" s="808"/>
      <c r="E7" s="805"/>
      <c r="F7" s="821"/>
      <c r="G7" s="815"/>
      <c r="H7" s="787"/>
      <c r="I7" s="627" t="str">
        <f>LEFT([5]Settings!$AB$2,4)+2 &amp; "/" &amp; RIGHT([5]Settings!$AB$2,2)+2</f>
        <v>2018/19</v>
      </c>
      <c r="J7" s="627" t="str">
        <f>LEFT([5]Settings!$AB$2,4)+3 &amp; "/" &amp; RIGHT([5]Settings!$AB$2,2)+3</f>
        <v>2019/20</v>
      </c>
      <c r="M7"/>
      <c r="N7"/>
      <c r="O7"/>
    </row>
    <row r="8" spans="1:19" x14ac:dyDescent="0.2">
      <c r="C8" s="708"/>
      <c r="D8" s="709"/>
      <c r="E8" s="718"/>
      <c r="F8" s="718"/>
      <c r="G8" s="718"/>
      <c r="H8" s="721" t="s">
        <v>1266</v>
      </c>
      <c r="I8" s="710" t="s">
        <v>1266</v>
      </c>
      <c r="J8" s="722" t="s">
        <v>1266</v>
      </c>
    </row>
    <row r="9" spans="1:19" x14ac:dyDescent="0.2">
      <c r="C9" s="356"/>
      <c r="D9" s="711"/>
      <c r="E9" s="366"/>
      <c r="F9" s="366"/>
      <c r="G9" s="366"/>
      <c r="H9" s="728"/>
      <c r="I9" s="729"/>
      <c r="J9" s="730"/>
      <c r="M9" s="731"/>
      <c r="N9" s="16"/>
      <c r="O9" s="732"/>
    </row>
    <row r="10" spans="1:19" ht="30" customHeight="1" x14ac:dyDescent="0.2">
      <c r="A10" s="707">
        <v>1</v>
      </c>
      <c r="C10" s="733" t="s">
        <v>1325</v>
      </c>
      <c r="D10" s="734" t="s">
        <v>1423</v>
      </c>
      <c r="E10" s="811" t="s">
        <v>1424</v>
      </c>
      <c r="F10" s="822"/>
      <c r="G10" s="812"/>
      <c r="H10" s="735">
        <v>2594698</v>
      </c>
      <c r="I10" s="735">
        <v>0</v>
      </c>
      <c r="J10" s="735">
        <v>0</v>
      </c>
      <c r="Q10" s="731">
        <v>1</v>
      </c>
      <c r="R10" s="731" t="str">
        <f>IFERROR(LOWER(RIGHT(LEFT(ADDRESS(1,Q10),2))),"")</f>
        <v>a</v>
      </c>
      <c r="S10" s="731">
        <f>IF(Q10&gt;1,1,IF(Q11&gt;1,1,0))</f>
        <v>0</v>
      </c>
    </row>
    <row r="11" spans="1:19" ht="60" customHeight="1" x14ac:dyDescent="0.2">
      <c r="A11" s="707">
        <v>2</v>
      </c>
      <c r="C11" s="723" t="s">
        <v>1328</v>
      </c>
      <c r="D11" s="724" t="s">
        <v>690</v>
      </c>
      <c r="E11" s="816" t="s">
        <v>1425</v>
      </c>
      <c r="F11" s="817"/>
      <c r="G11" s="818"/>
      <c r="H11" s="725">
        <v>1663037</v>
      </c>
      <c r="I11" s="725">
        <v>1764859</v>
      </c>
      <c r="J11" s="725">
        <v>1863691</v>
      </c>
      <c r="Q11" s="731">
        <f>IF(LEN(C11)&lt;2,0,IF(C11=C10,Q10+1,1))</f>
        <v>1</v>
      </c>
      <c r="R11" s="731" t="str">
        <f>IFERROR(LOWER(RIGHT(LEFT(ADDRESS(1,Q11),2))),"")</f>
        <v>a</v>
      </c>
      <c r="S11" s="731" t="e">
        <f>IF(Q11&gt;1,1,IF(#REF!&gt;1,1,0))</f>
        <v>#REF!</v>
      </c>
    </row>
    <row r="12" spans="1:19" s="707" customFormat="1" x14ac:dyDescent="0.2">
      <c r="B12" s="16"/>
      <c r="C12" s="66"/>
      <c r="D12" s="16"/>
      <c r="E12" s="16"/>
      <c r="F12" s="16"/>
      <c r="G12" s="726" t="s">
        <v>1270</v>
      </c>
      <c r="H12" s="678">
        <f>SUM(H10:H11)</f>
        <v>4257735</v>
      </c>
      <c r="I12" s="678">
        <f>SUM(I10:I11)</f>
        <v>1764859</v>
      </c>
      <c r="J12" s="678">
        <f>SUM(J10:J11)</f>
        <v>1863691</v>
      </c>
      <c r="K12" s="16"/>
      <c r="L12" s="16"/>
      <c r="M12"/>
      <c r="N12"/>
      <c r="O12"/>
    </row>
    <row r="13" spans="1:19" s="707" customFormat="1" x14ac:dyDescent="0.2">
      <c r="B13" s="16"/>
      <c r="C13" s="66"/>
      <c r="D13" s="16"/>
      <c r="E13" s="16"/>
      <c r="F13" s="16"/>
      <c r="G13" s="16"/>
      <c r="H13" s="16"/>
      <c r="I13" s="16"/>
      <c r="J13" s="16"/>
      <c r="K13" s="16"/>
      <c r="L13" s="16"/>
      <c r="M13"/>
      <c r="N13"/>
      <c r="O13"/>
    </row>
    <row r="14" spans="1:19" s="707" customFormat="1" x14ac:dyDescent="0.2">
      <c r="B14" s="16"/>
      <c r="C14" s="66"/>
      <c r="D14" s="16"/>
      <c r="E14" s="16"/>
      <c r="F14" s="16"/>
      <c r="G14" s="16"/>
      <c r="K14" s="16"/>
      <c r="L14" s="16"/>
      <c r="M14"/>
      <c r="N14"/>
      <c r="O14"/>
    </row>
    <row r="15" spans="1:19" s="707" customFormat="1" x14ac:dyDescent="0.2">
      <c r="B15" s="16"/>
      <c r="C15" s="66"/>
      <c r="D15" s="16"/>
      <c r="E15" s="16"/>
      <c r="F15" s="16"/>
      <c r="G15" s="16"/>
      <c r="K15" s="16"/>
      <c r="L15" s="16"/>
      <c r="M15"/>
      <c r="N15"/>
      <c r="O15"/>
    </row>
    <row r="16" spans="1:19" s="707" customFormat="1" x14ac:dyDescent="0.2">
      <c r="B16" s="16"/>
      <c r="C16" s="66"/>
      <c r="D16" s="16"/>
      <c r="E16" s="16"/>
      <c r="F16" s="16"/>
      <c r="G16" s="16"/>
      <c r="H16" s="16"/>
      <c r="I16" s="16"/>
      <c r="J16" s="16"/>
      <c r="K16" s="16"/>
      <c r="L16" s="16"/>
      <c r="M16"/>
      <c r="N16"/>
      <c r="O16"/>
    </row>
    <row r="17" spans="2:15" s="707" customFormat="1" x14ac:dyDescent="0.2">
      <c r="B17" s="16"/>
      <c r="C17" s="66"/>
      <c r="D17" s="16"/>
      <c r="E17" s="16"/>
      <c r="F17" s="16"/>
      <c r="G17" s="16"/>
      <c r="H17" s="16"/>
      <c r="I17" s="16"/>
      <c r="J17" s="16"/>
      <c r="K17" s="16"/>
      <c r="L17" s="16"/>
      <c r="M17"/>
      <c r="N17"/>
      <c r="O17"/>
    </row>
    <row r="18" spans="2:15" s="707" customFormat="1" x14ac:dyDescent="0.2">
      <c r="B18" s="16"/>
      <c r="C18" s="66"/>
      <c r="D18" s="16"/>
      <c r="E18" s="16"/>
      <c r="F18" s="16"/>
      <c r="G18" s="16"/>
      <c r="H18" s="16"/>
      <c r="I18" s="16"/>
      <c r="J18" s="16"/>
      <c r="K18" s="16"/>
      <c r="L18" s="16"/>
      <c r="M18"/>
      <c r="N18"/>
      <c r="O18"/>
    </row>
    <row r="19" spans="2:15" s="707" customFormat="1" x14ac:dyDescent="0.2">
      <c r="B19" s="16"/>
      <c r="C19" s="66"/>
      <c r="D19" s="16"/>
      <c r="E19" s="16"/>
      <c r="F19" s="16"/>
      <c r="G19" s="16"/>
      <c r="H19" s="16"/>
      <c r="I19" s="16"/>
      <c r="J19" s="16"/>
      <c r="K19" s="16"/>
      <c r="L19" s="16"/>
      <c r="M19"/>
      <c r="N19"/>
      <c r="O19"/>
    </row>
    <row r="20" spans="2:15" s="707" customFormat="1" x14ac:dyDescent="0.2">
      <c r="B20" s="16"/>
      <c r="C20" s="66"/>
      <c r="D20" s="16"/>
      <c r="E20" s="16"/>
      <c r="F20" s="16"/>
      <c r="G20" s="16"/>
      <c r="H20" s="16"/>
      <c r="I20" s="16"/>
      <c r="J20" s="16"/>
      <c r="K20" s="16"/>
      <c r="L20" s="16"/>
      <c r="M20"/>
      <c r="N20"/>
      <c r="O20"/>
    </row>
    <row r="21" spans="2:15" s="707" customFormat="1" x14ac:dyDescent="0.2">
      <c r="B21" s="16"/>
      <c r="C21" s="66"/>
      <c r="D21" s="16"/>
      <c r="E21" s="16"/>
      <c r="F21" s="16"/>
      <c r="G21" s="16"/>
      <c r="H21" s="16"/>
      <c r="I21" s="16"/>
      <c r="J21" s="16"/>
      <c r="K21" s="16"/>
      <c r="L21" s="16"/>
      <c r="M21"/>
      <c r="N21"/>
      <c r="O21"/>
    </row>
    <row r="22" spans="2:15" s="707" customFormat="1" x14ac:dyDescent="0.2">
      <c r="B22" s="16"/>
      <c r="C22" s="66"/>
      <c r="D22" s="16"/>
      <c r="E22" s="16"/>
      <c r="F22" s="16"/>
      <c r="G22" s="16"/>
      <c r="H22" s="16"/>
      <c r="I22" s="16"/>
      <c r="J22" s="16"/>
      <c r="K22" s="16"/>
      <c r="L22" s="16"/>
      <c r="M22"/>
      <c r="N22"/>
      <c r="O22"/>
    </row>
    <row r="23" spans="2:15" s="707" customFormat="1" x14ac:dyDescent="0.2">
      <c r="B23" s="16"/>
      <c r="C23" s="66"/>
      <c r="D23" s="16"/>
      <c r="E23" s="16"/>
      <c r="F23" s="16"/>
      <c r="G23" s="16"/>
      <c r="H23" s="16"/>
      <c r="I23" s="16"/>
      <c r="J23" s="16"/>
      <c r="K23" s="16"/>
      <c r="L23" s="16"/>
      <c r="M23"/>
      <c r="N23"/>
      <c r="O23"/>
    </row>
    <row r="24" spans="2:15" s="707" customFormat="1" x14ac:dyDescent="0.2">
      <c r="B24" s="16"/>
      <c r="C24" s="66"/>
      <c r="D24" s="16"/>
      <c r="E24" s="16"/>
      <c r="F24" s="16"/>
      <c r="G24" s="16"/>
      <c r="H24" s="16"/>
      <c r="I24" s="16"/>
      <c r="J24" s="16"/>
      <c r="K24" s="16"/>
      <c r="L24" s="16"/>
      <c r="M24"/>
      <c r="N24"/>
      <c r="O24"/>
    </row>
    <row r="25" spans="2:15" s="707" customFormat="1" x14ac:dyDescent="0.2">
      <c r="B25" s="16"/>
      <c r="C25" s="66"/>
      <c r="D25" s="16"/>
      <c r="E25" s="16"/>
      <c r="F25" s="16"/>
      <c r="G25" s="16"/>
      <c r="H25" s="16"/>
      <c r="I25" s="16"/>
      <c r="J25" s="16"/>
      <c r="K25" s="16"/>
      <c r="L25" s="16"/>
      <c r="M25"/>
      <c r="N25"/>
      <c r="O25"/>
    </row>
    <row r="26" spans="2:15" s="707" customFormat="1" x14ac:dyDescent="0.2">
      <c r="B26" s="16"/>
      <c r="C26" s="66"/>
      <c r="D26" s="16"/>
      <c r="E26" s="16"/>
      <c r="F26" s="16"/>
      <c r="G26" s="16"/>
      <c r="H26" s="16"/>
      <c r="I26" s="16"/>
      <c r="J26" s="16"/>
      <c r="K26" s="16"/>
      <c r="L26" s="16"/>
      <c r="M26"/>
      <c r="N26"/>
      <c r="O26"/>
    </row>
    <row r="27" spans="2:15" s="707" customFormat="1" x14ac:dyDescent="0.2">
      <c r="B27" s="16"/>
      <c r="C27" s="66"/>
      <c r="D27" s="16"/>
      <c r="E27" s="16"/>
      <c r="F27" s="16"/>
      <c r="G27" s="16"/>
      <c r="H27" s="16"/>
      <c r="I27" s="16"/>
      <c r="J27" s="16"/>
      <c r="K27" s="16"/>
      <c r="L27" s="16"/>
      <c r="M27"/>
      <c r="N27"/>
      <c r="O27"/>
    </row>
    <row r="28" spans="2:15" s="707" customFormat="1" x14ac:dyDescent="0.2">
      <c r="B28" s="16"/>
      <c r="C28" s="66"/>
      <c r="D28" s="16"/>
      <c r="E28" s="16"/>
      <c r="F28" s="16"/>
      <c r="G28" s="16"/>
      <c r="H28" s="16"/>
      <c r="I28" s="16"/>
      <c r="J28" s="16"/>
      <c r="K28" s="16"/>
      <c r="L28" s="16"/>
      <c r="M28"/>
      <c r="N28"/>
      <c r="O28"/>
    </row>
    <row r="29" spans="2:15" s="707" customFormat="1" x14ac:dyDescent="0.2">
      <c r="B29" s="16"/>
      <c r="C29" s="66"/>
      <c r="D29" s="16"/>
      <c r="E29" s="16"/>
      <c r="F29" s="16"/>
      <c r="G29" s="16"/>
      <c r="H29" s="16"/>
      <c r="I29" s="16"/>
      <c r="J29" s="16"/>
      <c r="K29" s="16"/>
      <c r="L29" s="16"/>
      <c r="M29"/>
      <c r="N29"/>
      <c r="O29"/>
    </row>
    <row r="30" spans="2:15" s="707" customFormat="1" x14ac:dyDescent="0.2">
      <c r="B30" s="16"/>
      <c r="C30" s="66"/>
      <c r="D30" s="16"/>
      <c r="E30" s="16"/>
      <c r="F30" s="16"/>
      <c r="G30" s="16"/>
      <c r="H30" s="16"/>
      <c r="I30" s="16"/>
      <c r="J30" s="16"/>
      <c r="K30" s="16"/>
      <c r="L30" s="16"/>
      <c r="M30"/>
      <c r="N30"/>
      <c r="O30"/>
    </row>
    <row r="31" spans="2:15" s="707" customFormat="1" x14ac:dyDescent="0.2">
      <c r="B31" s="16"/>
      <c r="C31" s="66"/>
      <c r="D31" s="16"/>
      <c r="E31" s="16"/>
      <c r="F31" s="16"/>
      <c r="G31" s="16"/>
      <c r="H31" s="16"/>
      <c r="I31" s="16"/>
      <c r="J31" s="16"/>
      <c r="K31" s="16"/>
      <c r="L31" s="16"/>
      <c r="M31"/>
      <c r="N31"/>
      <c r="O31"/>
    </row>
    <row r="32" spans="2:15" s="707" customFormat="1" x14ac:dyDescent="0.2">
      <c r="B32" s="16"/>
      <c r="C32" s="66"/>
      <c r="D32" s="16"/>
      <c r="E32" s="16"/>
      <c r="F32" s="16"/>
      <c r="G32" s="16"/>
      <c r="H32" s="16"/>
      <c r="I32" s="16"/>
      <c r="J32" s="16"/>
      <c r="K32" s="16"/>
      <c r="L32" s="16"/>
      <c r="M32"/>
      <c r="N32"/>
      <c r="O32"/>
    </row>
    <row r="33" spans="2:15" s="707" customFormat="1" x14ac:dyDescent="0.2">
      <c r="B33" s="16"/>
      <c r="C33" s="66"/>
      <c r="D33" s="16"/>
      <c r="E33" s="16"/>
      <c r="F33" s="16"/>
      <c r="G33" s="16"/>
      <c r="H33" s="16"/>
      <c r="I33" s="16"/>
      <c r="J33" s="16"/>
      <c r="K33" s="16"/>
      <c r="L33" s="16"/>
      <c r="M33"/>
      <c r="N33"/>
      <c r="O33"/>
    </row>
    <row r="34" spans="2:15" s="707" customFormat="1" x14ac:dyDescent="0.2">
      <c r="B34" s="16"/>
      <c r="C34" s="66"/>
      <c r="D34" s="16"/>
      <c r="E34" s="16"/>
      <c r="F34" s="16"/>
      <c r="G34" s="16"/>
      <c r="H34" s="16"/>
      <c r="I34" s="16"/>
      <c r="J34" s="16"/>
      <c r="K34" s="16"/>
      <c r="L34" s="16"/>
      <c r="M34"/>
      <c r="N34"/>
      <c r="O34"/>
    </row>
    <row r="35" spans="2:15" s="707" customFormat="1" x14ac:dyDescent="0.2">
      <c r="B35" s="16"/>
      <c r="C35" s="66"/>
      <c r="D35" s="16"/>
      <c r="E35" s="16"/>
      <c r="F35" s="16"/>
      <c r="G35" s="16"/>
      <c r="H35" s="16"/>
      <c r="I35" s="16"/>
      <c r="J35" s="16"/>
      <c r="K35" s="16"/>
      <c r="L35" s="16"/>
      <c r="M35"/>
      <c r="N35"/>
      <c r="O35"/>
    </row>
    <row r="36" spans="2:15" s="707" customFormat="1" x14ac:dyDescent="0.2">
      <c r="B36" s="16"/>
      <c r="C36" s="66"/>
      <c r="D36" s="16"/>
      <c r="E36" s="16"/>
      <c r="F36" s="16"/>
      <c r="G36" s="16"/>
      <c r="H36" s="16"/>
      <c r="I36" s="16"/>
      <c r="J36" s="16"/>
      <c r="K36" s="16"/>
      <c r="L36" s="16"/>
      <c r="M36"/>
      <c r="N36"/>
      <c r="O36"/>
    </row>
    <row r="37" spans="2:15" s="707" customFormat="1" x14ac:dyDescent="0.2">
      <c r="B37" s="16"/>
      <c r="C37" s="66"/>
      <c r="D37" s="16"/>
      <c r="E37" s="16"/>
      <c r="F37" s="16"/>
      <c r="G37" s="16"/>
      <c r="H37" s="16"/>
      <c r="I37" s="16"/>
      <c r="J37" s="16"/>
      <c r="K37" s="16"/>
      <c r="L37" s="16"/>
      <c r="M37"/>
      <c r="N37"/>
      <c r="O37"/>
    </row>
    <row r="38" spans="2:15" s="707" customFormat="1" x14ac:dyDescent="0.2">
      <c r="B38" s="16"/>
      <c r="C38" s="66"/>
      <c r="D38" s="16"/>
      <c r="E38" s="16"/>
      <c r="F38" s="16"/>
      <c r="G38" s="16"/>
      <c r="H38" s="16"/>
      <c r="I38" s="16"/>
      <c r="J38" s="16"/>
      <c r="K38" s="16"/>
      <c r="L38" s="16"/>
      <c r="M38"/>
      <c r="N38"/>
      <c r="O38"/>
    </row>
    <row r="39" spans="2:15" s="707" customFormat="1" x14ac:dyDescent="0.2">
      <c r="B39" s="16"/>
      <c r="C39" s="66"/>
      <c r="D39" s="16"/>
      <c r="E39" s="16"/>
      <c r="F39" s="16"/>
      <c r="G39" s="16"/>
      <c r="H39" s="16"/>
      <c r="I39" s="16"/>
      <c r="J39" s="16"/>
      <c r="K39" s="16"/>
      <c r="L39" s="16"/>
      <c r="M39"/>
      <c r="N39"/>
      <c r="O39"/>
    </row>
    <row r="40" spans="2:15" s="707" customFormat="1" x14ac:dyDescent="0.2">
      <c r="B40" s="16"/>
      <c r="C40" s="66"/>
      <c r="D40" s="16"/>
      <c r="E40" s="16"/>
      <c r="F40" s="16"/>
      <c r="G40" s="16"/>
      <c r="H40" s="16"/>
      <c r="I40" s="16"/>
      <c r="J40" s="16"/>
      <c r="K40" s="16"/>
      <c r="L40" s="16"/>
      <c r="M40"/>
      <c r="N40"/>
      <c r="O40"/>
    </row>
    <row r="41" spans="2:15" s="707" customFormat="1" x14ac:dyDescent="0.2">
      <c r="B41" s="16"/>
      <c r="C41" s="66"/>
      <c r="D41" s="16"/>
      <c r="E41" s="16"/>
      <c r="F41" s="16"/>
      <c r="G41" s="16"/>
      <c r="H41" s="16"/>
      <c r="I41" s="16"/>
      <c r="J41" s="16"/>
      <c r="K41" s="16"/>
      <c r="L41" s="16"/>
      <c r="M41"/>
      <c r="N41"/>
      <c r="O41"/>
    </row>
    <row r="42" spans="2:15" s="707" customFormat="1" x14ac:dyDescent="0.2">
      <c r="B42" s="16"/>
      <c r="C42" s="66"/>
      <c r="D42" s="16"/>
      <c r="E42" s="16"/>
      <c r="F42" s="16"/>
      <c r="G42" s="16"/>
      <c r="H42" s="16"/>
      <c r="I42" s="16"/>
      <c r="J42" s="16"/>
      <c r="K42" s="16"/>
      <c r="L42" s="16"/>
      <c r="M42"/>
      <c r="N42"/>
      <c r="O42"/>
    </row>
    <row r="43" spans="2:15" s="707" customFormat="1" x14ac:dyDescent="0.2">
      <c r="B43" s="16"/>
      <c r="C43" s="66"/>
      <c r="D43" s="16"/>
      <c r="E43" s="16"/>
      <c r="F43" s="16"/>
      <c r="G43" s="16"/>
      <c r="H43" s="16"/>
      <c r="I43" s="16"/>
      <c r="J43" s="16"/>
      <c r="K43" s="16"/>
      <c r="L43" s="16"/>
      <c r="M43"/>
      <c r="N43"/>
      <c r="O43"/>
    </row>
    <row r="44" spans="2:15" s="707" customFormat="1" x14ac:dyDescent="0.2">
      <c r="B44" s="16"/>
      <c r="C44" s="66"/>
      <c r="D44" s="16"/>
      <c r="E44" s="16"/>
      <c r="F44" s="16"/>
      <c r="G44" s="16"/>
      <c r="H44" s="16"/>
      <c r="I44" s="16"/>
      <c r="J44" s="16"/>
      <c r="K44" s="16"/>
      <c r="L44" s="16"/>
      <c r="M44"/>
      <c r="N44"/>
      <c r="O44"/>
    </row>
    <row r="45" spans="2:15" s="707" customFormat="1" x14ac:dyDescent="0.2">
      <c r="B45" s="16"/>
      <c r="C45" s="66"/>
      <c r="D45" s="16"/>
      <c r="E45" s="16"/>
      <c r="F45" s="16"/>
      <c r="G45" s="16"/>
      <c r="H45" s="16"/>
      <c r="I45" s="16"/>
      <c r="J45" s="16"/>
      <c r="K45" s="16"/>
      <c r="L45" s="16"/>
      <c r="M45"/>
      <c r="N45"/>
      <c r="O45"/>
    </row>
    <row r="46" spans="2:15" s="707" customFormat="1" x14ac:dyDescent="0.2">
      <c r="B46" s="16"/>
      <c r="C46" s="66"/>
      <c r="D46" s="16"/>
      <c r="E46" s="16"/>
      <c r="F46" s="16"/>
      <c r="G46" s="16"/>
      <c r="H46" s="16"/>
      <c r="I46" s="16"/>
      <c r="J46" s="16"/>
      <c r="K46" s="16"/>
      <c r="L46" s="16"/>
      <c r="M46"/>
      <c r="N46"/>
      <c r="O46"/>
    </row>
    <row r="47" spans="2:15" s="707" customFormat="1" x14ac:dyDescent="0.2">
      <c r="B47" s="16"/>
      <c r="C47" s="66"/>
      <c r="D47" s="16"/>
      <c r="E47" s="16"/>
      <c r="F47" s="16"/>
      <c r="G47" s="16"/>
      <c r="H47" s="16"/>
      <c r="I47" s="16"/>
      <c r="J47" s="16"/>
      <c r="K47" s="16"/>
      <c r="L47" s="16"/>
      <c r="M47"/>
      <c r="N47"/>
      <c r="O47"/>
    </row>
    <row r="48" spans="2:15" s="707" customFormat="1" x14ac:dyDescent="0.2">
      <c r="B48" s="16"/>
      <c r="C48" s="66"/>
      <c r="D48" s="16"/>
      <c r="E48" s="16"/>
      <c r="F48" s="16"/>
      <c r="G48" s="16"/>
      <c r="H48" s="16"/>
      <c r="I48" s="16"/>
      <c r="J48" s="16"/>
      <c r="K48" s="16"/>
      <c r="L48" s="16"/>
      <c r="M48"/>
      <c r="N48"/>
      <c r="O48"/>
    </row>
    <row r="49" spans="2:15" s="707" customFormat="1" x14ac:dyDescent="0.2">
      <c r="B49" s="16"/>
      <c r="C49" s="66"/>
      <c r="D49" s="16"/>
      <c r="E49" s="16"/>
      <c r="F49" s="16"/>
      <c r="G49" s="16"/>
      <c r="H49" s="16"/>
      <c r="I49" s="16"/>
      <c r="J49" s="16"/>
      <c r="K49" s="16"/>
      <c r="L49" s="16"/>
      <c r="M49"/>
      <c r="N49"/>
      <c r="O49"/>
    </row>
    <row r="50" spans="2:15" s="707" customFormat="1" x14ac:dyDescent="0.2">
      <c r="B50" s="16"/>
      <c r="C50" s="66"/>
      <c r="D50" s="16"/>
      <c r="E50" s="16"/>
      <c r="F50" s="16"/>
      <c r="G50" s="16"/>
      <c r="H50" s="16"/>
      <c r="I50" s="16"/>
      <c r="J50" s="16"/>
      <c r="K50" s="16"/>
      <c r="L50" s="16"/>
      <c r="M50"/>
      <c r="N50"/>
      <c r="O50"/>
    </row>
    <row r="51" spans="2:15" s="707" customFormat="1" x14ac:dyDescent="0.2">
      <c r="B51" s="16"/>
      <c r="C51" s="66"/>
      <c r="D51" s="16"/>
      <c r="E51" s="16"/>
      <c r="F51" s="16"/>
      <c r="G51" s="16"/>
      <c r="H51" s="16"/>
      <c r="I51" s="16"/>
      <c r="J51" s="16"/>
      <c r="K51" s="16"/>
      <c r="L51" s="16"/>
      <c r="M51"/>
      <c r="N51"/>
      <c r="O51"/>
    </row>
    <row r="52" spans="2:15" s="707" customFormat="1" x14ac:dyDescent="0.2">
      <c r="B52" s="16"/>
      <c r="C52" s="66"/>
      <c r="D52" s="16"/>
      <c r="E52" s="16"/>
      <c r="F52" s="16"/>
      <c r="G52" s="16"/>
      <c r="H52" s="16"/>
      <c r="I52" s="16"/>
      <c r="J52" s="16"/>
      <c r="K52" s="16"/>
      <c r="L52" s="16"/>
      <c r="M52"/>
      <c r="N52"/>
      <c r="O52"/>
    </row>
    <row r="53" spans="2:15" s="707" customFormat="1" x14ac:dyDescent="0.2">
      <c r="B53" s="16"/>
      <c r="C53" s="66"/>
      <c r="D53" s="16"/>
      <c r="E53" s="16"/>
      <c r="F53" s="16"/>
      <c r="G53" s="16"/>
      <c r="H53" s="16"/>
      <c r="I53" s="16"/>
      <c r="J53" s="16"/>
      <c r="K53" s="16"/>
      <c r="L53" s="16"/>
      <c r="M53"/>
      <c r="N53"/>
      <c r="O53"/>
    </row>
    <row r="54" spans="2:15" s="707" customFormat="1" x14ac:dyDescent="0.2">
      <c r="B54" s="16"/>
      <c r="C54" s="66"/>
      <c r="D54" s="16"/>
      <c r="E54" s="16"/>
      <c r="F54" s="16"/>
      <c r="G54" s="16"/>
      <c r="H54" s="16"/>
      <c r="I54" s="16"/>
      <c r="J54" s="16"/>
      <c r="K54" s="16"/>
      <c r="L54" s="16"/>
      <c r="M54"/>
      <c r="N54"/>
      <c r="O54"/>
    </row>
    <row r="55" spans="2:15" s="707" customFormat="1" x14ac:dyDescent="0.2">
      <c r="B55" s="16"/>
      <c r="C55" s="66"/>
      <c r="D55" s="16"/>
      <c r="E55" s="16"/>
      <c r="F55" s="16"/>
      <c r="G55" s="16"/>
      <c r="H55" s="16"/>
      <c r="I55" s="16"/>
      <c r="J55" s="16"/>
      <c r="K55" s="16"/>
      <c r="L55" s="16"/>
      <c r="M55"/>
      <c r="N55"/>
      <c r="O55"/>
    </row>
    <row r="56" spans="2:15" s="707" customFormat="1" x14ac:dyDescent="0.2">
      <c r="B56" s="16"/>
      <c r="C56" s="66"/>
      <c r="D56" s="16"/>
      <c r="E56" s="16"/>
      <c r="F56" s="16"/>
      <c r="G56" s="16"/>
      <c r="H56" s="16"/>
      <c r="I56" s="16"/>
      <c r="J56" s="16"/>
      <c r="K56" s="16"/>
      <c r="L56" s="16"/>
      <c r="M56"/>
      <c r="N56"/>
      <c r="O56"/>
    </row>
    <row r="57" spans="2:15" s="707" customFormat="1" x14ac:dyDescent="0.2">
      <c r="B57" s="16"/>
      <c r="C57" s="66"/>
      <c r="D57" s="16"/>
      <c r="E57" s="16"/>
      <c r="F57" s="16"/>
      <c r="G57" s="16"/>
      <c r="H57" s="16"/>
      <c r="I57" s="16"/>
      <c r="J57" s="16"/>
      <c r="K57" s="16"/>
      <c r="L57" s="16"/>
      <c r="M57"/>
      <c r="N57"/>
      <c r="O57"/>
    </row>
    <row r="58" spans="2:15" s="707" customFormat="1" x14ac:dyDescent="0.2">
      <c r="B58" s="16"/>
      <c r="C58" s="66"/>
      <c r="D58" s="16"/>
      <c r="E58" s="16"/>
      <c r="F58" s="16"/>
      <c r="G58" s="16"/>
      <c r="H58" s="16"/>
      <c r="I58" s="16"/>
      <c r="J58" s="16"/>
      <c r="K58" s="16"/>
      <c r="L58" s="16"/>
      <c r="M58"/>
      <c r="N58"/>
      <c r="O58"/>
    </row>
    <row r="59" spans="2:15" s="707" customFormat="1" x14ac:dyDescent="0.2">
      <c r="B59" s="16"/>
      <c r="C59" s="66"/>
      <c r="D59" s="16"/>
      <c r="E59" s="16"/>
      <c r="F59" s="16"/>
      <c r="G59" s="16"/>
      <c r="H59" s="16"/>
      <c r="I59" s="16"/>
      <c r="J59" s="16"/>
      <c r="K59" s="16"/>
      <c r="L59" s="16"/>
      <c r="M59"/>
      <c r="N59"/>
      <c r="O59"/>
    </row>
    <row r="60" spans="2:15" s="707" customFormat="1" x14ac:dyDescent="0.2">
      <c r="B60" s="16"/>
      <c r="C60" s="66"/>
      <c r="D60" s="16"/>
      <c r="E60" s="16"/>
      <c r="F60" s="16"/>
      <c r="G60" s="16"/>
      <c r="H60" s="16"/>
      <c r="I60" s="16"/>
      <c r="J60" s="16"/>
      <c r="K60" s="16"/>
      <c r="L60" s="16"/>
      <c r="M60"/>
      <c r="N60"/>
      <c r="O60"/>
    </row>
    <row r="61" spans="2:15" s="707" customFormat="1" x14ac:dyDescent="0.2">
      <c r="B61" s="16"/>
      <c r="C61" s="66"/>
      <c r="D61" s="16"/>
      <c r="E61" s="16"/>
      <c r="F61" s="16"/>
      <c r="G61" s="16"/>
      <c r="H61" s="16"/>
      <c r="I61" s="16"/>
      <c r="J61" s="16"/>
      <c r="K61" s="16"/>
      <c r="L61" s="16"/>
      <c r="M61"/>
      <c r="N61"/>
      <c r="O61"/>
    </row>
    <row r="62" spans="2:15" s="707" customFormat="1" x14ac:dyDescent="0.2">
      <c r="B62" s="16"/>
      <c r="C62" s="66"/>
      <c r="D62" s="16"/>
      <c r="E62" s="16"/>
      <c r="F62" s="16"/>
      <c r="G62" s="16"/>
      <c r="H62" s="16"/>
      <c r="I62" s="16"/>
      <c r="J62" s="16"/>
      <c r="K62" s="16"/>
      <c r="L62" s="16"/>
      <c r="M62"/>
      <c r="N62"/>
      <c r="O62"/>
    </row>
    <row r="63" spans="2:15" s="707" customFormat="1" x14ac:dyDescent="0.2">
      <c r="B63" s="16"/>
      <c r="C63" s="66"/>
      <c r="D63" s="16"/>
      <c r="E63" s="16"/>
      <c r="F63" s="16"/>
      <c r="G63" s="16"/>
      <c r="H63" s="16"/>
      <c r="I63" s="16"/>
      <c r="J63" s="16"/>
      <c r="K63" s="16"/>
      <c r="L63" s="16"/>
      <c r="M63"/>
      <c r="N63"/>
      <c r="O63"/>
    </row>
    <row r="64" spans="2:15" s="707" customFormat="1" x14ac:dyDescent="0.2">
      <c r="B64" s="16"/>
      <c r="C64" s="66"/>
      <c r="D64" s="16"/>
      <c r="E64" s="16"/>
      <c r="F64" s="16"/>
      <c r="G64" s="16"/>
      <c r="H64" s="16"/>
      <c r="I64" s="16"/>
      <c r="J64" s="16"/>
      <c r="K64" s="16"/>
      <c r="L64" s="16"/>
      <c r="M64"/>
      <c r="N64"/>
      <c r="O64"/>
    </row>
    <row r="65" spans="2:15" s="707" customFormat="1" x14ac:dyDescent="0.2">
      <c r="B65" s="16"/>
      <c r="C65" s="66"/>
      <c r="D65" s="16"/>
      <c r="E65" s="16"/>
      <c r="F65" s="16"/>
      <c r="G65" s="16"/>
      <c r="H65" s="16"/>
      <c r="I65" s="16"/>
      <c r="J65" s="16"/>
      <c r="K65" s="16"/>
      <c r="L65" s="16"/>
      <c r="M65"/>
      <c r="N65"/>
      <c r="O65"/>
    </row>
    <row r="66" spans="2:15" s="707" customFormat="1" x14ac:dyDescent="0.2">
      <c r="B66" s="16"/>
      <c r="C66" s="66"/>
      <c r="D66" s="16"/>
      <c r="E66" s="16"/>
      <c r="F66" s="16"/>
      <c r="G66" s="16"/>
      <c r="H66" s="16"/>
      <c r="I66" s="16"/>
      <c r="J66" s="16"/>
      <c r="K66" s="16"/>
      <c r="L66" s="16"/>
      <c r="M66"/>
      <c r="N66"/>
      <c r="O66"/>
    </row>
    <row r="67" spans="2:15" s="707" customFormat="1" x14ac:dyDescent="0.2">
      <c r="B67" s="16"/>
      <c r="C67" s="66"/>
      <c r="D67" s="16"/>
      <c r="E67" s="16"/>
      <c r="F67" s="16"/>
      <c r="G67" s="16"/>
      <c r="H67" s="16"/>
      <c r="I67" s="16"/>
      <c r="J67" s="16"/>
      <c r="K67" s="16"/>
      <c r="L67" s="16"/>
      <c r="M67"/>
      <c r="N67"/>
      <c r="O67"/>
    </row>
    <row r="68" spans="2:15" s="707" customFormat="1" x14ac:dyDescent="0.2">
      <c r="B68" s="16"/>
      <c r="C68" s="66"/>
      <c r="D68" s="16"/>
      <c r="E68" s="16"/>
      <c r="F68" s="16"/>
      <c r="G68" s="16"/>
      <c r="H68" s="16"/>
      <c r="I68" s="16"/>
      <c r="J68" s="16"/>
      <c r="K68" s="16"/>
      <c r="L68" s="16"/>
      <c r="M68"/>
      <c r="N68"/>
      <c r="O68"/>
    </row>
    <row r="69" spans="2:15" s="707" customFormat="1" x14ac:dyDescent="0.2">
      <c r="B69" s="16"/>
      <c r="C69" s="66"/>
      <c r="D69" s="16"/>
      <c r="E69" s="16"/>
      <c r="F69" s="16"/>
      <c r="G69" s="16"/>
      <c r="H69" s="16"/>
      <c r="I69" s="16"/>
      <c r="J69" s="16"/>
      <c r="K69" s="16"/>
      <c r="L69" s="16"/>
      <c r="M69"/>
      <c r="N69"/>
      <c r="O69"/>
    </row>
    <row r="70" spans="2:15" s="707" customFormat="1" x14ac:dyDescent="0.2">
      <c r="B70" s="16"/>
      <c r="C70" s="66"/>
      <c r="D70" s="16"/>
      <c r="E70" s="16"/>
      <c r="F70" s="16"/>
      <c r="G70" s="16"/>
      <c r="H70" s="16"/>
      <c r="I70" s="16"/>
      <c r="J70" s="16"/>
      <c r="K70" s="16"/>
      <c r="L70" s="16"/>
      <c r="M70"/>
      <c r="N70"/>
      <c r="O70"/>
    </row>
    <row r="71" spans="2:15" s="707" customFormat="1" x14ac:dyDescent="0.2">
      <c r="B71" s="16"/>
      <c r="C71" s="66"/>
      <c r="D71" s="16"/>
      <c r="E71" s="16"/>
      <c r="F71" s="16"/>
      <c r="G71" s="16"/>
      <c r="H71" s="16"/>
      <c r="I71" s="16"/>
      <c r="J71" s="16"/>
      <c r="K71" s="16"/>
      <c r="L71" s="16"/>
      <c r="M71"/>
      <c r="N71"/>
      <c r="O71"/>
    </row>
    <row r="72" spans="2:15" s="707" customFormat="1" x14ac:dyDescent="0.2">
      <c r="B72" s="16"/>
      <c r="C72" s="66"/>
      <c r="D72" s="16"/>
      <c r="E72" s="16"/>
      <c r="F72" s="16"/>
      <c r="G72" s="16"/>
      <c r="H72" s="16"/>
      <c r="I72" s="16"/>
      <c r="J72" s="16"/>
      <c r="K72" s="16"/>
      <c r="L72" s="16"/>
      <c r="M72"/>
      <c r="N72"/>
      <c r="O72"/>
    </row>
    <row r="73" spans="2:15" s="707" customFormat="1" x14ac:dyDescent="0.2">
      <c r="B73" s="16"/>
      <c r="C73" s="66"/>
      <c r="D73" s="16"/>
      <c r="E73" s="16"/>
      <c r="F73" s="16"/>
      <c r="G73" s="16"/>
      <c r="H73" s="16"/>
      <c r="I73" s="16"/>
      <c r="J73" s="16"/>
      <c r="K73" s="16"/>
      <c r="L73" s="16"/>
      <c r="M73"/>
      <c r="N73"/>
      <c r="O73"/>
    </row>
    <row r="74" spans="2:15" s="707" customFormat="1" x14ac:dyDescent="0.2">
      <c r="B74" s="16"/>
      <c r="C74" s="66"/>
      <c r="D74" s="16"/>
      <c r="E74" s="16"/>
      <c r="F74" s="16"/>
      <c r="G74" s="16"/>
      <c r="H74" s="16"/>
      <c r="I74" s="16"/>
      <c r="J74" s="16"/>
      <c r="K74" s="16"/>
      <c r="L74" s="16"/>
      <c r="M74"/>
      <c r="N74"/>
      <c r="O74"/>
    </row>
    <row r="75" spans="2:15" s="707" customFormat="1" x14ac:dyDescent="0.2">
      <c r="B75" s="16"/>
      <c r="C75" s="66"/>
      <c r="D75" s="16"/>
      <c r="E75" s="16"/>
      <c r="F75" s="16"/>
      <c r="G75" s="16"/>
      <c r="H75" s="16"/>
      <c r="I75" s="16"/>
      <c r="J75" s="16"/>
      <c r="K75" s="16"/>
      <c r="L75" s="16"/>
      <c r="M75"/>
      <c r="N75"/>
      <c r="O75"/>
    </row>
    <row r="76" spans="2:15" s="707" customFormat="1" x14ac:dyDescent="0.2">
      <c r="B76" s="16"/>
      <c r="C76" s="66"/>
      <c r="D76" s="16"/>
      <c r="E76" s="16"/>
      <c r="F76" s="16"/>
      <c r="G76" s="16"/>
      <c r="H76" s="16"/>
      <c r="I76" s="16"/>
      <c r="J76" s="16"/>
      <c r="K76" s="16"/>
      <c r="L76" s="16"/>
      <c r="M76"/>
      <c r="N76"/>
      <c r="O76"/>
    </row>
    <row r="77" spans="2:15" s="707" customFormat="1" x14ac:dyDescent="0.2">
      <c r="B77" s="16"/>
      <c r="C77" s="66"/>
      <c r="D77" s="16"/>
      <c r="E77" s="16"/>
      <c r="F77" s="16"/>
      <c r="G77" s="16"/>
      <c r="H77" s="16"/>
      <c r="I77" s="16"/>
      <c r="J77" s="16"/>
      <c r="K77" s="16"/>
      <c r="L77" s="16"/>
      <c r="M77"/>
      <c r="N77"/>
      <c r="O77"/>
    </row>
    <row r="78" spans="2:15" s="707" customFormat="1" x14ac:dyDescent="0.2">
      <c r="B78" s="16"/>
      <c r="C78" s="66"/>
      <c r="D78" s="16"/>
      <c r="E78" s="16"/>
      <c r="F78" s="16"/>
      <c r="G78" s="16"/>
      <c r="H78" s="16"/>
      <c r="I78" s="16"/>
      <c r="J78" s="16"/>
      <c r="K78" s="16"/>
      <c r="L78" s="16"/>
      <c r="M78"/>
      <c r="N78"/>
      <c r="O78"/>
    </row>
    <row r="79" spans="2:15" s="707" customFormat="1" x14ac:dyDescent="0.2">
      <c r="B79" s="16"/>
      <c r="C79" s="66"/>
      <c r="D79" s="16"/>
      <c r="E79" s="16"/>
      <c r="F79" s="16"/>
      <c r="G79" s="16"/>
      <c r="H79" s="16"/>
      <c r="I79" s="16"/>
      <c r="J79" s="16"/>
      <c r="K79" s="16"/>
      <c r="L79" s="16"/>
      <c r="M79"/>
      <c r="N79"/>
      <c r="O79"/>
    </row>
    <row r="80" spans="2:15" s="707" customFormat="1" x14ac:dyDescent="0.2">
      <c r="B80" s="16"/>
      <c r="C80" s="66"/>
      <c r="D80" s="16"/>
      <c r="E80" s="16"/>
      <c r="F80" s="16"/>
      <c r="G80" s="16"/>
      <c r="H80" s="16"/>
      <c r="I80" s="16"/>
      <c r="J80" s="16"/>
      <c r="K80" s="16"/>
      <c r="L80" s="16"/>
      <c r="M80"/>
      <c r="N80"/>
      <c r="O80"/>
    </row>
    <row r="81" spans="2:15" s="707" customFormat="1" x14ac:dyDescent="0.2">
      <c r="B81" s="16"/>
      <c r="C81" s="66"/>
      <c r="D81" s="16"/>
      <c r="E81" s="16"/>
      <c r="F81" s="16"/>
      <c r="G81" s="16"/>
      <c r="H81" s="16"/>
      <c r="I81" s="16"/>
      <c r="J81" s="16"/>
      <c r="K81" s="16"/>
      <c r="L81" s="16"/>
      <c r="M81"/>
      <c r="N81"/>
      <c r="O81"/>
    </row>
    <row r="82" spans="2:15" s="707" customFormat="1" x14ac:dyDescent="0.2">
      <c r="B82" s="16"/>
      <c r="C82" s="66"/>
      <c r="D82" s="16"/>
      <c r="E82" s="16"/>
      <c r="F82" s="16"/>
      <c r="G82" s="16"/>
      <c r="H82" s="16"/>
      <c r="I82" s="16"/>
      <c r="J82" s="16"/>
      <c r="K82" s="16"/>
      <c r="L82" s="16"/>
      <c r="M82"/>
      <c r="N82"/>
      <c r="O82"/>
    </row>
    <row r="83" spans="2:15" s="707" customFormat="1" x14ac:dyDescent="0.2">
      <c r="B83" s="16"/>
      <c r="C83" s="66"/>
      <c r="D83" s="16"/>
      <c r="E83" s="16"/>
      <c r="F83" s="16"/>
      <c r="G83" s="16"/>
      <c r="H83" s="16"/>
      <c r="I83" s="16"/>
      <c r="J83" s="16"/>
      <c r="K83" s="16"/>
      <c r="L83" s="16"/>
      <c r="M83"/>
      <c r="N83"/>
      <c r="O83"/>
    </row>
    <row r="84" spans="2:15" s="707" customFormat="1" x14ac:dyDescent="0.2">
      <c r="B84" s="16"/>
      <c r="C84" s="66"/>
      <c r="D84" s="16"/>
      <c r="E84" s="16"/>
      <c r="F84" s="16"/>
      <c r="G84" s="16"/>
      <c r="H84" s="16"/>
      <c r="I84" s="16"/>
      <c r="J84" s="16"/>
      <c r="K84" s="16"/>
      <c r="L84" s="16"/>
      <c r="M84"/>
      <c r="N84"/>
      <c r="O84"/>
    </row>
    <row r="85" spans="2:15" s="707" customFormat="1" x14ac:dyDescent="0.2">
      <c r="B85" s="16"/>
      <c r="C85" s="66"/>
      <c r="D85" s="16"/>
      <c r="E85" s="16"/>
      <c r="F85" s="16"/>
      <c r="G85" s="16"/>
      <c r="H85" s="16"/>
      <c r="I85" s="16"/>
      <c r="J85" s="16"/>
      <c r="K85" s="16"/>
      <c r="L85" s="16"/>
      <c r="M85"/>
      <c r="N85"/>
      <c r="O85"/>
    </row>
    <row r="86" spans="2:15" s="707" customFormat="1" x14ac:dyDescent="0.2">
      <c r="B86" s="16"/>
      <c r="C86" s="66"/>
      <c r="D86" s="16"/>
      <c r="E86" s="16"/>
      <c r="F86" s="16"/>
      <c r="G86" s="16"/>
      <c r="H86" s="16"/>
      <c r="I86" s="16"/>
      <c r="J86" s="16"/>
      <c r="K86" s="16"/>
      <c r="L86" s="16"/>
      <c r="M86"/>
      <c r="N86"/>
      <c r="O86"/>
    </row>
    <row r="87" spans="2:15" s="707" customFormat="1" x14ac:dyDescent="0.2">
      <c r="B87" s="16"/>
      <c r="C87" s="66"/>
      <c r="D87" s="16"/>
      <c r="E87" s="16"/>
      <c r="F87" s="16"/>
      <c r="G87" s="16"/>
      <c r="H87" s="16"/>
      <c r="I87" s="16"/>
      <c r="J87" s="16"/>
      <c r="K87" s="16"/>
      <c r="L87" s="16"/>
      <c r="M87"/>
      <c r="N87"/>
      <c r="O87"/>
    </row>
    <row r="88" spans="2:15" s="707" customFormat="1" x14ac:dyDescent="0.2">
      <c r="B88" s="16"/>
      <c r="C88" s="66"/>
      <c r="D88" s="16"/>
      <c r="E88" s="16"/>
      <c r="F88" s="16"/>
      <c r="G88" s="16"/>
      <c r="H88" s="16"/>
      <c r="I88" s="16"/>
      <c r="J88" s="16"/>
      <c r="K88" s="16"/>
      <c r="L88" s="16"/>
      <c r="M88"/>
      <c r="N88"/>
      <c r="O88"/>
    </row>
    <row r="89" spans="2:15" s="707" customFormat="1" x14ac:dyDescent="0.2">
      <c r="B89" s="16"/>
      <c r="C89" s="66"/>
      <c r="D89" s="16"/>
      <c r="E89" s="16"/>
      <c r="F89" s="16"/>
      <c r="G89" s="16"/>
      <c r="H89" s="16"/>
      <c r="I89" s="16"/>
      <c r="J89" s="16"/>
      <c r="K89" s="16"/>
      <c r="L89" s="16"/>
      <c r="M89"/>
      <c r="N89"/>
      <c r="O89"/>
    </row>
    <row r="90" spans="2:15" s="707" customFormat="1" x14ac:dyDescent="0.2">
      <c r="B90" s="16"/>
      <c r="C90" s="66"/>
      <c r="D90" s="16"/>
      <c r="E90" s="16"/>
      <c r="F90" s="16"/>
      <c r="G90" s="16"/>
      <c r="H90" s="16"/>
      <c r="I90" s="16"/>
      <c r="J90" s="16"/>
      <c r="K90" s="16"/>
      <c r="L90" s="16"/>
      <c r="M90"/>
      <c r="N90"/>
      <c r="O90"/>
    </row>
    <row r="91" spans="2:15" s="707" customFormat="1" x14ac:dyDescent="0.2">
      <c r="B91" s="16"/>
      <c r="C91" s="66"/>
      <c r="D91" s="16"/>
      <c r="E91" s="16"/>
      <c r="F91" s="16"/>
      <c r="G91" s="16"/>
      <c r="H91" s="16"/>
      <c r="I91" s="16"/>
      <c r="J91" s="16"/>
      <c r="K91" s="16"/>
      <c r="L91" s="16"/>
      <c r="M91"/>
      <c r="N91"/>
      <c r="O91"/>
    </row>
    <row r="92" spans="2:15" s="707" customFormat="1" x14ac:dyDescent="0.2">
      <c r="B92" s="16"/>
      <c r="C92" s="66"/>
      <c r="D92" s="16"/>
      <c r="E92" s="16"/>
      <c r="F92" s="16"/>
      <c r="G92" s="16"/>
      <c r="H92" s="16"/>
      <c r="I92" s="16"/>
      <c r="J92" s="16"/>
      <c r="K92" s="16"/>
      <c r="L92" s="16"/>
      <c r="M92"/>
      <c r="N92"/>
      <c r="O92"/>
    </row>
    <row r="93" spans="2:15" s="707" customFormat="1" x14ac:dyDescent="0.2">
      <c r="B93" s="16"/>
      <c r="C93" s="66"/>
      <c r="D93" s="16"/>
      <c r="E93" s="16"/>
      <c r="F93" s="16"/>
      <c r="G93" s="16"/>
      <c r="H93" s="16"/>
      <c r="I93" s="16"/>
      <c r="J93" s="16"/>
      <c r="K93" s="16"/>
      <c r="L93" s="16"/>
      <c r="M93"/>
      <c r="N93"/>
      <c r="O93"/>
    </row>
    <row r="94" spans="2:15" s="707" customFormat="1" x14ac:dyDescent="0.2">
      <c r="B94" s="16"/>
      <c r="C94" s="66"/>
      <c r="D94" s="16"/>
      <c r="E94" s="16"/>
      <c r="F94" s="16"/>
      <c r="G94" s="16"/>
      <c r="H94" s="16"/>
      <c r="I94" s="16"/>
      <c r="J94" s="16"/>
      <c r="K94" s="16"/>
      <c r="L94" s="16"/>
      <c r="M94"/>
      <c r="N94"/>
      <c r="O94"/>
    </row>
    <row r="95" spans="2:15" s="707" customFormat="1" x14ac:dyDescent="0.2">
      <c r="B95" s="16"/>
      <c r="C95" s="66"/>
      <c r="D95" s="16"/>
      <c r="E95" s="16"/>
      <c r="F95" s="16"/>
      <c r="G95" s="16"/>
      <c r="H95" s="16"/>
      <c r="I95" s="16"/>
      <c r="J95" s="16"/>
      <c r="K95" s="16"/>
      <c r="L95" s="16"/>
      <c r="M95"/>
      <c r="N95"/>
      <c r="O95"/>
    </row>
    <row r="96" spans="2:15" s="707" customFormat="1" x14ac:dyDescent="0.2">
      <c r="B96" s="16"/>
      <c r="C96" s="66"/>
      <c r="D96" s="16"/>
      <c r="E96" s="16"/>
      <c r="F96" s="16"/>
      <c r="G96" s="16"/>
      <c r="H96" s="16"/>
      <c r="I96" s="16"/>
      <c r="J96" s="16"/>
      <c r="K96" s="16"/>
      <c r="L96" s="16"/>
      <c r="M96"/>
      <c r="N96"/>
      <c r="O96"/>
    </row>
    <row r="97" spans="2:15" s="707" customFormat="1" x14ac:dyDescent="0.2">
      <c r="B97" s="16"/>
      <c r="C97" s="66"/>
      <c r="D97" s="16"/>
      <c r="E97" s="16"/>
      <c r="F97" s="16"/>
      <c r="G97" s="16"/>
      <c r="H97" s="16"/>
      <c r="I97" s="16"/>
      <c r="J97" s="16"/>
      <c r="K97" s="16"/>
      <c r="L97" s="16"/>
      <c r="M97"/>
      <c r="N97"/>
      <c r="O97"/>
    </row>
    <row r="98" spans="2:15" s="707" customFormat="1" x14ac:dyDescent="0.2">
      <c r="B98" s="16"/>
      <c r="C98" s="66"/>
      <c r="D98" s="16"/>
      <c r="E98" s="16"/>
      <c r="F98" s="16"/>
      <c r="G98" s="16"/>
      <c r="H98" s="16"/>
      <c r="I98" s="16"/>
      <c r="J98" s="16"/>
      <c r="K98" s="16"/>
      <c r="L98" s="16"/>
      <c r="M98"/>
      <c r="N98"/>
      <c r="O98"/>
    </row>
    <row r="99" spans="2:15" s="707" customFormat="1" x14ac:dyDescent="0.2">
      <c r="B99" s="16"/>
      <c r="C99" s="66"/>
      <c r="D99" s="16"/>
      <c r="E99" s="16"/>
      <c r="F99" s="16"/>
      <c r="G99" s="16"/>
      <c r="H99" s="16"/>
      <c r="I99" s="16"/>
      <c r="J99" s="16"/>
      <c r="K99" s="16"/>
      <c r="L99" s="16"/>
      <c r="M99"/>
      <c r="N99"/>
      <c r="O99"/>
    </row>
    <row r="100" spans="2:15" s="707" customFormat="1" x14ac:dyDescent="0.2">
      <c r="B100" s="16"/>
      <c r="C100" s="66"/>
      <c r="D100" s="16"/>
      <c r="E100" s="16"/>
      <c r="F100" s="16"/>
      <c r="G100" s="16"/>
      <c r="H100" s="16"/>
      <c r="I100" s="16"/>
      <c r="J100" s="16"/>
      <c r="K100" s="16"/>
      <c r="L100" s="16"/>
      <c r="M100"/>
      <c r="N100"/>
      <c r="O100"/>
    </row>
    <row r="101" spans="2:15" s="707" customFormat="1" x14ac:dyDescent="0.2">
      <c r="B101" s="16"/>
      <c r="C101" s="66"/>
      <c r="D101" s="16"/>
      <c r="E101" s="16"/>
      <c r="F101" s="16"/>
      <c r="G101" s="16"/>
      <c r="H101" s="16"/>
      <c r="I101" s="16"/>
      <c r="J101" s="16"/>
      <c r="K101" s="16"/>
      <c r="L101" s="16"/>
      <c r="M101"/>
      <c r="N101"/>
      <c r="O101"/>
    </row>
    <row r="102" spans="2:15" s="707" customFormat="1" x14ac:dyDescent="0.2">
      <c r="B102" s="16"/>
      <c r="C102" s="66"/>
      <c r="D102" s="16"/>
      <c r="E102" s="16"/>
      <c r="F102" s="16"/>
      <c r="G102" s="16"/>
      <c r="H102" s="16"/>
      <c r="I102" s="16"/>
      <c r="J102" s="16"/>
      <c r="K102" s="16"/>
      <c r="L102" s="16"/>
      <c r="M102"/>
      <c r="N102"/>
      <c r="O102"/>
    </row>
    <row r="103" spans="2:15" s="707" customFormat="1" x14ac:dyDescent="0.2">
      <c r="B103" s="16"/>
      <c r="C103" s="66"/>
      <c r="D103" s="16"/>
      <c r="E103" s="16"/>
      <c r="F103" s="16"/>
      <c r="G103" s="16"/>
      <c r="H103" s="16"/>
      <c r="I103" s="16"/>
      <c r="J103" s="16"/>
      <c r="K103" s="16"/>
      <c r="L103" s="16"/>
      <c r="M103"/>
      <c r="N103"/>
      <c r="O103"/>
    </row>
    <row r="104" spans="2:15" s="707" customFormat="1" x14ac:dyDescent="0.2">
      <c r="B104" s="16"/>
      <c r="C104" s="66"/>
      <c r="D104" s="16"/>
      <c r="E104" s="16"/>
      <c r="F104" s="16"/>
      <c r="G104" s="16"/>
      <c r="H104" s="16"/>
      <c r="I104" s="16"/>
      <c r="J104" s="16"/>
      <c r="K104" s="16"/>
      <c r="L104" s="16"/>
      <c r="M104"/>
      <c r="N104"/>
      <c r="O104"/>
    </row>
    <row r="105" spans="2:15" s="707" customFormat="1" x14ac:dyDescent="0.2">
      <c r="B105" s="16"/>
      <c r="C105" s="66"/>
      <c r="D105" s="16"/>
      <c r="E105" s="16"/>
      <c r="F105" s="16"/>
      <c r="G105" s="16"/>
      <c r="H105" s="16"/>
      <c r="I105" s="16"/>
      <c r="J105" s="16"/>
      <c r="K105" s="16"/>
      <c r="L105" s="16"/>
      <c r="M105"/>
      <c r="N105"/>
      <c r="O105"/>
    </row>
    <row r="106" spans="2:15" s="707" customFormat="1" x14ac:dyDescent="0.2">
      <c r="B106" s="16"/>
      <c r="C106" s="66"/>
      <c r="D106" s="16"/>
      <c r="E106" s="16"/>
      <c r="F106" s="16"/>
      <c r="G106" s="16"/>
      <c r="H106" s="16"/>
      <c r="I106" s="16"/>
      <c r="J106" s="16"/>
      <c r="K106" s="16"/>
      <c r="L106" s="16"/>
      <c r="M106"/>
      <c r="N106"/>
      <c r="O106"/>
    </row>
    <row r="107" spans="2:15" s="707" customFormat="1" x14ac:dyDescent="0.2">
      <c r="B107" s="16"/>
      <c r="C107" s="66"/>
      <c r="D107" s="16"/>
      <c r="E107" s="16"/>
      <c r="F107" s="16"/>
      <c r="G107" s="16"/>
      <c r="H107" s="16"/>
      <c r="I107" s="16"/>
      <c r="J107" s="16"/>
      <c r="K107" s="16"/>
      <c r="L107" s="16"/>
      <c r="M107"/>
      <c r="N107"/>
      <c r="O107"/>
    </row>
    <row r="108" spans="2:15" s="707" customFormat="1" x14ac:dyDescent="0.2">
      <c r="B108" s="16"/>
      <c r="C108" s="66"/>
      <c r="D108" s="16"/>
      <c r="E108" s="16"/>
      <c r="F108" s="16"/>
      <c r="G108" s="16"/>
      <c r="H108" s="16"/>
      <c r="I108" s="16"/>
      <c r="J108" s="16"/>
      <c r="K108" s="16"/>
      <c r="L108" s="16"/>
      <c r="M108"/>
      <c r="N108"/>
      <c r="O108"/>
    </row>
    <row r="109" spans="2:15" s="707" customFormat="1" x14ac:dyDescent="0.2">
      <c r="B109" s="16"/>
      <c r="C109" s="66"/>
      <c r="D109" s="16"/>
      <c r="E109" s="16"/>
      <c r="F109" s="16"/>
      <c r="G109" s="16"/>
      <c r="H109" s="16"/>
      <c r="I109" s="16"/>
      <c r="J109" s="16"/>
      <c r="K109" s="16"/>
      <c r="L109" s="16"/>
      <c r="M109"/>
      <c r="N109"/>
      <c r="O109"/>
    </row>
    <row r="110" spans="2:15" s="707" customFormat="1" x14ac:dyDescent="0.2">
      <c r="B110" s="16"/>
      <c r="C110" s="66"/>
      <c r="D110" s="16"/>
      <c r="E110" s="16"/>
      <c r="F110" s="16"/>
      <c r="G110" s="16"/>
      <c r="H110" s="16"/>
      <c r="I110" s="16"/>
      <c r="J110" s="16"/>
      <c r="K110" s="16"/>
      <c r="L110" s="16"/>
      <c r="M110"/>
      <c r="N110"/>
      <c r="O110"/>
    </row>
    <row r="111" spans="2:15" s="707" customFormat="1" x14ac:dyDescent="0.2">
      <c r="B111" s="16"/>
      <c r="C111" s="66"/>
      <c r="D111" s="16"/>
      <c r="E111" s="16"/>
      <c r="F111" s="16"/>
      <c r="G111" s="16"/>
      <c r="H111" s="16"/>
      <c r="I111" s="16"/>
      <c r="J111" s="16"/>
      <c r="K111" s="16"/>
      <c r="L111" s="16"/>
      <c r="M111"/>
      <c r="N111"/>
      <c r="O111"/>
    </row>
    <row r="112" spans="2:15" s="707" customFormat="1" x14ac:dyDescent="0.2">
      <c r="B112" s="16"/>
      <c r="C112" s="66"/>
      <c r="D112" s="16"/>
      <c r="E112" s="16"/>
      <c r="F112" s="16"/>
      <c r="G112" s="16"/>
      <c r="H112" s="16"/>
      <c r="I112" s="16"/>
      <c r="J112" s="16"/>
      <c r="K112" s="16"/>
      <c r="L112" s="16"/>
      <c r="M112"/>
      <c r="N112"/>
      <c r="O112"/>
    </row>
    <row r="113" spans="2:15" s="707" customFormat="1" x14ac:dyDescent="0.2">
      <c r="B113" s="16"/>
      <c r="C113" s="66"/>
      <c r="D113" s="16"/>
      <c r="E113" s="16"/>
      <c r="F113" s="16"/>
      <c r="G113" s="16"/>
      <c r="H113" s="16"/>
      <c r="I113" s="16"/>
      <c r="J113" s="16"/>
      <c r="K113" s="16"/>
      <c r="L113" s="16"/>
      <c r="M113"/>
      <c r="N113"/>
      <c r="O113"/>
    </row>
    <row r="114" spans="2:15" s="707" customFormat="1" x14ac:dyDescent="0.2">
      <c r="B114" s="16"/>
      <c r="C114" s="66"/>
      <c r="D114" s="16"/>
      <c r="E114" s="16"/>
      <c r="F114" s="16"/>
      <c r="G114" s="16"/>
      <c r="H114" s="16"/>
      <c r="I114" s="16"/>
      <c r="J114" s="16"/>
      <c r="K114" s="16"/>
      <c r="L114" s="16"/>
      <c r="M114"/>
      <c r="N114"/>
      <c r="O114"/>
    </row>
    <row r="115" spans="2:15" s="707" customFormat="1" x14ac:dyDescent="0.2">
      <c r="B115" s="16"/>
      <c r="C115" s="66"/>
      <c r="D115" s="16"/>
      <c r="E115" s="16"/>
      <c r="F115" s="16"/>
      <c r="G115" s="16"/>
      <c r="H115" s="16"/>
      <c r="I115" s="16"/>
      <c r="J115" s="16"/>
      <c r="K115" s="16"/>
      <c r="L115" s="16"/>
      <c r="M115"/>
      <c r="N115"/>
      <c r="O115"/>
    </row>
    <row r="116" spans="2:15" s="707" customFormat="1" x14ac:dyDescent="0.2">
      <c r="B116" s="16"/>
      <c r="C116" s="66"/>
      <c r="D116" s="16"/>
      <c r="E116" s="16"/>
      <c r="F116" s="16"/>
      <c r="G116" s="16"/>
      <c r="H116" s="16"/>
      <c r="I116" s="16"/>
      <c r="J116" s="16"/>
      <c r="K116" s="16"/>
      <c r="L116" s="16"/>
      <c r="M116"/>
      <c r="N116"/>
      <c r="O116"/>
    </row>
    <row r="117" spans="2:15" s="707" customFormat="1" x14ac:dyDescent="0.2">
      <c r="B117" s="16"/>
      <c r="C117" s="66"/>
      <c r="D117" s="16"/>
      <c r="E117" s="16"/>
      <c r="F117" s="16"/>
      <c r="G117" s="16"/>
      <c r="H117" s="16"/>
      <c r="I117" s="16"/>
      <c r="J117" s="16"/>
      <c r="K117" s="16"/>
      <c r="L117" s="16"/>
      <c r="M117"/>
      <c r="N117"/>
      <c r="O117"/>
    </row>
    <row r="118" spans="2:15" s="707" customFormat="1" x14ac:dyDescent="0.2">
      <c r="B118" s="16"/>
      <c r="C118" s="66"/>
      <c r="D118" s="16"/>
      <c r="E118" s="16"/>
      <c r="F118" s="16"/>
      <c r="G118" s="16"/>
      <c r="H118" s="16"/>
      <c r="I118" s="16"/>
      <c r="J118" s="16"/>
      <c r="K118" s="16"/>
      <c r="L118" s="16"/>
      <c r="M118"/>
      <c r="N118"/>
      <c r="O118"/>
    </row>
    <row r="119" spans="2:15" s="707" customFormat="1" x14ac:dyDescent="0.2">
      <c r="B119" s="16"/>
      <c r="C119" s="66"/>
      <c r="D119" s="16"/>
      <c r="E119" s="16"/>
      <c r="F119" s="16"/>
      <c r="G119" s="16"/>
      <c r="H119" s="16"/>
      <c r="I119" s="16"/>
      <c r="J119" s="16"/>
      <c r="K119" s="16"/>
      <c r="L119" s="16"/>
      <c r="M119"/>
      <c r="N119"/>
      <c r="O119"/>
    </row>
    <row r="120" spans="2:15" s="707" customFormat="1" x14ac:dyDescent="0.2">
      <c r="B120" s="16"/>
      <c r="C120" s="66"/>
      <c r="D120" s="16"/>
      <c r="E120" s="16"/>
      <c r="F120" s="16"/>
      <c r="G120" s="16"/>
      <c r="H120" s="16"/>
      <c r="I120" s="16"/>
      <c r="J120" s="16"/>
      <c r="K120" s="16"/>
      <c r="L120" s="16"/>
      <c r="M120"/>
      <c r="N120"/>
      <c r="O120"/>
    </row>
    <row r="121" spans="2:15" s="707" customFormat="1" x14ac:dyDescent="0.2">
      <c r="B121" s="16"/>
      <c r="C121" s="66"/>
      <c r="D121" s="16"/>
      <c r="E121" s="16"/>
      <c r="F121" s="16"/>
      <c r="G121" s="16"/>
      <c r="H121" s="16"/>
      <c r="I121" s="16"/>
      <c r="J121" s="16"/>
      <c r="K121" s="16"/>
      <c r="L121" s="16"/>
      <c r="M121"/>
      <c r="N121"/>
      <c r="O121"/>
    </row>
    <row r="122" spans="2:15" s="707" customFormat="1" x14ac:dyDescent="0.2">
      <c r="B122" s="16"/>
      <c r="C122" s="66"/>
      <c r="D122" s="16"/>
      <c r="E122" s="16"/>
      <c r="F122" s="16"/>
      <c r="G122" s="16"/>
      <c r="H122" s="16"/>
      <c r="I122" s="16"/>
      <c r="J122" s="16"/>
      <c r="K122" s="16"/>
      <c r="L122" s="16"/>
      <c r="M122"/>
      <c r="N122"/>
      <c r="O122"/>
    </row>
    <row r="123" spans="2:15" s="707" customFormat="1" x14ac:dyDescent="0.2">
      <c r="B123" s="16"/>
      <c r="C123" s="66"/>
      <c r="D123" s="16"/>
      <c r="E123" s="16"/>
      <c r="F123" s="16"/>
      <c r="G123" s="16"/>
      <c r="H123" s="16"/>
      <c r="I123" s="16"/>
      <c r="J123" s="16"/>
      <c r="K123" s="16"/>
      <c r="L123" s="16"/>
      <c r="M123"/>
      <c r="N123"/>
      <c r="O123"/>
    </row>
    <row r="124" spans="2:15" s="707" customFormat="1" x14ac:dyDescent="0.2">
      <c r="B124" s="16"/>
      <c r="C124" s="66"/>
      <c r="D124" s="16"/>
      <c r="E124" s="16"/>
      <c r="F124" s="16"/>
      <c r="G124" s="16"/>
      <c r="H124" s="16"/>
      <c r="I124" s="16"/>
      <c r="J124" s="16"/>
      <c r="K124" s="16"/>
      <c r="L124" s="16"/>
      <c r="M124"/>
      <c r="N124"/>
      <c r="O124"/>
    </row>
    <row r="125" spans="2:15" s="707" customFormat="1" x14ac:dyDescent="0.2">
      <c r="B125" s="16"/>
      <c r="C125" s="66"/>
      <c r="D125" s="16"/>
      <c r="E125" s="16"/>
      <c r="F125" s="16"/>
      <c r="G125" s="16"/>
      <c r="H125" s="16"/>
      <c r="I125" s="16"/>
      <c r="J125" s="16"/>
      <c r="K125" s="16"/>
      <c r="L125" s="16"/>
      <c r="M125"/>
      <c r="N125"/>
      <c r="O125"/>
    </row>
    <row r="126" spans="2:15" s="707" customFormat="1" x14ac:dyDescent="0.2">
      <c r="B126" s="16"/>
      <c r="C126" s="66"/>
      <c r="D126" s="16"/>
      <c r="E126" s="16"/>
      <c r="F126" s="16"/>
      <c r="G126" s="16"/>
      <c r="H126" s="16"/>
      <c r="I126" s="16"/>
      <c r="J126" s="16"/>
      <c r="K126" s="16"/>
      <c r="L126" s="16"/>
      <c r="M126"/>
      <c r="N126"/>
      <c r="O126"/>
    </row>
    <row r="127" spans="2:15" s="707" customFormat="1" x14ac:dyDescent="0.2">
      <c r="B127" s="16"/>
      <c r="C127" s="66"/>
      <c r="D127" s="16"/>
      <c r="E127" s="16"/>
      <c r="F127" s="16"/>
      <c r="G127" s="16"/>
      <c r="H127" s="16"/>
      <c r="I127" s="16"/>
      <c r="J127" s="16"/>
      <c r="K127" s="16"/>
      <c r="L127" s="16"/>
      <c r="M127"/>
      <c r="N127"/>
      <c r="O127"/>
    </row>
    <row r="128" spans="2:15" s="707" customFormat="1" x14ac:dyDescent="0.2">
      <c r="B128" s="16"/>
      <c r="C128" s="66"/>
      <c r="D128" s="16"/>
      <c r="E128" s="16"/>
      <c r="F128" s="16"/>
      <c r="G128" s="16"/>
      <c r="H128" s="16"/>
      <c r="I128" s="16"/>
      <c r="J128" s="16"/>
      <c r="K128" s="16"/>
      <c r="L128" s="16"/>
      <c r="M128"/>
      <c r="N128"/>
      <c r="O128"/>
    </row>
    <row r="129" spans="2:15" s="707" customFormat="1" x14ac:dyDescent="0.2">
      <c r="B129" s="16"/>
      <c r="C129" s="66"/>
      <c r="D129" s="16"/>
      <c r="E129" s="16"/>
      <c r="F129" s="16"/>
      <c r="G129" s="16"/>
      <c r="H129" s="16"/>
      <c r="I129" s="16"/>
      <c r="J129" s="16"/>
      <c r="K129" s="16"/>
      <c r="L129" s="16"/>
      <c r="M129"/>
      <c r="N129"/>
      <c r="O129"/>
    </row>
    <row r="130" spans="2:15" s="707" customFormat="1" x14ac:dyDescent="0.2">
      <c r="B130" s="16"/>
      <c r="C130" s="66"/>
      <c r="D130" s="16"/>
      <c r="E130" s="16"/>
      <c r="F130" s="16"/>
      <c r="G130" s="16"/>
      <c r="H130" s="16"/>
      <c r="I130" s="16"/>
      <c r="J130" s="16"/>
      <c r="K130" s="16"/>
      <c r="L130" s="16"/>
      <c r="M130"/>
      <c r="N130"/>
      <c r="O130"/>
    </row>
    <row r="131" spans="2:15" s="707" customFormat="1" x14ac:dyDescent="0.2">
      <c r="B131" s="16"/>
      <c r="C131" s="66"/>
      <c r="D131" s="16"/>
      <c r="E131" s="16"/>
      <c r="F131" s="16"/>
      <c r="G131" s="16"/>
      <c r="H131" s="16"/>
      <c r="I131" s="16"/>
      <c r="J131" s="16"/>
      <c r="K131" s="16"/>
      <c r="L131" s="16"/>
      <c r="M131"/>
      <c r="N131"/>
      <c r="O131"/>
    </row>
    <row r="132" spans="2:15" s="707" customFormat="1" x14ac:dyDescent="0.2">
      <c r="B132" s="16"/>
      <c r="C132" s="66"/>
      <c r="D132" s="16"/>
      <c r="E132" s="16"/>
      <c r="F132" s="16"/>
      <c r="G132" s="16"/>
      <c r="H132" s="16"/>
      <c r="I132" s="16"/>
      <c r="J132" s="16"/>
      <c r="K132" s="16"/>
      <c r="L132" s="16"/>
      <c r="M132"/>
      <c r="N132"/>
      <c r="O132"/>
    </row>
    <row r="133" spans="2:15" s="707" customFormat="1" x14ac:dyDescent="0.2">
      <c r="B133" s="16"/>
      <c r="C133" s="66"/>
      <c r="D133" s="16"/>
      <c r="E133" s="16"/>
      <c r="F133" s="16"/>
      <c r="G133" s="16"/>
      <c r="H133" s="16"/>
      <c r="I133" s="16"/>
      <c r="J133" s="16"/>
      <c r="K133" s="16"/>
      <c r="L133" s="16"/>
      <c r="M133"/>
      <c r="N133"/>
      <c r="O133"/>
    </row>
    <row r="134" spans="2:15" s="707" customFormat="1" x14ac:dyDescent="0.2">
      <c r="B134" s="16"/>
      <c r="C134" s="66"/>
      <c r="D134" s="16"/>
      <c r="E134" s="16"/>
      <c r="F134" s="16"/>
      <c r="G134" s="16"/>
      <c r="H134" s="16"/>
      <c r="I134" s="16"/>
      <c r="J134" s="16"/>
      <c r="K134" s="16"/>
      <c r="L134" s="16"/>
      <c r="M134"/>
      <c r="N134"/>
      <c r="O134"/>
    </row>
    <row r="135" spans="2:15" s="707" customFormat="1" x14ac:dyDescent="0.2">
      <c r="B135" s="16"/>
      <c r="C135" s="66"/>
      <c r="D135" s="16"/>
      <c r="E135" s="16"/>
      <c r="F135" s="16"/>
      <c r="G135" s="16"/>
      <c r="H135" s="16"/>
      <c r="I135" s="16"/>
      <c r="J135" s="16"/>
      <c r="K135" s="16"/>
      <c r="L135" s="16"/>
      <c r="M135"/>
      <c r="N135"/>
      <c r="O135"/>
    </row>
    <row r="136" spans="2:15" s="707" customFormat="1" x14ac:dyDescent="0.2">
      <c r="B136" s="16"/>
      <c r="C136" s="66"/>
      <c r="D136" s="16"/>
      <c r="E136" s="16"/>
      <c r="F136" s="16"/>
      <c r="G136" s="16"/>
      <c r="H136" s="16"/>
      <c r="I136" s="16"/>
      <c r="J136" s="16"/>
      <c r="K136" s="16"/>
      <c r="L136" s="16"/>
      <c r="M136"/>
      <c r="N136"/>
      <c r="O136"/>
    </row>
    <row r="137" spans="2:15" s="707" customFormat="1" x14ac:dyDescent="0.2">
      <c r="B137" s="16"/>
      <c r="C137" s="66"/>
      <c r="D137" s="16"/>
      <c r="E137" s="16"/>
      <c r="F137" s="16"/>
      <c r="G137" s="16"/>
      <c r="H137" s="16"/>
      <c r="I137" s="16"/>
      <c r="J137" s="16"/>
      <c r="K137" s="16"/>
      <c r="L137" s="16"/>
      <c r="M137"/>
      <c r="N137"/>
      <c r="O137"/>
    </row>
    <row r="138" spans="2:15" s="707" customFormat="1" x14ac:dyDescent="0.2">
      <c r="B138" s="16"/>
      <c r="C138" s="66"/>
      <c r="D138" s="16"/>
      <c r="E138" s="16"/>
      <c r="F138" s="16"/>
      <c r="G138" s="16"/>
      <c r="H138" s="16"/>
      <c r="I138" s="16"/>
      <c r="J138" s="16"/>
      <c r="K138" s="16"/>
      <c r="L138" s="16"/>
      <c r="M138"/>
      <c r="N138"/>
      <c r="O138"/>
    </row>
    <row r="139" spans="2:15" s="707" customFormat="1" x14ac:dyDescent="0.2">
      <c r="B139" s="16"/>
      <c r="C139" s="66"/>
      <c r="D139" s="16"/>
      <c r="E139" s="16"/>
      <c r="F139" s="16"/>
      <c r="G139" s="16"/>
      <c r="H139" s="16"/>
      <c r="I139" s="16"/>
      <c r="J139" s="16"/>
      <c r="K139" s="16"/>
      <c r="L139" s="16"/>
      <c r="M139"/>
      <c r="N139"/>
      <c r="O139"/>
    </row>
    <row r="140" spans="2:15" s="707" customFormat="1" x14ac:dyDescent="0.2">
      <c r="B140" s="16"/>
      <c r="C140" s="66"/>
      <c r="D140" s="16"/>
      <c r="E140" s="16"/>
      <c r="F140" s="16"/>
      <c r="G140" s="16"/>
      <c r="H140" s="16"/>
      <c r="I140" s="16"/>
      <c r="J140" s="16"/>
      <c r="K140" s="16"/>
      <c r="L140" s="16"/>
      <c r="M140"/>
      <c r="N140"/>
      <c r="O140"/>
    </row>
    <row r="141" spans="2:15" s="707" customFormat="1" x14ac:dyDescent="0.2">
      <c r="B141" s="16"/>
      <c r="C141" s="66"/>
      <c r="D141" s="16"/>
      <c r="E141" s="16"/>
      <c r="F141" s="16"/>
      <c r="G141" s="16"/>
      <c r="H141" s="16"/>
      <c r="I141" s="16"/>
      <c r="J141" s="16"/>
      <c r="K141" s="16"/>
      <c r="L141" s="16"/>
      <c r="M141"/>
      <c r="N141"/>
      <c r="O141"/>
    </row>
    <row r="142" spans="2:15" s="707" customFormat="1" x14ac:dyDescent="0.2">
      <c r="B142" s="16"/>
      <c r="C142" s="66"/>
      <c r="D142" s="16"/>
      <c r="E142" s="16"/>
      <c r="F142" s="16"/>
      <c r="G142" s="16"/>
      <c r="H142" s="16"/>
      <c r="I142" s="16"/>
      <c r="J142" s="16"/>
      <c r="K142" s="16"/>
      <c r="L142" s="16"/>
      <c r="M142"/>
      <c r="N142"/>
      <c r="O142"/>
    </row>
    <row r="143" spans="2:15" s="707" customFormat="1" x14ac:dyDescent="0.2">
      <c r="B143" s="16"/>
      <c r="C143" s="66"/>
      <c r="D143" s="16"/>
      <c r="E143" s="16"/>
      <c r="F143" s="16"/>
      <c r="G143" s="16"/>
      <c r="H143" s="16"/>
      <c r="I143" s="16"/>
      <c r="J143" s="16"/>
      <c r="K143" s="16"/>
      <c r="L143" s="16"/>
      <c r="M143"/>
      <c r="N143"/>
      <c r="O143"/>
    </row>
    <row r="144" spans="2:15" s="707" customFormat="1" x14ac:dyDescent="0.2">
      <c r="B144" s="16"/>
      <c r="C144" s="66"/>
      <c r="D144" s="16"/>
      <c r="E144" s="16"/>
      <c r="F144" s="16"/>
      <c r="G144" s="16"/>
      <c r="H144" s="16"/>
      <c r="I144" s="16"/>
      <c r="J144" s="16"/>
      <c r="K144" s="16"/>
      <c r="L144" s="16"/>
      <c r="M144"/>
      <c r="N144"/>
      <c r="O144"/>
    </row>
    <row r="145" spans="2:15" s="707" customFormat="1" x14ac:dyDescent="0.2">
      <c r="B145" s="16"/>
      <c r="C145" s="66"/>
      <c r="D145" s="16"/>
      <c r="E145" s="16"/>
      <c r="F145" s="16"/>
      <c r="G145" s="16"/>
      <c r="H145" s="16"/>
      <c r="I145" s="16"/>
      <c r="J145" s="16"/>
      <c r="K145" s="16"/>
      <c r="L145" s="16"/>
      <c r="M145"/>
      <c r="N145"/>
      <c r="O145"/>
    </row>
    <row r="146" spans="2:15" s="707" customFormat="1" x14ac:dyDescent="0.2">
      <c r="B146" s="16"/>
      <c r="C146" s="66"/>
      <c r="D146" s="16"/>
      <c r="E146" s="16"/>
      <c r="F146" s="16"/>
      <c r="G146" s="16"/>
      <c r="H146" s="16"/>
      <c r="I146" s="16"/>
      <c r="J146" s="16"/>
      <c r="K146" s="16"/>
      <c r="L146" s="16"/>
      <c r="M146"/>
      <c r="N146"/>
      <c r="O146"/>
    </row>
    <row r="147" spans="2:15" s="707" customFormat="1" x14ac:dyDescent="0.2">
      <c r="B147" s="16"/>
      <c r="C147" s="66"/>
      <c r="D147" s="16"/>
      <c r="E147" s="16"/>
      <c r="F147" s="16"/>
      <c r="G147" s="16"/>
      <c r="H147" s="16"/>
      <c r="I147" s="16"/>
      <c r="J147" s="16"/>
      <c r="K147" s="16"/>
      <c r="L147" s="16"/>
      <c r="M147"/>
      <c r="N147"/>
      <c r="O147"/>
    </row>
    <row r="148" spans="2:15" s="707" customFormat="1" x14ac:dyDescent="0.2">
      <c r="B148" s="16"/>
      <c r="C148" s="66"/>
      <c r="D148" s="16"/>
      <c r="E148" s="16"/>
      <c r="F148" s="16"/>
      <c r="G148" s="16"/>
      <c r="H148" s="16"/>
      <c r="I148" s="16"/>
      <c r="J148" s="16"/>
      <c r="K148" s="16"/>
      <c r="L148" s="16"/>
      <c r="M148"/>
      <c r="N148"/>
      <c r="O148"/>
    </row>
    <row r="149" spans="2:15" s="707" customFormat="1" x14ac:dyDescent="0.2">
      <c r="B149" s="16"/>
      <c r="C149" s="66"/>
      <c r="D149" s="16"/>
      <c r="E149" s="16"/>
      <c r="F149" s="16"/>
      <c r="G149" s="16"/>
      <c r="H149" s="16"/>
      <c r="I149" s="16"/>
      <c r="J149" s="16"/>
      <c r="K149" s="16"/>
      <c r="L149" s="16"/>
      <c r="M149"/>
      <c r="N149"/>
      <c r="O149"/>
    </row>
    <row r="150" spans="2:15" s="707" customFormat="1" x14ac:dyDescent="0.2">
      <c r="B150" s="16"/>
      <c r="C150" s="66"/>
      <c r="D150" s="16"/>
      <c r="E150" s="16"/>
      <c r="F150" s="16"/>
      <c r="G150" s="16"/>
      <c r="H150" s="16"/>
      <c r="I150" s="16"/>
      <c r="J150" s="16"/>
      <c r="K150" s="16"/>
      <c r="L150" s="16"/>
      <c r="M150"/>
      <c r="N150"/>
      <c r="O150"/>
    </row>
    <row r="151" spans="2:15" s="707" customFormat="1" x14ac:dyDescent="0.2">
      <c r="B151" s="16"/>
      <c r="C151" s="66"/>
      <c r="D151" s="16"/>
      <c r="E151" s="16"/>
      <c r="F151" s="16"/>
      <c r="G151" s="16"/>
      <c r="H151" s="16"/>
      <c r="I151" s="16"/>
      <c r="J151" s="16"/>
      <c r="K151" s="16"/>
      <c r="L151" s="16"/>
      <c r="M151"/>
      <c r="N151"/>
      <c r="O151"/>
    </row>
    <row r="152" spans="2:15" s="707" customFormat="1" x14ac:dyDescent="0.2">
      <c r="B152" s="16"/>
      <c r="C152" s="66"/>
      <c r="D152" s="16"/>
      <c r="E152" s="16"/>
      <c r="F152" s="16"/>
      <c r="G152" s="16"/>
      <c r="H152" s="16"/>
      <c r="I152" s="16"/>
      <c r="J152" s="16"/>
      <c r="K152" s="16"/>
      <c r="L152" s="16"/>
      <c r="M152"/>
      <c r="N152"/>
      <c r="O152"/>
    </row>
    <row r="153" spans="2:15" s="707" customFormat="1" x14ac:dyDescent="0.2">
      <c r="B153" s="16"/>
      <c r="C153" s="66"/>
      <c r="D153" s="16"/>
      <c r="E153" s="16"/>
      <c r="F153" s="16"/>
      <c r="G153" s="16"/>
      <c r="H153" s="16"/>
      <c r="I153" s="16"/>
      <c r="J153" s="16"/>
      <c r="K153" s="16"/>
      <c r="L153" s="16"/>
      <c r="M153"/>
      <c r="N153"/>
      <c r="O153"/>
    </row>
    <row r="154" spans="2:15" s="707" customFormat="1" x14ac:dyDescent="0.2">
      <c r="B154" s="16"/>
      <c r="C154" s="66"/>
      <c r="D154" s="16"/>
      <c r="E154" s="16"/>
      <c r="F154" s="16"/>
      <c r="G154" s="16"/>
      <c r="H154" s="16"/>
      <c r="I154" s="16"/>
      <c r="J154" s="16"/>
      <c r="K154" s="16"/>
      <c r="L154" s="16"/>
      <c r="M154"/>
      <c r="N154"/>
      <c r="O154"/>
    </row>
    <row r="155" spans="2:15" s="707" customFormat="1" x14ac:dyDescent="0.2">
      <c r="B155" s="16"/>
      <c r="C155" s="66"/>
      <c r="D155" s="16"/>
      <c r="E155" s="16"/>
      <c r="F155" s="16"/>
      <c r="G155" s="16"/>
      <c r="H155" s="16"/>
      <c r="I155" s="16"/>
      <c r="J155" s="16"/>
      <c r="K155" s="16"/>
      <c r="L155" s="16"/>
      <c r="M155"/>
      <c r="N155"/>
      <c r="O155"/>
    </row>
    <row r="156" spans="2:15" s="707" customFormat="1" x14ac:dyDescent="0.2">
      <c r="B156" s="16"/>
      <c r="C156" s="66"/>
      <c r="D156" s="16"/>
      <c r="E156" s="16"/>
      <c r="F156" s="16"/>
      <c r="G156" s="16"/>
      <c r="H156" s="16"/>
      <c r="I156" s="16"/>
      <c r="J156" s="16"/>
      <c r="K156" s="16"/>
      <c r="L156" s="16"/>
      <c r="M156"/>
      <c r="N156"/>
      <c r="O156"/>
    </row>
    <row r="157" spans="2:15" s="707" customFormat="1" x14ac:dyDescent="0.2">
      <c r="B157" s="16"/>
      <c r="C157" s="66"/>
      <c r="D157" s="16"/>
      <c r="E157" s="16"/>
      <c r="F157" s="16"/>
      <c r="G157" s="16"/>
      <c r="H157" s="16"/>
      <c r="I157" s="16"/>
      <c r="J157" s="16"/>
      <c r="K157" s="16"/>
      <c r="L157" s="16"/>
      <c r="M157"/>
      <c r="N157"/>
      <c r="O157"/>
    </row>
    <row r="158" spans="2:15" s="707" customFormat="1" x14ac:dyDescent="0.2">
      <c r="B158" s="16"/>
      <c r="C158" s="66"/>
      <c r="D158" s="16"/>
      <c r="E158" s="16"/>
      <c r="F158" s="16"/>
      <c r="G158" s="16"/>
      <c r="H158" s="16"/>
      <c r="I158" s="16"/>
      <c r="J158" s="16"/>
      <c r="K158" s="16"/>
      <c r="L158" s="16"/>
      <c r="M158"/>
      <c r="N158"/>
      <c r="O158"/>
    </row>
    <row r="159" spans="2:15" s="707" customFormat="1" x14ac:dyDescent="0.2">
      <c r="B159" s="16"/>
      <c r="C159" s="66"/>
      <c r="D159" s="16"/>
      <c r="E159" s="16"/>
      <c r="F159" s="16"/>
      <c r="G159" s="16"/>
      <c r="H159" s="16"/>
      <c r="I159" s="16"/>
      <c r="J159" s="16"/>
      <c r="K159" s="16"/>
      <c r="L159" s="16"/>
      <c r="M159"/>
      <c r="N159"/>
      <c r="O159"/>
    </row>
    <row r="160" spans="2:15" s="707" customFormat="1" x14ac:dyDescent="0.2">
      <c r="B160" s="16"/>
      <c r="C160" s="66"/>
      <c r="D160" s="16"/>
      <c r="E160" s="16"/>
      <c r="F160" s="16"/>
      <c r="G160" s="16"/>
      <c r="H160" s="16"/>
      <c r="I160" s="16"/>
      <c r="J160" s="16"/>
      <c r="K160" s="16"/>
      <c r="L160" s="16"/>
      <c r="M160"/>
      <c r="N160"/>
      <c r="O160"/>
    </row>
    <row r="161" spans="2:15" s="707" customFormat="1" x14ac:dyDescent="0.2">
      <c r="B161" s="16"/>
      <c r="C161" s="66"/>
      <c r="D161" s="16"/>
      <c r="E161" s="16"/>
      <c r="F161" s="16"/>
      <c r="G161" s="16"/>
      <c r="H161" s="16"/>
      <c r="I161" s="16"/>
      <c r="J161" s="16"/>
      <c r="K161" s="16"/>
      <c r="L161" s="16"/>
      <c r="M161"/>
      <c r="N161"/>
      <c r="O161"/>
    </row>
    <row r="162" spans="2:15" s="707" customFormat="1" x14ac:dyDescent="0.2">
      <c r="B162" s="16"/>
      <c r="C162" s="66"/>
      <c r="D162" s="16"/>
      <c r="E162" s="16"/>
      <c r="F162" s="16"/>
      <c r="G162" s="16"/>
      <c r="H162" s="16"/>
      <c r="I162" s="16"/>
      <c r="J162" s="16"/>
      <c r="K162" s="16"/>
      <c r="L162" s="16"/>
      <c r="M162"/>
      <c r="N162"/>
      <c r="O162"/>
    </row>
    <row r="163" spans="2:15" s="707" customFormat="1" x14ac:dyDescent="0.2">
      <c r="B163" s="16"/>
      <c r="C163" s="66"/>
      <c r="D163" s="16"/>
      <c r="E163" s="16"/>
      <c r="F163" s="16"/>
      <c r="G163" s="16"/>
      <c r="H163" s="16"/>
      <c r="I163" s="16"/>
      <c r="J163" s="16"/>
      <c r="K163" s="16"/>
      <c r="L163" s="16"/>
      <c r="M163"/>
      <c r="N163"/>
      <c r="O163"/>
    </row>
    <row r="164" spans="2:15" s="707" customFormat="1" x14ac:dyDescent="0.2">
      <c r="B164" s="16"/>
      <c r="C164" s="66"/>
      <c r="D164" s="16"/>
      <c r="E164" s="16"/>
      <c r="F164" s="16"/>
      <c r="G164" s="16"/>
      <c r="H164" s="16"/>
      <c r="I164" s="16"/>
      <c r="J164" s="16"/>
      <c r="K164" s="16"/>
      <c r="L164" s="16"/>
      <c r="M164"/>
      <c r="N164"/>
      <c r="O164"/>
    </row>
    <row r="165" spans="2:15" s="707" customFormat="1" x14ac:dyDescent="0.2">
      <c r="B165" s="16"/>
      <c r="C165" s="66"/>
      <c r="D165" s="16"/>
      <c r="E165" s="16"/>
      <c r="F165" s="16"/>
      <c r="G165" s="16"/>
      <c r="H165" s="16"/>
      <c r="I165" s="16"/>
      <c r="J165" s="16"/>
      <c r="K165" s="16"/>
      <c r="L165" s="16"/>
      <c r="M165"/>
      <c r="N165"/>
      <c r="O165"/>
    </row>
    <row r="166" spans="2:15" s="707" customFormat="1" x14ac:dyDescent="0.2">
      <c r="B166" s="16"/>
      <c r="C166" s="66"/>
      <c r="D166" s="16"/>
      <c r="E166" s="16"/>
      <c r="F166" s="16"/>
      <c r="G166" s="16"/>
      <c r="H166" s="16"/>
      <c r="I166" s="16"/>
      <c r="J166" s="16"/>
      <c r="K166" s="16"/>
      <c r="L166" s="16"/>
      <c r="M166"/>
      <c r="N166"/>
      <c r="O166"/>
    </row>
    <row r="167" spans="2:15" s="707" customFormat="1" x14ac:dyDescent="0.2">
      <c r="B167" s="16"/>
      <c r="C167" s="66"/>
      <c r="D167" s="16"/>
      <c r="E167" s="16"/>
      <c r="F167" s="16"/>
      <c r="G167" s="16"/>
      <c r="H167" s="16"/>
      <c r="I167" s="16"/>
      <c r="J167" s="16"/>
      <c r="K167" s="16"/>
      <c r="L167" s="16"/>
      <c r="M167"/>
      <c r="N167"/>
      <c r="O167"/>
    </row>
    <row r="168" spans="2:15" s="707" customFormat="1" x14ac:dyDescent="0.2">
      <c r="B168" s="16"/>
      <c r="C168" s="66"/>
      <c r="D168" s="16"/>
      <c r="E168" s="16"/>
      <c r="F168" s="16"/>
      <c r="G168" s="16"/>
      <c r="H168" s="16"/>
      <c r="I168" s="16"/>
      <c r="J168" s="16"/>
      <c r="K168" s="16"/>
      <c r="L168" s="16"/>
      <c r="M168"/>
      <c r="N168"/>
      <c r="O168"/>
    </row>
    <row r="169" spans="2:15" s="707" customFormat="1" x14ac:dyDescent="0.2">
      <c r="B169" s="16"/>
      <c r="C169" s="66"/>
      <c r="D169" s="16"/>
      <c r="E169" s="16"/>
      <c r="F169" s="16"/>
      <c r="G169" s="16"/>
      <c r="H169" s="16"/>
      <c r="I169" s="16"/>
      <c r="J169" s="16"/>
      <c r="K169" s="16"/>
      <c r="L169" s="16"/>
      <c r="M169"/>
      <c r="N169"/>
      <c r="O169"/>
    </row>
    <row r="170" spans="2:15" s="707" customFormat="1" x14ac:dyDescent="0.2">
      <c r="B170" s="16"/>
      <c r="C170" s="66"/>
      <c r="D170" s="16"/>
      <c r="E170" s="16"/>
      <c r="F170" s="16"/>
      <c r="G170" s="16"/>
      <c r="H170" s="16"/>
      <c r="I170" s="16"/>
      <c r="J170" s="16"/>
      <c r="K170" s="16"/>
      <c r="L170" s="16"/>
      <c r="M170"/>
      <c r="N170"/>
      <c r="O170"/>
    </row>
    <row r="171" spans="2:15" s="707" customFormat="1" x14ac:dyDescent="0.2">
      <c r="B171" s="16"/>
      <c r="C171" s="66"/>
      <c r="D171" s="16"/>
      <c r="E171" s="16"/>
      <c r="F171" s="16"/>
      <c r="G171" s="16"/>
      <c r="H171" s="16"/>
      <c r="I171" s="16"/>
      <c r="J171" s="16"/>
      <c r="K171" s="16"/>
      <c r="L171" s="16"/>
      <c r="M171"/>
      <c r="N171"/>
      <c r="O171"/>
    </row>
    <row r="172" spans="2:15" s="707" customFormat="1" x14ac:dyDescent="0.2">
      <c r="B172" s="16"/>
      <c r="C172" s="66"/>
      <c r="D172" s="16"/>
      <c r="E172" s="16"/>
      <c r="F172" s="16"/>
      <c r="G172" s="16"/>
      <c r="H172" s="16"/>
      <c r="I172" s="16"/>
      <c r="J172" s="16"/>
      <c r="K172" s="16"/>
      <c r="L172" s="16"/>
      <c r="M172"/>
      <c r="N172"/>
      <c r="O172"/>
    </row>
    <row r="173" spans="2:15" s="707" customFormat="1" x14ac:dyDescent="0.2">
      <c r="B173" s="16"/>
      <c r="C173" s="66"/>
      <c r="D173" s="16"/>
      <c r="E173" s="16"/>
      <c r="F173" s="16"/>
      <c r="G173" s="16"/>
      <c r="H173" s="16"/>
      <c r="I173" s="16"/>
      <c r="J173" s="16"/>
      <c r="K173" s="16"/>
      <c r="L173" s="16"/>
      <c r="M173"/>
      <c r="N173"/>
      <c r="O173"/>
    </row>
    <row r="174" spans="2:15" s="707" customFormat="1" x14ac:dyDescent="0.2">
      <c r="B174" s="16"/>
      <c r="C174" s="66"/>
      <c r="D174" s="16"/>
      <c r="E174" s="16"/>
      <c r="F174" s="16"/>
      <c r="G174" s="16"/>
      <c r="H174" s="16"/>
      <c r="I174" s="16"/>
      <c r="J174" s="16"/>
      <c r="K174" s="16"/>
      <c r="L174" s="16"/>
      <c r="M174"/>
      <c r="N174"/>
      <c r="O174"/>
    </row>
    <row r="175" spans="2:15" s="707" customFormat="1" x14ac:dyDescent="0.2">
      <c r="B175" s="16"/>
      <c r="C175" s="66"/>
      <c r="D175" s="16"/>
      <c r="E175" s="16"/>
      <c r="F175" s="16"/>
      <c r="G175" s="16"/>
      <c r="H175" s="16"/>
      <c r="I175" s="16"/>
      <c r="J175" s="16"/>
      <c r="K175" s="16"/>
      <c r="L175" s="16"/>
      <c r="M175"/>
      <c r="N175"/>
      <c r="O175"/>
    </row>
    <row r="176" spans="2:15" s="707" customFormat="1" x14ac:dyDescent="0.2">
      <c r="B176" s="16"/>
      <c r="C176" s="66"/>
      <c r="D176" s="16"/>
      <c r="E176" s="16"/>
      <c r="F176" s="16"/>
      <c r="G176" s="16"/>
      <c r="H176" s="16"/>
      <c r="I176" s="16"/>
      <c r="J176" s="16"/>
      <c r="K176" s="16"/>
      <c r="L176" s="16"/>
      <c r="M176"/>
      <c r="N176"/>
      <c r="O176"/>
    </row>
    <row r="177" spans="2:15" s="707" customFormat="1" x14ac:dyDescent="0.2">
      <c r="B177" s="16"/>
      <c r="C177" s="66"/>
      <c r="D177" s="16"/>
      <c r="E177" s="16"/>
      <c r="F177" s="16"/>
      <c r="G177" s="16"/>
      <c r="H177" s="16"/>
      <c r="I177" s="16"/>
      <c r="J177" s="16"/>
      <c r="K177" s="16"/>
      <c r="L177" s="16"/>
      <c r="M177"/>
      <c r="N177"/>
      <c r="O177"/>
    </row>
    <row r="178" spans="2:15" s="707" customFormat="1" x14ac:dyDescent="0.2">
      <c r="B178" s="16"/>
      <c r="C178" s="66"/>
      <c r="D178" s="16"/>
      <c r="E178" s="16"/>
      <c r="F178" s="16"/>
      <c r="G178" s="16"/>
      <c r="H178" s="16"/>
      <c r="I178" s="16"/>
      <c r="J178" s="16"/>
      <c r="K178" s="16"/>
      <c r="L178" s="16"/>
      <c r="M178"/>
      <c r="N178"/>
      <c r="O178"/>
    </row>
    <row r="179" spans="2:15" s="707" customFormat="1" x14ac:dyDescent="0.2">
      <c r="B179" s="16"/>
      <c r="C179" s="66"/>
      <c r="D179" s="16"/>
      <c r="E179" s="16"/>
      <c r="F179" s="16"/>
      <c r="G179" s="16"/>
      <c r="H179" s="16"/>
      <c r="I179" s="16"/>
      <c r="J179" s="16"/>
      <c r="K179" s="16"/>
      <c r="L179" s="16"/>
      <c r="M179"/>
      <c r="N179"/>
      <c r="O179"/>
    </row>
    <row r="180" spans="2:15" s="707" customFormat="1" x14ac:dyDescent="0.2">
      <c r="B180" s="16"/>
      <c r="C180" s="66"/>
      <c r="D180" s="16"/>
      <c r="E180" s="16"/>
      <c r="F180" s="16"/>
      <c r="G180" s="16"/>
      <c r="H180" s="16"/>
      <c r="I180" s="16"/>
      <c r="J180" s="16"/>
      <c r="K180" s="16"/>
      <c r="L180" s="16"/>
      <c r="M180"/>
      <c r="N180"/>
      <c r="O180"/>
    </row>
    <row r="181" spans="2:15" s="707" customFormat="1" x14ac:dyDescent="0.2">
      <c r="B181" s="16"/>
      <c r="C181" s="66"/>
      <c r="D181" s="16"/>
      <c r="E181" s="16"/>
      <c r="F181" s="16"/>
      <c r="G181" s="16"/>
      <c r="H181" s="16"/>
      <c r="I181" s="16"/>
      <c r="J181" s="16"/>
      <c r="K181" s="16"/>
      <c r="L181" s="16"/>
      <c r="M181"/>
      <c r="N181"/>
      <c r="O181"/>
    </row>
    <row r="182" spans="2:15" s="707" customFormat="1" x14ac:dyDescent="0.2">
      <c r="B182" s="16"/>
      <c r="C182" s="66"/>
      <c r="D182" s="16"/>
      <c r="E182" s="16"/>
      <c r="F182" s="16"/>
      <c r="G182" s="16"/>
      <c r="H182" s="16"/>
      <c r="I182" s="16"/>
      <c r="J182" s="16"/>
      <c r="K182" s="16"/>
      <c r="L182" s="16"/>
      <c r="M182"/>
      <c r="N182"/>
      <c r="O182"/>
    </row>
    <row r="183" spans="2:15" s="707" customFormat="1" x14ac:dyDescent="0.2">
      <c r="B183" s="16"/>
      <c r="C183" s="66"/>
      <c r="D183" s="16"/>
      <c r="E183" s="16"/>
      <c r="F183" s="16"/>
      <c r="G183" s="16"/>
      <c r="H183" s="16"/>
      <c r="I183" s="16"/>
      <c r="J183" s="16"/>
      <c r="K183" s="16"/>
      <c r="L183" s="16"/>
      <c r="M183"/>
      <c r="N183"/>
      <c r="O183"/>
    </row>
    <row r="184" spans="2:15" s="707" customFormat="1" x14ac:dyDescent="0.2">
      <c r="B184" s="16"/>
      <c r="C184" s="66"/>
      <c r="D184" s="16"/>
      <c r="E184" s="16"/>
      <c r="F184" s="16"/>
      <c r="G184" s="16"/>
      <c r="H184" s="16"/>
      <c r="I184" s="16"/>
      <c r="J184" s="16"/>
      <c r="K184" s="16"/>
      <c r="L184" s="16"/>
      <c r="M184"/>
      <c r="N184"/>
      <c r="O184"/>
    </row>
    <row r="185" spans="2:15" s="707" customFormat="1" x14ac:dyDescent="0.2">
      <c r="B185" s="16"/>
      <c r="C185" s="66"/>
      <c r="D185" s="16"/>
      <c r="E185" s="16"/>
      <c r="F185" s="16"/>
      <c r="G185" s="16"/>
      <c r="H185" s="16"/>
      <c r="I185" s="16"/>
      <c r="J185" s="16"/>
      <c r="K185" s="16"/>
      <c r="L185" s="16"/>
      <c r="M185"/>
      <c r="N185"/>
      <c r="O185"/>
    </row>
    <row r="186" spans="2:15" s="707" customFormat="1" x14ac:dyDescent="0.2">
      <c r="B186" s="16"/>
      <c r="C186" s="66"/>
      <c r="D186" s="16"/>
      <c r="E186" s="16"/>
      <c r="F186" s="16"/>
      <c r="G186" s="16"/>
      <c r="H186" s="16"/>
      <c r="I186" s="16"/>
      <c r="J186" s="16"/>
      <c r="K186" s="16"/>
      <c r="L186" s="16"/>
      <c r="M186"/>
      <c r="N186"/>
      <c r="O186"/>
    </row>
    <row r="187" spans="2:15" s="707" customFormat="1" x14ac:dyDescent="0.2">
      <c r="B187" s="16"/>
      <c r="C187" s="66"/>
      <c r="D187" s="16"/>
      <c r="E187" s="16"/>
      <c r="F187" s="16"/>
      <c r="G187" s="16"/>
      <c r="H187" s="16"/>
      <c r="I187" s="16"/>
      <c r="J187" s="16"/>
      <c r="K187" s="16"/>
      <c r="L187" s="16"/>
      <c r="M187"/>
      <c r="N187"/>
      <c r="O187"/>
    </row>
    <row r="188" spans="2:15" s="707" customFormat="1" x14ac:dyDescent="0.2">
      <c r="B188" s="16"/>
      <c r="C188" s="66"/>
      <c r="D188" s="16"/>
      <c r="E188" s="16"/>
      <c r="F188" s="16"/>
      <c r="G188" s="16"/>
      <c r="H188" s="16"/>
      <c r="I188" s="16"/>
      <c r="J188" s="16"/>
      <c r="K188" s="16"/>
      <c r="L188" s="16"/>
      <c r="M188"/>
      <c r="N188"/>
      <c r="O188"/>
    </row>
    <row r="189" spans="2:15" s="707" customFormat="1" x14ac:dyDescent="0.2">
      <c r="B189" s="16"/>
      <c r="C189" s="66"/>
      <c r="D189" s="16"/>
      <c r="E189" s="16"/>
      <c r="F189" s="16"/>
      <c r="G189" s="16"/>
      <c r="H189" s="16"/>
      <c r="I189" s="16"/>
      <c r="J189" s="16"/>
      <c r="K189" s="16"/>
      <c r="L189" s="16"/>
      <c r="M189"/>
      <c r="N189"/>
      <c r="O189"/>
    </row>
    <row r="190" spans="2:15" s="707" customFormat="1" x14ac:dyDescent="0.2">
      <c r="B190" s="16"/>
      <c r="C190" s="66"/>
      <c r="D190" s="16"/>
      <c r="E190" s="16"/>
      <c r="F190" s="16"/>
      <c r="G190" s="16"/>
      <c r="H190" s="16"/>
      <c r="I190" s="16"/>
      <c r="J190" s="16"/>
      <c r="K190" s="16"/>
      <c r="L190" s="16"/>
      <c r="M190"/>
      <c r="N190"/>
      <c r="O190"/>
    </row>
    <row r="191" spans="2:15" s="707" customFormat="1" x14ac:dyDescent="0.2">
      <c r="B191" s="16"/>
      <c r="C191" s="66"/>
      <c r="D191" s="16"/>
      <c r="E191" s="16"/>
      <c r="F191" s="16"/>
      <c r="G191" s="16"/>
      <c r="H191" s="16"/>
      <c r="I191" s="16"/>
      <c r="J191" s="16"/>
      <c r="K191" s="16"/>
      <c r="L191" s="16"/>
      <c r="M191"/>
      <c r="N191"/>
      <c r="O191"/>
    </row>
    <row r="192" spans="2:15" s="707" customFormat="1" x14ac:dyDescent="0.2">
      <c r="B192" s="16"/>
      <c r="C192" s="66"/>
      <c r="D192" s="16"/>
      <c r="E192" s="16"/>
      <c r="F192" s="16"/>
      <c r="G192" s="16"/>
      <c r="H192" s="16"/>
      <c r="I192" s="16"/>
      <c r="J192" s="16"/>
      <c r="K192" s="16"/>
      <c r="L192" s="16"/>
      <c r="M192"/>
      <c r="N192"/>
      <c r="O192"/>
    </row>
    <row r="193" spans="2:15" s="707" customFormat="1" x14ac:dyDescent="0.2">
      <c r="B193" s="16"/>
      <c r="C193" s="66"/>
      <c r="D193" s="16"/>
      <c r="E193" s="16"/>
      <c r="F193" s="16"/>
      <c r="G193" s="16"/>
      <c r="H193" s="16"/>
      <c r="I193" s="16"/>
      <c r="J193" s="16"/>
      <c r="K193" s="16"/>
      <c r="L193" s="16"/>
      <c r="M193"/>
      <c r="N193"/>
      <c r="O193"/>
    </row>
    <row r="194" spans="2:15" s="707" customFormat="1" x14ac:dyDescent="0.2">
      <c r="B194" s="16"/>
      <c r="C194" s="66"/>
      <c r="D194" s="16"/>
      <c r="E194" s="16"/>
      <c r="F194" s="16"/>
      <c r="G194" s="16"/>
      <c r="H194" s="16"/>
      <c r="I194" s="16"/>
      <c r="J194" s="16"/>
      <c r="K194" s="16"/>
      <c r="L194" s="16"/>
      <c r="M194"/>
      <c r="N194"/>
      <c r="O194"/>
    </row>
    <row r="195" spans="2:15" s="707" customFormat="1" x14ac:dyDescent="0.2">
      <c r="B195" s="16"/>
      <c r="C195" s="66"/>
      <c r="D195" s="16"/>
      <c r="E195" s="16"/>
      <c r="F195" s="16"/>
      <c r="G195" s="16"/>
      <c r="H195" s="16"/>
      <c r="I195" s="16"/>
      <c r="J195" s="16"/>
      <c r="K195" s="16"/>
      <c r="L195" s="16"/>
      <c r="M195"/>
      <c r="N195"/>
      <c r="O195"/>
    </row>
    <row r="196" spans="2:15" s="707" customFormat="1" x14ac:dyDescent="0.2">
      <c r="B196" s="16"/>
      <c r="C196" s="66"/>
      <c r="D196" s="16"/>
      <c r="E196" s="16"/>
      <c r="F196" s="16"/>
      <c r="G196" s="16"/>
      <c r="H196" s="16"/>
      <c r="I196" s="16"/>
      <c r="J196" s="16"/>
      <c r="K196" s="16"/>
      <c r="L196" s="16"/>
      <c r="M196"/>
      <c r="N196"/>
      <c r="O196"/>
    </row>
    <row r="197" spans="2:15" s="707" customFormat="1" x14ac:dyDescent="0.2">
      <c r="B197" s="16"/>
      <c r="C197" s="66"/>
      <c r="D197" s="16"/>
      <c r="E197" s="16"/>
      <c r="F197" s="16"/>
      <c r="G197" s="16"/>
      <c r="H197" s="16"/>
      <c r="I197" s="16"/>
      <c r="J197" s="16"/>
      <c r="K197" s="16"/>
      <c r="L197" s="16"/>
      <c r="M197"/>
      <c r="N197"/>
      <c r="O197"/>
    </row>
    <row r="198" spans="2:15" s="707" customFormat="1" x14ac:dyDescent="0.2">
      <c r="B198" s="16"/>
      <c r="C198" s="66"/>
      <c r="D198" s="16"/>
      <c r="E198" s="16"/>
      <c r="F198" s="16"/>
      <c r="G198" s="16"/>
      <c r="H198" s="16"/>
      <c r="I198" s="16"/>
      <c r="J198" s="16"/>
      <c r="K198" s="16"/>
      <c r="L198" s="16"/>
      <c r="M198"/>
      <c r="N198"/>
      <c r="O198"/>
    </row>
    <row r="199" spans="2:15" s="707" customFormat="1" x14ac:dyDescent="0.2">
      <c r="B199" s="16"/>
      <c r="C199" s="66"/>
      <c r="D199" s="16"/>
      <c r="E199" s="16"/>
      <c r="F199" s="16"/>
      <c r="G199" s="16"/>
      <c r="H199" s="16"/>
      <c r="I199" s="16"/>
      <c r="J199" s="16"/>
      <c r="K199" s="16"/>
      <c r="L199" s="16"/>
      <c r="M199"/>
      <c r="N199"/>
      <c r="O199"/>
    </row>
    <row r="200" spans="2:15" s="707" customFormat="1" x14ac:dyDescent="0.2">
      <c r="B200" s="16"/>
      <c r="C200" s="66"/>
      <c r="D200" s="16"/>
      <c r="E200" s="16"/>
      <c r="F200" s="16"/>
      <c r="G200" s="16"/>
      <c r="H200" s="16"/>
      <c r="I200" s="16"/>
      <c r="J200" s="16"/>
      <c r="K200" s="16"/>
      <c r="L200" s="16"/>
      <c r="M200"/>
      <c r="N200"/>
      <c r="O200"/>
    </row>
    <row r="201" spans="2:15" s="707" customFormat="1" x14ac:dyDescent="0.2">
      <c r="B201" s="16"/>
      <c r="C201" s="66"/>
      <c r="D201" s="16"/>
      <c r="E201" s="16"/>
      <c r="F201" s="16"/>
      <c r="G201" s="16"/>
      <c r="H201" s="16"/>
      <c r="I201" s="16"/>
      <c r="J201" s="16"/>
      <c r="K201" s="16"/>
      <c r="L201" s="16"/>
      <c r="M201"/>
      <c r="N201"/>
      <c r="O201"/>
    </row>
    <row r="202" spans="2:15" s="707" customFormat="1" x14ac:dyDescent="0.2">
      <c r="B202" s="16"/>
      <c r="C202" s="66"/>
      <c r="D202" s="16"/>
      <c r="E202" s="16"/>
      <c r="F202" s="16"/>
      <c r="G202" s="16"/>
      <c r="H202" s="16"/>
      <c r="I202" s="16"/>
      <c r="J202" s="16"/>
      <c r="K202" s="16"/>
      <c r="L202" s="16"/>
      <c r="M202"/>
      <c r="N202"/>
      <c r="O202"/>
    </row>
    <row r="203" spans="2:15" s="707" customFormat="1" x14ac:dyDescent="0.2">
      <c r="B203" s="16"/>
      <c r="C203" s="66"/>
      <c r="D203" s="16"/>
      <c r="E203" s="16"/>
      <c r="F203" s="16"/>
      <c r="G203" s="16"/>
      <c r="H203" s="16"/>
      <c r="I203" s="16"/>
      <c r="J203" s="16"/>
      <c r="K203" s="16"/>
      <c r="L203" s="16"/>
      <c r="M203"/>
      <c r="N203"/>
      <c r="O203"/>
    </row>
    <row r="204" spans="2:15" s="707" customFormat="1" x14ac:dyDescent="0.2">
      <c r="B204" s="16"/>
      <c r="C204" s="66"/>
      <c r="D204" s="16"/>
      <c r="E204" s="16"/>
      <c r="F204" s="16"/>
      <c r="G204" s="16"/>
      <c r="H204" s="16"/>
      <c r="I204" s="16"/>
      <c r="J204" s="16"/>
      <c r="K204" s="16"/>
      <c r="L204" s="16"/>
      <c r="M204"/>
      <c r="N204"/>
      <c r="O204"/>
    </row>
    <row r="205" spans="2:15" s="707" customFormat="1" x14ac:dyDescent="0.2">
      <c r="B205" s="16"/>
      <c r="C205" s="66"/>
      <c r="D205" s="16"/>
      <c r="E205" s="16"/>
      <c r="F205" s="16"/>
      <c r="G205" s="16"/>
      <c r="H205" s="16"/>
      <c r="I205" s="16"/>
      <c r="J205" s="16"/>
      <c r="K205" s="16"/>
      <c r="L205" s="16"/>
      <c r="M205"/>
      <c r="N205"/>
      <c r="O205"/>
    </row>
    <row r="206" spans="2:15" s="707" customFormat="1" x14ac:dyDescent="0.2">
      <c r="B206" s="16"/>
      <c r="C206" s="66"/>
      <c r="D206" s="16"/>
      <c r="E206" s="16"/>
      <c r="F206" s="16"/>
      <c r="G206" s="16"/>
      <c r="H206" s="16"/>
      <c r="I206" s="16"/>
      <c r="J206" s="16"/>
      <c r="K206" s="16"/>
      <c r="L206" s="16"/>
      <c r="M206"/>
      <c r="N206"/>
      <c r="O206"/>
    </row>
    <row r="207" spans="2:15" s="707" customFormat="1" x14ac:dyDescent="0.2">
      <c r="B207" s="16"/>
      <c r="C207" s="66"/>
      <c r="D207" s="16"/>
      <c r="E207" s="16"/>
      <c r="F207" s="16"/>
      <c r="G207" s="16"/>
      <c r="H207" s="16"/>
      <c r="I207" s="16"/>
      <c r="J207" s="16"/>
      <c r="K207" s="16"/>
      <c r="L207" s="16"/>
      <c r="M207"/>
      <c r="N207"/>
      <c r="O207"/>
    </row>
    <row r="208" spans="2:15" s="707" customFormat="1" x14ac:dyDescent="0.2">
      <c r="B208" s="16"/>
      <c r="C208" s="66"/>
      <c r="D208" s="16"/>
      <c r="E208" s="16"/>
      <c r="F208" s="16"/>
      <c r="G208" s="16"/>
      <c r="H208" s="16"/>
      <c r="I208" s="16"/>
      <c r="J208" s="16"/>
      <c r="K208" s="16"/>
      <c r="L208" s="16"/>
      <c r="M208"/>
      <c r="N208"/>
      <c r="O208"/>
    </row>
    <row r="209" spans="2:15" s="707" customFormat="1" x14ac:dyDescent="0.2">
      <c r="B209" s="16"/>
      <c r="C209" s="66"/>
      <c r="D209" s="16"/>
      <c r="E209" s="16"/>
      <c r="F209" s="16"/>
      <c r="G209" s="16"/>
      <c r="H209" s="16"/>
      <c r="I209" s="16"/>
      <c r="J209" s="16"/>
      <c r="K209" s="16"/>
      <c r="L209" s="16"/>
      <c r="M209"/>
      <c r="N209"/>
      <c r="O209"/>
    </row>
    <row r="210" spans="2:15" s="707" customFormat="1" x14ac:dyDescent="0.2">
      <c r="B210" s="16"/>
      <c r="C210" s="66"/>
      <c r="D210" s="16"/>
      <c r="E210" s="16"/>
      <c r="F210" s="16"/>
      <c r="G210" s="16"/>
      <c r="H210" s="16"/>
      <c r="I210" s="16"/>
      <c r="J210" s="16"/>
      <c r="K210" s="16"/>
      <c r="L210" s="16"/>
      <c r="M210"/>
      <c r="N210"/>
      <c r="O210"/>
    </row>
    <row r="211" spans="2:15" s="707" customFormat="1" x14ac:dyDescent="0.2">
      <c r="B211" s="16"/>
      <c r="C211" s="66"/>
      <c r="D211" s="16"/>
      <c r="E211" s="16"/>
      <c r="F211" s="16"/>
      <c r="G211" s="16"/>
      <c r="H211" s="16"/>
      <c r="I211" s="16"/>
      <c r="J211" s="16"/>
      <c r="K211" s="16"/>
      <c r="L211" s="16"/>
      <c r="M211"/>
      <c r="N211"/>
      <c r="O211"/>
    </row>
    <row r="212" spans="2:15" s="707" customFormat="1" x14ac:dyDescent="0.2">
      <c r="B212" s="16"/>
      <c r="C212" s="66"/>
      <c r="D212" s="16"/>
      <c r="E212" s="16"/>
      <c r="F212" s="16"/>
      <c r="G212" s="16"/>
      <c r="H212" s="16"/>
      <c r="I212" s="16"/>
      <c r="J212" s="16"/>
      <c r="K212" s="16"/>
      <c r="L212" s="16"/>
      <c r="M212"/>
      <c r="N212"/>
      <c r="O212"/>
    </row>
    <row r="213" spans="2:15" s="707" customFormat="1" x14ac:dyDescent="0.2">
      <c r="B213" s="16"/>
      <c r="C213" s="66"/>
      <c r="D213" s="16"/>
      <c r="E213" s="16"/>
      <c r="F213" s="16"/>
      <c r="G213" s="16"/>
      <c r="H213" s="16"/>
      <c r="I213" s="16"/>
      <c r="J213" s="16"/>
      <c r="K213" s="16"/>
      <c r="L213" s="16"/>
      <c r="M213"/>
      <c r="N213"/>
      <c r="O213"/>
    </row>
    <row r="214" spans="2:15" s="707" customFormat="1" x14ac:dyDescent="0.2">
      <c r="B214" s="16"/>
      <c r="C214" s="66"/>
      <c r="D214" s="16"/>
      <c r="E214" s="16"/>
      <c r="F214" s="16"/>
      <c r="G214" s="16"/>
      <c r="H214" s="16"/>
      <c r="I214" s="16"/>
      <c r="J214" s="16"/>
      <c r="K214" s="16"/>
      <c r="L214" s="16"/>
      <c r="M214"/>
      <c r="N214"/>
      <c r="O214"/>
    </row>
    <row r="215" spans="2:15" s="707" customFormat="1" x14ac:dyDescent="0.2">
      <c r="B215" s="16"/>
      <c r="C215" s="66"/>
      <c r="D215" s="16"/>
      <c r="E215" s="16"/>
      <c r="F215" s="16"/>
      <c r="G215" s="16"/>
      <c r="H215" s="16"/>
      <c r="I215" s="16"/>
      <c r="J215" s="16"/>
      <c r="K215" s="16"/>
      <c r="L215" s="16"/>
      <c r="M215"/>
      <c r="N215"/>
      <c r="O215"/>
    </row>
    <row r="216" spans="2:15" s="707" customFormat="1" x14ac:dyDescent="0.2">
      <c r="B216" s="16"/>
      <c r="C216" s="66"/>
      <c r="D216" s="16"/>
      <c r="E216" s="16"/>
      <c r="F216" s="16"/>
      <c r="G216" s="16"/>
      <c r="H216" s="16"/>
      <c r="I216" s="16"/>
      <c r="J216" s="16"/>
      <c r="K216" s="16"/>
      <c r="L216" s="16"/>
      <c r="M216"/>
      <c r="N216"/>
      <c r="O216"/>
    </row>
    <row r="217" spans="2:15" s="707" customFormat="1" x14ac:dyDescent="0.2">
      <c r="B217" s="16"/>
      <c r="C217" s="66"/>
      <c r="D217" s="16"/>
      <c r="E217" s="16"/>
      <c r="F217" s="16"/>
      <c r="G217" s="16"/>
      <c r="H217" s="16"/>
      <c r="I217" s="16"/>
      <c r="J217" s="16"/>
      <c r="K217" s="16"/>
      <c r="L217" s="16"/>
      <c r="M217"/>
      <c r="N217"/>
      <c r="O217"/>
    </row>
    <row r="218" spans="2:15" s="707" customFormat="1" x14ac:dyDescent="0.2">
      <c r="B218" s="16"/>
      <c r="C218" s="66"/>
      <c r="D218" s="16"/>
      <c r="E218" s="16"/>
      <c r="F218" s="16"/>
      <c r="G218" s="16"/>
      <c r="H218" s="16"/>
      <c r="I218" s="16"/>
      <c r="J218" s="16"/>
      <c r="K218" s="16"/>
      <c r="L218" s="16"/>
      <c r="M218"/>
      <c r="N218"/>
      <c r="O218"/>
    </row>
    <row r="219" spans="2:15" s="707" customFormat="1" x14ac:dyDescent="0.2">
      <c r="B219" s="16"/>
      <c r="C219" s="66"/>
      <c r="D219" s="16"/>
      <c r="E219" s="16"/>
      <c r="F219" s="16"/>
      <c r="G219" s="16"/>
      <c r="H219" s="16"/>
      <c r="I219" s="16"/>
      <c r="J219" s="16"/>
      <c r="K219" s="16"/>
      <c r="L219" s="16"/>
      <c r="M219"/>
      <c r="N219"/>
      <c r="O219"/>
    </row>
    <row r="220" spans="2:15" s="707" customFormat="1" x14ac:dyDescent="0.2">
      <c r="B220" s="16"/>
      <c r="C220" s="66"/>
      <c r="D220" s="16"/>
      <c r="E220" s="16"/>
      <c r="F220" s="16"/>
      <c r="G220" s="16"/>
      <c r="H220" s="16"/>
      <c r="I220" s="16"/>
      <c r="J220" s="16"/>
      <c r="K220" s="16"/>
      <c r="L220" s="16"/>
      <c r="M220"/>
      <c r="N220"/>
      <c r="O220"/>
    </row>
    <row r="221" spans="2:15" s="707" customFormat="1" x14ac:dyDescent="0.2">
      <c r="B221" s="16"/>
      <c r="C221" s="66"/>
      <c r="D221" s="16"/>
      <c r="E221" s="16"/>
      <c r="F221" s="16"/>
      <c r="G221" s="16"/>
      <c r="H221" s="16"/>
      <c r="I221" s="16"/>
      <c r="J221" s="16"/>
      <c r="K221" s="16"/>
      <c r="L221" s="16"/>
      <c r="M221"/>
      <c r="N221"/>
      <c r="O221"/>
    </row>
    <row r="222" spans="2:15" s="707" customFormat="1" x14ac:dyDescent="0.2">
      <c r="B222" s="16"/>
      <c r="C222" s="66"/>
      <c r="D222" s="16"/>
      <c r="E222" s="16"/>
      <c r="F222" s="16"/>
      <c r="G222" s="16"/>
      <c r="H222" s="16"/>
      <c r="I222" s="16"/>
      <c r="J222" s="16"/>
      <c r="K222" s="16"/>
      <c r="L222" s="16"/>
      <c r="M222"/>
      <c r="N222"/>
      <c r="O222"/>
    </row>
    <row r="223" spans="2:15" s="707" customFormat="1" x14ac:dyDescent="0.2">
      <c r="B223" s="16"/>
      <c r="C223" s="66"/>
      <c r="D223" s="16"/>
      <c r="E223" s="16"/>
      <c r="F223" s="16"/>
      <c r="G223" s="16"/>
      <c r="H223" s="16"/>
      <c r="I223" s="16"/>
      <c r="J223" s="16"/>
      <c r="K223" s="16"/>
      <c r="L223" s="16"/>
      <c r="M223"/>
      <c r="N223"/>
      <c r="O223"/>
    </row>
    <row r="224" spans="2:15" s="707" customFormat="1" x14ac:dyDescent="0.2">
      <c r="B224" s="16"/>
      <c r="C224" s="66"/>
      <c r="D224" s="16"/>
      <c r="E224" s="16"/>
      <c r="F224" s="16"/>
      <c r="G224" s="16"/>
      <c r="H224" s="16"/>
      <c r="I224" s="16"/>
      <c r="J224" s="16"/>
      <c r="K224" s="16"/>
      <c r="L224" s="16"/>
      <c r="M224"/>
      <c r="N224"/>
      <c r="O224"/>
    </row>
    <row r="225" spans="2:15" s="707" customFormat="1" x14ac:dyDescent="0.2">
      <c r="B225" s="16"/>
      <c r="C225" s="66"/>
      <c r="D225" s="16"/>
      <c r="E225" s="16"/>
      <c r="F225" s="16"/>
      <c r="G225" s="16"/>
      <c r="H225" s="16"/>
      <c r="I225" s="16"/>
      <c r="J225" s="16"/>
      <c r="K225" s="16"/>
      <c r="L225" s="16"/>
      <c r="M225"/>
      <c r="N225"/>
      <c r="O225"/>
    </row>
    <row r="226" spans="2:15" s="707" customFormat="1" x14ac:dyDescent="0.2">
      <c r="B226" s="16"/>
      <c r="C226" s="66"/>
      <c r="D226" s="16"/>
      <c r="E226" s="16"/>
      <c r="F226" s="16"/>
      <c r="G226" s="16"/>
      <c r="H226" s="16"/>
      <c r="I226" s="16"/>
      <c r="J226" s="16"/>
      <c r="K226" s="16"/>
      <c r="L226" s="16"/>
      <c r="M226"/>
      <c r="N226"/>
      <c r="O226"/>
    </row>
    <row r="227" spans="2:15" s="707" customFormat="1" x14ac:dyDescent="0.2">
      <c r="B227" s="16"/>
      <c r="C227" s="66"/>
      <c r="D227" s="16"/>
      <c r="E227" s="16"/>
      <c r="F227" s="16"/>
      <c r="G227" s="16"/>
      <c r="H227" s="16"/>
      <c r="I227" s="16"/>
      <c r="J227" s="16"/>
      <c r="K227" s="16"/>
      <c r="L227" s="16"/>
      <c r="M227"/>
      <c r="N227"/>
      <c r="O227"/>
    </row>
    <row r="228" spans="2:15" s="707" customFormat="1" x14ac:dyDescent="0.2">
      <c r="B228" s="16"/>
      <c r="C228" s="66"/>
      <c r="D228" s="16"/>
      <c r="E228" s="16"/>
      <c r="F228" s="16"/>
      <c r="G228" s="16"/>
      <c r="H228" s="16"/>
      <c r="I228" s="16"/>
      <c r="J228" s="16"/>
      <c r="K228" s="16"/>
      <c r="L228" s="16"/>
      <c r="M228"/>
      <c r="N228"/>
      <c r="O228"/>
    </row>
    <row r="229" spans="2:15" s="707" customFormat="1" x14ac:dyDescent="0.2">
      <c r="B229" s="16"/>
      <c r="C229" s="66"/>
      <c r="D229" s="16"/>
      <c r="E229" s="16"/>
      <c r="F229" s="16"/>
      <c r="G229" s="16"/>
      <c r="H229" s="16"/>
      <c r="I229" s="16"/>
      <c r="J229" s="16"/>
      <c r="K229" s="16"/>
      <c r="L229" s="16"/>
      <c r="M229"/>
      <c r="N229"/>
      <c r="O229"/>
    </row>
    <row r="230" spans="2:15" s="707" customFormat="1" x14ac:dyDescent="0.2">
      <c r="B230" s="16"/>
      <c r="C230" s="66"/>
      <c r="D230" s="16"/>
      <c r="E230" s="16"/>
      <c r="F230" s="16"/>
      <c r="G230" s="16"/>
      <c r="H230" s="16"/>
      <c r="I230" s="16"/>
      <c r="J230" s="16"/>
      <c r="K230" s="16"/>
      <c r="L230" s="16"/>
      <c r="M230"/>
      <c r="N230"/>
      <c r="O230"/>
    </row>
    <row r="231" spans="2:15" s="707" customFormat="1" x14ac:dyDescent="0.2">
      <c r="B231" s="16"/>
      <c r="C231" s="66"/>
      <c r="D231" s="16"/>
      <c r="E231" s="16"/>
      <c r="F231" s="16"/>
      <c r="G231" s="16"/>
      <c r="H231" s="16"/>
      <c r="I231" s="16"/>
      <c r="J231" s="16"/>
      <c r="K231" s="16"/>
      <c r="L231" s="16"/>
      <c r="M231"/>
      <c r="N231"/>
      <c r="O231"/>
    </row>
    <row r="232" spans="2:15" s="707" customFormat="1" x14ac:dyDescent="0.2">
      <c r="B232" s="16"/>
      <c r="C232" s="66"/>
      <c r="D232" s="16"/>
      <c r="E232" s="16"/>
      <c r="F232" s="16"/>
      <c r="G232" s="16"/>
      <c r="H232" s="16"/>
      <c r="I232" s="16"/>
      <c r="J232" s="16"/>
      <c r="K232" s="16"/>
      <c r="L232" s="16"/>
      <c r="M232"/>
      <c r="N232"/>
      <c r="O232"/>
    </row>
    <row r="233" spans="2:15" s="707" customFormat="1" x14ac:dyDescent="0.2">
      <c r="B233" s="16"/>
      <c r="C233" s="66"/>
      <c r="D233" s="16"/>
      <c r="E233" s="16"/>
      <c r="F233" s="16"/>
      <c r="G233" s="16"/>
      <c r="H233" s="16"/>
      <c r="I233" s="16"/>
      <c r="J233" s="16"/>
      <c r="K233" s="16"/>
      <c r="L233" s="16"/>
      <c r="M233"/>
      <c r="N233"/>
      <c r="O233"/>
    </row>
    <row r="234" spans="2:15" s="707" customFormat="1" x14ac:dyDescent="0.2">
      <c r="B234" s="16"/>
      <c r="C234" s="66"/>
      <c r="D234" s="16"/>
      <c r="E234" s="16"/>
      <c r="F234" s="16"/>
      <c r="G234" s="16"/>
      <c r="H234" s="16"/>
      <c r="I234" s="16"/>
      <c r="J234" s="16"/>
      <c r="K234" s="16"/>
      <c r="L234" s="16"/>
      <c r="M234"/>
      <c r="N234"/>
      <c r="O234"/>
    </row>
    <row r="235" spans="2:15" s="707" customFormat="1" x14ac:dyDescent="0.2">
      <c r="B235" s="16"/>
      <c r="C235" s="66"/>
      <c r="D235" s="16"/>
      <c r="E235" s="16"/>
      <c r="F235" s="16"/>
      <c r="G235" s="16"/>
      <c r="H235" s="16"/>
      <c r="I235" s="16"/>
      <c r="J235" s="16"/>
      <c r="K235" s="16"/>
      <c r="L235" s="16"/>
      <c r="M235"/>
      <c r="N235"/>
      <c r="O235"/>
    </row>
    <row r="236" spans="2:15" s="707" customFormat="1" x14ac:dyDescent="0.2">
      <c r="B236" s="16"/>
      <c r="C236" s="66"/>
      <c r="D236" s="16"/>
      <c r="E236" s="16"/>
      <c r="F236" s="16"/>
      <c r="G236" s="16"/>
      <c r="H236" s="16"/>
      <c r="I236" s="16"/>
      <c r="J236" s="16"/>
      <c r="K236" s="16"/>
      <c r="L236" s="16"/>
      <c r="M236"/>
      <c r="N236"/>
      <c r="O236"/>
    </row>
    <row r="237" spans="2:15" s="707" customFormat="1" x14ac:dyDescent="0.2">
      <c r="B237" s="16"/>
      <c r="C237" s="66"/>
      <c r="D237" s="16"/>
      <c r="E237" s="16"/>
      <c r="F237" s="16"/>
      <c r="G237" s="16"/>
      <c r="H237" s="16"/>
      <c r="I237" s="16"/>
      <c r="J237" s="16"/>
      <c r="K237" s="16"/>
      <c r="L237" s="16"/>
      <c r="M237"/>
      <c r="N237"/>
      <c r="O237"/>
    </row>
    <row r="238" spans="2:15" s="707" customFormat="1" x14ac:dyDescent="0.2">
      <c r="B238" s="16"/>
      <c r="C238" s="66"/>
      <c r="D238" s="16"/>
      <c r="E238" s="16"/>
      <c r="F238" s="16"/>
      <c r="G238" s="16"/>
      <c r="H238" s="16"/>
      <c r="I238" s="16"/>
      <c r="J238" s="16"/>
      <c r="K238" s="16"/>
      <c r="L238" s="16"/>
      <c r="M238"/>
      <c r="N238"/>
      <c r="O238"/>
    </row>
    <row r="239" spans="2:15" s="707" customFormat="1" x14ac:dyDescent="0.2">
      <c r="B239" s="16"/>
      <c r="C239" s="66"/>
      <c r="D239" s="16"/>
      <c r="E239" s="16"/>
      <c r="F239" s="16"/>
      <c r="G239" s="16"/>
      <c r="H239" s="16"/>
      <c r="I239" s="16"/>
      <c r="J239" s="16"/>
      <c r="K239" s="16"/>
      <c r="L239" s="16"/>
      <c r="M239"/>
      <c r="N239"/>
      <c r="O239"/>
    </row>
    <row r="240" spans="2:15" s="707" customFormat="1" x14ac:dyDescent="0.2">
      <c r="B240" s="16"/>
      <c r="C240" s="66"/>
      <c r="D240" s="16"/>
      <c r="E240" s="16"/>
      <c r="F240" s="16"/>
      <c r="G240" s="16"/>
      <c r="H240" s="16"/>
      <c r="I240" s="16"/>
      <c r="J240" s="16"/>
      <c r="K240" s="16"/>
      <c r="L240" s="16"/>
      <c r="M240"/>
      <c r="N240"/>
      <c r="O240"/>
    </row>
    <row r="241" spans="2:15" s="707" customFormat="1" x14ac:dyDescent="0.2">
      <c r="B241" s="16"/>
      <c r="C241" s="66"/>
      <c r="D241" s="16"/>
      <c r="E241" s="16"/>
      <c r="F241" s="16"/>
      <c r="G241" s="16"/>
      <c r="H241" s="16"/>
      <c r="I241" s="16"/>
      <c r="J241" s="16"/>
      <c r="K241" s="16"/>
      <c r="L241" s="16"/>
      <c r="M241"/>
      <c r="N241"/>
      <c r="O241"/>
    </row>
    <row r="242" spans="2:15" s="707" customFormat="1" x14ac:dyDescent="0.2">
      <c r="B242" s="16"/>
      <c r="C242" s="66"/>
      <c r="D242" s="16"/>
      <c r="E242" s="16"/>
      <c r="F242" s="16"/>
      <c r="G242" s="16"/>
      <c r="H242" s="16"/>
      <c r="I242" s="16"/>
      <c r="J242" s="16"/>
      <c r="K242" s="16"/>
      <c r="L242" s="16"/>
      <c r="M242"/>
      <c r="N242"/>
      <c r="O242"/>
    </row>
    <row r="243" spans="2:15" s="707" customFormat="1" x14ac:dyDescent="0.2">
      <c r="B243" s="16"/>
      <c r="C243" s="66"/>
      <c r="D243" s="16"/>
      <c r="E243" s="16"/>
      <c r="F243" s="16"/>
      <c r="G243" s="16"/>
      <c r="H243" s="16"/>
      <c r="I243" s="16"/>
      <c r="J243" s="16"/>
      <c r="K243" s="16"/>
      <c r="L243" s="16"/>
      <c r="M243"/>
      <c r="N243"/>
      <c r="O243"/>
    </row>
    <row r="244" spans="2:15" s="707" customFormat="1" x14ac:dyDescent="0.2">
      <c r="B244" s="16"/>
      <c r="C244" s="66"/>
      <c r="D244" s="16"/>
      <c r="E244" s="16"/>
      <c r="F244" s="16"/>
      <c r="G244" s="16"/>
      <c r="H244" s="16"/>
      <c r="I244" s="16"/>
      <c r="J244" s="16"/>
      <c r="K244" s="16"/>
      <c r="L244" s="16"/>
      <c r="M244"/>
      <c r="N244"/>
      <c r="O244"/>
    </row>
    <row r="245" spans="2:15" s="707" customFormat="1" x14ac:dyDescent="0.2">
      <c r="B245" s="16"/>
      <c r="C245" s="66"/>
      <c r="D245" s="16"/>
      <c r="E245" s="16"/>
      <c r="F245" s="16"/>
      <c r="G245" s="16"/>
      <c r="H245" s="16"/>
      <c r="I245" s="16"/>
      <c r="J245" s="16"/>
      <c r="K245" s="16"/>
      <c r="L245" s="16"/>
      <c r="M245"/>
      <c r="N245"/>
      <c r="O245"/>
    </row>
    <row r="246" spans="2:15" s="707" customFormat="1" x14ac:dyDescent="0.2">
      <c r="B246" s="16"/>
      <c r="C246" s="66"/>
      <c r="D246" s="16"/>
      <c r="E246" s="16"/>
      <c r="F246" s="16"/>
      <c r="G246" s="16"/>
      <c r="H246" s="16"/>
      <c r="I246" s="16"/>
      <c r="J246" s="16"/>
      <c r="K246" s="16"/>
      <c r="L246" s="16"/>
      <c r="M246"/>
      <c r="N246"/>
      <c r="O246"/>
    </row>
    <row r="247" spans="2:15" s="707" customFormat="1" x14ac:dyDescent="0.2">
      <c r="B247" s="16"/>
      <c r="C247" s="66"/>
      <c r="D247" s="16"/>
      <c r="E247" s="16"/>
      <c r="F247" s="16"/>
      <c r="G247" s="16"/>
      <c r="H247" s="16"/>
      <c r="I247" s="16"/>
      <c r="J247" s="16"/>
      <c r="K247" s="16"/>
      <c r="L247" s="16"/>
      <c r="M247"/>
      <c r="N247"/>
      <c r="O247"/>
    </row>
    <row r="248" spans="2:15" s="707" customFormat="1" x14ac:dyDescent="0.2">
      <c r="B248" s="16"/>
      <c r="C248" s="66"/>
      <c r="D248" s="16"/>
      <c r="E248" s="16"/>
      <c r="F248" s="16"/>
      <c r="G248" s="16"/>
      <c r="H248" s="16"/>
      <c r="I248" s="16"/>
      <c r="J248" s="16"/>
      <c r="K248" s="16"/>
      <c r="L248" s="16"/>
      <c r="M248"/>
      <c r="N248"/>
      <c r="O248"/>
    </row>
    <row r="249" spans="2:15" s="707" customFormat="1" x14ac:dyDescent="0.2">
      <c r="B249" s="16"/>
      <c r="C249" s="66"/>
      <c r="D249" s="16"/>
      <c r="E249" s="16"/>
      <c r="F249" s="16"/>
      <c r="G249" s="16"/>
      <c r="H249" s="16"/>
      <c r="I249" s="16"/>
      <c r="J249" s="16"/>
      <c r="K249" s="16"/>
      <c r="L249" s="16"/>
      <c r="M249"/>
      <c r="N249"/>
      <c r="O249"/>
    </row>
    <row r="250" spans="2:15" s="707" customFormat="1" x14ac:dyDescent="0.2">
      <c r="B250" s="16"/>
      <c r="C250" s="66"/>
      <c r="D250" s="16"/>
      <c r="E250" s="16"/>
      <c r="F250" s="16"/>
      <c r="G250" s="16"/>
      <c r="H250" s="16"/>
      <c r="I250" s="16"/>
      <c r="J250" s="16"/>
      <c r="K250" s="16"/>
      <c r="L250" s="16"/>
      <c r="M250"/>
      <c r="N250"/>
      <c r="O250"/>
    </row>
    <row r="251" spans="2:15" s="707" customFormat="1" x14ac:dyDescent="0.2">
      <c r="B251" s="16"/>
      <c r="C251" s="66"/>
      <c r="D251" s="16"/>
      <c r="E251" s="16"/>
      <c r="F251" s="16"/>
      <c r="G251" s="16"/>
      <c r="H251" s="16"/>
      <c r="I251" s="16"/>
      <c r="J251" s="16"/>
      <c r="K251" s="16"/>
      <c r="L251" s="16"/>
      <c r="M251"/>
      <c r="N251"/>
      <c r="O251"/>
    </row>
    <row r="252" spans="2:15" s="707" customFormat="1" x14ac:dyDescent="0.2">
      <c r="B252" s="16"/>
      <c r="C252" s="66"/>
      <c r="D252" s="16"/>
      <c r="E252" s="16"/>
      <c r="F252" s="16"/>
      <c r="G252" s="16"/>
      <c r="H252" s="16"/>
      <c r="I252" s="16"/>
      <c r="J252" s="16"/>
      <c r="K252" s="16"/>
      <c r="L252" s="16"/>
      <c r="M252"/>
      <c r="N252"/>
      <c r="O252"/>
    </row>
    <row r="253" spans="2:15" s="707" customFormat="1" x14ac:dyDescent="0.2">
      <c r="B253" s="16"/>
      <c r="C253" s="66"/>
      <c r="D253" s="16"/>
      <c r="E253" s="16"/>
      <c r="F253" s="16"/>
      <c r="G253" s="16"/>
      <c r="H253" s="16"/>
      <c r="I253" s="16"/>
      <c r="J253" s="16"/>
      <c r="K253" s="16"/>
      <c r="L253" s="16"/>
      <c r="M253"/>
      <c r="N253"/>
      <c r="O253"/>
    </row>
    <row r="254" spans="2:15" s="707" customFormat="1" x14ac:dyDescent="0.2">
      <c r="B254" s="16"/>
      <c r="C254" s="66"/>
      <c r="D254" s="16"/>
      <c r="E254" s="16"/>
      <c r="F254" s="16"/>
      <c r="G254" s="16"/>
      <c r="H254" s="16"/>
      <c r="I254" s="16"/>
      <c r="J254" s="16"/>
      <c r="K254" s="16"/>
      <c r="L254" s="16"/>
      <c r="M254"/>
      <c r="N254"/>
      <c r="O254"/>
    </row>
    <row r="255" spans="2:15" s="707" customFormat="1" x14ac:dyDescent="0.2">
      <c r="B255" s="16"/>
      <c r="C255" s="66"/>
      <c r="D255" s="16"/>
      <c r="E255" s="16"/>
      <c r="F255" s="16"/>
      <c r="G255" s="16"/>
      <c r="H255" s="16"/>
      <c r="I255" s="16"/>
      <c r="J255" s="16"/>
      <c r="K255" s="16"/>
      <c r="L255" s="16"/>
      <c r="M255"/>
      <c r="N255"/>
      <c r="O255"/>
    </row>
    <row r="256" spans="2:15" s="707" customFormat="1" x14ac:dyDescent="0.2">
      <c r="B256" s="16"/>
      <c r="C256" s="66"/>
      <c r="D256" s="16"/>
      <c r="E256" s="16"/>
      <c r="F256" s="16"/>
      <c r="G256" s="16"/>
      <c r="H256" s="16"/>
      <c r="I256" s="16"/>
      <c r="J256" s="16"/>
      <c r="K256" s="16"/>
      <c r="L256" s="16"/>
      <c r="M256"/>
      <c r="N256"/>
      <c r="O256"/>
    </row>
    <row r="257" spans="2:15" s="707" customFormat="1" x14ac:dyDescent="0.2">
      <c r="B257" s="16"/>
      <c r="C257" s="66"/>
      <c r="D257" s="16"/>
      <c r="E257" s="16"/>
      <c r="F257" s="16"/>
      <c r="G257" s="16"/>
      <c r="H257" s="16"/>
      <c r="I257" s="16"/>
      <c r="J257" s="16"/>
      <c r="K257" s="16"/>
      <c r="L257" s="16"/>
      <c r="M257"/>
      <c r="N257"/>
      <c r="O257"/>
    </row>
    <row r="258" spans="2:15" s="707" customFormat="1" x14ac:dyDescent="0.2">
      <c r="B258" s="16"/>
      <c r="C258" s="66"/>
      <c r="D258" s="16"/>
      <c r="E258" s="16"/>
      <c r="F258" s="16"/>
      <c r="G258" s="16"/>
      <c r="H258" s="16"/>
      <c r="I258" s="16"/>
      <c r="J258" s="16"/>
      <c r="K258" s="16"/>
      <c r="L258" s="16"/>
      <c r="M258"/>
      <c r="N258"/>
      <c r="O258"/>
    </row>
    <row r="259" spans="2:15" s="707" customFormat="1" x14ac:dyDescent="0.2">
      <c r="B259" s="16"/>
      <c r="C259" s="66"/>
      <c r="D259" s="16"/>
      <c r="E259" s="16"/>
      <c r="F259" s="16"/>
      <c r="G259" s="16"/>
      <c r="H259" s="16"/>
      <c r="I259" s="16"/>
      <c r="J259" s="16"/>
      <c r="K259" s="16"/>
      <c r="L259" s="16"/>
      <c r="M259"/>
      <c r="N259"/>
      <c r="O259"/>
    </row>
    <row r="260" spans="2:15" s="707" customFormat="1" x14ac:dyDescent="0.2">
      <c r="B260" s="16"/>
      <c r="C260" s="66"/>
      <c r="D260" s="16"/>
      <c r="E260" s="16"/>
      <c r="F260" s="16"/>
      <c r="G260" s="16"/>
      <c r="H260" s="16"/>
      <c r="I260" s="16"/>
      <c r="J260" s="16"/>
      <c r="K260" s="16"/>
      <c r="L260" s="16"/>
      <c r="M260"/>
      <c r="N260"/>
      <c r="O260"/>
    </row>
    <row r="261" spans="2:15" s="707" customFormat="1" x14ac:dyDescent="0.2">
      <c r="B261" s="16"/>
      <c r="C261" s="66"/>
      <c r="D261" s="16"/>
      <c r="E261" s="16"/>
      <c r="F261" s="16"/>
      <c r="G261" s="16"/>
      <c r="H261" s="16"/>
      <c r="I261" s="16"/>
      <c r="J261" s="16"/>
      <c r="K261" s="16"/>
      <c r="L261" s="16"/>
      <c r="M261"/>
      <c r="N261"/>
      <c r="O261"/>
    </row>
    <row r="262" spans="2:15" s="707" customFormat="1" x14ac:dyDescent="0.2">
      <c r="B262" s="16"/>
      <c r="C262" s="66"/>
      <c r="D262" s="16"/>
      <c r="E262" s="16"/>
      <c r="F262" s="16"/>
      <c r="G262" s="16"/>
      <c r="H262" s="16"/>
      <c r="I262" s="16"/>
      <c r="J262" s="16"/>
      <c r="K262" s="16"/>
      <c r="L262" s="16"/>
      <c r="M262"/>
      <c r="N262"/>
      <c r="O262"/>
    </row>
    <row r="263" spans="2:15" s="707" customFormat="1" x14ac:dyDescent="0.2">
      <c r="B263" s="16"/>
      <c r="C263" s="66"/>
      <c r="D263" s="16"/>
      <c r="E263" s="16"/>
      <c r="F263" s="16"/>
      <c r="G263" s="16"/>
      <c r="H263" s="16"/>
      <c r="I263" s="16"/>
      <c r="J263" s="16"/>
      <c r="K263" s="16"/>
      <c r="L263" s="16"/>
      <c r="M263"/>
      <c r="N263"/>
      <c r="O263"/>
    </row>
    <row r="264" spans="2:15" s="707" customFormat="1" x14ac:dyDescent="0.2">
      <c r="B264" s="16"/>
      <c r="C264" s="66"/>
      <c r="D264" s="16"/>
      <c r="E264" s="16"/>
      <c r="F264" s="16"/>
      <c r="G264" s="16"/>
      <c r="H264" s="16"/>
      <c r="I264" s="16"/>
      <c r="J264" s="16"/>
      <c r="K264" s="16"/>
      <c r="L264" s="16"/>
      <c r="M264"/>
      <c r="N264"/>
      <c r="O264"/>
    </row>
    <row r="265" spans="2:15" s="707" customFormat="1" x14ac:dyDescent="0.2">
      <c r="B265" s="16"/>
      <c r="C265" s="66"/>
      <c r="D265" s="16"/>
      <c r="E265" s="16"/>
      <c r="F265" s="16"/>
      <c r="G265" s="16"/>
      <c r="H265" s="16"/>
      <c r="I265" s="16"/>
      <c r="J265" s="16"/>
      <c r="K265" s="16"/>
      <c r="L265" s="16"/>
      <c r="M265"/>
      <c r="N265"/>
      <c r="O265"/>
    </row>
    <row r="266" spans="2:15" s="707" customFormat="1" x14ac:dyDescent="0.2">
      <c r="B266" s="16"/>
      <c r="C266" s="66"/>
      <c r="D266" s="16"/>
      <c r="E266" s="16"/>
      <c r="F266" s="16"/>
      <c r="G266" s="16"/>
      <c r="H266" s="16"/>
      <c r="I266" s="16"/>
      <c r="J266" s="16"/>
      <c r="K266" s="16"/>
      <c r="L266" s="16"/>
      <c r="M266"/>
      <c r="N266"/>
      <c r="O266"/>
    </row>
    <row r="267" spans="2:15" s="707" customFormat="1" x14ac:dyDescent="0.2">
      <c r="B267" s="16"/>
      <c r="C267" s="66"/>
      <c r="D267" s="16"/>
      <c r="E267" s="16"/>
      <c r="F267" s="16"/>
      <c r="G267" s="16"/>
      <c r="H267" s="16"/>
      <c r="I267" s="16"/>
      <c r="J267" s="16"/>
      <c r="K267" s="16"/>
      <c r="L267" s="16"/>
      <c r="M267"/>
      <c r="N267"/>
      <c r="O267"/>
    </row>
    <row r="268" spans="2:15" s="707" customFormat="1" x14ac:dyDescent="0.2">
      <c r="B268" s="16"/>
      <c r="C268" s="66"/>
      <c r="D268" s="16"/>
      <c r="E268" s="16"/>
      <c r="F268" s="16"/>
      <c r="G268" s="16"/>
      <c r="H268" s="16"/>
      <c r="I268" s="16"/>
      <c r="J268" s="16"/>
      <c r="K268" s="16"/>
      <c r="L268" s="16"/>
      <c r="M268"/>
      <c r="N268"/>
      <c r="O268"/>
    </row>
    <row r="269" spans="2:15" s="707" customFormat="1" x14ac:dyDescent="0.2">
      <c r="B269" s="16"/>
      <c r="C269" s="66"/>
      <c r="D269" s="16"/>
      <c r="E269" s="16"/>
      <c r="F269" s="16"/>
      <c r="G269" s="16"/>
      <c r="H269" s="16"/>
      <c r="I269" s="16"/>
      <c r="J269" s="16"/>
      <c r="K269" s="16"/>
      <c r="L269" s="16"/>
      <c r="M269"/>
      <c r="N269"/>
      <c r="O269"/>
    </row>
    <row r="270" spans="2:15" s="707" customFormat="1" x14ac:dyDescent="0.2">
      <c r="B270" s="16"/>
      <c r="C270" s="66"/>
      <c r="D270" s="16"/>
      <c r="E270" s="16"/>
      <c r="F270" s="16"/>
      <c r="G270" s="16"/>
      <c r="H270" s="16"/>
      <c r="I270" s="16"/>
      <c r="J270" s="16"/>
      <c r="K270" s="16"/>
      <c r="L270" s="16"/>
      <c r="M270"/>
      <c r="N270"/>
      <c r="O270"/>
    </row>
    <row r="271" spans="2:15" s="707" customFormat="1" x14ac:dyDescent="0.2">
      <c r="B271" s="16"/>
      <c r="C271" s="66"/>
      <c r="D271" s="16"/>
      <c r="E271" s="16"/>
      <c r="F271" s="16"/>
      <c r="G271" s="16"/>
      <c r="H271" s="16"/>
      <c r="I271" s="16"/>
      <c r="J271" s="16"/>
      <c r="K271" s="16"/>
      <c r="L271" s="16"/>
      <c r="M271"/>
      <c r="N271"/>
      <c r="O271"/>
    </row>
    <row r="272" spans="2:15" s="707" customFormat="1" x14ac:dyDescent="0.2">
      <c r="B272" s="16"/>
      <c r="C272" s="66"/>
      <c r="D272" s="16"/>
      <c r="E272" s="16"/>
      <c r="F272" s="16"/>
      <c r="G272" s="16"/>
      <c r="H272" s="16"/>
      <c r="I272" s="16"/>
      <c r="J272" s="16"/>
      <c r="K272" s="16"/>
      <c r="L272" s="16"/>
      <c r="M272"/>
      <c r="N272"/>
      <c r="O272"/>
    </row>
    <row r="273" spans="2:15" s="707" customFormat="1" x14ac:dyDescent="0.2">
      <c r="B273" s="16"/>
      <c r="C273" s="66"/>
      <c r="D273" s="16"/>
      <c r="E273" s="16"/>
      <c r="F273" s="16"/>
      <c r="G273" s="16"/>
      <c r="H273" s="16"/>
      <c r="I273" s="16"/>
      <c r="J273" s="16"/>
      <c r="K273" s="16"/>
      <c r="L273" s="16"/>
      <c r="M273"/>
      <c r="N273"/>
      <c r="O273"/>
    </row>
    <row r="274" spans="2:15" s="707" customFormat="1" x14ac:dyDescent="0.2">
      <c r="B274" s="16"/>
      <c r="C274" s="66"/>
      <c r="D274" s="16"/>
      <c r="E274" s="16"/>
      <c r="F274" s="16"/>
      <c r="G274" s="16"/>
      <c r="H274" s="16"/>
      <c r="I274" s="16"/>
      <c r="J274" s="16"/>
      <c r="K274" s="16"/>
      <c r="L274" s="16"/>
      <c r="M274"/>
      <c r="N274"/>
      <c r="O274"/>
    </row>
    <row r="275" spans="2:15" s="707" customFormat="1" x14ac:dyDescent="0.2">
      <c r="B275" s="16"/>
      <c r="C275" s="66"/>
      <c r="D275" s="16"/>
      <c r="E275" s="16"/>
      <c r="F275" s="16"/>
      <c r="G275" s="16"/>
      <c r="H275" s="16"/>
      <c r="I275" s="16"/>
      <c r="J275" s="16"/>
      <c r="K275" s="16"/>
      <c r="L275" s="16"/>
      <c r="M275"/>
      <c r="N275"/>
      <c r="O275"/>
    </row>
    <row r="276" spans="2:15" s="707" customFormat="1" x14ac:dyDescent="0.2">
      <c r="B276" s="16"/>
      <c r="C276" s="66"/>
      <c r="D276" s="16"/>
      <c r="E276" s="16"/>
      <c r="F276" s="16"/>
      <c r="G276" s="16"/>
      <c r="H276" s="16"/>
      <c r="I276" s="16"/>
      <c r="J276" s="16"/>
      <c r="K276" s="16"/>
      <c r="L276" s="16"/>
      <c r="M276"/>
      <c r="N276"/>
      <c r="O276"/>
    </row>
    <row r="277" spans="2:15" s="707" customFormat="1" x14ac:dyDescent="0.2">
      <c r="B277" s="16"/>
      <c r="C277" s="66"/>
      <c r="D277" s="16"/>
      <c r="E277" s="16"/>
      <c r="F277" s="16"/>
      <c r="G277" s="16"/>
      <c r="H277" s="16"/>
      <c r="I277" s="16"/>
      <c r="J277" s="16"/>
      <c r="K277" s="16"/>
      <c r="L277" s="16"/>
      <c r="M277"/>
      <c r="N277"/>
      <c r="O277"/>
    </row>
    <row r="278" spans="2:15" s="707" customFormat="1" x14ac:dyDescent="0.2">
      <c r="B278" s="16"/>
      <c r="C278" s="66"/>
      <c r="D278" s="16"/>
      <c r="E278" s="16"/>
      <c r="F278" s="16"/>
      <c r="G278" s="16"/>
      <c r="H278" s="16"/>
      <c r="I278" s="16"/>
      <c r="J278" s="16"/>
      <c r="K278" s="16"/>
      <c r="L278" s="16"/>
      <c r="M278"/>
      <c r="N278"/>
      <c r="O278"/>
    </row>
    <row r="279" spans="2:15" s="707" customFormat="1" x14ac:dyDescent="0.2">
      <c r="B279" s="16"/>
      <c r="C279" s="66"/>
      <c r="D279" s="16"/>
      <c r="E279" s="16"/>
      <c r="F279" s="16"/>
      <c r="G279" s="16"/>
      <c r="H279" s="16"/>
      <c r="I279" s="16"/>
      <c r="J279" s="16"/>
      <c r="K279" s="16"/>
      <c r="L279" s="16"/>
      <c r="M279"/>
      <c r="N279"/>
      <c r="O279"/>
    </row>
    <row r="280" spans="2:15" s="707" customFormat="1" x14ac:dyDescent="0.2">
      <c r="B280" s="16"/>
      <c r="C280" s="66"/>
      <c r="D280" s="16"/>
      <c r="E280" s="16"/>
      <c r="F280" s="16"/>
      <c r="G280" s="16"/>
      <c r="H280" s="16"/>
      <c r="I280" s="16"/>
      <c r="J280" s="16"/>
      <c r="K280" s="16"/>
      <c r="L280" s="16"/>
      <c r="M280"/>
      <c r="N280"/>
      <c r="O280"/>
    </row>
    <row r="281" spans="2:15" s="707" customFormat="1" x14ac:dyDescent="0.2">
      <c r="B281" s="16"/>
      <c r="C281" s="66"/>
      <c r="D281" s="16"/>
      <c r="E281" s="16"/>
      <c r="F281" s="16"/>
      <c r="G281" s="16"/>
      <c r="H281" s="16"/>
      <c r="I281" s="16"/>
      <c r="J281" s="16"/>
      <c r="K281" s="16"/>
      <c r="L281" s="16"/>
      <c r="M281"/>
      <c r="N281"/>
      <c r="O281"/>
    </row>
    <row r="282" spans="2:15" s="707" customFormat="1" x14ac:dyDescent="0.2">
      <c r="B282" s="16"/>
      <c r="C282" s="66"/>
      <c r="D282" s="16"/>
      <c r="E282" s="16"/>
      <c r="F282" s="16"/>
      <c r="G282" s="16"/>
      <c r="H282" s="16"/>
      <c r="I282" s="16"/>
      <c r="J282" s="16"/>
      <c r="K282" s="16"/>
      <c r="L282" s="16"/>
      <c r="M282"/>
      <c r="N282"/>
      <c r="O282"/>
    </row>
    <row r="283" spans="2:15" s="707" customFormat="1" x14ac:dyDescent="0.2">
      <c r="B283" s="16"/>
      <c r="C283" s="66"/>
      <c r="D283" s="16"/>
      <c r="E283" s="16"/>
      <c r="F283" s="16"/>
      <c r="G283" s="16"/>
      <c r="H283" s="16"/>
      <c r="I283" s="16"/>
      <c r="J283" s="16"/>
      <c r="K283" s="16"/>
      <c r="L283" s="16"/>
      <c r="M283"/>
      <c r="N283"/>
      <c r="O283"/>
    </row>
    <row r="284" spans="2:15" s="707" customFormat="1" x14ac:dyDescent="0.2">
      <c r="B284" s="16"/>
      <c r="C284" s="66"/>
      <c r="D284" s="16"/>
      <c r="E284" s="16"/>
      <c r="F284" s="16"/>
      <c r="G284" s="16"/>
      <c r="H284" s="16"/>
      <c r="I284" s="16"/>
      <c r="J284" s="16"/>
      <c r="K284" s="16"/>
      <c r="L284" s="16"/>
      <c r="M284"/>
      <c r="N284"/>
      <c r="O284"/>
    </row>
    <row r="285" spans="2:15" s="707" customFormat="1" x14ac:dyDescent="0.2">
      <c r="B285" s="16"/>
      <c r="C285" s="66"/>
      <c r="D285" s="16"/>
      <c r="E285" s="16"/>
      <c r="F285" s="16"/>
      <c r="G285" s="16"/>
      <c r="H285" s="16"/>
      <c r="I285" s="16"/>
      <c r="J285" s="16"/>
      <c r="K285" s="16"/>
      <c r="L285" s="16"/>
      <c r="M285"/>
      <c r="N285"/>
      <c r="O285"/>
    </row>
    <row r="286" spans="2:15" s="707" customFormat="1" x14ac:dyDescent="0.2">
      <c r="B286" s="16"/>
      <c r="C286" s="66"/>
      <c r="D286" s="16"/>
      <c r="E286" s="16"/>
      <c r="F286" s="16"/>
      <c r="G286" s="16"/>
      <c r="H286" s="16"/>
      <c r="I286" s="16"/>
      <c r="J286" s="16"/>
      <c r="K286" s="16"/>
      <c r="L286" s="16"/>
      <c r="M286"/>
      <c r="N286"/>
      <c r="O286"/>
    </row>
    <row r="287" spans="2:15" s="707" customFormat="1" x14ac:dyDescent="0.2">
      <c r="B287" s="16"/>
      <c r="C287" s="66"/>
      <c r="D287" s="16"/>
      <c r="E287" s="16"/>
      <c r="F287" s="16"/>
      <c r="G287" s="16"/>
      <c r="H287" s="16"/>
      <c r="I287" s="16"/>
      <c r="J287" s="16"/>
      <c r="K287" s="16"/>
      <c r="L287" s="16"/>
      <c r="M287"/>
      <c r="N287"/>
      <c r="O287"/>
    </row>
    <row r="288" spans="2:15" s="707" customFormat="1" x14ac:dyDescent="0.2">
      <c r="B288" s="16"/>
      <c r="C288" s="66"/>
      <c r="D288" s="16"/>
      <c r="E288" s="16"/>
      <c r="F288" s="16"/>
      <c r="G288" s="16"/>
      <c r="H288" s="16"/>
      <c r="I288" s="16"/>
      <c r="J288" s="16"/>
      <c r="K288" s="16"/>
      <c r="L288" s="16"/>
      <c r="M288"/>
      <c r="N288"/>
      <c r="O288"/>
    </row>
    <row r="289" spans="2:15" s="707" customFormat="1" x14ac:dyDescent="0.2">
      <c r="B289" s="16"/>
      <c r="C289" s="66"/>
      <c r="D289" s="16"/>
      <c r="E289" s="16"/>
      <c r="F289" s="16"/>
      <c r="G289" s="16"/>
      <c r="H289" s="16"/>
      <c r="I289" s="16"/>
      <c r="J289" s="16"/>
      <c r="K289" s="16"/>
      <c r="L289" s="16"/>
      <c r="M289"/>
      <c r="N289"/>
      <c r="O289"/>
    </row>
    <row r="290" spans="2:15" s="707" customFormat="1" x14ac:dyDescent="0.2">
      <c r="B290" s="16"/>
      <c r="C290" s="66"/>
      <c r="D290" s="16"/>
      <c r="E290" s="16"/>
      <c r="F290" s="16"/>
      <c r="G290" s="16"/>
      <c r="H290" s="16"/>
      <c r="I290" s="16"/>
      <c r="J290" s="16"/>
      <c r="K290" s="16"/>
      <c r="L290" s="16"/>
      <c r="M290"/>
      <c r="N290"/>
      <c r="O290"/>
    </row>
    <row r="291" spans="2:15" s="707" customFormat="1" x14ac:dyDescent="0.2">
      <c r="B291" s="16"/>
      <c r="C291" s="66"/>
      <c r="D291" s="16"/>
      <c r="E291" s="16"/>
      <c r="F291" s="16"/>
      <c r="G291" s="16"/>
      <c r="H291" s="16"/>
      <c r="I291" s="16"/>
      <c r="J291" s="16"/>
      <c r="K291" s="16"/>
      <c r="L291" s="16"/>
      <c r="M291"/>
      <c r="N291"/>
      <c r="O291"/>
    </row>
    <row r="292" spans="2:15" s="707" customFormat="1" x14ac:dyDescent="0.2">
      <c r="B292" s="16"/>
      <c r="C292" s="66"/>
      <c r="D292" s="16"/>
      <c r="E292" s="16"/>
      <c r="F292" s="16"/>
      <c r="G292" s="16"/>
      <c r="H292" s="16"/>
      <c r="I292" s="16"/>
      <c r="J292" s="16"/>
      <c r="K292" s="16"/>
      <c r="L292" s="16"/>
      <c r="M292"/>
      <c r="N292"/>
      <c r="O292"/>
    </row>
    <row r="293" spans="2:15" s="707" customFormat="1" x14ac:dyDescent="0.2">
      <c r="B293" s="16"/>
      <c r="C293" s="66"/>
      <c r="D293" s="16"/>
      <c r="E293" s="16"/>
      <c r="F293" s="16"/>
      <c r="G293" s="16"/>
      <c r="H293" s="16"/>
      <c r="I293" s="16"/>
      <c r="J293" s="16"/>
      <c r="K293" s="16"/>
      <c r="L293" s="16"/>
      <c r="M293"/>
      <c r="N293"/>
      <c r="O293"/>
    </row>
    <row r="294" spans="2:15" s="707" customFormat="1" x14ac:dyDescent="0.2">
      <c r="B294" s="16"/>
      <c r="C294" s="66"/>
      <c r="D294" s="16"/>
      <c r="E294" s="16"/>
      <c r="F294" s="16"/>
      <c r="G294" s="16"/>
      <c r="H294" s="16"/>
      <c r="I294" s="16"/>
      <c r="J294" s="16"/>
      <c r="K294" s="16"/>
      <c r="L294" s="16"/>
      <c r="M294"/>
      <c r="N294"/>
      <c r="O294"/>
    </row>
    <row r="295" spans="2:15" s="707" customFormat="1" x14ac:dyDescent="0.2">
      <c r="B295" s="16"/>
      <c r="C295" s="66"/>
      <c r="D295" s="16"/>
      <c r="E295" s="16"/>
      <c r="F295" s="16"/>
      <c r="G295" s="16"/>
      <c r="H295" s="16"/>
      <c r="I295" s="16"/>
      <c r="J295" s="16"/>
      <c r="K295" s="16"/>
      <c r="L295" s="16"/>
      <c r="M295"/>
      <c r="N295"/>
      <c r="O295"/>
    </row>
    <row r="296" spans="2:15" s="707" customFormat="1" x14ac:dyDescent="0.2">
      <c r="B296" s="16"/>
      <c r="C296" s="66"/>
      <c r="D296" s="16"/>
      <c r="E296" s="16"/>
      <c r="F296" s="16"/>
      <c r="G296" s="16"/>
      <c r="H296" s="16"/>
      <c r="I296" s="16"/>
      <c r="J296" s="16"/>
      <c r="K296" s="16"/>
      <c r="L296" s="16"/>
      <c r="M296"/>
      <c r="N296"/>
      <c r="O296"/>
    </row>
    <row r="297" spans="2:15" s="707" customFormat="1" x14ac:dyDescent="0.2">
      <c r="B297" s="16"/>
      <c r="C297" s="66"/>
      <c r="D297" s="16"/>
      <c r="E297" s="16"/>
      <c r="F297" s="16"/>
      <c r="G297" s="16"/>
      <c r="H297" s="16"/>
      <c r="I297" s="16"/>
      <c r="J297" s="16"/>
      <c r="K297" s="16"/>
      <c r="L297" s="16"/>
      <c r="M297"/>
      <c r="N297"/>
      <c r="O297"/>
    </row>
    <row r="298" spans="2:15" s="707" customFormat="1" x14ac:dyDescent="0.2">
      <c r="B298" s="16"/>
      <c r="C298" s="66"/>
      <c r="D298" s="16"/>
      <c r="E298" s="16"/>
      <c r="F298" s="16"/>
      <c r="G298" s="16"/>
      <c r="H298" s="16"/>
      <c r="I298" s="16"/>
      <c r="J298" s="16"/>
      <c r="K298" s="16"/>
      <c r="L298" s="16"/>
      <c r="M298"/>
      <c r="N298"/>
      <c r="O298"/>
    </row>
    <row r="299" spans="2:15" s="707" customFormat="1" x14ac:dyDescent="0.2">
      <c r="B299" s="16"/>
      <c r="C299" s="66"/>
      <c r="D299" s="16"/>
      <c r="E299" s="16"/>
      <c r="F299" s="16"/>
      <c r="G299" s="16"/>
      <c r="H299" s="16"/>
      <c r="I299" s="16"/>
      <c r="J299" s="16"/>
      <c r="K299" s="16"/>
      <c r="L299" s="16"/>
      <c r="M299"/>
      <c r="N299"/>
      <c r="O299"/>
    </row>
    <row r="300" spans="2:15" s="707" customFormat="1" x14ac:dyDescent="0.2">
      <c r="B300" s="16"/>
      <c r="C300" s="66"/>
      <c r="D300" s="16"/>
      <c r="E300" s="16"/>
      <c r="F300" s="16"/>
      <c r="G300" s="16"/>
      <c r="H300" s="16"/>
      <c r="I300" s="16"/>
      <c r="J300" s="16"/>
      <c r="K300" s="16"/>
      <c r="L300" s="16"/>
      <c r="M300"/>
      <c r="N300"/>
      <c r="O300"/>
    </row>
    <row r="301" spans="2:15" s="707" customFormat="1" x14ac:dyDescent="0.2">
      <c r="B301" s="16"/>
      <c r="C301" s="66"/>
      <c r="D301" s="16"/>
      <c r="E301" s="16"/>
      <c r="F301" s="16"/>
      <c r="G301" s="16"/>
      <c r="H301" s="16"/>
      <c r="I301" s="16"/>
      <c r="J301" s="16"/>
      <c r="K301" s="16"/>
      <c r="L301" s="16"/>
      <c r="M301"/>
      <c r="N301"/>
      <c r="O301"/>
    </row>
    <row r="302" spans="2:15" s="707" customFormat="1" x14ac:dyDescent="0.2">
      <c r="B302" s="16"/>
      <c r="C302" s="66"/>
      <c r="D302" s="16"/>
      <c r="E302" s="16"/>
      <c r="F302" s="16"/>
      <c r="G302" s="16"/>
      <c r="H302" s="16"/>
      <c r="I302" s="16"/>
      <c r="J302" s="16"/>
      <c r="K302" s="16"/>
      <c r="L302" s="16"/>
      <c r="M302"/>
      <c r="N302"/>
      <c r="O302"/>
    </row>
    <row r="303" spans="2:15" s="707" customFormat="1" x14ac:dyDescent="0.2">
      <c r="B303" s="16"/>
      <c r="C303" s="66"/>
      <c r="D303" s="16"/>
      <c r="E303" s="16"/>
      <c r="F303" s="16"/>
      <c r="G303" s="16"/>
      <c r="H303" s="16"/>
      <c r="I303" s="16"/>
      <c r="J303" s="16"/>
      <c r="K303" s="16"/>
      <c r="L303" s="16"/>
      <c r="M303"/>
      <c r="N303"/>
      <c r="O303"/>
    </row>
    <row r="304" spans="2:15" s="707" customFormat="1" x14ac:dyDescent="0.2">
      <c r="B304" s="16"/>
      <c r="C304" s="66"/>
      <c r="D304" s="16"/>
      <c r="E304" s="16"/>
      <c r="F304" s="16"/>
      <c r="G304" s="16"/>
      <c r="H304" s="16"/>
      <c r="I304" s="16"/>
      <c r="J304" s="16"/>
      <c r="K304" s="16"/>
      <c r="L304" s="16"/>
      <c r="M304"/>
      <c r="N304"/>
      <c r="O304"/>
    </row>
    <row r="305" spans="2:15" s="707" customFormat="1" x14ac:dyDescent="0.2">
      <c r="B305" s="16"/>
      <c r="C305" s="66"/>
      <c r="D305" s="16"/>
      <c r="E305" s="16"/>
      <c r="F305" s="16"/>
      <c r="G305" s="16"/>
      <c r="H305" s="16"/>
      <c r="I305" s="16"/>
      <c r="J305" s="16"/>
      <c r="K305" s="16"/>
      <c r="L305" s="16"/>
      <c r="M305"/>
      <c r="N305"/>
      <c r="O305"/>
    </row>
    <row r="306" spans="2:15" s="707" customFormat="1" x14ac:dyDescent="0.2">
      <c r="B306" s="16"/>
      <c r="C306" s="66"/>
      <c r="D306" s="16"/>
      <c r="E306" s="16"/>
      <c r="F306" s="16"/>
      <c r="G306" s="16"/>
      <c r="H306" s="16"/>
      <c r="I306" s="16"/>
      <c r="J306" s="16"/>
      <c r="K306" s="16"/>
      <c r="L306" s="16"/>
      <c r="M306"/>
      <c r="N306"/>
      <c r="O306"/>
    </row>
    <row r="307" spans="2:15" s="707" customFormat="1" x14ac:dyDescent="0.2">
      <c r="B307" s="16"/>
      <c r="C307" s="66"/>
      <c r="D307" s="16"/>
      <c r="E307" s="16"/>
      <c r="F307" s="16"/>
      <c r="G307" s="16"/>
      <c r="H307" s="16"/>
      <c r="I307" s="16"/>
      <c r="J307" s="16"/>
      <c r="K307" s="16"/>
      <c r="L307" s="16"/>
      <c r="M307"/>
      <c r="N307"/>
      <c r="O307"/>
    </row>
    <row r="308" spans="2:15" s="707" customFormat="1" x14ac:dyDescent="0.2">
      <c r="B308" s="16"/>
      <c r="C308" s="66"/>
      <c r="D308" s="16"/>
      <c r="E308" s="16"/>
      <c r="F308" s="16"/>
      <c r="G308" s="16"/>
      <c r="H308" s="16"/>
      <c r="I308" s="16"/>
      <c r="J308" s="16"/>
      <c r="K308" s="16"/>
      <c r="L308" s="16"/>
      <c r="M308"/>
      <c r="N308"/>
      <c r="O308"/>
    </row>
    <row r="309" spans="2:15" s="707" customFormat="1" x14ac:dyDescent="0.2">
      <c r="B309" s="16"/>
      <c r="C309" s="66"/>
      <c r="D309" s="16"/>
      <c r="E309" s="16"/>
      <c r="F309" s="16"/>
      <c r="G309" s="16"/>
      <c r="H309" s="16"/>
      <c r="I309" s="16"/>
      <c r="J309" s="16"/>
      <c r="K309" s="16"/>
      <c r="L309" s="16"/>
      <c r="M309"/>
      <c r="N309"/>
      <c r="O309"/>
    </row>
    <row r="310" spans="2:15" s="707" customFormat="1" x14ac:dyDescent="0.2">
      <c r="B310" s="16"/>
      <c r="C310" s="66"/>
      <c r="D310" s="16"/>
      <c r="E310" s="16"/>
      <c r="F310" s="16"/>
      <c r="G310" s="16"/>
      <c r="H310" s="16"/>
      <c r="I310" s="16"/>
      <c r="J310" s="16"/>
      <c r="K310" s="16"/>
      <c r="L310" s="16"/>
      <c r="M310"/>
      <c r="N310"/>
      <c r="O310"/>
    </row>
    <row r="311" spans="2:15" s="707" customFormat="1" x14ac:dyDescent="0.2">
      <c r="B311" s="16"/>
      <c r="C311" s="66"/>
      <c r="D311" s="16"/>
      <c r="E311" s="16"/>
      <c r="F311" s="16"/>
      <c r="G311" s="16"/>
      <c r="H311" s="16"/>
      <c r="I311" s="16"/>
      <c r="J311" s="16"/>
      <c r="K311" s="16"/>
      <c r="L311" s="16"/>
      <c r="M311"/>
      <c r="N311"/>
      <c r="O311"/>
    </row>
    <row r="312" spans="2:15" s="707" customFormat="1" x14ac:dyDescent="0.2">
      <c r="B312" s="16"/>
      <c r="C312" s="66"/>
      <c r="D312" s="16"/>
      <c r="E312" s="16"/>
      <c r="F312" s="16"/>
      <c r="G312" s="16"/>
      <c r="H312" s="16"/>
      <c r="I312" s="16"/>
      <c r="J312" s="16"/>
      <c r="K312" s="16"/>
      <c r="L312" s="16"/>
      <c r="M312"/>
      <c r="N312"/>
      <c r="O312"/>
    </row>
    <row r="313" spans="2:15" s="707" customFormat="1" x14ac:dyDescent="0.2">
      <c r="B313" s="16"/>
      <c r="C313" s="66"/>
      <c r="D313" s="16"/>
      <c r="E313" s="16"/>
      <c r="F313" s="16"/>
      <c r="G313" s="16"/>
      <c r="H313" s="16"/>
      <c r="I313" s="16"/>
      <c r="J313" s="16"/>
      <c r="K313" s="16"/>
      <c r="L313" s="16"/>
      <c r="M313"/>
      <c r="N313"/>
      <c r="O313"/>
    </row>
    <row r="314" spans="2:15" s="707" customFormat="1" x14ac:dyDescent="0.2">
      <c r="B314" s="16"/>
      <c r="C314" s="66"/>
      <c r="D314" s="16"/>
      <c r="E314" s="16"/>
      <c r="F314" s="16"/>
      <c r="G314" s="16"/>
      <c r="H314" s="16"/>
      <c r="I314" s="16"/>
      <c r="J314" s="16"/>
      <c r="K314" s="16"/>
      <c r="L314" s="16"/>
      <c r="M314"/>
      <c r="N314"/>
      <c r="O314"/>
    </row>
    <row r="315" spans="2:15" s="707" customFormat="1" x14ac:dyDescent="0.2">
      <c r="B315" s="16"/>
      <c r="C315" s="66"/>
      <c r="D315" s="16"/>
      <c r="E315" s="16"/>
      <c r="F315" s="16"/>
      <c r="G315" s="16"/>
      <c r="H315" s="16"/>
      <c r="I315" s="16"/>
      <c r="J315" s="16"/>
      <c r="K315" s="16"/>
      <c r="L315" s="16"/>
      <c r="M315"/>
      <c r="N315"/>
      <c r="O315"/>
    </row>
    <row r="316" spans="2:15" s="707" customFormat="1" x14ac:dyDescent="0.2">
      <c r="B316" s="16"/>
      <c r="C316" s="66"/>
      <c r="D316" s="16"/>
      <c r="E316" s="16"/>
      <c r="F316" s="16"/>
      <c r="G316" s="16"/>
      <c r="H316" s="16"/>
      <c r="I316" s="16"/>
      <c r="J316" s="16"/>
      <c r="K316" s="16"/>
      <c r="L316" s="16"/>
      <c r="M316"/>
      <c r="N316"/>
      <c r="O316"/>
    </row>
    <row r="317" spans="2:15" s="707" customFormat="1" x14ac:dyDescent="0.2">
      <c r="B317" s="16"/>
      <c r="C317" s="66"/>
      <c r="D317" s="16"/>
      <c r="E317" s="16"/>
      <c r="F317" s="16"/>
      <c r="G317" s="16"/>
      <c r="H317" s="16"/>
      <c r="I317" s="16"/>
      <c r="J317" s="16"/>
      <c r="K317" s="16"/>
      <c r="L317" s="16"/>
      <c r="M317"/>
      <c r="N317"/>
      <c r="O317"/>
    </row>
    <row r="318" spans="2:15" s="707" customFormat="1" x14ac:dyDescent="0.2">
      <c r="B318" s="16"/>
      <c r="C318" s="66"/>
      <c r="D318" s="16"/>
      <c r="E318" s="16"/>
      <c r="F318" s="16"/>
      <c r="G318" s="16"/>
      <c r="H318" s="16"/>
      <c r="I318" s="16"/>
      <c r="J318" s="16"/>
      <c r="K318" s="16"/>
      <c r="L318" s="16"/>
      <c r="M318"/>
      <c r="N318"/>
      <c r="O318"/>
    </row>
    <row r="319" spans="2:15" s="707" customFormat="1" x14ac:dyDescent="0.2">
      <c r="B319" s="16"/>
      <c r="C319" s="66"/>
      <c r="D319" s="16"/>
      <c r="E319" s="16"/>
      <c r="F319" s="16"/>
      <c r="G319" s="16"/>
      <c r="H319" s="16"/>
      <c r="I319" s="16"/>
      <c r="J319" s="16"/>
      <c r="K319" s="16"/>
      <c r="L319" s="16"/>
      <c r="M319"/>
      <c r="N319"/>
      <c r="O319"/>
    </row>
    <row r="320" spans="2:15" s="707" customFormat="1" x14ac:dyDescent="0.2">
      <c r="B320" s="16"/>
      <c r="C320" s="66"/>
      <c r="D320" s="16"/>
      <c r="E320" s="16"/>
      <c r="F320" s="16"/>
      <c r="G320" s="16"/>
      <c r="H320" s="16"/>
      <c r="I320" s="16"/>
      <c r="J320" s="16"/>
      <c r="K320" s="16"/>
      <c r="L320" s="16"/>
      <c r="M320"/>
      <c r="N320"/>
      <c r="O320"/>
    </row>
    <row r="321" spans="2:15" s="707" customFormat="1" x14ac:dyDescent="0.2">
      <c r="B321" s="16"/>
      <c r="C321" s="66"/>
      <c r="D321" s="16"/>
      <c r="E321" s="16"/>
      <c r="F321" s="16"/>
      <c r="G321" s="16"/>
      <c r="H321" s="16"/>
      <c r="I321" s="16"/>
      <c r="J321" s="16"/>
      <c r="K321" s="16"/>
      <c r="L321" s="16"/>
      <c r="M321"/>
      <c r="N321"/>
      <c r="O321"/>
    </row>
    <row r="322" spans="2:15" s="707" customFormat="1" x14ac:dyDescent="0.2">
      <c r="B322" s="16"/>
      <c r="C322" s="66"/>
      <c r="D322" s="16"/>
      <c r="E322" s="16"/>
      <c r="F322" s="16"/>
      <c r="G322" s="16"/>
      <c r="H322" s="16"/>
      <c r="I322" s="16"/>
      <c r="J322" s="16"/>
      <c r="K322" s="16"/>
      <c r="L322" s="16"/>
      <c r="M322"/>
      <c r="N322"/>
      <c r="O322"/>
    </row>
    <row r="323" spans="2:15" s="707" customFormat="1" x14ac:dyDescent="0.2">
      <c r="B323" s="16"/>
      <c r="C323" s="66"/>
      <c r="D323" s="16"/>
      <c r="E323" s="16"/>
      <c r="F323" s="16"/>
      <c r="G323" s="16"/>
      <c r="H323" s="16"/>
      <c r="I323" s="16"/>
      <c r="J323" s="16"/>
      <c r="K323" s="16"/>
      <c r="L323" s="16"/>
      <c r="M323"/>
      <c r="N323"/>
      <c r="O323"/>
    </row>
    <row r="324" spans="2:15" s="707" customFormat="1" x14ac:dyDescent="0.2">
      <c r="B324" s="16"/>
      <c r="C324" s="66"/>
      <c r="D324" s="16"/>
      <c r="E324" s="16"/>
      <c r="F324" s="16"/>
      <c r="G324" s="16"/>
      <c r="H324" s="16"/>
      <c r="I324" s="16"/>
      <c r="J324" s="16"/>
      <c r="K324" s="16"/>
      <c r="L324" s="16"/>
      <c r="M324"/>
      <c r="N324"/>
      <c r="O324"/>
    </row>
    <row r="325" spans="2:15" s="707" customFormat="1" x14ac:dyDescent="0.2">
      <c r="B325" s="16"/>
      <c r="C325" s="66"/>
      <c r="D325" s="16"/>
      <c r="E325" s="16"/>
      <c r="F325" s="16"/>
      <c r="G325" s="16"/>
      <c r="H325" s="16"/>
      <c r="I325" s="16"/>
      <c r="J325" s="16"/>
      <c r="K325" s="16"/>
      <c r="L325" s="16"/>
      <c r="M325"/>
      <c r="N325"/>
      <c r="O325"/>
    </row>
  </sheetData>
  <mergeCells count="6">
    <mergeCell ref="E11:G11"/>
    <mergeCell ref="C5:C7"/>
    <mergeCell ref="D5:D7"/>
    <mergeCell ref="E5:G7"/>
    <mergeCell ref="H6:H7"/>
    <mergeCell ref="E10:G10"/>
  </mergeCells>
  <conditionalFormatting sqref="C11">
    <cfRule type="cellIs" dxfId="41" priority="1" operator="equal">
      <formula>C10</formula>
    </cfRule>
  </conditionalFormatting>
  <printOptions horizontalCentered="1"/>
  <pageMargins left="0" right="0" top="0.78740157480314965" bottom="0.59055118110236227" header="0.51181102362204722" footer="0.51181102362204722"/>
  <pageSetup paperSize="9" scale="7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pageSetUpPr autoPageBreaks="0"/>
  </sheetPr>
  <dimension ref="A1:S358"/>
  <sheetViews>
    <sheetView showGridLines="0" topLeftCell="B13" zoomScaleNormal="100" zoomScaleSheetLayoutView="100" workbookViewId="0">
      <selection activeCell="J15" sqref="J15"/>
    </sheetView>
  </sheetViews>
  <sheetFormatPr defaultColWidth="9.28515625" defaultRowHeight="12.75" x14ac:dyDescent="0.2"/>
  <cols>
    <col min="1" max="1" width="9.28515625" style="707"/>
    <col min="2" max="2" width="2.7109375" style="16" customWidth="1"/>
    <col min="3" max="3" width="20.7109375" style="66" customWidth="1"/>
    <col min="4" max="4" width="32" style="16" customWidth="1"/>
    <col min="5" max="6" width="25.7109375" style="16" customWidth="1"/>
    <col min="7" max="7" width="25.85546875" style="16" customWidth="1"/>
    <col min="8" max="10" width="13.42578125" style="16" customWidth="1"/>
    <col min="11" max="11" width="2.7109375" style="16" customWidth="1"/>
    <col min="12" max="12" width="9.28515625" style="16"/>
    <col min="13" max="14" width="9.28515625" customWidth="1"/>
    <col min="15" max="15" width="75.85546875" customWidth="1"/>
    <col min="16" max="19" width="9.28515625" style="16" customWidth="1"/>
    <col min="20" max="16384" width="9.28515625" style="16"/>
  </cols>
  <sheetData>
    <row r="1" spans="1:19" s="702" customFormat="1" ht="15" customHeight="1" x14ac:dyDescent="0.25">
      <c r="A1" s="701"/>
      <c r="C1" s="12" t="s">
        <v>1426</v>
      </c>
      <c r="D1" s="12"/>
      <c r="E1" s="12"/>
      <c r="F1" s="12"/>
      <c r="G1" s="12"/>
      <c r="H1" s="12"/>
      <c r="I1" s="12"/>
      <c r="J1" s="12"/>
      <c r="M1"/>
      <c r="N1"/>
      <c r="O1"/>
    </row>
    <row r="2" spans="1:19" s="702" customFormat="1" ht="15" customHeight="1" x14ac:dyDescent="0.25">
      <c r="A2" s="701"/>
      <c r="M2"/>
      <c r="N2"/>
      <c r="O2"/>
    </row>
    <row r="3" spans="1:19" s="702" customFormat="1" ht="15" customHeight="1" x14ac:dyDescent="0.25">
      <c r="A3" s="701"/>
      <c r="C3" s="12" t="s">
        <v>1427</v>
      </c>
      <c r="D3" s="12"/>
      <c r="E3" s="12"/>
      <c r="F3" s="12"/>
      <c r="G3" s="12"/>
      <c r="H3" s="12"/>
      <c r="I3" s="12"/>
      <c r="J3" s="12"/>
      <c r="M3"/>
      <c r="N3"/>
      <c r="O3"/>
    </row>
    <row r="4" spans="1:19" s="702" customFormat="1" ht="15" customHeight="1" x14ac:dyDescent="0.25">
      <c r="A4" s="701"/>
      <c r="M4"/>
      <c r="N4"/>
      <c r="O4"/>
    </row>
    <row r="5" spans="1:19" s="66" customFormat="1" ht="18" customHeight="1" x14ac:dyDescent="0.2">
      <c r="A5" s="703"/>
      <c r="C5" s="803" t="s">
        <v>1321</v>
      </c>
      <c r="D5" s="806" t="s">
        <v>1322</v>
      </c>
      <c r="E5" s="803" t="s">
        <v>1323</v>
      </c>
      <c r="F5" s="819"/>
      <c r="G5" s="813"/>
      <c r="H5" s="704" t="s">
        <v>1263</v>
      </c>
      <c r="I5" s="705" t="s">
        <v>1264</v>
      </c>
      <c r="J5" s="706"/>
      <c r="M5"/>
      <c r="N5"/>
      <c r="O5"/>
    </row>
    <row r="6" spans="1:19" s="66" customFormat="1" ht="18" customHeight="1" x14ac:dyDescent="0.2">
      <c r="A6" s="703"/>
      <c r="C6" s="804"/>
      <c r="D6" s="807"/>
      <c r="E6" s="804"/>
      <c r="F6" s="820"/>
      <c r="G6" s="814"/>
      <c r="H6" s="785" t="str">
        <f>LEFT([5]Settings!$AB$2,4)+1 &amp; "/" &amp; RIGHT([5]Settings!$AB$2,2)+1</f>
        <v>2017/18</v>
      </c>
      <c r="I6" s="626" t="s">
        <v>1265</v>
      </c>
      <c r="J6" s="626"/>
      <c r="M6"/>
      <c r="N6"/>
      <c r="O6"/>
    </row>
    <row r="7" spans="1:19" s="66" customFormat="1" ht="18" customHeight="1" x14ac:dyDescent="0.2">
      <c r="A7" s="703"/>
      <c r="C7" s="805"/>
      <c r="D7" s="808"/>
      <c r="E7" s="805"/>
      <c r="F7" s="821"/>
      <c r="G7" s="815"/>
      <c r="H7" s="787"/>
      <c r="I7" s="627" t="str">
        <f>LEFT([5]Settings!$AB$2,4)+2 &amp; "/" &amp; RIGHT([5]Settings!$AB$2,2)+2</f>
        <v>2018/19</v>
      </c>
      <c r="J7" s="627" t="str">
        <f>LEFT([5]Settings!$AB$2,4)+3 &amp; "/" &amp; RIGHT([5]Settings!$AB$2,2)+3</f>
        <v>2019/20</v>
      </c>
      <c r="M7"/>
      <c r="N7"/>
      <c r="O7"/>
    </row>
    <row r="8" spans="1:19" x14ac:dyDescent="0.2">
      <c r="C8" s="717"/>
      <c r="D8" s="718"/>
      <c r="E8" s="718"/>
      <c r="F8" s="718"/>
      <c r="G8" s="718"/>
      <c r="H8" s="719" t="s">
        <v>1266</v>
      </c>
      <c r="I8" s="719" t="s">
        <v>1266</v>
      </c>
      <c r="J8" s="719" t="s">
        <v>1266</v>
      </c>
    </row>
    <row r="9" spans="1:19" x14ac:dyDescent="0.2">
      <c r="C9" s="361"/>
      <c r="D9" s="720"/>
      <c r="E9" s="720"/>
      <c r="F9" s="720"/>
      <c r="G9" s="720"/>
      <c r="H9" s="721"/>
      <c r="I9" s="710"/>
      <c r="J9" s="722"/>
      <c r="M9" s="731"/>
      <c r="N9" s="16"/>
      <c r="O9" s="732"/>
    </row>
    <row r="10" spans="1:19" ht="38.25" x14ac:dyDescent="0.2">
      <c r="A10" s="707">
        <v>1</v>
      </c>
      <c r="C10" s="723" t="s">
        <v>1395</v>
      </c>
      <c r="D10" s="724" t="s">
        <v>1396</v>
      </c>
      <c r="E10" s="816" t="s">
        <v>1397</v>
      </c>
      <c r="F10" s="817"/>
      <c r="G10" s="818"/>
      <c r="H10" s="725">
        <v>0</v>
      </c>
      <c r="I10" s="725">
        <v>0</v>
      </c>
      <c r="J10" s="725">
        <v>0</v>
      </c>
      <c r="Q10" s="731">
        <v>1</v>
      </c>
      <c r="R10" s="731" t="str">
        <f>IFERROR(LOWER(RIGHT(LEFT(ADDRESS(1,Q10),2))),"")</f>
        <v>a</v>
      </c>
      <c r="S10" s="731">
        <f>IF(Q10&gt;1,1,IF(Q11&gt;1,1,0))</f>
        <v>1</v>
      </c>
    </row>
    <row r="11" spans="1:19" ht="38.25" x14ac:dyDescent="0.2">
      <c r="A11" s="707">
        <v>2</v>
      </c>
      <c r="C11" s="723" t="s">
        <v>1395</v>
      </c>
      <c r="D11" s="724" t="s">
        <v>1398</v>
      </c>
      <c r="E11" s="816" t="s">
        <v>1399</v>
      </c>
      <c r="F11" s="817"/>
      <c r="G11" s="818"/>
      <c r="H11" s="725">
        <v>103249</v>
      </c>
      <c r="I11" s="725">
        <v>115116</v>
      </c>
      <c r="J11" s="725">
        <v>121562.496</v>
      </c>
      <c r="Q11" s="731">
        <f>IF(LEN(C11)&lt;2,0,IF(C11=C10,Q10+1,1))</f>
        <v>2</v>
      </c>
      <c r="R11" s="731" t="str">
        <f>IFERROR(LOWER(RIGHT(LEFT(ADDRESS(1,Q11),2))),"")</f>
        <v>b</v>
      </c>
      <c r="S11" s="731">
        <f t="shared" ref="S11:S14" si="0">IF(Q11&gt;1,1,IF(Q12&gt;1,1,0))</f>
        <v>1</v>
      </c>
    </row>
    <row r="12" spans="1:19" ht="60" customHeight="1" x14ac:dyDescent="0.2">
      <c r="A12" s="707">
        <v>3</v>
      </c>
      <c r="C12" s="723" t="s">
        <v>1400</v>
      </c>
      <c r="D12" s="724" t="s">
        <v>289</v>
      </c>
      <c r="E12" s="816" t="s">
        <v>1428</v>
      </c>
      <c r="F12" s="817"/>
      <c r="G12" s="818"/>
      <c r="H12" s="725">
        <v>3846154</v>
      </c>
      <c r="I12" s="725">
        <v>3962030.932</v>
      </c>
      <c r="J12" s="725">
        <v>4182452.6641920004</v>
      </c>
      <c r="Q12" s="731">
        <f t="shared" ref="Q12:Q15" si="1">IF(LEN(C12)&lt;2,0,IF(C12=C11,Q11+1,1))</f>
        <v>1</v>
      </c>
      <c r="R12" s="731" t="str">
        <f t="shared" ref="R12:R15" si="2">IFERROR(LOWER(RIGHT(LEFT(ADDRESS(1,Q12),2))),"")</f>
        <v>a</v>
      </c>
      <c r="S12" s="731">
        <f t="shared" si="0"/>
        <v>0</v>
      </c>
    </row>
    <row r="13" spans="1:19" ht="25.5" x14ac:dyDescent="0.2">
      <c r="A13" s="707">
        <v>4</v>
      </c>
      <c r="C13" s="723" t="s">
        <v>1350</v>
      </c>
      <c r="D13" s="724" t="s">
        <v>1410</v>
      </c>
      <c r="E13" s="816" t="s">
        <v>1411</v>
      </c>
      <c r="F13" s="817"/>
      <c r="G13" s="818"/>
      <c r="H13" s="725">
        <v>27744</v>
      </c>
      <c r="I13" s="725">
        <v>29353.152000000002</v>
      </c>
      <c r="J13" s="725">
        <v>30996.928512000002</v>
      </c>
      <c r="Q13" s="731">
        <f t="shared" si="1"/>
        <v>1</v>
      </c>
      <c r="R13" s="731" t="str">
        <f t="shared" si="2"/>
        <v>a</v>
      </c>
      <c r="S13" s="731">
        <f t="shared" si="0"/>
        <v>0</v>
      </c>
    </row>
    <row r="14" spans="1:19" ht="99.95" customHeight="1" x14ac:dyDescent="0.2">
      <c r="A14" s="707">
        <v>5</v>
      </c>
      <c r="C14" s="723" t="s">
        <v>1416</v>
      </c>
      <c r="D14" s="724" t="s">
        <v>1417</v>
      </c>
      <c r="E14" s="816" t="s">
        <v>1418</v>
      </c>
      <c r="F14" s="817"/>
      <c r="G14" s="818"/>
      <c r="H14" s="725">
        <v>587122</v>
      </c>
      <c r="I14" s="725">
        <v>608175.07599999988</v>
      </c>
      <c r="J14" s="725">
        <v>642232.88025599986</v>
      </c>
      <c r="Q14" s="731">
        <f t="shared" si="1"/>
        <v>1</v>
      </c>
      <c r="R14" s="731" t="str">
        <f t="shared" si="2"/>
        <v>a</v>
      </c>
      <c r="S14" s="731">
        <f t="shared" si="0"/>
        <v>1</v>
      </c>
    </row>
    <row r="15" spans="1:19" ht="99.95" customHeight="1" x14ac:dyDescent="0.2">
      <c r="A15" s="707">
        <v>6</v>
      </c>
      <c r="C15" s="723" t="s">
        <v>1416</v>
      </c>
      <c r="D15" s="724" t="s">
        <v>1419</v>
      </c>
      <c r="E15" s="816" t="s">
        <v>1420</v>
      </c>
      <c r="F15" s="817"/>
      <c r="G15" s="818"/>
      <c r="H15" s="725">
        <v>2773539</v>
      </c>
      <c r="I15" s="725">
        <v>2880922.3560000006</v>
      </c>
      <c r="J15" s="725">
        <v>3037295.1839360008</v>
      </c>
      <c r="Q15" s="731">
        <f t="shared" si="1"/>
        <v>2</v>
      </c>
      <c r="R15" s="731" t="str">
        <f t="shared" si="2"/>
        <v>b</v>
      </c>
      <c r="S15" s="731">
        <f>IF(Q15&gt;1,1,IF(#REF!&gt;1,1,0))</f>
        <v>1</v>
      </c>
    </row>
    <row r="16" spans="1:19" s="707" customFormat="1" x14ac:dyDescent="0.2">
      <c r="B16" s="16"/>
      <c r="C16" s="66"/>
      <c r="D16" s="16"/>
      <c r="E16" s="16"/>
      <c r="F16" s="16"/>
      <c r="G16" s="726" t="s">
        <v>1270</v>
      </c>
      <c r="H16" s="678">
        <f>SUM(H10:H15)</f>
        <v>7337808</v>
      </c>
      <c r="I16" s="678">
        <f>SUM(I10:I15)</f>
        <v>7595597.5160000008</v>
      </c>
      <c r="J16" s="678">
        <f>SUM(J10:J15)</f>
        <v>8014540.152896001</v>
      </c>
      <c r="K16" s="16"/>
      <c r="L16" s="16"/>
      <c r="M16"/>
      <c r="N16"/>
      <c r="O16"/>
    </row>
    <row r="17" spans="2:19" s="707" customFormat="1" x14ac:dyDescent="0.2">
      <c r="B17" s="16"/>
      <c r="C17" s="66"/>
      <c r="D17" s="16"/>
      <c r="E17" s="16"/>
      <c r="F17" s="16"/>
      <c r="G17" s="16"/>
      <c r="H17" s="16"/>
      <c r="I17" s="16"/>
      <c r="J17" s="16"/>
      <c r="K17" s="16"/>
      <c r="L17" s="16"/>
      <c r="M17"/>
      <c r="N17"/>
      <c r="O17"/>
    </row>
    <row r="18" spans="2:19" s="707" customFormat="1" x14ac:dyDescent="0.2">
      <c r="B18" s="16"/>
      <c r="C18" s="66"/>
      <c r="D18" s="16"/>
      <c r="E18" s="16"/>
      <c r="F18" s="16"/>
      <c r="G18" s="16"/>
      <c r="K18" s="16"/>
      <c r="L18" s="16"/>
      <c r="M18"/>
      <c r="N18"/>
      <c r="O18"/>
    </row>
    <row r="19" spans="2:19" s="707" customFormat="1" x14ac:dyDescent="0.2">
      <c r="B19" s="16"/>
      <c r="C19" s="66"/>
      <c r="D19" s="16"/>
      <c r="E19" s="16"/>
      <c r="F19" s="16"/>
      <c r="G19" s="16"/>
      <c r="K19" s="16"/>
      <c r="L19" s="16"/>
      <c r="M19"/>
      <c r="N19"/>
      <c r="O19"/>
      <c r="Q19" s="731"/>
      <c r="R19" s="731"/>
      <c r="S19" s="731"/>
    </row>
    <row r="20" spans="2:19" s="707" customFormat="1" x14ac:dyDescent="0.2">
      <c r="B20" s="16"/>
      <c r="C20" s="66"/>
      <c r="D20" s="16"/>
      <c r="E20" s="16"/>
      <c r="F20" s="16"/>
      <c r="G20" s="16"/>
      <c r="H20" s="16"/>
      <c r="I20" s="16"/>
      <c r="J20" s="16"/>
      <c r="K20" s="16"/>
      <c r="L20" s="16"/>
      <c r="M20"/>
      <c r="N20"/>
      <c r="O20"/>
      <c r="Q20" s="731"/>
      <c r="R20" s="731"/>
      <c r="S20" s="731"/>
    </row>
    <row r="21" spans="2:19" s="707" customFormat="1" x14ac:dyDescent="0.2">
      <c r="B21" s="16"/>
      <c r="C21" s="66"/>
      <c r="D21" s="16"/>
      <c r="E21" s="16"/>
      <c r="F21" s="16"/>
      <c r="G21" s="16"/>
      <c r="K21" s="16"/>
      <c r="L21" s="16"/>
      <c r="M21"/>
      <c r="N21"/>
      <c r="O21"/>
      <c r="Q21" s="731"/>
      <c r="R21" s="731"/>
      <c r="S21" s="731"/>
    </row>
    <row r="22" spans="2:19" s="707" customFormat="1" x14ac:dyDescent="0.2">
      <c r="B22" s="16"/>
      <c r="C22" s="66"/>
      <c r="D22" s="16"/>
      <c r="E22" s="16"/>
      <c r="F22" s="16"/>
      <c r="G22" s="16"/>
      <c r="K22" s="16"/>
      <c r="L22" s="16"/>
      <c r="M22"/>
      <c r="N22"/>
      <c r="O22"/>
      <c r="Q22" s="731"/>
      <c r="R22" s="731"/>
      <c r="S22" s="731"/>
    </row>
    <row r="23" spans="2:19" s="707" customFormat="1" x14ac:dyDescent="0.2">
      <c r="B23" s="16"/>
      <c r="C23" s="66"/>
      <c r="D23" s="16"/>
      <c r="E23" s="16"/>
      <c r="F23" s="16"/>
      <c r="G23" s="16"/>
      <c r="H23" s="16"/>
      <c r="I23" s="16"/>
      <c r="J23" s="16"/>
      <c r="K23" s="16"/>
      <c r="L23" s="16"/>
      <c r="M23"/>
      <c r="N23"/>
      <c r="O23"/>
      <c r="Q23" s="731"/>
      <c r="R23" s="731"/>
      <c r="S23" s="731"/>
    </row>
    <row r="24" spans="2:19" s="707" customFormat="1" x14ac:dyDescent="0.2">
      <c r="B24" s="16"/>
      <c r="C24" s="66"/>
      <c r="D24" s="16"/>
      <c r="E24" s="16"/>
      <c r="F24" s="16"/>
      <c r="G24" s="16"/>
      <c r="H24" s="16"/>
      <c r="I24" s="16"/>
      <c r="J24" s="16"/>
      <c r="K24" s="16"/>
      <c r="L24" s="16"/>
      <c r="M24"/>
      <c r="N24"/>
      <c r="O24"/>
      <c r="Q24" s="731"/>
      <c r="R24" s="731"/>
      <c r="S24" s="731"/>
    </row>
    <row r="25" spans="2:19" s="707" customFormat="1" x14ac:dyDescent="0.2">
      <c r="B25" s="16"/>
      <c r="C25" s="66"/>
      <c r="D25" s="16"/>
      <c r="E25" s="16"/>
      <c r="F25" s="16"/>
      <c r="G25" s="16"/>
      <c r="H25" s="16"/>
      <c r="I25" s="16"/>
      <c r="J25" s="16"/>
      <c r="K25" s="16"/>
      <c r="L25" s="16"/>
      <c r="M25"/>
      <c r="N25"/>
      <c r="O25"/>
      <c r="Q25" s="731"/>
      <c r="R25" s="731"/>
      <c r="S25" s="731"/>
    </row>
    <row r="26" spans="2:19" s="707" customFormat="1" x14ac:dyDescent="0.2">
      <c r="B26" s="16"/>
      <c r="C26" s="66"/>
      <c r="D26" s="16"/>
      <c r="E26" s="16"/>
      <c r="F26" s="16"/>
      <c r="G26" s="16"/>
      <c r="H26" s="16"/>
      <c r="I26" s="16"/>
      <c r="J26" s="16"/>
      <c r="K26" s="16"/>
      <c r="L26" s="16"/>
      <c r="M26"/>
      <c r="N26"/>
      <c r="O26"/>
      <c r="Q26" s="731"/>
      <c r="R26" s="731"/>
      <c r="S26" s="731"/>
    </row>
    <row r="27" spans="2:19" s="707" customFormat="1" x14ac:dyDescent="0.2">
      <c r="B27" s="16"/>
      <c r="C27" s="66"/>
      <c r="D27" s="16"/>
      <c r="E27" s="16"/>
      <c r="F27" s="16"/>
      <c r="G27" s="16"/>
      <c r="H27" s="16"/>
      <c r="I27" s="16"/>
      <c r="J27" s="16"/>
      <c r="K27" s="16"/>
      <c r="L27" s="16"/>
      <c r="M27"/>
      <c r="N27"/>
      <c r="O27"/>
      <c r="Q27" s="731"/>
      <c r="R27" s="731"/>
      <c r="S27" s="731"/>
    </row>
    <row r="28" spans="2:19" s="707" customFormat="1" x14ac:dyDescent="0.2">
      <c r="B28" s="16"/>
      <c r="C28" s="66"/>
      <c r="D28" s="16"/>
      <c r="E28" s="16"/>
      <c r="F28" s="16"/>
      <c r="G28" s="16"/>
      <c r="H28" s="16"/>
      <c r="I28" s="16"/>
      <c r="J28" s="16"/>
      <c r="K28" s="16"/>
      <c r="L28" s="16"/>
      <c r="M28"/>
      <c r="N28"/>
      <c r="O28"/>
      <c r="Q28" s="731"/>
      <c r="R28" s="731"/>
      <c r="S28" s="731"/>
    </row>
    <row r="29" spans="2:19" s="707" customFormat="1" x14ac:dyDescent="0.2">
      <c r="B29" s="16"/>
      <c r="C29" s="66"/>
      <c r="D29" s="16"/>
      <c r="E29" s="16"/>
      <c r="F29" s="16"/>
      <c r="G29" s="16"/>
      <c r="H29" s="16"/>
      <c r="I29" s="16"/>
      <c r="J29" s="16"/>
      <c r="K29" s="16"/>
      <c r="L29" s="16"/>
      <c r="M29"/>
      <c r="N29"/>
      <c r="O29"/>
      <c r="Q29" s="731"/>
      <c r="R29" s="731"/>
      <c r="S29" s="731"/>
    </row>
    <row r="30" spans="2:19" s="707" customFormat="1" x14ac:dyDescent="0.2">
      <c r="B30" s="16"/>
      <c r="C30" s="66"/>
      <c r="D30" s="16"/>
      <c r="E30" s="16"/>
      <c r="F30" s="16"/>
      <c r="G30" s="16"/>
      <c r="K30" s="16"/>
      <c r="L30" s="16"/>
      <c r="M30"/>
      <c r="N30"/>
      <c r="O30"/>
      <c r="Q30" s="731"/>
      <c r="R30" s="731"/>
      <c r="S30" s="731"/>
    </row>
    <row r="31" spans="2:19" s="707" customFormat="1" x14ac:dyDescent="0.2">
      <c r="B31" s="16"/>
      <c r="C31" s="66"/>
      <c r="D31" s="16"/>
      <c r="E31" s="16"/>
      <c r="F31" s="16"/>
      <c r="G31" s="16"/>
      <c r="H31" s="16"/>
      <c r="I31" s="16"/>
      <c r="J31" s="16"/>
      <c r="K31" s="16"/>
      <c r="L31" s="16"/>
      <c r="M31"/>
      <c r="N31"/>
      <c r="O31"/>
      <c r="Q31" s="731"/>
      <c r="R31" s="731"/>
      <c r="S31" s="731"/>
    </row>
    <row r="32" spans="2:19" s="707" customFormat="1" x14ac:dyDescent="0.2">
      <c r="B32" s="16"/>
      <c r="C32" s="66"/>
      <c r="D32" s="16"/>
      <c r="E32" s="16"/>
      <c r="F32" s="16"/>
      <c r="G32" s="16"/>
      <c r="H32" s="16"/>
      <c r="I32" s="16"/>
      <c r="J32" s="16"/>
      <c r="K32" s="16"/>
      <c r="L32" s="16"/>
      <c r="M32"/>
      <c r="N32"/>
      <c r="O32"/>
      <c r="Q32" s="731"/>
      <c r="R32" s="731"/>
      <c r="S32" s="731"/>
    </row>
    <row r="33" spans="2:19" s="707" customFormat="1" x14ac:dyDescent="0.2">
      <c r="B33" s="16"/>
      <c r="C33" s="66"/>
      <c r="D33" s="16"/>
      <c r="E33" s="16"/>
      <c r="F33" s="16"/>
      <c r="G33" s="16"/>
      <c r="H33" s="16"/>
      <c r="I33" s="16"/>
      <c r="J33" s="16"/>
      <c r="K33" s="16"/>
      <c r="L33" s="16"/>
      <c r="M33"/>
      <c r="N33"/>
      <c r="O33"/>
      <c r="Q33" s="731"/>
      <c r="R33" s="731"/>
      <c r="S33" s="731"/>
    </row>
    <row r="34" spans="2:19" s="707" customFormat="1" x14ac:dyDescent="0.2">
      <c r="B34" s="16"/>
      <c r="C34" s="66"/>
      <c r="D34" s="16"/>
      <c r="E34" s="16"/>
      <c r="F34" s="16"/>
      <c r="G34" s="16"/>
      <c r="H34" s="16"/>
      <c r="I34" s="16"/>
      <c r="J34" s="16"/>
      <c r="K34" s="16"/>
      <c r="L34" s="16"/>
      <c r="M34"/>
      <c r="N34"/>
      <c r="O34"/>
    </row>
    <row r="35" spans="2:19" s="707" customFormat="1" x14ac:dyDescent="0.2">
      <c r="B35" s="16"/>
      <c r="C35" s="66"/>
      <c r="D35" s="16"/>
      <c r="E35" s="16"/>
      <c r="F35" s="16"/>
      <c r="G35" s="16"/>
      <c r="H35" s="16"/>
      <c r="I35" s="16"/>
      <c r="J35" s="16"/>
      <c r="K35" s="16"/>
      <c r="L35" s="16"/>
      <c r="M35"/>
      <c r="N35"/>
      <c r="O35"/>
    </row>
    <row r="36" spans="2:19" s="707" customFormat="1" x14ac:dyDescent="0.2">
      <c r="B36" s="16"/>
      <c r="C36" s="66"/>
      <c r="D36" s="16"/>
      <c r="E36" s="16"/>
      <c r="F36" s="16"/>
      <c r="G36" s="16"/>
      <c r="H36" s="16"/>
      <c r="I36" s="16"/>
      <c r="J36" s="16"/>
      <c r="K36" s="16"/>
      <c r="L36" s="16"/>
      <c r="M36"/>
      <c r="N36"/>
      <c r="O36"/>
    </row>
    <row r="37" spans="2:19" s="707" customFormat="1" x14ac:dyDescent="0.2">
      <c r="B37" s="16"/>
      <c r="C37" s="66"/>
      <c r="D37" s="16"/>
      <c r="E37" s="16"/>
      <c r="F37" s="16"/>
      <c r="G37" s="16"/>
      <c r="H37" s="16"/>
      <c r="I37" s="16"/>
      <c r="J37" s="16"/>
      <c r="K37" s="16"/>
      <c r="L37" s="16"/>
      <c r="M37"/>
      <c r="N37"/>
      <c r="O37"/>
    </row>
    <row r="38" spans="2:19" s="707" customFormat="1" x14ac:dyDescent="0.2">
      <c r="B38" s="16"/>
      <c r="C38" s="66"/>
      <c r="D38" s="16"/>
      <c r="E38" s="16"/>
      <c r="F38" s="16"/>
      <c r="G38" s="16"/>
      <c r="H38" s="16"/>
      <c r="I38" s="16"/>
      <c r="J38" s="16"/>
      <c r="K38" s="16"/>
      <c r="L38" s="16"/>
      <c r="M38"/>
      <c r="N38"/>
      <c r="O38"/>
    </row>
    <row r="39" spans="2:19" s="707" customFormat="1" x14ac:dyDescent="0.2">
      <c r="B39" s="16"/>
      <c r="C39" s="66"/>
      <c r="D39" s="16"/>
      <c r="E39" s="16"/>
      <c r="F39" s="16"/>
      <c r="G39" s="16"/>
      <c r="H39" s="16"/>
      <c r="I39" s="16"/>
      <c r="J39" s="16"/>
      <c r="K39" s="16"/>
      <c r="L39" s="16"/>
      <c r="M39"/>
      <c r="N39"/>
      <c r="O39"/>
    </row>
    <row r="40" spans="2:19" s="707" customFormat="1" x14ac:dyDescent="0.2">
      <c r="B40" s="16"/>
      <c r="C40" s="66"/>
      <c r="D40" s="16"/>
      <c r="E40" s="16"/>
      <c r="F40" s="16"/>
      <c r="G40" s="16"/>
      <c r="H40" s="16"/>
      <c r="I40" s="16"/>
      <c r="J40" s="16"/>
      <c r="K40" s="16"/>
      <c r="L40" s="16"/>
      <c r="M40"/>
      <c r="N40"/>
      <c r="O40"/>
    </row>
    <row r="41" spans="2:19" s="707" customFormat="1" x14ac:dyDescent="0.2">
      <c r="B41" s="16"/>
      <c r="C41" s="66"/>
      <c r="D41" s="16"/>
      <c r="E41" s="16"/>
      <c r="F41" s="16"/>
      <c r="G41" s="16"/>
      <c r="H41" s="16"/>
      <c r="I41" s="16"/>
      <c r="J41" s="16"/>
      <c r="K41" s="16"/>
      <c r="L41" s="16"/>
      <c r="M41"/>
      <c r="N41"/>
      <c r="O41"/>
    </row>
    <row r="42" spans="2:19" s="707" customFormat="1" x14ac:dyDescent="0.2">
      <c r="B42" s="16"/>
      <c r="C42" s="66"/>
      <c r="D42" s="16"/>
      <c r="E42" s="16"/>
      <c r="F42" s="16"/>
      <c r="G42" s="16"/>
      <c r="H42" s="16"/>
      <c r="I42" s="16"/>
      <c r="J42" s="16"/>
      <c r="K42" s="16"/>
      <c r="L42" s="16"/>
      <c r="M42"/>
      <c r="N42"/>
      <c r="O42"/>
    </row>
    <row r="43" spans="2:19" s="707" customFormat="1" x14ac:dyDescent="0.2">
      <c r="B43" s="16"/>
      <c r="C43" s="66"/>
      <c r="D43" s="16"/>
      <c r="E43" s="16"/>
      <c r="F43" s="16"/>
      <c r="G43" s="16"/>
      <c r="H43" s="16"/>
      <c r="I43" s="16"/>
      <c r="J43" s="16"/>
      <c r="K43" s="16"/>
      <c r="L43" s="16"/>
      <c r="M43"/>
      <c r="N43"/>
      <c r="O43"/>
    </row>
    <row r="44" spans="2:19" s="707" customFormat="1" x14ac:dyDescent="0.2">
      <c r="B44" s="16"/>
      <c r="C44" s="66"/>
      <c r="D44" s="16"/>
      <c r="E44" s="16"/>
      <c r="F44" s="16"/>
      <c r="G44" s="16"/>
      <c r="H44" s="16"/>
      <c r="I44" s="16"/>
      <c r="J44" s="16"/>
      <c r="K44" s="16"/>
      <c r="L44" s="16"/>
      <c r="M44"/>
      <c r="N44"/>
      <c r="O44"/>
    </row>
    <row r="45" spans="2:19" s="707" customFormat="1" x14ac:dyDescent="0.2">
      <c r="B45" s="16"/>
      <c r="C45" s="66"/>
      <c r="D45" s="16"/>
      <c r="E45" s="16"/>
      <c r="F45" s="16"/>
      <c r="G45" s="16"/>
      <c r="H45" s="16"/>
      <c r="I45" s="16"/>
      <c r="J45" s="16"/>
      <c r="K45" s="16"/>
      <c r="L45" s="16"/>
      <c r="M45"/>
      <c r="N45"/>
      <c r="O45"/>
    </row>
    <row r="46" spans="2:19" s="707" customFormat="1" x14ac:dyDescent="0.2">
      <c r="B46" s="16"/>
      <c r="C46" s="66"/>
      <c r="D46" s="16"/>
      <c r="E46" s="16"/>
      <c r="F46" s="16"/>
      <c r="G46" s="16"/>
      <c r="H46" s="16"/>
      <c r="I46" s="16"/>
      <c r="J46" s="16"/>
      <c r="K46" s="16"/>
      <c r="L46" s="16"/>
      <c r="M46"/>
      <c r="N46"/>
      <c r="O46"/>
    </row>
    <row r="47" spans="2:19" s="707" customFormat="1" x14ac:dyDescent="0.2">
      <c r="B47" s="16"/>
      <c r="C47" s="66"/>
      <c r="D47" s="16"/>
      <c r="E47" s="16"/>
      <c r="F47" s="16"/>
      <c r="G47" s="16"/>
      <c r="H47" s="16"/>
      <c r="I47" s="16"/>
      <c r="J47" s="16"/>
      <c r="K47" s="16"/>
      <c r="L47" s="16"/>
      <c r="M47"/>
      <c r="N47"/>
      <c r="O47"/>
    </row>
    <row r="48" spans="2:19" s="707" customFormat="1" x14ac:dyDescent="0.2">
      <c r="B48" s="16"/>
      <c r="C48" s="66"/>
      <c r="D48" s="16"/>
      <c r="E48" s="16"/>
      <c r="F48" s="16"/>
      <c r="G48" s="16"/>
      <c r="H48" s="16"/>
      <c r="I48" s="16"/>
      <c r="J48" s="16"/>
      <c r="K48" s="16"/>
      <c r="L48" s="16"/>
      <c r="M48"/>
      <c r="N48"/>
      <c r="O48"/>
    </row>
    <row r="49" spans="2:15" s="707" customFormat="1" x14ac:dyDescent="0.2">
      <c r="B49" s="16"/>
      <c r="C49" s="66"/>
      <c r="D49" s="16"/>
      <c r="E49" s="16"/>
      <c r="F49" s="16"/>
      <c r="G49" s="16"/>
      <c r="H49" s="16"/>
      <c r="I49" s="16"/>
      <c r="J49" s="16"/>
      <c r="K49" s="16"/>
      <c r="L49" s="16"/>
      <c r="M49"/>
      <c r="N49"/>
      <c r="O49"/>
    </row>
    <row r="50" spans="2:15" s="707" customFormat="1" x14ac:dyDescent="0.2">
      <c r="B50" s="16"/>
      <c r="C50" s="66"/>
      <c r="D50" s="16"/>
      <c r="E50" s="16"/>
      <c r="F50" s="16"/>
      <c r="G50" s="16"/>
      <c r="H50" s="16"/>
      <c r="I50" s="16"/>
      <c r="J50" s="16"/>
      <c r="K50" s="16"/>
      <c r="L50" s="16"/>
      <c r="M50"/>
      <c r="N50"/>
      <c r="O50"/>
    </row>
    <row r="51" spans="2:15" s="707" customFormat="1" x14ac:dyDescent="0.2">
      <c r="B51" s="16"/>
      <c r="C51" s="66"/>
      <c r="D51" s="16"/>
      <c r="E51" s="16"/>
      <c r="F51" s="16"/>
      <c r="G51" s="16"/>
      <c r="H51" s="16"/>
      <c r="I51" s="16"/>
      <c r="J51" s="16"/>
      <c r="K51" s="16"/>
      <c r="L51" s="16"/>
      <c r="M51"/>
      <c r="N51"/>
      <c r="O51"/>
    </row>
    <row r="52" spans="2:15" s="707" customFormat="1" x14ac:dyDescent="0.2">
      <c r="B52" s="16"/>
      <c r="C52" s="66"/>
      <c r="D52" s="16"/>
      <c r="E52" s="16"/>
      <c r="F52" s="16"/>
      <c r="G52" s="16"/>
      <c r="H52" s="16"/>
      <c r="I52" s="16"/>
      <c r="J52" s="16"/>
      <c r="K52" s="16"/>
      <c r="L52" s="16"/>
      <c r="M52"/>
      <c r="N52"/>
      <c r="O52"/>
    </row>
    <row r="53" spans="2:15" s="707" customFormat="1" x14ac:dyDescent="0.2">
      <c r="B53" s="16"/>
      <c r="C53" s="66"/>
      <c r="D53" s="16"/>
      <c r="E53" s="16"/>
      <c r="F53" s="16"/>
      <c r="G53" s="16"/>
      <c r="H53" s="16"/>
      <c r="I53" s="16"/>
      <c r="J53" s="16"/>
      <c r="K53" s="16"/>
      <c r="L53" s="16"/>
      <c r="M53"/>
      <c r="N53"/>
      <c r="O53"/>
    </row>
    <row r="54" spans="2:15" s="707" customFormat="1" x14ac:dyDescent="0.2">
      <c r="B54" s="16"/>
      <c r="C54" s="66"/>
      <c r="D54" s="16"/>
      <c r="E54" s="16"/>
      <c r="F54" s="16"/>
      <c r="G54" s="16"/>
      <c r="H54" s="16"/>
      <c r="I54" s="16"/>
      <c r="J54" s="16"/>
      <c r="K54" s="16"/>
      <c r="L54" s="16"/>
      <c r="M54"/>
      <c r="N54"/>
      <c r="O54"/>
    </row>
    <row r="55" spans="2:15" s="707" customFormat="1" x14ac:dyDescent="0.2">
      <c r="B55" s="16"/>
      <c r="C55" s="66"/>
      <c r="D55" s="16"/>
      <c r="E55" s="16"/>
      <c r="F55" s="16"/>
      <c r="G55" s="16"/>
      <c r="H55" s="16"/>
      <c r="I55" s="16"/>
      <c r="J55" s="16"/>
      <c r="K55" s="16"/>
      <c r="L55" s="16"/>
      <c r="M55"/>
      <c r="N55"/>
      <c r="O55"/>
    </row>
    <row r="56" spans="2:15" s="707" customFormat="1" x14ac:dyDescent="0.2">
      <c r="B56" s="16"/>
      <c r="C56" s="66"/>
      <c r="D56" s="16"/>
      <c r="E56" s="16"/>
      <c r="F56" s="16"/>
      <c r="G56" s="16"/>
      <c r="H56" s="16"/>
      <c r="I56" s="16"/>
      <c r="J56" s="16"/>
      <c r="K56" s="16"/>
      <c r="L56" s="16"/>
      <c r="M56"/>
      <c r="N56"/>
      <c r="O56"/>
    </row>
    <row r="57" spans="2:15" s="707" customFormat="1" x14ac:dyDescent="0.2">
      <c r="B57" s="16"/>
      <c r="C57" s="66"/>
      <c r="D57" s="16"/>
      <c r="E57" s="16"/>
      <c r="F57" s="16"/>
      <c r="G57" s="16"/>
      <c r="H57" s="16"/>
      <c r="I57" s="16"/>
      <c r="J57" s="16"/>
      <c r="K57" s="16"/>
      <c r="L57" s="16"/>
      <c r="M57"/>
      <c r="N57"/>
      <c r="O57"/>
    </row>
    <row r="58" spans="2:15" s="707" customFormat="1" x14ac:dyDescent="0.2">
      <c r="B58" s="16"/>
      <c r="C58" s="66"/>
      <c r="D58" s="16"/>
      <c r="E58" s="16"/>
      <c r="F58" s="16"/>
      <c r="G58" s="16"/>
      <c r="H58" s="16"/>
      <c r="I58" s="16"/>
      <c r="J58" s="16"/>
      <c r="K58" s="16"/>
      <c r="L58" s="16"/>
      <c r="M58"/>
      <c r="N58"/>
      <c r="O58"/>
    </row>
    <row r="59" spans="2:15" s="707" customFormat="1" x14ac:dyDescent="0.2">
      <c r="B59" s="16"/>
      <c r="C59" s="66"/>
      <c r="D59" s="16"/>
      <c r="E59" s="16"/>
      <c r="F59" s="16"/>
      <c r="G59" s="16"/>
      <c r="H59" s="16"/>
      <c r="I59" s="16"/>
      <c r="J59" s="16"/>
      <c r="K59" s="16"/>
      <c r="L59" s="16"/>
      <c r="M59"/>
      <c r="N59"/>
      <c r="O59"/>
    </row>
    <row r="60" spans="2:15" s="707" customFormat="1" x14ac:dyDescent="0.2">
      <c r="B60" s="16"/>
      <c r="C60" s="66"/>
      <c r="D60" s="16"/>
      <c r="E60" s="16"/>
      <c r="F60" s="16"/>
      <c r="G60" s="16"/>
      <c r="H60" s="16"/>
      <c r="I60" s="16"/>
      <c r="J60" s="16"/>
      <c r="K60" s="16"/>
      <c r="L60" s="16"/>
      <c r="M60"/>
      <c r="N60"/>
      <c r="O60"/>
    </row>
    <row r="61" spans="2:15" s="707" customFormat="1" x14ac:dyDescent="0.2">
      <c r="B61" s="16"/>
      <c r="C61" s="66"/>
      <c r="D61" s="16"/>
      <c r="E61" s="16"/>
      <c r="F61" s="16"/>
      <c r="G61" s="16"/>
      <c r="H61" s="16"/>
      <c r="I61" s="16"/>
      <c r="J61" s="16"/>
      <c r="K61" s="16"/>
      <c r="L61" s="16"/>
      <c r="M61"/>
      <c r="N61"/>
      <c r="O61"/>
    </row>
    <row r="62" spans="2:15" s="707" customFormat="1" x14ac:dyDescent="0.2">
      <c r="B62" s="16"/>
      <c r="C62" s="66"/>
      <c r="D62" s="16"/>
      <c r="E62" s="16"/>
      <c r="F62" s="16"/>
      <c r="G62" s="16"/>
      <c r="H62" s="16"/>
      <c r="I62" s="16"/>
      <c r="J62" s="16"/>
      <c r="K62" s="16"/>
      <c r="L62" s="16"/>
      <c r="M62"/>
      <c r="N62"/>
      <c r="O62"/>
    </row>
    <row r="63" spans="2:15" s="707" customFormat="1" x14ac:dyDescent="0.2">
      <c r="B63" s="16"/>
      <c r="C63" s="66"/>
      <c r="D63" s="16"/>
      <c r="E63" s="16"/>
      <c r="F63" s="16"/>
      <c r="G63" s="16"/>
      <c r="H63" s="16"/>
      <c r="I63" s="16"/>
      <c r="J63" s="16"/>
      <c r="K63" s="16"/>
      <c r="L63" s="16"/>
      <c r="M63"/>
      <c r="N63"/>
      <c r="O63"/>
    </row>
    <row r="64" spans="2:15" s="707" customFormat="1" x14ac:dyDescent="0.2">
      <c r="B64" s="16"/>
      <c r="C64" s="66"/>
      <c r="D64" s="16"/>
      <c r="E64" s="16"/>
      <c r="F64" s="16"/>
      <c r="G64" s="16"/>
      <c r="H64" s="16"/>
      <c r="I64" s="16"/>
      <c r="J64" s="16"/>
      <c r="K64" s="16"/>
      <c r="L64" s="16"/>
      <c r="M64"/>
      <c r="N64"/>
      <c r="O64"/>
    </row>
    <row r="65" spans="2:15" s="707" customFormat="1" x14ac:dyDescent="0.2">
      <c r="B65" s="16"/>
      <c r="C65" s="66"/>
      <c r="D65" s="16"/>
      <c r="E65" s="16"/>
      <c r="F65" s="16"/>
      <c r="G65" s="16"/>
      <c r="H65" s="16"/>
      <c r="I65" s="16"/>
      <c r="J65" s="16"/>
      <c r="K65" s="16"/>
      <c r="L65" s="16"/>
      <c r="M65"/>
      <c r="N65"/>
      <c r="O65"/>
    </row>
    <row r="66" spans="2:15" s="707" customFormat="1" x14ac:dyDescent="0.2">
      <c r="B66" s="16"/>
      <c r="C66" s="66"/>
      <c r="D66" s="16"/>
      <c r="E66" s="16"/>
      <c r="F66" s="16"/>
      <c r="G66" s="16"/>
      <c r="H66" s="16"/>
      <c r="I66" s="16"/>
      <c r="J66" s="16"/>
      <c r="K66" s="16"/>
      <c r="L66" s="16"/>
      <c r="M66"/>
      <c r="N66"/>
      <c r="O66"/>
    </row>
    <row r="67" spans="2:15" s="707" customFormat="1" x14ac:dyDescent="0.2">
      <c r="B67" s="16"/>
      <c r="C67" s="66"/>
      <c r="D67" s="16"/>
      <c r="E67" s="16"/>
      <c r="F67" s="16"/>
      <c r="G67" s="16"/>
      <c r="H67" s="16"/>
      <c r="I67" s="16"/>
      <c r="J67" s="16"/>
      <c r="K67" s="16"/>
      <c r="L67" s="16"/>
      <c r="M67"/>
      <c r="N67"/>
      <c r="O67"/>
    </row>
    <row r="68" spans="2:15" s="707" customFormat="1" x14ac:dyDescent="0.2">
      <c r="B68" s="16"/>
      <c r="C68" s="66"/>
      <c r="D68" s="16"/>
      <c r="E68" s="16"/>
      <c r="F68" s="16"/>
      <c r="G68" s="16"/>
      <c r="H68" s="16"/>
      <c r="I68" s="16"/>
      <c r="J68" s="16"/>
      <c r="K68" s="16"/>
      <c r="L68" s="16"/>
      <c r="M68"/>
      <c r="N68"/>
      <c r="O68"/>
    </row>
    <row r="69" spans="2:15" s="707" customFormat="1" x14ac:dyDescent="0.2">
      <c r="B69" s="16"/>
      <c r="C69" s="66"/>
      <c r="D69" s="16"/>
      <c r="E69" s="16"/>
      <c r="F69" s="16"/>
      <c r="G69" s="16"/>
      <c r="H69" s="16"/>
      <c r="I69" s="16"/>
      <c r="J69" s="16"/>
      <c r="K69" s="16"/>
      <c r="L69" s="16"/>
      <c r="M69"/>
      <c r="N69"/>
      <c r="O69"/>
    </row>
    <row r="70" spans="2:15" s="707" customFormat="1" x14ac:dyDescent="0.2">
      <c r="B70" s="16"/>
      <c r="C70" s="66"/>
      <c r="D70" s="16"/>
      <c r="E70" s="16"/>
      <c r="F70" s="16"/>
      <c r="G70" s="16"/>
      <c r="H70" s="16"/>
      <c r="I70" s="16"/>
      <c r="J70" s="16"/>
      <c r="K70" s="16"/>
      <c r="L70" s="16"/>
      <c r="M70"/>
      <c r="N70"/>
      <c r="O70"/>
    </row>
    <row r="71" spans="2:15" s="707" customFormat="1" x14ac:dyDescent="0.2">
      <c r="B71" s="16"/>
      <c r="C71" s="66"/>
      <c r="D71" s="16"/>
      <c r="E71" s="16"/>
      <c r="F71" s="16"/>
      <c r="G71" s="16"/>
      <c r="H71" s="16"/>
      <c r="I71" s="16"/>
      <c r="J71" s="16"/>
      <c r="K71" s="16"/>
      <c r="L71" s="16"/>
      <c r="M71"/>
      <c r="N71"/>
      <c r="O71"/>
    </row>
    <row r="72" spans="2:15" s="707" customFormat="1" x14ac:dyDescent="0.2">
      <c r="B72" s="16"/>
      <c r="C72" s="66"/>
      <c r="D72" s="16"/>
      <c r="E72" s="16"/>
      <c r="F72" s="16"/>
      <c r="G72" s="16"/>
      <c r="H72" s="16"/>
      <c r="I72" s="16"/>
      <c r="J72" s="16"/>
      <c r="K72" s="16"/>
      <c r="L72" s="16"/>
      <c r="M72"/>
      <c r="N72"/>
      <c r="O72"/>
    </row>
    <row r="73" spans="2:15" s="707" customFormat="1" x14ac:dyDescent="0.2">
      <c r="B73" s="16"/>
      <c r="C73" s="66"/>
      <c r="D73" s="16"/>
      <c r="E73" s="16"/>
      <c r="F73" s="16"/>
      <c r="G73" s="16"/>
      <c r="H73" s="16"/>
      <c r="I73" s="16"/>
      <c r="J73" s="16"/>
      <c r="K73" s="16"/>
      <c r="L73" s="16"/>
      <c r="M73"/>
      <c r="N73"/>
      <c r="O73"/>
    </row>
    <row r="74" spans="2:15" s="707" customFormat="1" x14ac:dyDescent="0.2">
      <c r="B74" s="16"/>
      <c r="C74" s="66"/>
      <c r="D74" s="16"/>
      <c r="E74" s="16"/>
      <c r="F74" s="16"/>
      <c r="G74" s="16"/>
      <c r="H74" s="16"/>
      <c r="I74" s="16"/>
      <c r="J74" s="16"/>
      <c r="K74" s="16"/>
      <c r="L74" s="16"/>
      <c r="M74"/>
      <c r="N74"/>
      <c r="O74"/>
    </row>
    <row r="75" spans="2:15" s="707" customFormat="1" x14ac:dyDescent="0.2">
      <c r="B75" s="16"/>
      <c r="C75" s="66"/>
      <c r="D75" s="16"/>
      <c r="E75" s="16"/>
      <c r="F75" s="16"/>
      <c r="G75" s="16"/>
      <c r="H75" s="16"/>
      <c r="I75" s="16"/>
      <c r="J75" s="16"/>
      <c r="K75" s="16"/>
      <c r="L75" s="16"/>
      <c r="M75"/>
      <c r="N75"/>
      <c r="O75"/>
    </row>
    <row r="76" spans="2:15" s="707" customFormat="1" x14ac:dyDescent="0.2">
      <c r="B76" s="16"/>
      <c r="C76" s="66"/>
      <c r="D76" s="16"/>
      <c r="E76" s="16"/>
      <c r="F76" s="16"/>
      <c r="G76" s="16"/>
      <c r="H76" s="16"/>
      <c r="I76" s="16"/>
      <c r="J76" s="16"/>
      <c r="K76" s="16"/>
      <c r="L76" s="16"/>
      <c r="M76"/>
      <c r="N76"/>
      <c r="O76"/>
    </row>
    <row r="77" spans="2:15" s="707" customFormat="1" x14ac:dyDescent="0.2">
      <c r="B77" s="16"/>
      <c r="C77" s="66"/>
      <c r="D77" s="16"/>
      <c r="E77" s="16"/>
      <c r="F77" s="16"/>
      <c r="G77" s="16"/>
      <c r="H77" s="16"/>
      <c r="I77" s="16"/>
      <c r="J77" s="16"/>
      <c r="K77" s="16"/>
      <c r="L77" s="16"/>
      <c r="M77"/>
      <c r="N77"/>
      <c r="O77"/>
    </row>
    <row r="78" spans="2:15" s="707" customFormat="1" x14ac:dyDescent="0.2">
      <c r="B78" s="16"/>
      <c r="C78" s="66"/>
      <c r="D78" s="16"/>
      <c r="E78" s="16"/>
      <c r="F78" s="16"/>
      <c r="G78" s="16"/>
      <c r="H78" s="16"/>
      <c r="I78" s="16"/>
      <c r="J78" s="16"/>
      <c r="K78" s="16"/>
      <c r="L78" s="16"/>
      <c r="M78"/>
      <c r="N78"/>
      <c r="O78"/>
    </row>
    <row r="79" spans="2:15" s="707" customFormat="1" x14ac:dyDescent="0.2">
      <c r="B79" s="16"/>
      <c r="C79" s="66"/>
      <c r="D79" s="16"/>
      <c r="E79" s="16"/>
      <c r="F79" s="16"/>
      <c r="G79" s="16"/>
      <c r="H79" s="16"/>
      <c r="I79" s="16"/>
      <c r="J79" s="16"/>
      <c r="K79" s="16"/>
      <c r="L79" s="16"/>
      <c r="M79"/>
      <c r="N79"/>
      <c r="O79"/>
    </row>
    <row r="80" spans="2:15" s="707" customFormat="1" x14ac:dyDescent="0.2">
      <c r="B80" s="16"/>
      <c r="C80" s="66"/>
      <c r="D80" s="16"/>
      <c r="E80" s="16"/>
      <c r="F80" s="16"/>
      <c r="G80" s="16"/>
      <c r="H80" s="16"/>
      <c r="I80" s="16"/>
      <c r="J80" s="16"/>
      <c r="K80" s="16"/>
      <c r="L80" s="16"/>
      <c r="M80"/>
      <c r="N80"/>
      <c r="O80"/>
    </row>
    <row r="81" spans="2:15" s="707" customFormat="1" x14ac:dyDescent="0.2">
      <c r="B81" s="16"/>
      <c r="C81" s="66"/>
      <c r="D81" s="16"/>
      <c r="E81" s="16"/>
      <c r="F81" s="16"/>
      <c r="G81" s="16"/>
      <c r="H81" s="16"/>
      <c r="I81" s="16"/>
      <c r="J81" s="16"/>
      <c r="K81" s="16"/>
      <c r="L81" s="16"/>
      <c r="M81"/>
      <c r="N81"/>
      <c r="O81"/>
    </row>
    <row r="82" spans="2:15" s="707" customFormat="1" x14ac:dyDescent="0.2">
      <c r="B82" s="16"/>
      <c r="C82" s="66"/>
      <c r="D82" s="16"/>
      <c r="E82" s="16"/>
      <c r="F82" s="16"/>
      <c r="G82" s="16"/>
      <c r="H82" s="16"/>
      <c r="I82" s="16"/>
      <c r="J82" s="16"/>
      <c r="K82" s="16"/>
      <c r="L82" s="16"/>
      <c r="M82"/>
      <c r="N82"/>
      <c r="O82"/>
    </row>
    <row r="83" spans="2:15" s="707" customFormat="1" x14ac:dyDescent="0.2">
      <c r="B83" s="16"/>
      <c r="C83" s="66"/>
      <c r="D83" s="16"/>
      <c r="E83" s="16"/>
      <c r="F83" s="16"/>
      <c r="G83" s="16"/>
      <c r="H83" s="16"/>
      <c r="I83" s="16"/>
      <c r="J83" s="16"/>
      <c r="K83" s="16"/>
      <c r="L83" s="16"/>
      <c r="M83"/>
      <c r="N83"/>
      <c r="O83"/>
    </row>
    <row r="84" spans="2:15" s="707" customFormat="1" x14ac:dyDescent="0.2">
      <c r="B84" s="16"/>
      <c r="C84" s="66"/>
      <c r="D84" s="16"/>
      <c r="E84" s="16"/>
      <c r="F84" s="16"/>
      <c r="G84" s="16"/>
      <c r="H84" s="16"/>
      <c r="I84" s="16"/>
      <c r="J84" s="16"/>
      <c r="K84" s="16"/>
      <c r="L84" s="16"/>
      <c r="M84"/>
      <c r="N84"/>
      <c r="O84"/>
    </row>
    <row r="85" spans="2:15" s="707" customFormat="1" x14ac:dyDescent="0.2">
      <c r="B85" s="16"/>
      <c r="C85" s="66"/>
      <c r="D85" s="16"/>
      <c r="E85" s="16"/>
      <c r="F85" s="16"/>
      <c r="G85" s="16"/>
      <c r="H85" s="16"/>
      <c r="I85" s="16"/>
      <c r="J85" s="16"/>
      <c r="K85" s="16"/>
      <c r="L85" s="16"/>
      <c r="M85"/>
      <c r="N85"/>
      <c r="O85"/>
    </row>
    <row r="86" spans="2:15" s="707" customFormat="1" x14ac:dyDescent="0.2">
      <c r="B86" s="16"/>
      <c r="C86" s="66"/>
      <c r="D86" s="16"/>
      <c r="E86" s="16"/>
      <c r="F86" s="16"/>
      <c r="G86" s="16"/>
      <c r="H86" s="16"/>
      <c r="I86" s="16"/>
      <c r="J86" s="16"/>
      <c r="K86" s="16"/>
      <c r="L86" s="16"/>
      <c r="M86"/>
      <c r="N86"/>
      <c r="O86"/>
    </row>
    <row r="87" spans="2:15" s="707" customFormat="1" x14ac:dyDescent="0.2">
      <c r="B87" s="16"/>
      <c r="C87" s="66"/>
      <c r="D87" s="16"/>
      <c r="E87" s="16"/>
      <c r="F87" s="16"/>
      <c r="G87" s="16"/>
      <c r="H87" s="16"/>
      <c r="I87" s="16"/>
      <c r="J87" s="16"/>
      <c r="K87" s="16"/>
      <c r="L87" s="16"/>
      <c r="M87"/>
      <c r="N87"/>
      <c r="O87"/>
    </row>
    <row r="88" spans="2:15" s="707" customFormat="1" x14ac:dyDescent="0.2">
      <c r="B88" s="16"/>
      <c r="C88" s="66"/>
      <c r="D88" s="16"/>
      <c r="E88" s="16"/>
      <c r="F88" s="16"/>
      <c r="G88" s="16"/>
      <c r="H88" s="16"/>
      <c r="I88" s="16"/>
      <c r="J88" s="16"/>
      <c r="K88" s="16"/>
      <c r="L88" s="16"/>
      <c r="M88"/>
      <c r="N88"/>
      <c r="O88"/>
    </row>
    <row r="89" spans="2:15" s="707" customFormat="1" x14ac:dyDescent="0.2">
      <c r="B89" s="16"/>
      <c r="C89" s="66"/>
      <c r="D89" s="16"/>
      <c r="E89" s="16"/>
      <c r="F89" s="16"/>
      <c r="G89" s="16"/>
      <c r="H89" s="16"/>
      <c r="I89" s="16"/>
      <c r="J89" s="16"/>
      <c r="K89" s="16"/>
      <c r="L89" s="16"/>
      <c r="M89"/>
      <c r="N89"/>
      <c r="O89"/>
    </row>
    <row r="90" spans="2:15" s="707" customFormat="1" x14ac:dyDescent="0.2">
      <c r="B90" s="16"/>
      <c r="C90" s="66"/>
      <c r="D90" s="16"/>
      <c r="E90" s="16"/>
      <c r="F90" s="16"/>
      <c r="G90" s="16"/>
      <c r="H90" s="16"/>
      <c r="I90" s="16"/>
      <c r="J90" s="16"/>
      <c r="K90" s="16"/>
      <c r="L90" s="16"/>
      <c r="M90"/>
      <c r="N90"/>
      <c r="O90"/>
    </row>
    <row r="91" spans="2:15" s="707" customFormat="1" x14ac:dyDescent="0.2">
      <c r="B91" s="16"/>
      <c r="C91" s="66"/>
      <c r="D91" s="16"/>
      <c r="E91" s="16"/>
      <c r="F91" s="16"/>
      <c r="G91" s="16"/>
      <c r="H91" s="16"/>
      <c r="I91" s="16"/>
      <c r="J91" s="16"/>
      <c r="K91" s="16"/>
      <c r="L91" s="16"/>
      <c r="M91"/>
      <c r="N91"/>
      <c r="O91"/>
    </row>
    <row r="92" spans="2:15" s="707" customFormat="1" x14ac:dyDescent="0.2">
      <c r="B92" s="16"/>
      <c r="C92" s="66"/>
      <c r="D92" s="16"/>
      <c r="E92" s="16"/>
      <c r="F92" s="16"/>
      <c r="G92" s="16"/>
      <c r="H92" s="16"/>
      <c r="I92" s="16"/>
      <c r="J92" s="16"/>
      <c r="K92" s="16"/>
      <c r="L92" s="16"/>
      <c r="M92"/>
      <c r="N92"/>
      <c r="O92"/>
    </row>
    <row r="93" spans="2:15" s="707" customFormat="1" x14ac:dyDescent="0.2">
      <c r="B93" s="16"/>
      <c r="C93" s="66"/>
      <c r="D93" s="16"/>
      <c r="E93" s="16"/>
      <c r="F93" s="16"/>
      <c r="G93" s="16"/>
      <c r="H93" s="16"/>
      <c r="I93" s="16"/>
      <c r="J93" s="16"/>
      <c r="K93" s="16"/>
      <c r="L93" s="16"/>
      <c r="M93"/>
      <c r="N93"/>
      <c r="O93"/>
    </row>
    <row r="94" spans="2:15" s="707" customFormat="1" x14ac:dyDescent="0.2">
      <c r="B94" s="16"/>
      <c r="C94" s="66"/>
      <c r="D94" s="16"/>
      <c r="E94" s="16"/>
      <c r="F94" s="16"/>
      <c r="G94" s="16"/>
      <c r="H94" s="16"/>
      <c r="I94" s="16"/>
      <c r="J94" s="16"/>
      <c r="K94" s="16"/>
      <c r="L94" s="16"/>
      <c r="M94"/>
      <c r="N94"/>
      <c r="O94"/>
    </row>
    <row r="95" spans="2:15" s="707" customFormat="1" x14ac:dyDescent="0.2">
      <c r="B95" s="16"/>
      <c r="C95" s="66"/>
      <c r="D95" s="16"/>
      <c r="E95" s="16"/>
      <c r="F95" s="16"/>
      <c r="G95" s="16"/>
      <c r="H95" s="16"/>
      <c r="I95" s="16"/>
      <c r="J95" s="16"/>
      <c r="K95" s="16"/>
      <c r="L95" s="16"/>
      <c r="M95"/>
      <c r="N95"/>
      <c r="O95"/>
    </row>
    <row r="96" spans="2:15" s="707" customFormat="1" x14ac:dyDescent="0.2">
      <c r="B96" s="16"/>
      <c r="C96" s="66"/>
      <c r="D96" s="16"/>
      <c r="E96" s="16"/>
      <c r="F96" s="16"/>
      <c r="G96" s="16"/>
      <c r="H96" s="16"/>
      <c r="I96" s="16"/>
      <c r="J96" s="16"/>
      <c r="K96" s="16"/>
      <c r="L96" s="16"/>
      <c r="M96"/>
      <c r="N96"/>
      <c r="O96"/>
    </row>
    <row r="97" spans="2:15" s="707" customFormat="1" x14ac:dyDescent="0.2">
      <c r="B97" s="16"/>
      <c r="C97" s="66"/>
      <c r="D97" s="16"/>
      <c r="E97" s="16"/>
      <c r="F97" s="16"/>
      <c r="G97" s="16"/>
      <c r="H97" s="16"/>
      <c r="I97" s="16"/>
      <c r="J97" s="16"/>
      <c r="K97" s="16"/>
      <c r="L97" s="16"/>
      <c r="M97"/>
      <c r="N97"/>
      <c r="O97"/>
    </row>
    <row r="98" spans="2:15" s="707" customFormat="1" x14ac:dyDescent="0.2">
      <c r="B98" s="16"/>
      <c r="C98" s="66"/>
      <c r="D98" s="16"/>
      <c r="E98" s="16"/>
      <c r="F98" s="16"/>
      <c r="G98" s="16"/>
      <c r="H98" s="16"/>
      <c r="I98" s="16"/>
      <c r="J98" s="16"/>
      <c r="K98" s="16"/>
      <c r="L98" s="16"/>
      <c r="M98"/>
      <c r="N98"/>
      <c r="O98"/>
    </row>
    <row r="99" spans="2:15" s="707" customFormat="1" x14ac:dyDescent="0.2">
      <c r="B99" s="16"/>
      <c r="C99" s="66"/>
      <c r="D99" s="16"/>
      <c r="E99" s="16"/>
      <c r="F99" s="16"/>
      <c r="G99" s="16"/>
      <c r="H99" s="16"/>
      <c r="I99" s="16"/>
      <c r="J99" s="16"/>
      <c r="K99" s="16"/>
      <c r="L99" s="16"/>
      <c r="M99"/>
      <c r="N99"/>
      <c r="O99"/>
    </row>
    <row r="100" spans="2:15" s="707" customFormat="1" x14ac:dyDescent="0.2">
      <c r="B100" s="16"/>
      <c r="C100" s="66"/>
      <c r="D100" s="16"/>
      <c r="E100" s="16"/>
      <c r="F100" s="16"/>
      <c r="G100" s="16"/>
      <c r="H100" s="16"/>
      <c r="I100" s="16"/>
      <c r="J100" s="16"/>
      <c r="K100" s="16"/>
      <c r="L100" s="16"/>
      <c r="M100"/>
      <c r="N100"/>
      <c r="O100"/>
    </row>
    <row r="101" spans="2:15" s="707" customFormat="1" x14ac:dyDescent="0.2">
      <c r="B101" s="16"/>
      <c r="C101" s="66"/>
      <c r="D101" s="16"/>
      <c r="E101" s="16"/>
      <c r="F101" s="16"/>
      <c r="G101" s="16"/>
      <c r="H101" s="16"/>
      <c r="I101" s="16"/>
      <c r="J101" s="16"/>
      <c r="K101" s="16"/>
      <c r="L101" s="16"/>
      <c r="M101"/>
      <c r="N101"/>
      <c r="O101"/>
    </row>
    <row r="102" spans="2:15" s="707" customFormat="1" x14ac:dyDescent="0.2">
      <c r="B102" s="16"/>
      <c r="C102" s="66"/>
      <c r="D102" s="16"/>
      <c r="E102" s="16"/>
      <c r="F102" s="16"/>
      <c r="G102" s="16"/>
      <c r="H102" s="16"/>
      <c r="I102" s="16"/>
      <c r="J102" s="16"/>
      <c r="K102" s="16"/>
      <c r="L102" s="16"/>
      <c r="M102"/>
      <c r="N102"/>
      <c r="O102"/>
    </row>
    <row r="103" spans="2:15" s="707" customFormat="1" x14ac:dyDescent="0.2">
      <c r="B103" s="16"/>
      <c r="C103" s="66"/>
      <c r="D103" s="16"/>
      <c r="E103" s="16"/>
      <c r="F103" s="16"/>
      <c r="G103" s="16"/>
      <c r="H103" s="16"/>
      <c r="I103" s="16"/>
      <c r="J103" s="16"/>
      <c r="K103" s="16"/>
      <c r="L103" s="16"/>
      <c r="M103"/>
      <c r="N103"/>
      <c r="O103"/>
    </row>
    <row r="104" spans="2:15" s="707" customFormat="1" x14ac:dyDescent="0.2">
      <c r="B104" s="16"/>
      <c r="C104" s="66"/>
      <c r="D104" s="16"/>
      <c r="E104" s="16"/>
      <c r="F104" s="16"/>
      <c r="G104" s="16"/>
      <c r="H104" s="16"/>
      <c r="I104" s="16"/>
      <c r="J104" s="16"/>
      <c r="K104" s="16"/>
      <c r="L104" s="16"/>
      <c r="M104"/>
      <c r="N104"/>
      <c r="O104"/>
    </row>
    <row r="105" spans="2:15" s="707" customFormat="1" x14ac:dyDescent="0.2">
      <c r="B105" s="16"/>
      <c r="C105" s="66"/>
      <c r="D105" s="16"/>
      <c r="E105" s="16"/>
      <c r="F105" s="16"/>
      <c r="G105" s="16"/>
      <c r="H105" s="16"/>
      <c r="I105" s="16"/>
      <c r="J105" s="16"/>
      <c r="K105" s="16"/>
      <c r="L105" s="16"/>
      <c r="M105"/>
      <c r="N105"/>
      <c r="O105"/>
    </row>
    <row r="106" spans="2:15" s="707" customFormat="1" x14ac:dyDescent="0.2">
      <c r="B106" s="16"/>
      <c r="C106" s="66"/>
      <c r="D106" s="16"/>
      <c r="E106" s="16"/>
      <c r="F106" s="16"/>
      <c r="G106" s="16"/>
      <c r="H106" s="16"/>
      <c r="I106" s="16"/>
      <c r="J106" s="16"/>
      <c r="K106" s="16"/>
      <c r="L106" s="16"/>
      <c r="M106"/>
      <c r="N106"/>
      <c r="O106"/>
    </row>
    <row r="107" spans="2:15" s="707" customFormat="1" x14ac:dyDescent="0.2">
      <c r="B107" s="16"/>
      <c r="C107" s="66"/>
      <c r="D107" s="16"/>
      <c r="E107" s="16"/>
      <c r="F107" s="16"/>
      <c r="G107" s="16"/>
      <c r="H107" s="16"/>
      <c r="I107" s="16"/>
      <c r="J107" s="16"/>
      <c r="K107" s="16"/>
      <c r="L107" s="16"/>
      <c r="M107"/>
      <c r="N107"/>
      <c r="O107"/>
    </row>
    <row r="108" spans="2:15" s="707" customFormat="1" x14ac:dyDescent="0.2">
      <c r="B108" s="16"/>
      <c r="C108" s="66"/>
      <c r="D108" s="16"/>
      <c r="E108" s="16"/>
      <c r="F108" s="16"/>
      <c r="G108" s="16"/>
      <c r="H108" s="16"/>
      <c r="I108" s="16"/>
      <c r="J108" s="16"/>
      <c r="K108" s="16"/>
      <c r="L108" s="16"/>
      <c r="M108"/>
      <c r="N108"/>
      <c r="O108"/>
    </row>
    <row r="109" spans="2:15" s="707" customFormat="1" x14ac:dyDescent="0.2">
      <c r="B109" s="16"/>
      <c r="C109" s="66"/>
      <c r="D109" s="16"/>
      <c r="E109" s="16"/>
      <c r="F109" s="16"/>
      <c r="G109" s="16"/>
      <c r="H109" s="16"/>
      <c r="I109" s="16"/>
      <c r="J109" s="16"/>
      <c r="K109" s="16"/>
      <c r="L109" s="16"/>
      <c r="M109"/>
      <c r="N109"/>
      <c r="O109"/>
    </row>
    <row r="110" spans="2:15" s="707" customFormat="1" x14ac:dyDescent="0.2">
      <c r="B110" s="16"/>
      <c r="C110" s="66"/>
      <c r="D110" s="16"/>
      <c r="E110" s="16"/>
      <c r="F110" s="16"/>
      <c r="G110" s="16"/>
      <c r="H110" s="16"/>
      <c r="I110" s="16"/>
      <c r="J110" s="16"/>
      <c r="K110" s="16"/>
      <c r="L110" s="16"/>
      <c r="M110"/>
      <c r="N110"/>
      <c r="O110"/>
    </row>
    <row r="111" spans="2:15" s="707" customFormat="1" x14ac:dyDescent="0.2">
      <c r="B111" s="16"/>
      <c r="C111" s="66"/>
      <c r="D111" s="16"/>
      <c r="E111" s="16"/>
      <c r="F111" s="16"/>
      <c r="G111" s="16"/>
      <c r="H111" s="16"/>
      <c r="I111" s="16"/>
      <c r="J111" s="16"/>
      <c r="K111" s="16"/>
      <c r="L111" s="16"/>
      <c r="M111"/>
      <c r="N111"/>
      <c r="O111"/>
    </row>
    <row r="112" spans="2:15" s="707" customFormat="1" x14ac:dyDescent="0.2">
      <c r="B112" s="16"/>
      <c r="C112" s="66"/>
      <c r="D112" s="16"/>
      <c r="E112" s="16"/>
      <c r="F112" s="16"/>
      <c r="G112" s="16"/>
      <c r="H112" s="16"/>
      <c r="I112" s="16"/>
      <c r="J112" s="16"/>
      <c r="K112" s="16"/>
      <c r="L112" s="16"/>
      <c r="M112"/>
      <c r="N112"/>
      <c r="O112"/>
    </row>
    <row r="113" spans="2:15" s="707" customFormat="1" x14ac:dyDescent="0.2">
      <c r="B113" s="16"/>
      <c r="C113" s="66"/>
      <c r="D113" s="16"/>
      <c r="E113" s="16"/>
      <c r="F113" s="16"/>
      <c r="G113" s="16"/>
      <c r="H113" s="16"/>
      <c r="I113" s="16"/>
      <c r="J113" s="16"/>
      <c r="K113" s="16"/>
      <c r="L113" s="16"/>
      <c r="M113"/>
      <c r="N113"/>
      <c r="O113"/>
    </row>
    <row r="114" spans="2:15" s="707" customFormat="1" x14ac:dyDescent="0.2">
      <c r="B114" s="16"/>
      <c r="C114" s="66"/>
      <c r="D114" s="16"/>
      <c r="E114" s="16"/>
      <c r="F114" s="16"/>
      <c r="G114" s="16"/>
      <c r="H114" s="16"/>
      <c r="I114" s="16"/>
      <c r="J114" s="16"/>
      <c r="K114" s="16"/>
      <c r="L114" s="16"/>
      <c r="M114"/>
      <c r="N114"/>
      <c r="O114"/>
    </row>
    <row r="115" spans="2:15" s="707" customFormat="1" x14ac:dyDescent="0.2">
      <c r="B115" s="16"/>
      <c r="C115" s="66"/>
      <c r="D115" s="16"/>
      <c r="E115" s="16"/>
      <c r="F115" s="16"/>
      <c r="G115" s="16"/>
      <c r="H115" s="16"/>
      <c r="I115" s="16"/>
      <c r="J115" s="16"/>
      <c r="K115" s="16"/>
      <c r="L115" s="16"/>
      <c r="M115"/>
      <c r="N115"/>
      <c r="O115"/>
    </row>
    <row r="116" spans="2:15" s="707" customFormat="1" x14ac:dyDescent="0.2">
      <c r="B116" s="16"/>
      <c r="C116" s="66"/>
      <c r="D116" s="16"/>
      <c r="E116" s="16"/>
      <c r="F116" s="16"/>
      <c r="G116" s="16"/>
      <c r="H116" s="16"/>
      <c r="I116" s="16"/>
      <c r="J116" s="16"/>
      <c r="K116" s="16"/>
      <c r="L116" s="16"/>
      <c r="M116"/>
      <c r="N116"/>
      <c r="O116"/>
    </row>
    <row r="117" spans="2:15" s="707" customFormat="1" x14ac:dyDescent="0.2">
      <c r="B117" s="16"/>
      <c r="C117" s="66"/>
      <c r="D117" s="16"/>
      <c r="E117" s="16"/>
      <c r="F117" s="16"/>
      <c r="G117" s="16"/>
      <c r="H117" s="16"/>
      <c r="I117" s="16"/>
      <c r="J117" s="16"/>
      <c r="K117" s="16"/>
      <c r="L117" s="16"/>
      <c r="M117"/>
      <c r="N117"/>
      <c r="O117"/>
    </row>
    <row r="118" spans="2:15" s="707" customFormat="1" x14ac:dyDescent="0.2">
      <c r="B118" s="16"/>
      <c r="C118" s="66"/>
      <c r="D118" s="16"/>
      <c r="E118" s="16"/>
      <c r="F118" s="16"/>
      <c r="G118" s="16"/>
      <c r="H118" s="16"/>
      <c r="I118" s="16"/>
      <c r="J118" s="16"/>
      <c r="K118" s="16"/>
      <c r="L118" s="16"/>
      <c r="M118"/>
      <c r="N118"/>
      <c r="O118"/>
    </row>
    <row r="119" spans="2:15" s="707" customFormat="1" x14ac:dyDescent="0.2">
      <c r="B119" s="16"/>
      <c r="C119" s="66"/>
      <c r="D119" s="16"/>
      <c r="E119" s="16"/>
      <c r="F119" s="16"/>
      <c r="G119" s="16"/>
      <c r="H119" s="16"/>
      <c r="I119" s="16"/>
      <c r="J119" s="16"/>
      <c r="K119" s="16"/>
      <c r="L119" s="16"/>
      <c r="M119"/>
      <c r="N119"/>
      <c r="O119"/>
    </row>
    <row r="120" spans="2:15" s="707" customFormat="1" x14ac:dyDescent="0.2">
      <c r="B120" s="16"/>
      <c r="C120" s="66"/>
      <c r="D120" s="16"/>
      <c r="E120" s="16"/>
      <c r="F120" s="16"/>
      <c r="G120" s="16"/>
      <c r="H120" s="16"/>
      <c r="I120" s="16"/>
      <c r="J120" s="16"/>
      <c r="K120" s="16"/>
      <c r="L120" s="16"/>
      <c r="M120"/>
      <c r="N120"/>
      <c r="O120"/>
    </row>
    <row r="121" spans="2:15" s="707" customFormat="1" x14ac:dyDescent="0.2">
      <c r="B121" s="16"/>
      <c r="C121" s="66"/>
      <c r="D121" s="16"/>
      <c r="E121" s="16"/>
      <c r="F121" s="16"/>
      <c r="G121" s="16"/>
      <c r="H121" s="16"/>
      <c r="I121" s="16"/>
      <c r="J121" s="16"/>
      <c r="K121" s="16"/>
      <c r="L121" s="16"/>
      <c r="M121"/>
      <c r="N121"/>
      <c r="O121"/>
    </row>
    <row r="122" spans="2:15" s="707" customFormat="1" x14ac:dyDescent="0.2">
      <c r="B122" s="16"/>
      <c r="C122" s="66"/>
      <c r="D122" s="16"/>
      <c r="E122" s="16"/>
      <c r="F122" s="16"/>
      <c r="G122" s="16"/>
      <c r="H122" s="16"/>
      <c r="I122" s="16"/>
      <c r="J122" s="16"/>
      <c r="K122" s="16"/>
      <c r="L122" s="16"/>
      <c r="M122"/>
      <c r="N122"/>
      <c r="O122"/>
    </row>
    <row r="123" spans="2:15" s="707" customFormat="1" x14ac:dyDescent="0.2">
      <c r="B123" s="16"/>
      <c r="C123" s="66"/>
      <c r="D123" s="16"/>
      <c r="E123" s="16"/>
      <c r="F123" s="16"/>
      <c r="G123" s="16"/>
      <c r="H123" s="16"/>
      <c r="I123" s="16"/>
      <c r="J123" s="16"/>
      <c r="K123" s="16"/>
      <c r="L123" s="16"/>
      <c r="M123"/>
      <c r="N123"/>
      <c r="O123"/>
    </row>
    <row r="124" spans="2:15" s="707" customFormat="1" x14ac:dyDescent="0.2">
      <c r="B124" s="16"/>
      <c r="C124" s="66"/>
      <c r="D124" s="16"/>
      <c r="E124" s="16"/>
      <c r="F124" s="16"/>
      <c r="G124" s="16"/>
      <c r="H124" s="16"/>
      <c r="I124" s="16"/>
      <c r="J124" s="16"/>
      <c r="K124" s="16"/>
      <c r="L124" s="16"/>
      <c r="M124"/>
      <c r="N124"/>
      <c r="O124"/>
    </row>
    <row r="125" spans="2:15" s="707" customFormat="1" x14ac:dyDescent="0.2">
      <c r="B125" s="16"/>
      <c r="C125" s="66"/>
      <c r="D125" s="16"/>
      <c r="E125" s="16"/>
      <c r="F125" s="16"/>
      <c r="G125" s="16"/>
      <c r="H125" s="16"/>
      <c r="I125" s="16"/>
      <c r="J125" s="16"/>
      <c r="K125" s="16"/>
      <c r="L125" s="16"/>
      <c r="M125"/>
      <c r="N125"/>
      <c r="O125"/>
    </row>
    <row r="126" spans="2:15" s="707" customFormat="1" x14ac:dyDescent="0.2">
      <c r="B126" s="16"/>
      <c r="C126" s="66"/>
      <c r="D126" s="16"/>
      <c r="E126" s="16"/>
      <c r="F126" s="16"/>
      <c r="G126" s="16"/>
      <c r="H126" s="16"/>
      <c r="I126" s="16"/>
      <c r="J126" s="16"/>
      <c r="K126" s="16"/>
      <c r="L126" s="16"/>
      <c r="M126"/>
      <c r="N126"/>
      <c r="O126"/>
    </row>
    <row r="127" spans="2:15" s="707" customFormat="1" x14ac:dyDescent="0.2">
      <c r="B127" s="16"/>
      <c r="C127" s="66"/>
      <c r="D127" s="16"/>
      <c r="E127" s="16"/>
      <c r="F127" s="16"/>
      <c r="G127" s="16"/>
      <c r="H127" s="16"/>
      <c r="I127" s="16"/>
      <c r="J127" s="16"/>
      <c r="K127" s="16"/>
      <c r="L127" s="16"/>
      <c r="M127"/>
      <c r="N127"/>
      <c r="O127"/>
    </row>
    <row r="128" spans="2:15" s="707" customFormat="1" x14ac:dyDescent="0.2">
      <c r="B128" s="16"/>
      <c r="C128" s="66"/>
      <c r="D128" s="16"/>
      <c r="E128" s="16"/>
      <c r="F128" s="16"/>
      <c r="G128" s="16"/>
      <c r="H128" s="16"/>
      <c r="I128" s="16"/>
      <c r="J128" s="16"/>
      <c r="K128" s="16"/>
      <c r="L128" s="16"/>
      <c r="M128"/>
      <c r="N128"/>
      <c r="O128"/>
    </row>
    <row r="129" spans="2:15" s="707" customFormat="1" x14ac:dyDescent="0.2">
      <c r="B129" s="16"/>
      <c r="C129" s="66"/>
      <c r="D129" s="16"/>
      <c r="E129" s="16"/>
      <c r="F129" s="16"/>
      <c r="G129" s="16"/>
      <c r="H129" s="16"/>
      <c r="I129" s="16"/>
      <c r="J129" s="16"/>
      <c r="K129" s="16"/>
      <c r="L129" s="16"/>
      <c r="M129"/>
      <c r="N129"/>
      <c r="O129"/>
    </row>
    <row r="130" spans="2:15" s="707" customFormat="1" x14ac:dyDescent="0.2">
      <c r="B130" s="16"/>
      <c r="C130" s="66"/>
      <c r="D130" s="16"/>
      <c r="E130" s="16"/>
      <c r="F130" s="16"/>
      <c r="G130" s="16"/>
      <c r="H130" s="16"/>
      <c r="I130" s="16"/>
      <c r="J130" s="16"/>
      <c r="K130" s="16"/>
      <c r="L130" s="16"/>
      <c r="M130"/>
      <c r="N130"/>
      <c r="O130"/>
    </row>
    <row r="131" spans="2:15" s="707" customFormat="1" x14ac:dyDescent="0.2">
      <c r="B131" s="16"/>
      <c r="C131" s="66"/>
      <c r="D131" s="16"/>
      <c r="E131" s="16"/>
      <c r="F131" s="16"/>
      <c r="G131" s="16"/>
      <c r="H131" s="16"/>
      <c r="I131" s="16"/>
      <c r="J131" s="16"/>
      <c r="K131" s="16"/>
      <c r="L131" s="16"/>
      <c r="M131"/>
      <c r="N131"/>
      <c r="O131"/>
    </row>
    <row r="132" spans="2:15" s="707" customFormat="1" x14ac:dyDescent="0.2">
      <c r="B132" s="16"/>
      <c r="C132" s="66"/>
      <c r="D132" s="16"/>
      <c r="E132" s="16"/>
      <c r="F132" s="16"/>
      <c r="G132" s="16"/>
      <c r="H132" s="16"/>
      <c r="I132" s="16"/>
      <c r="J132" s="16"/>
      <c r="K132" s="16"/>
      <c r="L132" s="16"/>
      <c r="M132"/>
      <c r="N132"/>
      <c r="O132"/>
    </row>
    <row r="133" spans="2:15" s="707" customFormat="1" x14ac:dyDescent="0.2">
      <c r="B133" s="16"/>
      <c r="C133" s="66"/>
      <c r="D133" s="16"/>
      <c r="E133" s="16"/>
      <c r="F133" s="16"/>
      <c r="G133" s="16"/>
      <c r="H133" s="16"/>
      <c r="I133" s="16"/>
      <c r="J133" s="16"/>
      <c r="K133" s="16"/>
      <c r="L133" s="16"/>
      <c r="M133"/>
      <c r="N133"/>
      <c r="O133"/>
    </row>
    <row r="134" spans="2:15" s="707" customFormat="1" x14ac:dyDescent="0.2">
      <c r="B134" s="16"/>
      <c r="C134" s="66"/>
      <c r="D134" s="16"/>
      <c r="E134" s="16"/>
      <c r="F134" s="16"/>
      <c r="G134" s="16"/>
      <c r="H134" s="16"/>
      <c r="I134" s="16"/>
      <c r="J134" s="16"/>
      <c r="K134" s="16"/>
      <c r="L134" s="16"/>
      <c r="M134"/>
      <c r="N134"/>
      <c r="O134"/>
    </row>
    <row r="135" spans="2:15" s="707" customFormat="1" x14ac:dyDescent="0.2">
      <c r="B135" s="16"/>
      <c r="C135" s="66"/>
      <c r="D135" s="16"/>
      <c r="E135" s="16"/>
      <c r="F135" s="16"/>
      <c r="G135" s="16"/>
      <c r="H135" s="16"/>
      <c r="I135" s="16"/>
      <c r="J135" s="16"/>
      <c r="K135" s="16"/>
      <c r="L135" s="16"/>
      <c r="M135"/>
      <c r="N135"/>
      <c r="O135"/>
    </row>
    <row r="136" spans="2:15" s="707" customFormat="1" x14ac:dyDescent="0.2">
      <c r="B136" s="16"/>
      <c r="C136" s="66"/>
      <c r="D136" s="16"/>
      <c r="E136" s="16"/>
      <c r="F136" s="16"/>
      <c r="G136" s="16"/>
      <c r="H136" s="16"/>
      <c r="I136" s="16"/>
      <c r="J136" s="16"/>
      <c r="K136" s="16"/>
      <c r="L136" s="16"/>
      <c r="M136"/>
      <c r="N136"/>
      <c r="O136"/>
    </row>
    <row r="137" spans="2:15" s="707" customFormat="1" x14ac:dyDescent="0.2">
      <c r="B137" s="16"/>
      <c r="C137" s="66"/>
      <c r="D137" s="16"/>
      <c r="E137" s="16"/>
      <c r="F137" s="16"/>
      <c r="G137" s="16"/>
      <c r="H137" s="16"/>
      <c r="I137" s="16"/>
      <c r="J137" s="16"/>
      <c r="K137" s="16"/>
      <c r="L137" s="16"/>
      <c r="M137"/>
      <c r="N137"/>
      <c r="O137"/>
    </row>
    <row r="138" spans="2:15" s="707" customFormat="1" x14ac:dyDescent="0.2">
      <c r="B138" s="16"/>
      <c r="C138" s="66"/>
      <c r="D138" s="16"/>
      <c r="E138" s="16"/>
      <c r="F138" s="16"/>
      <c r="G138" s="16"/>
      <c r="H138" s="16"/>
      <c r="I138" s="16"/>
      <c r="J138" s="16"/>
      <c r="K138" s="16"/>
      <c r="L138" s="16"/>
      <c r="M138"/>
      <c r="N138"/>
      <c r="O138"/>
    </row>
    <row r="139" spans="2:15" s="707" customFormat="1" x14ac:dyDescent="0.2">
      <c r="B139" s="16"/>
      <c r="C139" s="66"/>
      <c r="D139" s="16"/>
      <c r="E139" s="16"/>
      <c r="F139" s="16"/>
      <c r="G139" s="16"/>
      <c r="H139" s="16"/>
      <c r="I139" s="16"/>
      <c r="J139" s="16"/>
      <c r="K139" s="16"/>
      <c r="L139" s="16"/>
      <c r="M139"/>
      <c r="N139"/>
      <c r="O139"/>
    </row>
    <row r="140" spans="2:15" s="707" customFormat="1" x14ac:dyDescent="0.2">
      <c r="B140" s="16"/>
      <c r="C140" s="66"/>
      <c r="D140" s="16"/>
      <c r="E140" s="16"/>
      <c r="F140" s="16"/>
      <c r="G140" s="16"/>
      <c r="H140" s="16"/>
      <c r="I140" s="16"/>
      <c r="J140" s="16"/>
      <c r="K140" s="16"/>
      <c r="L140" s="16"/>
      <c r="M140"/>
      <c r="N140"/>
      <c r="O140"/>
    </row>
    <row r="141" spans="2:15" s="707" customFormat="1" x14ac:dyDescent="0.2">
      <c r="B141" s="16"/>
      <c r="C141" s="66"/>
      <c r="D141" s="16"/>
      <c r="E141" s="16"/>
      <c r="F141" s="16"/>
      <c r="G141" s="16"/>
      <c r="H141" s="16"/>
      <c r="I141" s="16"/>
      <c r="J141" s="16"/>
      <c r="K141" s="16"/>
      <c r="L141" s="16"/>
      <c r="M141"/>
      <c r="N141"/>
      <c r="O141"/>
    </row>
    <row r="142" spans="2:15" s="707" customFormat="1" x14ac:dyDescent="0.2">
      <c r="B142" s="16"/>
      <c r="C142" s="66"/>
      <c r="D142" s="16"/>
      <c r="E142" s="16"/>
      <c r="F142" s="16"/>
      <c r="G142" s="16"/>
      <c r="H142" s="16"/>
      <c r="I142" s="16"/>
      <c r="J142" s="16"/>
      <c r="K142" s="16"/>
      <c r="L142" s="16"/>
      <c r="M142"/>
      <c r="N142"/>
      <c r="O142"/>
    </row>
    <row r="143" spans="2:15" s="707" customFormat="1" x14ac:dyDescent="0.2">
      <c r="B143" s="16"/>
      <c r="C143" s="66"/>
      <c r="D143" s="16"/>
      <c r="E143" s="16"/>
      <c r="F143" s="16"/>
      <c r="G143" s="16"/>
      <c r="H143" s="16"/>
      <c r="I143" s="16"/>
      <c r="J143" s="16"/>
      <c r="K143" s="16"/>
      <c r="L143" s="16"/>
      <c r="M143"/>
      <c r="N143"/>
      <c r="O143"/>
    </row>
    <row r="144" spans="2:15" s="707" customFormat="1" x14ac:dyDescent="0.2">
      <c r="B144" s="16"/>
      <c r="C144" s="66"/>
      <c r="D144" s="16"/>
      <c r="E144" s="16"/>
      <c r="F144" s="16"/>
      <c r="G144" s="16"/>
      <c r="H144" s="16"/>
      <c r="I144" s="16"/>
      <c r="J144" s="16"/>
      <c r="K144" s="16"/>
      <c r="L144" s="16"/>
      <c r="M144"/>
      <c r="N144"/>
      <c r="O144"/>
    </row>
    <row r="145" spans="2:15" s="707" customFormat="1" x14ac:dyDescent="0.2">
      <c r="B145" s="16"/>
      <c r="C145" s="66"/>
      <c r="D145" s="16"/>
      <c r="E145" s="16"/>
      <c r="F145" s="16"/>
      <c r="G145" s="16"/>
      <c r="H145" s="16"/>
      <c r="I145" s="16"/>
      <c r="J145" s="16"/>
      <c r="K145" s="16"/>
      <c r="L145" s="16"/>
      <c r="M145"/>
      <c r="N145"/>
      <c r="O145"/>
    </row>
    <row r="146" spans="2:15" s="707" customFormat="1" x14ac:dyDescent="0.2">
      <c r="B146" s="16"/>
      <c r="C146" s="66"/>
      <c r="D146" s="16"/>
      <c r="E146" s="16"/>
      <c r="F146" s="16"/>
      <c r="G146" s="16"/>
      <c r="H146" s="16"/>
      <c r="I146" s="16"/>
      <c r="J146" s="16"/>
      <c r="K146" s="16"/>
      <c r="L146" s="16"/>
      <c r="M146"/>
      <c r="N146"/>
      <c r="O146"/>
    </row>
    <row r="147" spans="2:15" s="707" customFormat="1" x14ac:dyDescent="0.2">
      <c r="B147" s="16"/>
      <c r="C147" s="66"/>
      <c r="D147" s="16"/>
      <c r="E147" s="16"/>
      <c r="F147" s="16"/>
      <c r="G147" s="16"/>
      <c r="H147" s="16"/>
      <c r="I147" s="16"/>
      <c r="J147" s="16"/>
      <c r="K147" s="16"/>
      <c r="L147" s="16"/>
      <c r="M147"/>
      <c r="N147"/>
      <c r="O147"/>
    </row>
    <row r="148" spans="2:15" s="707" customFormat="1" x14ac:dyDescent="0.2">
      <c r="B148" s="16"/>
      <c r="C148" s="66"/>
      <c r="D148" s="16"/>
      <c r="E148" s="16"/>
      <c r="F148" s="16"/>
      <c r="G148" s="16"/>
      <c r="H148" s="16"/>
      <c r="I148" s="16"/>
      <c r="J148" s="16"/>
      <c r="K148" s="16"/>
      <c r="L148" s="16"/>
      <c r="M148"/>
      <c r="N148"/>
      <c r="O148"/>
    </row>
    <row r="149" spans="2:15" s="707" customFormat="1" x14ac:dyDescent="0.2">
      <c r="B149" s="16"/>
      <c r="C149" s="66"/>
      <c r="D149" s="16"/>
      <c r="E149" s="16"/>
      <c r="F149" s="16"/>
      <c r="G149" s="16"/>
      <c r="H149" s="16"/>
      <c r="I149" s="16"/>
      <c r="J149" s="16"/>
      <c r="K149" s="16"/>
      <c r="L149" s="16"/>
      <c r="M149"/>
      <c r="N149"/>
      <c r="O149"/>
    </row>
    <row r="150" spans="2:15" s="707" customFormat="1" x14ac:dyDescent="0.2">
      <c r="B150" s="16"/>
      <c r="C150" s="66"/>
      <c r="D150" s="16"/>
      <c r="E150" s="16"/>
      <c r="F150" s="16"/>
      <c r="G150" s="16"/>
      <c r="H150" s="16"/>
      <c r="I150" s="16"/>
      <c r="J150" s="16"/>
      <c r="K150" s="16"/>
      <c r="L150" s="16"/>
      <c r="M150"/>
      <c r="N150"/>
      <c r="O150"/>
    </row>
    <row r="151" spans="2:15" s="707" customFormat="1" x14ac:dyDescent="0.2">
      <c r="B151" s="16"/>
      <c r="C151" s="66"/>
      <c r="D151" s="16"/>
      <c r="E151" s="16"/>
      <c r="F151" s="16"/>
      <c r="G151" s="16"/>
      <c r="H151" s="16"/>
      <c r="I151" s="16"/>
      <c r="J151" s="16"/>
      <c r="K151" s="16"/>
      <c r="L151" s="16"/>
      <c r="M151"/>
      <c r="N151"/>
      <c r="O151"/>
    </row>
    <row r="152" spans="2:15" s="707" customFormat="1" x14ac:dyDescent="0.2">
      <c r="B152" s="16"/>
      <c r="C152" s="66"/>
      <c r="D152" s="16"/>
      <c r="E152" s="16"/>
      <c r="F152" s="16"/>
      <c r="G152" s="16"/>
      <c r="H152" s="16"/>
      <c r="I152" s="16"/>
      <c r="J152" s="16"/>
      <c r="K152" s="16"/>
      <c r="L152" s="16"/>
      <c r="M152"/>
      <c r="N152"/>
      <c r="O152"/>
    </row>
    <row r="153" spans="2:15" s="707" customFormat="1" x14ac:dyDescent="0.2">
      <c r="B153" s="16"/>
      <c r="C153" s="66"/>
      <c r="D153" s="16"/>
      <c r="E153" s="16"/>
      <c r="F153" s="16"/>
      <c r="G153" s="16"/>
      <c r="H153" s="16"/>
      <c r="I153" s="16"/>
      <c r="J153" s="16"/>
      <c r="K153" s="16"/>
      <c r="L153" s="16"/>
      <c r="M153"/>
      <c r="N153"/>
      <c r="O153"/>
    </row>
    <row r="154" spans="2:15" s="707" customFormat="1" x14ac:dyDescent="0.2">
      <c r="B154" s="16"/>
      <c r="C154" s="66"/>
      <c r="D154" s="16"/>
      <c r="E154" s="16"/>
      <c r="F154" s="16"/>
      <c r="G154" s="16"/>
      <c r="H154" s="16"/>
      <c r="I154" s="16"/>
      <c r="J154" s="16"/>
      <c r="K154" s="16"/>
      <c r="L154" s="16"/>
      <c r="M154"/>
      <c r="N154"/>
      <c r="O154"/>
    </row>
    <row r="155" spans="2:15" s="707" customFormat="1" x14ac:dyDescent="0.2">
      <c r="B155" s="16"/>
      <c r="C155" s="66"/>
      <c r="D155" s="16"/>
      <c r="E155" s="16"/>
      <c r="F155" s="16"/>
      <c r="G155" s="16"/>
      <c r="H155" s="16"/>
      <c r="I155" s="16"/>
      <c r="J155" s="16"/>
      <c r="K155" s="16"/>
      <c r="L155" s="16"/>
      <c r="M155"/>
      <c r="N155"/>
      <c r="O155"/>
    </row>
    <row r="156" spans="2:15" s="707" customFormat="1" x14ac:dyDescent="0.2">
      <c r="B156" s="16"/>
      <c r="C156" s="66"/>
      <c r="D156" s="16"/>
      <c r="E156" s="16"/>
      <c r="F156" s="16"/>
      <c r="G156" s="16"/>
      <c r="H156" s="16"/>
      <c r="I156" s="16"/>
      <c r="J156" s="16"/>
      <c r="K156" s="16"/>
      <c r="L156" s="16"/>
      <c r="M156"/>
      <c r="N156"/>
      <c r="O156"/>
    </row>
    <row r="157" spans="2:15" s="707" customFormat="1" x14ac:dyDescent="0.2">
      <c r="B157" s="16"/>
      <c r="C157" s="66"/>
      <c r="D157" s="16"/>
      <c r="E157" s="16"/>
      <c r="F157" s="16"/>
      <c r="G157" s="16"/>
      <c r="H157" s="16"/>
      <c r="I157" s="16"/>
      <c r="J157" s="16"/>
      <c r="K157" s="16"/>
      <c r="L157" s="16"/>
      <c r="M157"/>
      <c r="N157"/>
      <c r="O157"/>
    </row>
    <row r="158" spans="2:15" s="707" customFormat="1" x14ac:dyDescent="0.2">
      <c r="B158" s="16"/>
      <c r="C158" s="66"/>
      <c r="D158" s="16"/>
      <c r="E158" s="16"/>
      <c r="F158" s="16"/>
      <c r="G158" s="16"/>
      <c r="H158" s="16"/>
      <c r="I158" s="16"/>
      <c r="J158" s="16"/>
      <c r="K158" s="16"/>
      <c r="L158" s="16"/>
      <c r="M158"/>
      <c r="N158"/>
      <c r="O158"/>
    </row>
    <row r="159" spans="2:15" s="707" customFormat="1" x14ac:dyDescent="0.2">
      <c r="B159" s="16"/>
      <c r="C159" s="66"/>
      <c r="D159" s="16"/>
      <c r="E159" s="16"/>
      <c r="F159" s="16"/>
      <c r="G159" s="16"/>
      <c r="H159" s="16"/>
      <c r="I159" s="16"/>
      <c r="J159" s="16"/>
      <c r="K159" s="16"/>
      <c r="L159" s="16"/>
      <c r="M159"/>
      <c r="N159"/>
      <c r="O159"/>
    </row>
    <row r="160" spans="2:15" s="707" customFormat="1" x14ac:dyDescent="0.2">
      <c r="B160" s="16"/>
      <c r="C160" s="66"/>
      <c r="D160" s="16"/>
      <c r="E160" s="16"/>
      <c r="F160" s="16"/>
      <c r="G160" s="16"/>
      <c r="H160" s="16"/>
      <c r="I160" s="16"/>
      <c r="J160" s="16"/>
      <c r="K160" s="16"/>
      <c r="L160" s="16"/>
      <c r="M160"/>
      <c r="N160"/>
      <c r="O160"/>
    </row>
    <row r="161" spans="2:15" s="707" customFormat="1" x14ac:dyDescent="0.2">
      <c r="B161" s="16"/>
      <c r="C161" s="66"/>
      <c r="D161" s="16"/>
      <c r="E161" s="16"/>
      <c r="F161" s="16"/>
      <c r="G161" s="16"/>
      <c r="H161" s="16"/>
      <c r="I161" s="16"/>
      <c r="J161" s="16"/>
      <c r="K161" s="16"/>
      <c r="L161" s="16"/>
      <c r="M161"/>
      <c r="N161"/>
      <c r="O161"/>
    </row>
    <row r="162" spans="2:15" s="707" customFormat="1" x14ac:dyDescent="0.2">
      <c r="B162" s="16"/>
      <c r="C162" s="66"/>
      <c r="D162" s="16"/>
      <c r="E162" s="16"/>
      <c r="F162" s="16"/>
      <c r="G162" s="16"/>
      <c r="H162" s="16"/>
      <c r="I162" s="16"/>
      <c r="J162" s="16"/>
      <c r="K162" s="16"/>
      <c r="L162" s="16"/>
      <c r="M162"/>
      <c r="N162"/>
      <c r="O162"/>
    </row>
    <row r="163" spans="2:15" s="707" customFormat="1" x14ac:dyDescent="0.2">
      <c r="B163" s="16"/>
      <c r="C163" s="66"/>
      <c r="D163" s="16"/>
      <c r="E163" s="16"/>
      <c r="F163" s="16"/>
      <c r="G163" s="16"/>
      <c r="H163" s="16"/>
      <c r="I163" s="16"/>
      <c r="J163" s="16"/>
      <c r="K163" s="16"/>
      <c r="L163" s="16"/>
      <c r="M163"/>
      <c r="N163"/>
      <c r="O163"/>
    </row>
    <row r="164" spans="2:15" s="707" customFormat="1" x14ac:dyDescent="0.2">
      <c r="B164" s="16"/>
      <c r="C164" s="66"/>
      <c r="D164" s="16"/>
      <c r="E164" s="16"/>
      <c r="F164" s="16"/>
      <c r="G164" s="16"/>
      <c r="H164" s="16"/>
      <c r="I164" s="16"/>
      <c r="J164" s="16"/>
      <c r="K164" s="16"/>
      <c r="L164" s="16"/>
      <c r="M164"/>
      <c r="N164"/>
      <c r="O164"/>
    </row>
    <row r="165" spans="2:15" s="707" customFormat="1" x14ac:dyDescent="0.2">
      <c r="B165" s="16"/>
      <c r="C165" s="66"/>
      <c r="D165" s="16"/>
      <c r="E165" s="16"/>
      <c r="F165" s="16"/>
      <c r="G165" s="16"/>
      <c r="H165" s="16"/>
      <c r="I165" s="16"/>
      <c r="J165" s="16"/>
      <c r="K165" s="16"/>
      <c r="L165" s="16"/>
      <c r="M165"/>
      <c r="N165"/>
      <c r="O165"/>
    </row>
    <row r="166" spans="2:15" s="707" customFormat="1" x14ac:dyDescent="0.2">
      <c r="B166" s="16"/>
      <c r="C166" s="66"/>
      <c r="D166" s="16"/>
      <c r="E166" s="16"/>
      <c r="F166" s="16"/>
      <c r="G166" s="16"/>
      <c r="H166" s="16"/>
      <c r="I166" s="16"/>
      <c r="J166" s="16"/>
      <c r="K166" s="16"/>
      <c r="L166" s="16"/>
      <c r="M166"/>
      <c r="N166"/>
      <c r="O166"/>
    </row>
    <row r="167" spans="2:15" s="707" customFormat="1" x14ac:dyDescent="0.2">
      <c r="B167" s="16"/>
      <c r="C167" s="66"/>
      <c r="D167" s="16"/>
      <c r="E167" s="16"/>
      <c r="F167" s="16"/>
      <c r="G167" s="16"/>
      <c r="H167" s="16"/>
      <c r="I167" s="16"/>
      <c r="J167" s="16"/>
      <c r="K167" s="16"/>
      <c r="L167" s="16"/>
      <c r="M167"/>
      <c r="N167"/>
      <c r="O167"/>
    </row>
    <row r="168" spans="2:15" s="707" customFormat="1" x14ac:dyDescent="0.2">
      <c r="B168" s="16"/>
      <c r="C168" s="66"/>
      <c r="D168" s="16"/>
      <c r="E168" s="16"/>
      <c r="F168" s="16"/>
      <c r="G168" s="16"/>
      <c r="H168" s="16"/>
      <c r="I168" s="16"/>
      <c r="J168" s="16"/>
      <c r="K168" s="16"/>
      <c r="L168" s="16"/>
      <c r="M168"/>
      <c r="N168"/>
      <c r="O168"/>
    </row>
    <row r="169" spans="2:15" s="707" customFormat="1" x14ac:dyDescent="0.2">
      <c r="B169" s="16"/>
      <c r="C169" s="66"/>
      <c r="D169" s="16"/>
      <c r="E169" s="16"/>
      <c r="F169" s="16"/>
      <c r="G169" s="16"/>
      <c r="H169" s="16"/>
      <c r="I169" s="16"/>
      <c r="J169" s="16"/>
      <c r="K169" s="16"/>
      <c r="L169" s="16"/>
      <c r="M169"/>
      <c r="N169"/>
      <c r="O169"/>
    </row>
    <row r="170" spans="2:15" s="707" customFormat="1" x14ac:dyDescent="0.2">
      <c r="B170" s="16"/>
      <c r="C170" s="66"/>
      <c r="D170" s="16"/>
      <c r="E170" s="16"/>
      <c r="F170" s="16"/>
      <c r="G170" s="16"/>
      <c r="H170" s="16"/>
      <c r="I170" s="16"/>
      <c r="J170" s="16"/>
      <c r="K170" s="16"/>
      <c r="L170" s="16"/>
      <c r="M170"/>
      <c r="N170"/>
      <c r="O170"/>
    </row>
    <row r="171" spans="2:15" s="707" customFormat="1" x14ac:dyDescent="0.2">
      <c r="B171" s="16"/>
      <c r="C171" s="66"/>
      <c r="D171" s="16"/>
      <c r="E171" s="16"/>
      <c r="F171" s="16"/>
      <c r="G171" s="16"/>
      <c r="H171" s="16"/>
      <c r="I171" s="16"/>
      <c r="J171" s="16"/>
      <c r="K171" s="16"/>
      <c r="L171" s="16"/>
      <c r="M171"/>
      <c r="N171"/>
      <c r="O171"/>
    </row>
    <row r="172" spans="2:15" s="707" customFormat="1" x14ac:dyDescent="0.2">
      <c r="B172" s="16"/>
      <c r="C172" s="66"/>
      <c r="D172" s="16"/>
      <c r="E172" s="16"/>
      <c r="F172" s="16"/>
      <c r="G172" s="16"/>
      <c r="H172" s="16"/>
      <c r="I172" s="16"/>
      <c r="J172" s="16"/>
      <c r="K172" s="16"/>
      <c r="L172" s="16"/>
      <c r="M172"/>
      <c r="N172"/>
      <c r="O172"/>
    </row>
    <row r="173" spans="2:15" s="707" customFormat="1" x14ac:dyDescent="0.2">
      <c r="B173" s="16"/>
      <c r="C173" s="66"/>
      <c r="D173" s="16"/>
      <c r="E173" s="16"/>
      <c r="F173" s="16"/>
      <c r="G173" s="16"/>
      <c r="H173" s="16"/>
      <c r="I173" s="16"/>
      <c r="J173" s="16"/>
      <c r="K173" s="16"/>
      <c r="L173" s="16"/>
      <c r="M173"/>
      <c r="N173"/>
      <c r="O173"/>
    </row>
    <row r="174" spans="2:15" s="707" customFormat="1" x14ac:dyDescent="0.2">
      <c r="B174" s="16"/>
      <c r="C174" s="66"/>
      <c r="D174" s="16"/>
      <c r="E174" s="16"/>
      <c r="F174" s="16"/>
      <c r="G174" s="16"/>
      <c r="H174" s="16"/>
      <c r="I174" s="16"/>
      <c r="J174" s="16"/>
      <c r="K174" s="16"/>
      <c r="L174" s="16"/>
      <c r="M174"/>
      <c r="N174"/>
      <c r="O174"/>
    </row>
    <row r="175" spans="2:15" s="707" customFormat="1" x14ac:dyDescent="0.2">
      <c r="B175" s="16"/>
      <c r="C175" s="66"/>
      <c r="D175" s="16"/>
      <c r="E175" s="16"/>
      <c r="F175" s="16"/>
      <c r="G175" s="16"/>
      <c r="H175" s="16"/>
      <c r="I175" s="16"/>
      <c r="J175" s="16"/>
      <c r="K175" s="16"/>
      <c r="L175" s="16"/>
      <c r="M175"/>
      <c r="N175"/>
      <c r="O175"/>
    </row>
    <row r="176" spans="2:15" s="707" customFormat="1" x14ac:dyDescent="0.2">
      <c r="B176" s="16"/>
      <c r="C176" s="66"/>
      <c r="D176" s="16"/>
      <c r="E176" s="16"/>
      <c r="F176" s="16"/>
      <c r="G176" s="16"/>
      <c r="H176" s="16"/>
      <c r="I176" s="16"/>
      <c r="J176" s="16"/>
      <c r="K176" s="16"/>
      <c r="L176" s="16"/>
      <c r="M176"/>
      <c r="N176"/>
      <c r="O176"/>
    </row>
    <row r="177" spans="2:15" s="707" customFormat="1" x14ac:dyDescent="0.2">
      <c r="B177" s="16"/>
      <c r="C177" s="66"/>
      <c r="D177" s="16"/>
      <c r="E177" s="16"/>
      <c r="F177" s="16"/>
      <c r="G177" s="16"/>
      <c r="H177" s="16"/>
      <c r="I177" s="16"/>
      <c r="J177" s="16"/>
      <c r="K177" s="16"/>
      <c r="L177" s="16"/>
      <c r="M177"/>
      <c r="N177"/>
      <c r="O177"/>
    </row>
    <row r="178" spans="2:15" s="707" customFormat="1" x14ac:dyDescent="0.2">
      <c r="B178" s="16"/>
      <c r="C178" s="66"/>
      <c r="D178" s="16"/>
      <c r="E178" s="16"/>
      <c r="F178" s="16"/>
      <c r="G178" s="16"/>
      <c r="H178" s="16"/>
      <c r="I178" s="16"/>
      <c r="J178" s="16"/>
      <c r="K178" s="16"/>
      <c r="L178" s="16"/>
      <c r="M178"/>
      <c r="N178"/>
      <c r="O178"/>
    </row>
    <row r="179" spans="2:15" s="707" customFormat="1" x14ac:dyDescent="0.2">
      <c r="B179" s="16"/>
      <c r="C179" s="66"/>
      <c r="D179" s="16"/>
      <c r="E179" s="16"/>
      <c r="F179" s="16"/>
      <c r="G179" s="16"/>
      <c r="H179" s="16"/>
      <c r="I179" s="16"/>
      <c r="J179" s="16"/>
      <c r="K179" s="16"/>
      <c r="L179" s="16"/>
      <c r="M179"/>
      <c r="N179"/>
      <c r="O179"/>
    </row>
    <row r="180" spans="2:15" s="707" customFormat="1" x14ac:dyDescent="0.2">
      <c r="B180" s="16"/>
      <c r="C180" s="66"/>
      <c r="D180" s="16"/>
      <c r="E180" s="16"/>
      <c r="F180" s="16"/>
      <c r="G180" s="16"/>
      <c r="H180" s="16"/>
      <c r="I180" s="16"/>
      <c r="J180" s="16"/>
      <c r="K180" s="16"/>
      <c r="L180" s="16"/>
      <c r="M180"/>
      <c r="N180"/>
      <c r="O180"/>
    </row>
    <row r="181" spans="2:15" s="707" customFormat="1" x14ac:dyDescent="0.2">
      <c r="B181" s="16"/>
      <c r="C181" s="66"/>
      <c r="D181" s="16"/>
      <c r="E181" s="16"/>
      <c r="F181" s="16"/>
      <c r="G181" s="16"/>
      <c r="H181" s="16"/>
      <c r="I181" s="16"/>
      <c r="J181" s="16"/>
      <c r="K181" s="16"/>
      <c r="L181" s="16"/>
      <c r="M181"/>
      <c r="N181"/>
      <c r="O181"/>
    </row>
    <row r="182" spans="2:15" s="707" customFormat="1" x14ac:dyDescent="0.2">
      <c r="B182" s="16"/>
      <c r="C182" s="66"/>
      <c r="D182" s="16"/>
      <c r="E182" s="16"/>
      <c r="F182" s="16"/>
      <c r="G182" s="16"/>
      <c r="H182" s="16"/>
      <c r="I182" s="16"/>
      <c r="J182" s="16"/>
      <c r="K182" s="16"/>
      <c r="L182" s="16"/>
      <c r="M182"/>
      <c r="N182"/>
      <c r="O182"/>
    </row>
    <row r="183" spans="2:15" s="707" customFormat="1" x14ac:dyDescent="0.2">
      <c r="B183" s="16"/>
      <c r="C183" s="66"/>
      <c r="D183" s="16"/>
      <c r="E183" s="16"/>
      <c r="F183" s="16"/>
      <c r="G183" s="16"/>
      <c r="H183" s="16"/>
      <c r="I183" s="16"/>
      <c r="J183" s="16"/>
      <c r="K183" s="16"/>
      <c r="L183" s="16"/>
      <c r="M183"/>
      <c r="N183"/>
      <c r="O183"/>
    </row>
    <row r="184" spans="2:15" s="707" customFormat="1" x14ac:dyDescent="0.2">
      <c r="B184" s="16"/>
      <c r="C184" s="66"/>
      <c r="D184" s="16"/>
      <c r="E184" s="16"/>
      <c r="F184" s="16"/>
      <c r="G184" s="16"/>
      <c r="H184" s="16"/>
      <c r="I184" s="16"/>
      <c r="J184" s="16"/>
      <c r="K184" s="16"/>
      <c r="L184" s="16"/>
      <c r="M184"/>
      <c r="N184"/>
      <c r="O184"/>
    </row>
    <row r="185" spans="2:15" s="707" customFormat="1" x14ac:dyDescent="0.2">
      <c r="B185" s="16"/>
      <c r="C185" s="66"/>
      <c r="D185" s="16"/>
      <c r="E185" s="16"/>
      <c r="F185" s="16"/>
      <c r="G185" s="16"/>
      <c r="H185" s="16"/>
      <c r="I185" s="16"/>
      <c r="J185" s="16"/>
      <c r="K185" s="16"/>
      <c r="L185" s="16"/>
      <c r="M185"/>
      <c r="N185"/>
      <c r="O185"/>
    </row>
    <row r="186" spans="2:15" s="707" customFormat="1" x14ac:dyDescent="0.2">
      <c r="B186" s="16"/>
      <c r="C186" s="66"/>
      <c r="D186" s="16"/>
      <c r="E186" s="16"/>
      <c r="F186" s="16"/>
      <c r="G186" s="16"/>
      <c r="H186" s="16"/>
      <c r="I186" s="16"/>
      <c r="J186" s="16"/>
      <c r="K186" s="16"/>
      <c r="L186" s="16"/>
      <c r="M186"/>
      <c r="N186"/>
      <c r="O186"/>
    </row>
    <row r="187" spans="2:15" s="707" customFormat="1" x14ac:dyDescent="0.2">
      <c r="B187" s="16"/>
      <c r="C187" s="66"/>
      <c r="D187" s="16"/>
      <c r="E187" s="16"/>
      <c r="F187" s="16"/>
      <c r="G187" s="16"/>
      <c r="H187" s="16"/>
      <c r="I187" s="16"/>
      <c r="J187" s="16"/>
      <c r="K187" s="16"/>
      <c r="L187" s="16"/>
      <c r="M187"/>
      <c r="N187"/>
      <c r="O187"/>
    </row>
    <row r="188" spans="2:15" s="707" customFormat="1" x14ac:dyDescent="0.2">
      <c r="B188" s="16"/>
      <c r="C188" s="66"/>
      <c r="D188" s="16"/>
      <c r="E188" s="16"/>
      <c r="F188" s="16"/>
      <c r="G188" s="16"/>
      <c r="H188" s="16"/>
      <c r="I188" s="16"/>
      <c r="J188" s="16"/>
      <c r="K188" s="16"/>
      <c r="L188" s="16"/>
      <c r="M188"/>
      <c r="N188"/>
      <c r="O188"/>
    </row>
    <row r="189" spans="2:15" s="707" customFormat="1" x14ac:dyDescent="0.2">
      <c r="B189" s="16"/>
      <c r="C189" s="66"/>
      <c r="D189" s="16"/>
      <c r="E189" s="16"/>
      <c r="F189" s="16"/>
      <c r="G189" s="16"/>
      <c r="H189" s="16"/>
      <c r="I189" s="16"/>
      <c r="J189" s="16"/>
      <c r="K189" s="16"/>
      <c r="L189" s="16"/>
      <c r="M189"/>
      <c r="N189"/>
      <c r="O189"/>
    </row>
    <row r="190" spans="2:15" s="707" customFormat="1" x14ac:dyDescent="0.2">
      <c r="B190" s="16"/>
      <c r="C190" s="66"/>
      <c r="D190" s="16"/>
      <c r="E190" s="16"/>
      <c r="F190" s="16"/>
      <c r="G190" s="16"/>
      <c r="H190" s="16"/>
      <c r="I190" s="16"/>
      <c r="J190" s="16"/>
      <c r="K190" s="16"/>
      <c r="L190" s="16"/>
      <c r="M190"/>
      <c r="N190"/>
      <c r="O190"/>
    </row>
    <row r="191" spans="2:15" s="707" customFormat="1" x14ac:dyDescent="0.2">
      <c r="B191" s="16"/>
      <c r="C191" s="66"/>
      <c r="D191" s="16"/>
      <c r="E191" s="16"/>
      <c r="F191" s="16"/>
      <c r="G191" s="16"/>
      <c r="H191" s="16"/>
      <c r="I191" s="16"/>
      <c r="J191" s="16"/>
      <c r="K191" s="16"/>
      <c r="L191" s="16"/>
      <c r="M191"/>
      <c r="N191"/>
      <c r="O191"/>
    </row>
    <row r="192" spans="2:15" s="707" customFormat="1" x14ac:dyDescent="0.2">
      <c r="B192" s="16"/>
      <c r="C192" s="66"/>
      <c r="D192" s="16"/>
      <c r="E192" s="16"/>
      <c r="F192" s="16"/>
      <c r="G192" s="16"/>
      <c r="H192" s="16"/>
      <c r="I192" s="16"/>
      <c r="J192" s="16"/>
      <c r="K192" s="16"/>
      <c r="L192" s="16"/>
      <c r="M192"/>
      <c r="N192"/>
      <c r="O192"/>
    </row>
    <row r="193" spans="2:15" s="707" customFormat="1" x14ac:dyDescent="0.2">
      <c r="B193" s="16"/>
      <c r="C193" s="66"/>
      <c r="D193" s="16"/>
      <c r="E193" s="16"/>
      <c r="F193" s="16"/>
      <c r="G193" s="16"/>
      <c r="H193" s="16"/>
      <c r="I193" s="16"/>
      <c r="J193" s="16"/>
      <c r="K193" s="16"/>
      <c r="L193" s="16"/>
      <c r="M193"/>
      <c r="N193"/>
      <c r="O193"/>
    </row>
    <row r="194" spans="2:15" s="707" customFormat="1" x14ac:dyDescent="0.2">
      <c r="B194" s="16"/>
      <c r="C194" s="66"/>
      <c r="D194" s="16"/>
      <c r="E194" s="16"/>
      <c r="F194" s="16"/>
      <c r="G194" s="16"/>
      <c r="H194" s="16"/>
      <c r="I194" s="16"/>
      <c r="J194" s="16"/>
      <c r="K194" s="16"/>
      <c r="L194" s="16"/>
      <c r="M194"/>
      <c r="N194"/>
      <c r="O194"/>
    </row>
    <row r="195" spans="2:15" s="707" customFormat="1" x14ac:dyDescent="0.2">
      <c r="B195" s="16"/>
      <c r="C195" s="66"/>
      <c r="D195" s="16"/>
      <c r="E195" s="16"/>
      <c r="F195" s="16"/>
      <c r="G195" s="16"/>
      <c r="H195" s="16"/>
      <c r="I195" s="16"/>
      <c r="J195" s="16"/>
      <c r="K195" s="16"/>
      <c r="L195" s="16"/>
      <c r="M195"/>
      <c r="N195"/>
      <c r="O195"/>
    </row>
    <row r="196" spans="2:15" s="707" customFormat="1" x14ac:dyDescent="0.2">
      <c r="B196" s="16"/>
      <c r="C196" s="66"/>
      <c r="D196" s="16"/>
      <c r="E196" s="16"/>
      <c r="F196" s="16"/>
      <c r="G196" s="16"/>
      <c r="H196" s="16"/>
      <c r="I196" s="16"/>
      <c r="J196" s="16"/>
      <c r="K196" s="16"/>
      <c r="L196" s="16"/>
      <c r="M196"/>
      <c r="N196"/>
      <c r="O196"/>
    </row>
    <row r="197" spans="2:15" s="707" customFormat="1" x14ac:dyDescent="0.2">
      <c r="B197" s="16"/>
      <c r="C197" s="66"/>
      <c r="D197" s="16"/>
      <c r="E197" s="16"/>
      <c r="F197" s="16"/>
      <c r="G197" s="16"/>
      <c r="H197" s="16"/>
      <c r="I197" s="16"/>
      <c r="J197" s="16"/>
      <c r="K197" s="16"/>
      <c r="L197" s="16"/>
      <c r="M197"/>
      <c r="N197"/>
      <c r="O197"/>
    </row>
    <row r="198" spans="2:15" s="707" customFormat="1" x14ac:dyDescent="0.2">
      <c r="B198" s="16"/>
      <c r="C198" s="66"/>
      <c r="D198" s="16"/>
      <c r="E198" s="16"/>
      <c r="F198" s="16"/>
      <c r="G198" s="16"/>
      <c r="H198" s="16"/>
      <c r="I198" s="16"/>
      <c r="J198" s="16"/>
      <c r="K198" s="16"/>
      <c r="L198" s="16"/>
      <c r="M198"/>
      <c r="N198"/>
      <c r="O198"/>
    </row>
    <row r="199" spans="2:15" s="707" customFormat="1" x14ac:dyDescent="0.2">
      <c r="B199" s="16"/>
      <c r="C199" s="66"/>
      <c r="D199" s="16"/>
      <c r="E199" s="16"/>
      <c r="F199" s="16"/>
      <c r="G199" s="16"/>
      <c r="H199" s="16"/>
      <c r="I199" s="16"/>
      <c r="J199" s="16"/>
      <c r="K199" s="16"/>
      <c r="L199" s="16"/>
      <c r="M199"/>
      <c r="N199"/>
      <c r="O199"/>
    </row>
    <row r="200" spans="2:15" s="707" customFormat="1" x14ac:dyDescent="0.2">
      <c r="B200" s="16"/>
      <c r="C200" s="66"/>
      <c r="D200" s="16"/>
      <c r="E200" s="16"/>
      <c r="F200" s="16"/>
      <c r="G200" s="16"/>
      <c r="H200" s="16"/>
      <c r="I200" s="16"/>
      <c r="J200" s="16"/>
      <c r="K200" s="16"/>
      <c r="L200" s="16"/>
      <c r="M200"/>
      <c r="N200"/>
      <c r="O200"/>
    </row>
    <row r="201" spans="2:15" s="707" customFormat="1" x14ac:dyDescent="0.2">
      <c r="B201" s="16"/>
      <c r="C201" s="66"/>
      <c r="D201" s="16"/>
      <c r="E201" s="16"/>
      <c r="F201" s="16"/>
      <c r="G201" s="16"/>
      <c r="H201" s="16"/>
      <c r="I201" s="16"/>
      <c r="J201" s="16"/>
      <c r="K201" s="16"/>
      <c r="L201" s="16"/>
      <c r="M201"/>
      <c r="N201"/>
      <c r="O201"/>
    </row>
    <row r="202" spans="2:15" s="707" customFormat="1" x14ac:dyDescent="0.2">
      <c r="B202" s="16"/>
      <c r="C202" s="66"/>
      <c r="D202" s="16"/>
      <c r="E202" s="16"/>
      <c r="F202" s="16"/>
      <c r="G202" s="16"/>
      <c r="H202" s="16"/>
      <c r="I202" s="16"/>
      <c r="J202" s="16"/>
      <c r="K202" s="16"/>
      <c r="L202" s="16"/>
      <c r="M202"/>
      <c r="N202"/>
      <c r="O202"/>
    </row>
    <row r="203" spans="2:15" s="707" customFormat="1" x14ac:dyDescent="0.2">
      <c r="B203" s="16"/>
      <c r="C203" s="66"/>
      <c r="D203" s="16"/>
      <c r="E203" s="16"/>
      <c r="F203" s="16"/>
      <c r="G203" s="16"/>
      <c r="H203" s="16"/>
      <c r="I203" s="16"/>
      <c r="J203" s="16"/>
      <c r="K203" s="16"/>
      <c r="L203" s="16"/>
      <c r="M203"/>
      <c r="N203"/>
      <c r="O203"/>
    </row>
    <row r="204" spans="2:15" s="707" customFormat="1" x14ac:dyDescent="0.2">
      <c r="B204" s="16"/>
      <c r="C204" s="66"/>
      <c r="D204" s="16"/>
      <c r="E204" s="16"/>
      <c r="F204" s="16"/>
      <c r="G204" s="16"/>
      <c r="H204" s="16"/>
      <c r="I204" s="16"/>
      <c r="J204" s="16"/>
      <c r="K204" s="16"/>
      <c r="L204" s="16"/>
      <c r="M204"/>
      <c r="N204"/>
      <c r="O204"/>
    </row>
    <row r="205" spans="2:15" s="707" customFormat="1" x14ac:dyDescent="0.2">
      <c r="B205" s="16"/>
      <c r="C205" s="66"/>
      <c r="D205" s="16"/>
      <c r="E205" s="16"/>
      <c r="F205" s="16"/>
      <c r="G205" s="16"/>
      <c r="H205" s="16"/>
      <c r="I205" s="16"/>
      <c r="J205" s="16"/>
      <c r="K205" s="16"/>
      <c r="L205" s="16"/>
      <c r="M205"/>
      <c r="N205"/>
      <c r="O205"/>
    </row>
    <row r="206" spans="2:15" s="707" customFormat="1" x14ac:dyDescent="0.2">
      <c r="B206" s="16"/>
      <c r="C206" s="66"/>
      <c r="D206" s="16"/>
      <c r="E206" s="16"/>
      <c r="F206" s="16"/>
      <c r="G206" s="16"/>
      <c r="H206" s="16"/>
      <c r="I206" s="16"/>
      <c r="J206" s="16"/>
      <c r="K206" s="16"/>
      <c r="L206" s="16"/>
      <c r="M206"/>
      <c r="N206"/>
      <c r="O206"/>
    </row>
    <row r="207" spans="2:15" s="707" customFormat="1" x14ac:dyDescent="0.2">
      <c r="B207" s="16"/>
      <c r="C207" s="66"/>
      <c r="D207" s="16"/>
      <c r="E207" s="16"/>
      <c r="F207" s="16"/>
      <c r="G207" s="16"/>
      <c r="H207" s="16"/>
      <c r="I207" s="16"/>
      <c r="J207" s="16"/>
      <c r="K207" s="16"/>
      <c r="L207" s="16"/>
      <c r="M207"/>
      <c r="N207"/>
      <c r="O207"/>
    </row>
    <row r="208" spans="2:15" s="707" customFormat="1" x14ac:dyDescent="0.2">
      <c r="B208" s="16"/>
      <c r="C208" s="66"/>
      <c r="D208" s="16"/>
      <c r="E208" s="16"/>
      <c r="F208" s="16"/>
      <c r="G208" s="16"/>
      <c r="H208" s="16"/>
      <c r="I208" s="16"/>
      <c r="J208" s="16"/>
      <c r="K208" s="16"/>
      <c r="L208" s="16"/>
      <c r="M208"/>
      <c r="N208"/>
      <c r="O208"/>
    </row>
    <row r="209" spans="2:15" s="707" customFormat="1" x14ac:dyDescent="0.2">
      <c r="B209" s="16"/>
      <c r="C209" s="66"/>
      <c r="D209" s="16"/>
      <c r="E209" s="16"/>
      <c r="F209" s="16"/>
      <c r="G209" s="16"/>
      <c r="H209" s="16"/>
      <c r="I209" s="16"/>
      <c r="J209" s="16"/>
      <c r="K209" s="16"/>
      <c r="L209" s="16"/>
      <c r="M209"/>
      <c r="N209"/>
      <c r="O209"/>
    </row>
    <row r="210" spans="2:15" s="707" customFormat="1" x14ac:dyDescent="0.2">
      <c r="B210" s="16"/>
      <c r="C210" s="66"/>
      <c r="D210" s="16"/>
      <c r="E210" s="16"/>
      <c r="F210" s="16"/>
      <c r="G210" s="16"/>
      <c r="H210" s="16"/>
      <c r="I210" s="16"/>
      <c r="J210" s="16"/>
      <c r="K210" s="16"/>
      <c r="L210" s="16"/>
      <c r="M210"/>
      <c r="N210"/>
      <c r="O210"/>
    </row>
    <row r="211" spans="2:15" s="707" customFormat="1" x14ac:dyDescent="0.2">
      <c r="B211" s="16"/>
      <c r="C211" s="66"/>
      <c r="D211" s="16"/>
      <c r="E211" s="16"/>
      <c r="F211" s="16"/>
      <c r="G211" s="16"/>
      <c r="H211" s="16"/>
      <c r="I211" s="16"/>
      <c r="J211" s="16"/>
      <c r="K211" s="16"/>
      <c r="L211" s="16"/>
      <c r="M211"/>
      <c r="N211"/>
      <c r="O211"/>
    </row>
    <row r="212" spans="2:15" s="707" customFormat="1" x14ac:dyDescent="0.2">
      <c r="B212" s="16"/>
      <c r="C212" s="66"/>
      <c r="D212" s="16"/>
      <c r="E212" s="16"/>
      <c r="F212" s="16"/>
      <c r="G212" s="16"/>
      <c r="H212" s="16"/>
      <c r="I212" s="16"/>
      <c r="J212" s="16"/>
      <c r="K212" s="16"/>
      <c r="L212" s="16"/>
      <c r="M212"/>
      <c r="N212"/>
      <c r="O212"/>
    </row>
    <row r="213" spans="2:15" s="707" customFormat="1" x14ac:dyDescent="0.2">
      <c r="B213" s="16"/>
      <c r="C213" s="66"/>
      <c r="D213" s="16"/>
      <c r="E213" s="16"/>
      <c r="F213" s="16"/>
      <c r="G213" s="16"/>
      <c r="H213" s="16"/>
      <c r="I213" s="16"/>
      <c r="J213" s="16"/>
      <c r="K213" s="16"/>
      <c r="L213" s="16"/>
      <c r="M213"/>
      <c r="N213"/>
      <c r="O213"/>
    </row>
    <row r="214" spans="2:15" s="707" customFormat="1" x14ac:dyDescent="0.2">
      <c r="B214" s="16"/>
      <c r="C214" s="66"/>
      <c r="D214" s="16"/>
      <c r="E214" s="16"/>
      <c r="F214" s="16"/>
      <c r="G214" s="16"/>
      <c r="H214" s="16"/>
      <c r="I214" s="16"/>
      <c r="J214" s="16"/>
      <c r="K214" s="16"/>
      <c r="L214" s="16"/>
      <c r="M214"/>
      <c r="N214"/>
      <c r="O214"/>
    </row>
    <row r="215" spans="2:15" s="707" customFormat="1" x14ac:dyDescent="0.2">
      <c r="B215" s="16"/>
      <c r="C215" s="66"/>
      <c r="D215" s="16"/>
      <c r="E215" s="16"/>
      <c r="F215" s="16"/>
      <c r="G215" s="16"/>
      <c r="H215" s="16"/>
      <c r="I215" s="16"/>
      <c r="J215" s="16"/>
      <c r="K215" s="16"/>
      <c r="L215" s="16"/>
      <c r="M215"/>
      <c r="N215"/>
      <c r="O215"/>
    </row>
    <row r="216" spans="2:15" s="707" customFormat="1" x14ac:dyDescent="0.2">
      <c r="B216" s="16"/>
      <c r="C216" s="66"/>
      <c r="D216" s="16"/>
      <c r="E216" s="16"/>
      <c r="F216" s="16"/>
      <c r="G216" s="16"/>
      <c r="H216" s="16"/>
      <c r="I216" s="16"/>
      <c r="J216" s="16"/>
      <c r="K216" s="16"/>
      <c r="L216" s="16"/>
      <c r="M216"/>
      <c r="N216"/>
      <c r="O216"/>
    </row>
    <row r="217" spans="2:15" s="707" customFormat="1" x14ac:dyDescent="0.2">
      <c r="B217" s="16"/>
      <c r="C217" s="66"/>
      <c r="D217" s="16"/>
      <c r="E217" s="16"/>
      <c r="F217" s="16"/>
      <c r="G217" s="16"/>
      <c r="H217" s="16"/>
      <c r="I217" s="16"/>
      <c r="J217" s="16"/>
      <c r="K217" s="16"/>
      <c r="L217" s="16"/>
      <c r="M217"/>
      <c r="N217"/>
      <c r="O217"/>
    </row>
    <row r="218" spans="2:15" s="707" customFormat="1" x14ac:dyDescent="0.2">
      <c r="B218" s="16"/>
      <c r="C218" s="66"/>
      <c r="D218" s="16"/>
      <c r="E218" s="16"/>
      <c r="F218" s="16"/>
      <c r="G218" s="16"/>
      <c r="H218" s="16"/>
      <c r="I218" s="16"/>
      <c r="J218" s="16"/>
      <c r="K218" s="16"/>
      <c r="L218" s="16"/>
      <c r="M218"/>
      <c r="N218"/>
      <c r="O218"/>
    </row>
    <row r="219" spans="2:15" s="707" customFormat="1" x14ac:dyDescent="0.2">
      <c r="B219" s="16"/>
      <c r="C219" s="66"/>
      <c r="D219" s="16"/>
      <c r="E219" s="16"/>
      <c r="F219" s="16"/>
      <c r="G219" s="16"/>
      <c r="H219" s="16"/>
      <c r="I219" s="16"/>
      <c r="J219" s="16"/>
      <c r="K219" s="16"/>
      <c r="L219" s="16"/>
      <c r="M219"/>
      <c r="N219"/>
      <c r="O219"/>
    </row>
    <row r="220" spans="2:15" s="707" customFormat="1" x14ac:dyDescent="0.2">
      <c r="B220" s="16"/>
      <c r="C220" s="66"/>
      <c r="D220" s="16"/>
      <c r="E220" s="16"/>
      <c r="F220" s="16"/>
      <c r="G220" s="16"/>
      <c r="H220" s="16"/>
      <c r="I220" s="16"/>
      <c r="J220" s="16"/>
      <c r="K220" s="16"/>
      <c r="L220" s="16"/>
      <c r="M220"/>
      <c r="N220"/>
      <c r="O220"/>
    </row>
    <row r="221" spans="2:15" s="707" customFormat="1" x14ac:dyDescent="0.2">
      <c r="B221" s="16"/>
      <c r="C221" s="66"/>
      <c r="D221" s="16"/>
      <c r="E221" s="16"/>
      <c r="F221" s="16"/>
      <c r="G221" s="16"/>
      <c r="H221" s="16"/>
      <c r="I221" s="16"/>
      <c r="J221" s="16"/>
      <c r="K221" s="16"/>
      <c r="L221" s="16"/>
      <c r="M221"/>
      <c r="N221"/>
      <c r="O221"/>
    </row>
    <row r="222" spans="2:15" s="707" customFormat="1" x14ac:dyDescent="0.2">
      <c r="B222" s="16"/>
      <c r="C222" s="66"/>
      <c r="D222" s="16"/>
      <c r="E222" s="16"/>
      <c r="F222" s="16"/>
      <c r="G222" s="16"/>
      <c r="H222" s="16"/>
      <c r="I222" s="16"/>
      <c r="J222" s="16"/>
      <c r="K222" s="16"/>
      <c r="L222" s="16"/>
      <c r="M222"/>
      <c r="N222"/>
      <c r="O222"/>
    </row>
    <row r="223" spans="2:15" s="707" customFormat="1" x14ac:dyDescent="0.2">
      <c r="B223" s="16"/>
      <c r="C223" s="66"/>
      <c r="D223" s="16"/>
      <c r="E223" s="16"/>
      <c r="F223" s="16"/>
      <c r="G223" s="16"/>
      <c r="H223" s="16"/>
      <c r="I223" s="16"/>
      <c r="J223" s="16"/>
      <c r="K223" s="16"/>
      <c r="L223" s="16"/>
      <c r="M223"/>
      <c r="N223"/>
      <c r="O223"/>
    </row>
    <row r="224" spans="2:15" s="707" customFormat="1" x14ac:dyDescent="0.2">
      <c r="B224" s="16"/>
      <c r="C224" s="66"/>
      <c r="D224" s="16"/>
      <c r="E224" s="16"/>
      <c r="F224" s="16"/>
      <c r="G224" s="16"/>
      <c r="H224" s="16"/>
      <c r="I224" s="16"/>
      <c r="J224" s="16"/>
      <c r="K224" s="16"/>
      <c r="L224" s="16"/>
      <c r="M224"/>
      <c r="N224"/>
      <c r="O224"/>
    </row>
    <row r="225" spans="2:15" s="707" customFormat="1" x14ac:dyDescent="0.2">
      <c r="B225" s="16"/>
      <c r="C225" s="66"/>
      <c r="D225" s="16"/>
      <c r="E225" s="16"/>
      <c r="F225" s="16"/>
      <c r="G225" s="16"/>
      <c r="H225" s="16"/>
      <c r="I225" s="16"/>
      <c r="J225" s="16"/>
      <c r="K225" s="16"/>
      <c r="L225" s="16"/>
      <c r="M225"/>
      <c r="N225"/>
      <c r="O225"/>
    </row>
    <row r="226" spans="2:15" s="707" customFormat="1" x14ac:dyDescent="0.2">
      <c r="B226" s="16"/>
      <c r="C226" s="66"/>
      <c r="D226" s="16"/>
      <c r="E226" s="16"/>
      <c r="F226" s="16"/>
      <c r="G226" s="16"/>
      <c r="H226" s="16"/>
      <c r="I226" s="16"/>
      <c r="J226" s="16"/>
      <c r="K226" s="16"/>
      <c r="L226" s="16"/>
      <c r="M226"/>
      <c r="N226"/>
      <c r="O226"/>
    </row>
    <row r="227" spans="2:15" s="707" customFormat="1" x14ac:dyDescent="0.2">
      <c r="B227" s="16"/>
      <c r="C227" s="66"/>
      <c r="D227" s="16"/>
      <c r="E227" s="16"/>
      <c r="F227" s="16"/>
      <c r="G227" s="16"/>
      <c r="H227" s="16"/>
      <c r="I227" s="16"/>
      <c r="J227" s="16"/>
      <c r="K227" s="16"/>
      <c r="L227" s="16"/>
      <c r="M227"/>
      <c r="N227"/>
      <c r="O227"/>
    </row>
    <row r="228" spans="2:15" s="707" customFormat="1" x14ac:dyDescent="0.2">
      <c r="B228" s="16"/>
      <c r="C228" s="66"/>
      <c r="D228" s="16"/>
      <c r="E228" s="16"/>
      <c r="F228" s="16"/>
      <c r="G228" s="16"/>
      <c r="H228" s="16"/>
      <c r="I228" s="16"/>
      <c r="J228" s="16"/>
      <c r="K228" s="16"/>
      <c r="L228" s="16"/>
      <c r="M228"/>
      <c r="N228"/>
      <c r="O228"/>
    </row>
    <row r="229" spans="2:15" s="707" customFormat="1" x14ac:dyDescent="0.2">
      <c r="B229" s="16"/>
      <c r="C229" s="66"/>
      <c r="D229" s="16"/>
      <c r="E229" s="16"/>
      <c r="F229" s="16"/>
      <c r="G229" s="16"/>
      <c r="H229" s="16"/>
      <c r="I229" s="16"/>
      <c r="J229" s="16"/>
      <c r="K229" s="16"/>
      <c r="L229" s="16"/>
      <c r="M229"/>
      <c r="N229"/>
      <c r="O229"/>
    </row>
    <row r="230" spans="2:15" s="707" customFormat="1" x14ac:dyDescent="0.2">
      <c r="B230" s="16"/>
      <c r="C230" s="66"/>
      <c r="D230" s="16"/>
      <c r="E230" s="16"/>
      <c r="F230" s="16"/>
      <c r="G230" s="16"/>
      <c r="H230" s="16"/>
      <c r="I230" s="16"/>
      <c r="J230" s="16"/>
      <c r="K230" s="16"/>
      <c r="L230" s="16"/>
      <c r="M230"/>
      <c r="N230"/>
      <c r="O230"/>
    </row>
    <row r="231" spans="2:15" s="707" customFormat="1" x14ac:dyDescent="0.2">
      <c r="B231" s="16"/>
      <c r="C231" s="66"/>
      <c r="D231" s="16"/>
      <c r="E231" s="16"/>
      <c r="F231" s="16"/>
      <c r="G231" s="16"/>
      <c r="H231" s="16"/>
      <c r="I231" s="16"/>
      <c r="J231" s="16"/>
      <c r="K231" s="16"/>
      <c r="L231" s="16"/>
      <c r="M231"/>
      <c r="N231"/>
      <c r="O231"/>
    </row>
    <row r="232" spans="2:15" s="707" customFormat="1" x14ac:dyDescent="0.2">
      <c r="B232" s="16"/>
      <c r="C232" s="66"/>
      <c r="D232" s="16"/>
      <c r="E232" s="16"/>
      <c r="F232" s="16"/>
      <c r="G232" s="16"/>
      <c r="H232" s="16"/>
      <c r="I232" s="16"/>
      <c r="J232" s="16"/>
      <c r="K232" s="16"/>
      <c r="L232" s="16"/>
      <c r="M232"/>
      <c r="N232"/>
      <c r="O232"/>
    </row>
    <row r="233" spans="2:15" s="707" customFormat="1" x14ac:dyDescent="0.2">
      <c r="B233" s="16"/>
      <c r="C233" s="66"/>
      <c r="D233" s="16"/>
      <c r="E233" s="16"/>
      <c r="F233" s="16"/>
      <c r="G233" s="16"/>
      <c r="H233" s="16"/>
      <c r="I233" s="16"/>
      <c r="J233" s="16"/>
      <c r="K233" s="16"/>
      <c r="L233" s="16"/>
      <c r="M233"/>
      <c r="N233"/>
      <c r="O233"/>
    </row>
    <row r="234" spans="2:15" s="707" customFormat="1" x14ac:dyDescent="0.2">
      <c r="B234" s="16"/>
      <c r="C234" s="66"/>
      <c r="D234" s="16"/>
      <c r="E234" s="16"/>
      <c r="F234" s="16"/>
      <c r="G234" s="16"/>
      <c r="H234" s="16"/>
      <c r="I234" s="16"/>
      <c r="J234" s="16"/>
      <c r="K234" s="16"/>
      <c r="L234" s="16"/>
      <c r="M234"/>
      <c r="N234"/>
      <c r="O234"/>
    </row>
    <row r="235" spans="2:15" s="707" customFormat="1" x14ac:dyDescent="0.2">
      <c r="B235" s="16"/>
      <c r="C235" s="66"/>
      <c r="D235" s="16"/>
      <c r="E235" s="16"/>
      <c r="F235" s="16"/>
      <c r="G235" s="16"/>
      <c r="H235" s="16"/>
      <c r="I235" s="16"/>
      <c r="J235" s="16"/>
      <c r="K235" s="16"/>
      <c r="L235" s="16"/>
      <c r="M235"/>
      <c r="N235"/>
      <c r="O235"/>
    </row>
    <row r="236" spans="2:15" s="707" customFormat="1" x14ac:dyDescent="0.2">
      <c r="B236" s="16"/>
      <c r="C236" s="66"/>
      <c r="D236" s="16"/>
      <c r="E236" s="16"/>
      <c r="F236" s="16"/>
      <c r="G236" s="16"/>
      <c r="H236" s="16"/>
      <c r="I236" s="16"/>
      <c r="J236" s="16"/>
      <c r="K236" s="16"/>
      <c r="L236" s="16"/>
      <c r="M236"/>
      <c r="N236"/>
      <c r="O236"/>
    </row>
    <row r="237" spans="2:15" s="707" customFormat="1" x14ac:dyDescent="0.2">
      <c r="B237" s="16"/>
      <c r="C237" s="66"/>
      <c r="D237" s="16"/>
      <c r="E237" s="16"/>
      <c r="F237" s="16"/>
      <c r="G237" s="16"/>
      <c r="H237" s="16"/>
      <c r="I237" s="16"/>
      <c r="J237" s="16"/>
      <c r="K237" s="16"/>
      <c r="L237" s="16"/>
      <c r="M237"/>
      <c r="N237"/>
      <c r="O237"/>
    </row>
    <row r="238" spans="2:15" s="707" customFormat="1" x14ac:dyDescent="0.2">
      <c r="B238" s="16"/>
      <c r="C238" s="66"/>
      <c r="D238" s="16"/>
      <c r="E238" s="16"/>
      <c r="F238" s="16"/>
      <c r="G238" s="16"/>
      <c r="H238" s="16"/>
      <c r="I238" s="16"/>
      <c r="J238" s="16"/>
      <c r="K238" s="16"/>
      <c r="L238" s="16"/>
      <c r="M238"/>
      <c r="N238"/>
      <c r="O238"/>
    </row>
    <row r="239" spans="2:15" s="707" customFormat="1" x14ac:dyDescent="0.2">
      <c r="B239" s="16"/>
      <c r="C239" s="66"/>
      <c r="D239" s="16"/>
      <c r="E239" s="16"/>
      <c r="F239" s="16"/>
      <c r="G239" s="16"/>
      <c r="H239" s="16"/>
      <c r="I239" s="16"/>
      <c r="J239" s="16"/>
      <c r="K239" s="16"/>
      <c r="L239" s="16"/>
      <c r="M239"/>
      <c r="N239"/>
      <c r="O239"/>
    </row>
    <row r="240" spans="2:15" s="707" customFormat="1" x14ac:dyDescent="0.2">
      <c r="B240" s="16"/>
      <c r="C240" s="66"/>
      <c r="D240" s="16"/>
      <c r="E240" s="16"/>
      <c r="F240" s="16"/>
      <c r="G240" s="16"/>
      <c r="H240" s="16"/>
      <c r="I240" s="16"/>
      <c r="J240" s="16"/>
      <c r="K240" s="16"/>
      <c r="L240" s="16"/>
      <c r="M240"/>
      <c r="N240"/>
      <c r="O240"/>
    </row>
    <row r="241" spans="2:15" s="707" customFormat="1" x14ac:dyDescent="0.2">
      <c r="B241" s="16"/>
      <c r="C241" s="66"/>
      <c r="D241" s="16"/>
      <c r="E241" s="16"/>
      <c r="F241" s="16"/>
      <c r="G241" s="16"/>
      <c r="H241" s="16"/>
      <c r="I241" s="16"/>
      <c r="J241" s="16"/>
      <c r="K241" s="16"/>
      <c r="L241" s="16"/>
      <c r="M241"/>
      <c r="N241"/>
      <c r="O241"/>
    </row>
    <row r="242" spans="2:15" s="707" customFormat="1" x14ac:dyDescent="0.2">
      <c r="B242" s="16"/>
      <c r="C242" s="66"/>
      <c r="D242" s="16"/>
      <c r="E242" s="16"/>
      <c r="F242" s="16"/>
      <c r="G242" s="16"/>
      <c r="H242" s="16"/>
      <c r="I242" s="16"/>
      <c r="J242" s="16"/>
      <c r="K242" s="16"/>
      <c r="L242" s="16"/>
      <c r="M242"/>
      <c r="N242"/>
      <c r="O242"/>
    </row>
    <row r="243" spans="2:15" s="707" customFormat="1" x14ac:dyDescent="0.2">
      <c r="B243" s="16"/>
      <c r="C243" s="66"/>
      <c r="D243" s="16"/>
      <c r="E243" s="16"/>
      <c r="F243" s="16"/>
      <c r="G243" s="16"/>
      <c r="H243" s="16"/>
      <c r="I243" s="16"/>
      <c r="J243" s="16"/>
      <c r="K243" s="16"/>
      <c r="L243" s="16"/>
      <c r="M243"/>
      <c r="N243"/>
      <c r="O243"/>
    </row>
    <row r="244" spans="2:15" s="707" customFormat="1" x14ac:dyDescent="0.2">
      <c r="B244" s="16"/>
      <c r="C244" s="66"/>
      <c r="D244" s="16"/>
      <c r="E244" s="16"/>
      <c r="F244" s="16"/>
      <c r="G244" s="16"/>
      <c r="H244" s="16"/>
      <c r="I244" s="16"/>
      <c r="J244" s="16"/>
      <c r="K244" s="16"/>
      <c r="L244" s="16"/>
      <c r="M244"/>
      <c r="N244"/>
      <c r="O244"/>
    </row>
    <row r="245" spans="2:15" s="707" customFormat="1" x14ac:dyDescent="0.2">
      <c r="B245" s="16"/>
      <c r="C245" s="66"/>
      <c r="D245" s="16"/>
      <c r="E245" s="16"/>
      <c r="F245" s="16"/>
      <c r="G245" s="16"/>
      <c r="H245" s="16"/>
      <c r="I245" s="16"/>
      <c r="J245" s="16"/>
      <c r="K245" s="16"/>
      <c r="L245" s="16"/>
      <c r="M245"/>
      <c r="N245"/>
      <c r="O245"/>
    </row>
    <row r="246" spans="2:15" s="707" customFormat="1" x14ac:dyDescent="0.2">
      <c r="B246" s="16"/>
      <c r="C246" s="66"/>
      <c r="D246" s="16"/>
      <c r="E246" s="16"/>
      <c r="F246" s="16"/>
      <c r="G246" s="16"/>
      <c r="H246" s="16"/>
      <c r="I246" s="16"/>
      <c r="J246" s="16"/>
      <c r="K246" s="16"/>
      <c r="L246" s="16"/>
      <c r="M246"/>
      <c r="N246"/>
      <c r="O246"/>
    </row>
    <row r="247" spans="2:15" s="707" customFormat="1" x14ac:dyDescent="0.2">
      <c r="B247" s="16"/>
      <c r="C247" s="66"/>
      <c r="D247" s="16"/>
      <c r="E247" s="16"/>
      <c r="F247" s="16"/>
      <c r="G247" s="16"/>
      <c r="H247" s="16"/>
      <c r="I247" s="16"/>
      <c r="J247" s="16"/>
      <c r="K247" s="16"/>
      <c r="L247" s="16"/>
      <c r="M247"/>
      <c r="N247"/>
      <c r="O247"/>
    </row>
    <row r="248" spans="2:15" s="707" customFormat="1" x14ac:dyDescent="0.2">
      <c r="B248" s="16"/>
      <c r="C248" s="66"/>
      <c r="D248" s="16"/>
      <c r="E248" s="16"/>
      <c r="F248" s="16"/>
      <c r="G248" s="16"/>
      <c r="H248" s="16"/>
      <c r="I248" s="16"/>
      <c r="J248" s="16"/>
      <c r="K248" s="16"/>
      <c r="L248" s="16"/>
      <c r="M248"/>
      <c r="N248"/>
      <c r="O248"/>
    </row>
    <row r="249" spans="2:15" s="707" customFormat="1" x14ac:dyDescent="0.2">
      <c r="B249" s="16"/>
      <c r="C249" s="66"/>
      <c r="D249" s="16"/>
      <c r="E249" s="16"/>
      <c r="F249" s="16"/>
      <c r="G249" s="16"/>
      <c r="H249" s="16"/>
      <c r="I249" s="16"/>
      <c r="J249" s="16"/>
      <c r="K249" s="16"/>
      <c r="L249" s="16"/>
      <c r="M249"/>
      <c r="N249"/>
      <c r="O249"/>
    </row>
    <row r="250" spans="2:15" s="707" customFormat="1" x14ac:dyDescent="0.2">
      <c r="B250" s="16"/>
      <c r="C250" s="66"/>
      <c r="D250" s="16"/>
      <c r="E250" s="16"/>
      <c r="F250" s="16"/>
      <c r="G250" s="16"/>
      <c r="H250" s="16"/>
      <c r="I250" s="16"/>
      <c r="J250" s="16"/>
      <c r="K250" s="16"/>
      <c r="L250" s="16"/>
      <c r="M250"/>
      <c r="N250"/>
      <c r="O250"/>
    </row>
    <row r="251" spans="2:15" s="707" customFormat="1" x14ac:dyDescent="0.2">
      <c r="B251" s="16"/>
      <c r="C251" s="66"/>
      <c r="D251" s="16"/>
      <c r="E251" s="16"/>
      <c r="F251" s="16"/>
      <c r="G251" s="16"/>
      <c r="H251" s="16"/>
      <c r="I251" s="16"/>
      <c r="J251" s="16"/>
      <c r="K251" s="16"/>
      <c r="L251" s="16"/>
      <c r="M251"/>
      <c r="N251"/>
      <c r="O251"/>
    </row>
    <row r="252" spans="2:15" s="707" customFormat="1" x14ac:dyDescent="0.2">
      <c r="B252" s="16"/>
      <c r="C252" s="66"/>
      <c r="D252" s="16"/>
      <c r="E252" s="16"/>
      <c r="F252" s="16"/>
      <c r="G252" s="16"/>
      <c r="H252" s="16"/>
      <c r="I252" s="16"/>
      <c r="J252" s="16"/>
      <c r="K252" s="16"/>
      <c r="L252" s="16"/>
      <c r="M252"/>
      <c r="N252"/>
      <c r="O252"/>
    </row>
    <row r="253" spans="2:15" s="707" customFormat="1" x14ac:dyDescent="0.2">
      <c r="B253" s="16"/>
      <c r="C253" s="66"/>
      <c r="D253" s="16"/>
      <c r="E253" s="16"/>
      <c r="F253" s="16"/>
      <c r="G253" s="16"/>
      <c r="H253" s="16"/>
      <c r="I253" s="16"/>
      <c r="J253" s="16"/>
      <c r="K253" s="16"/>
      <c r="L253" s="16"/>
      <c r="M253"/>
      <c r="N253"/>
      <c r="O253"/>
    </row>
    <row r="254" spans="2:15" s="707" customFormat="1" x14ac:dyDescent="0.2">
      <c r="B254" s="16"/>
      <c r="C254" s="66"/>
      <c r="D254" s="16"/>
      <c r="E254" s="16"/>
      <c r="F254" s="16"/>
      <c r="G254" s="16"/>
      <c r="H254" s="16"/>
      <c r="I254" s="16"/>
      <c r="J254" s="16"/>
      <c r="K254" s="16"/>
      <c r="L254" s="16"/>
      <c r="M254"/>
      <c r="N254"/>
      <c r="O254"/>
    </row>
    <row r="255" spans="2:15" s="707" customFormat="1" x14ac:dyDescent="0.2">
      <c r="B255" s="16"/>
      <c r="C255" s="66"/>
      <c r="D255" s="16"/>
      <c r="E255" s="16"/>
      <c r="F255" s="16"/>
      <c r="G255" s="16"/>
      <c r="H255" s="16"/>
      <c r="I255" s="16"/>
      <c r="J255" s="16"/>
      <c r="K255" s="16"/>
      <c r="L255" s="16"/>
      <c r="M255"/>
      <c r="N255"/>
      <c r="O255"/>
    </row>
    <row r="256" spans="2:15" s="707" customFormat="1" x14ac:dyDescent="0.2">
      <c r="B256" s="16"/>
      <c r="C256" s="66"/>
      <c r="D256" s="16"/>
      <c r="E256" s="16"/>
      <c r="F256" s="16"/>
      <c r="G256" s="16"/>
      <c r="H256" s="16"/>
      <c r="I256" s="16"/>
      <c r="J256" s="16"/>
      <c r="K256" s="16"/>
      <c r="L256" s="16"/>
      <c r="M256"/>
      <c r="N256"/>
      <c r="O256"/>
    </row>
    <row r="257" spans="2:15" s="707" customFormat="1" x14ac:dyDescent="0.2">
      <c r="B257" s="16"/>
      <c r="C257" s="66"/>
      <c r="D257" s="16"/>
      <c r="E257" s="16"/>
      <c r="F257" s="16"/>
      <c r="G257" s="16"/>
      <c r="H257" s="16"/>
      <c r="I257" s="16"/>
      <c r="J257" s="16"/>
      <c r="K257" s="16"/>
      <c r="L257" s="16"/>
      <c r="M257"/>
      <c r="N257"/>
      <c r="O257"/>
    </row>
    <row r="258" spans="2:15" s="707" customFormat="1" x14ac:dyDescent="0.2">
      <c r="B258" s="16"/>
      <c r="C258" s="66"/>
      <c r="D258" s="16"/>
      <c r="E258" s="16"/>
      <c r="F258" s="16"/>
      <c r="G258" s="16"/>
      <c r="H258" s="16"/>
      <c r="I258" s="16"/>
      <c r="J258" s="16"/>
      <c r="K258" s="16"/>
      <c r="L258" s="16"/>
      <c r="M258"/>
      <c r="N258"/>
      <c r="O258"/>
    </row>
    <row r="259" spans="2:15" s="707" customFormat="1" x14ac:dyDescent="0.2">
      <c r="B259" s="16"/>
      <c r="C259" s="66"/>
      <c r="D259" s="16"/>
      <c r="E259" s="16"/>
      <c r="F259" s="16"/>
      <c r="G259" s="16"/>
      <c r="H259" s="16"/>
      <c r="I259" s="16"/>
      <c r="J259" s="16"/>
      <c r="K259" s="16"/>
      <c r="L259" s="16"/>
      <c r="M259"/>
      <c r="N259"/>
      <c r="O259"/>
    </row>
    <row r="260" spans="2:15" s="707" customFormat="1" x14ac:dyDescent="0.2">
      <c r="B260" s="16"/>
      <c r="C260" s="66"/>
      <c r="D260" s="16"/>
      <c r="E260" s="16"/>
      <c r="F260" s="16"/>
      <c r="G260" s="16"/>
      <c r="H260" s="16"/>
      <c r="I260" s="16"/>
      <c r="J260" s="16"/>
      <c r="K260" s="16"/>
      <c r="L260" s="16"/>
      <c r="M260"/>
      <c r="N260"/>
      <c r="O260"/>
    </row>
    <row r="261" spans="2:15" s="707" customFormat="1" x14ac:dyDescent="0.2">
      <c r="B261" s="16"/>
      <c r="C261" s="66"/>
      <c r="D261" s="16"/>
      <c r="E261" s="16"/>
      <c r="F261" s="16"/>
      <c r="G261" s="16"/>
      <c r="H261" s="16"/>
      <c r="I261" s="16"/>
      <c r="J261" s="16"/>
      <c r="K261" s="16"/>
      <c r="L261" s="16"/>
      <c r="M261"/>
      <c r="N261"/>
      <c r="O261"/>
    </row>
    <row r="262" spans="2:15" s="707" customFormat="1" x14ac:dyDescent="0.2">
      <c r="B262" s="16"/>
      <c r="C262" s="66"/>
      <c r="D262" s="16"/>
      <c r="E262" s="16"/>
      <c r="F262" s="16"/>
      <c r="G262" s="16"/>
      <c r="H262" s="16"/>
      <c r="I262" s="16"/>
      <c r="J262" s="16"/>
      <c r="K262" s="16"/>
      <c r="L262" s="16"/>
      <c r="M262"/>
      <c r="N262"/>
      <c r="O262"/>
    </row>
    <row r="263" spans="2:15" s="707" customFormat="1" x14ac:dyDescent="0.2">
      <c r="B263" s="16"/>
      <c r="C263" s="66"/>
      <c r="D263" s="16"/>
      <c r="E263" s="16"/>
      <c r="F263" s="16"/>
      <c r="G263" s="16"/>
      <c r="H263" s="16"/>
      <c r="I263" s="16"/>
      <c r="J263" s="16"/>
      <c r="K263" s="16"/>
      <c r="L263" s="16"/>
      <c r="M263"/>
      <c r="N263"/>
      <c r="O263"/>
    </row>
    <row r="264" spans="2:15" s="707" customFormat="1" x14ac:dyDescent="0.2">
      <c r="B264" s="16"/>
      <c r="C264" s="66"/>
      <c r="D264" s="16"/>
      <c r="E264" s="16"/>
      <c r="F264" s="16"/>
      <c r="G264" s="16"/>
      <c r="H264" s="16"/>
      <c r="I264" s="16"/>
      <c r="J264" s="16"/>
      <c r="K264" s="16"/>
      <c r="L264" s="16"/>
      <c r="M264"/>
      <c r="N264"/>
      <c r="O264"/>
    </row>
    <row r="265" spans="2:15" s="707" customFormat="1" x14ac:dyDescent="0.2">
      <c r="B265" s="16"/>
      <c r="C265" s="66"/>
      <c r="D265" s="16"/>
      <c r="E265" s="16"/>
      <c r="F265" s="16"/>
      <c r="G265" s="16"/>
      <c r="H265" s="16"/>
      <c r="I265" s="16"/>
      <c r="J265" s="16"/>
      <c r="K265" s="16"/>
      <c r="L265" s="16"/>
      <c r="M265"/>
      <c r="N265"/>
      <c r="O265"/>
    </row>
    <row r="266" spans="2:15" s="707" customFormat="1" x14ac:dyDescent="0.2">
      <c r="B266" s="16"/>
      <c r="C266" s="66"/>
      <c r="D266" s="16"/>
      <c r="E266" s="16"/>
      <c r="F266" s="16"/>
      <c r="G266" s="16"/>
      <c r="H266" s="16"/>
      <c r="I266" s="16"/>
      <c r="J266" s="16"/>
      <c r="K266" s="16"/>
      <c r="L266" s="16"/>
      <c r="M266"/>
      <c r="N266"/>
      <c r="O266"/>
    </row>
    <row r="267" spans="2:15" s="707" customFormat="1" x14ac:dyDescent="0.2">
      <c r="B267" s="16"/>
      <c r="C267" s="66"/>
      <c r="D267" s="16"/>
      <c r="E267" s="16"/>
      <c r="F267" s="16"/>
      <c r="G267" s="16"/>
      <c r="H267" s="16"/>
      <c r="I267" s="16"/>
      <c r="J267" s="16"/>
      <c r="K267" s="16"/>
      <c r="L267" s="16"/>
      <c r="M267"/>
      <c r="N267"/>
      <c r="O267"/>
    </row>
    <row r="268" spans="2:15" s="707" customFormat="1" x14ac:dyDescent="0.2">
      <c r="B268" s="16"/>
      <c r="C268" s="66"/>
      <c r="D268" s="16"/>
      <c r="E268" s="16"/>
      <c r="F268" s="16"/>
      <c r="G268" s="16"/>
      <c r="H268" s="16"/>
      <c r="I268" s="16"/>
      <c r="J268" s="16"/>
      <c r="K268" s="16"/>
      <c r="L268" s="16"/>
      <c r="M268"/>
      <c r="N268"/>
      <c r="O268"/>
    </row>
    <row r="269" spans="2:15" s="707" customFormat="1" x14ac:dyDescent="0.2">
      <c r="B269" s="16"/>
      <c r="C269" s="66"/>
      <c r="D269" s="16"/>
      <c r="E269" s="16"/>
      <c r="F269" s="16"/>
      <c r="G269" s="16"/>
      <c r="H269" s="16"/>
      <c r="I269" s="16"/>
      <c r="J269" s="16"/>
      <c r="K269" s="16"/>
      <c r="L269" s="16"/>
      <c r="M269"/>
      <c r="N269"/>
      <c r="O269"/>
    </row>
    <row r="270" spans="2:15" s="707" customFormat="1" x14ac:dyDescent="0.2">
      <c r="B270" s="16"/>
      <c r="C270" s="66"/>
      <c r="D270" s="16"/>
      <c r="E270" s="16"/>
      <c r="F270" s="16"/>
      <c r="G270" s="16"/>
      <c r="H270" s="16"/>
      <c r="I270" s="16"/>
      <c r="J270" s="16"/>
      <c r="K270" s="16"/>
      <c r="L270" s="16"/>
      <c r="M270"/>
      <c r="N270"/>
      <c r="O270"/>
    </row>
    <row r="271" spans="2:15" s="707" customFormat="1" x14ac:dyDescent="0.2">
      <c r="B271" s="16"/>
      <c r="C271" s="66"/>
      <c r="D271" s="16"/>
      <c r="E271" s="16"/>
      <c r="F271" s="16"/>
      <c r="G271" s="16"/>
      <c r="H271" s="16"/>
      <c r="I271" s="16"/>
      <c r="J271" s="16"/>
      <c r="K271" s="16"/>
      <c r="L271" s="16"/>
      <c r="M271"/>
      <c r="N271"/>
      <c r="O271"/>
    </row>
    <row r="272" spans="2:15" s="707" customFormat="1" x14ac:dyDescent="0.2">
      <c r="B272" s="16"/>
      <c r="C272" s="66"/>
      <c r="D272" s="16"/>
      <c r="E272" s="16"/>
      <c r="F272" s="16"/>
      <c r="G272" s="16"/>
      <c r="H272" s="16"/>
      <c r="I272" s="16"/>
      <c r="J272" s="16"/>
      <c r="K272" s="16"/>
      <c r="L272" s="16"/>
      <c r="M272"/>
      <c r="N272"/>
      <c r="O272"/>
    </row>
    <row r="273" spans="2:15" s="707" customFormat="1" x14ac:dyDescent="0.2">
      <c r="B273" s="16"/>
      <c r="C273" s="66"/>
      <c r="D273" s="16"/>
      <c r="E273" s="16"/>
      <c r="F273" s="16"/>
      <c r="G273" s="16"/>
      <c r="H273" s="16"/>
      <c r="I273" s="16"/>
      <c r="J273" s="16"/>
      <c r="K273" s="16"/>
      <c r="L273" s="16"/>
      <c r="M273"/>
      <c r="N273"/>
      <c r="O273"/>
    </row>
    <row r="274" spans="2:15" s="707" customFormat="1" x14ac:dyDescent="0.2">
      <c r="B274" s="16"/>
      <c r="C274" s="66"/>
      <c r="D274" s="16"/>
      <c r="E274" s="16"/>
      <c r="F274" s="16"/>
      <c r="G274" s="16"/>
      <c r="H274" s="16"/>
      <c r="I274" s="16"/>
      <c r="J274" s="16"/>
      <c r="K274" s="16"/>
      <c r="L274" s="16"/>
      <c r="M274"/>
      <c r="N274"/>
      <c r="O274"/>
    </row>
    <row r="275" spans="2:15" s="707" customFormat="1" x14ac:dyDescent="0.2">
      <c r="B275" s="16"/>
      <c r="C275" s="66"/>
      <c r="D275" s="16"/>
      <c r="E275" s="16"/>
      <c r="F275" s="16"/>
      <c r="G275" s="16"/>
      <c r="H275" s="16"/>
      <c r="I275" s="16"/>
      <c r="J275" s="16"/>
      <c r="K275" s="16"/>
      <c r="L275" s="16"/>
      <c r="M275"/>
      <c r="N275"/>
      <c r="O275"/>
    </row>
    <row r="276" spans="2:15" s="707" customFormat="1" x14ac:dyDescent="0.2">
      <c r="B276" s="16"/>
      <c r="C276" s="66"/>
      <c r="D276" s="16"/>
      <c r="E276" s="16"/>
      <c r="F276" s="16"/>
      <c r="G276" s="16"/>
      <c r="H276" s="16"/>
      <c r="I276" s="16"/>
      <c r="J276" s="16"/>
      <c r="K276" s="16"/>
      <c r="L276" s="16"/>
      <c r="M276"/>
      <c r="N276"/>
      <c r="O276"/>
    </row>
    <row r="277" spans="2:15" s="707" customFormat="1" x14ac:dyDescent="0.2">
      <c r="B277" s="16"/>
      <c r="C277" s="66"/>
      <c r="D277" s="16"/>
      <c r="E277" s="16"/>
      <c r="F277" s="16"/>
      <c r="G277" s="16"/>
      <c r="H277" s="16"/>
      <c r="I277" s="16"/>
      <c r="J277" s="16"/>
      <c r="K277" s="16"/>
      <c r="L277" s="16"/>
      <c r="M277"/>
      <c r="N277"/>
      <c r="O277"/>
    </row>
    <row r="278" spans="2:15" s="707" customFormat="1" x14ac:dyDescent="0.2">
      <c r="B278" s="16"/>
      <c r="C278" s="66"/>
      <c r="D278" s="16"/>
      <c r="E278" s="16"/>
      <c r="F278" s="16"/>
      <c r="G278" s="16"/>
      <c r="H278" s="16"/>
      <c r="I278" s="16"/>
      <c r="J278" s="16"/>
      <c r="K278" s="16"/>
      <c r="L278" s="16"/>
      <c r="M278"/>
      <c r="N278"/>
      <c r="O278"/>
    </row>
    <row r="279" spans="2:15" s="707" customFormat="1" x14ac:dyDescent="0.2">
      <c r="B279" s="16"/>
      <c r="C279" s="66"/>
      <c r="D279" s="16"/>
      <c r="E279" s="16"/>
      <c r="F279" s="16"/>
      <c r="G279" s="16"/>
      <c r="H279" s="16"/>
      <c r="I279" s="16"/>
      <c r="J279" s="16"/>
      <c r="K279" s="16"/>
      <c r="L279" s="16"/>
      <c r="M279"/>
      <c r="N279"/>
      <c r="O279"/>
    </row>
    <row r="280" spans="2:15" s="707" customFormat="1" x14ac:dyDescent="0.2">
      <c r="B280" s="16"/>
      <c r="C280" s="66"/>
      <c r="D280" s="16"/>
      <c r="E280" s="16"/>
      <c r="F280" s="16"/>
      <c r="G280" s="16"/>
      <c r="H280" s="16"/>
      <c r="I280" s="16"/>
      <c r="J280" s="16"/>
      <c r="K280" s="16"/>
      <c r="L280" s="16"/>
      <c r="M280"/>
      <c r="N280"/>
      <c r="O280"/>
    </row>
    <row r="281" spans="2:15" s="707" customFormat="1" x14ac:dyDescent="0.2">
      <c r="B281" s="16"/>
      <c r="C281" s="66"/>
      <c r="D281" s="16"/>
      <c r="E281" s="16"/>
      <c r="F281" s="16"/>
      <c r="G281" s="16"/>
      <c r="H281" s="16"/>
      <c r="I281" s="16"/>
      <c r="J281" s="16"/>
      <c r="K281" s="16"/>
      <c r="L281" s="16"/>
      <c r="M281"/>
      <c r="N281"/>
      <c r="O281"/>
    </row>
    <row r="282" spans="2:15" s="707" customFormat="1" x14ac:dyDescent="0.2">
      <c r="B282" s="16"/>
      <c r="C282" s="66"/>
      <c r="D282" s="16"/>
      <c r="E282" s="16"/>
      <c r="F282" s="16"/>
      <c r="G282" s="16"/>
      <c r="H282" s="16"/>
      <c r="I282" s="16"/>
      <c r="J282" s="16"/>
      <c r="K282" s="16"/>
      <c r="L282" s="16"/>
      <c r="M282"/>
      <c r="N282"/>
      <c r="O282"/>
    </row>
    <row r="283" spans="2:15" s="707" customFormat="1" x14ac:dyDescent="0.2">
      <c r="B283" s="16"/>
      <c r="C283" s="66"/>
      <c r="D283" s="16"/>
      <c r="E283" s="16"/>
      <c r="F283" s="16"/>
      <c r="G283" s="16"/>
      <c r="H283" s="16"/>
      <c r="I283" s="16"/>
      <c r="J283" s="16"/>
      <c r="K283" s="16"/>
      <c r="L283" s="16"/>
      <c r="M283"/>
      <c r="N283"/>
      <c r="O283"/>
    </row>
    <row r="284" spans="2:15" s="707" customFormat="1" x14ac:dyDescent="0.2">
      <c r="B284" s="16"/>
      <c r="C284" s="66"/>
      <c r="D284" s="16"/>
      <c r="E284" s="16"/>
      <c r="F284" s="16"/>
      <c r="G284" s="16"/>
      <c r="H284" s="16"/>
      <c r="I284" s="16"/>
      <c r="J284" s="16"/>
      <c r="K284" s="16"/>
      <c r="L284" s="16"/>
      <c r="M284"/>
      <c r="N284"/>
      <c r="O284"/>
    </row>
    <row r="285" spans="2:15" s="707" customFormat="1" x14ac:dyDescent="0.2">
      <c r="B285" s="16"/>
      <c r="C285" s="66"/>
      <c r="D285" s="16"/>
      <c r="E285" s="16"/>
      <c r="F285" s="16"/>
      <c r="G285" s="16"/>
      <c r="H285" s="16"/>
      <c r="I285" s="16"/>
      <c r="J285" s="16"/>
      <c r="K285" s="16"/>
      <c r="L285" s="16"/>
      <c r="M285"/>
      <c r="N285"/>
      <c r="O285"/>
    </row>
    <row r="286" spans="2:15" s="707" customFormat="1" x14ac:dyDescent="0.2">
      <c r="B286" s="16"/>
      <c r="C286" s="66"/>
      <c r="D286" s="16"/>
      <c r="E286" s="16"/>
      <c r="F286" s="16"/>
      <c r="G286" s="16"/>
      <c r="H286" s="16"/>
      <c r="I286" s="16"/>
      <c r="J286" s="16"/>
      <c r="K286" s="16"/>
      <c r="L286" s="16"/>
      <c r="M286"/>
      <c r="N286"/>
      <c r="O286"/>
    </row>
    <row r="287" spans="2:15" s="707" customFormat="1" x14ac:dyDescent="0.2">
      <c r="B287" s="16"/>
      <c r="C287" s="66"/>
      <c r="D287" s="16"/>
      <c r="E287" s="16"/>
      <c r="F287" s="16"/>
      <c r="G287" s="16"/>
      <c r="H287" s="16"/>
      <c r="I287" s="16"/>
      <c r="J287" s="16"/>
      <c r="K287" s="16"/>
      <c r="L287" s="16"/>
      <c r="M287"/>
      <c r="N287"/>
      <c r="O287"/>
    </row>
    <row r="288" spans="2:15" s="707" customFormat="1" x14ac:dyDescent="0.2">
      <c r="B288" s="16"/>
      <c r="C288" s="66"/>
      <c r="D288" s="16"/>
      <c r="E288" s="16"/>
      <c r="F288" s="16"/>
      <c r="G288" s="16"/>
      <c r="H288" s="16"/>
      <c r="I288" s="16"/>
      <c r="J288" s="16"/>
      <c r="K288" s="16"/>
      <c r="L288" s="16"/>
      <c r="M288"/>
      <c r="N288"/>
      <c r="O288"/>
    </row>
    <row r="289" spans="2:15" s="707" customFormat="1" x14ac:dyDescent="0.2">
      <c r="B289" s="16"/>
      <c r="C289" s="66"/>
      <c r="D289" s="16"/>
      <c r="E289" s="16"/>
      <c r="F289" s="16"/>
      <c r="G289" s="16"/>
      <c r="H289" s="16"/>
      <c r="I289" s="16"/>
      <c r="J289" s="16"/>
      <c r="K289" s="16"/>
      <c r="L289" s="16"/>
      <c r="M289"/>
      <c r="N289"/>
      <c r="O289"/>
    </row>
    <row r="290" spans="2:15" s="707" customFormat="1" x14ac:dyDescent="0.2">
      <c r="B290" s="16"/>
      <c r="C290" s="66"/>
      <c r="D290" s="16"/>
      <c r="E290" s="16"/>
      <c r="F290" s="16"/>
      <c r="G290" s="16"/>
      <c r="H290" s="16"/>
      <c r="I290" s="16"/>
      <c r="J290" s="16"/>
      <c r="K290" s="16"/>
      <c r="L290" s="16"/>
      <c r="M290"/>
      <c r="N290"/>
      <c r="O290"/>
    </row>
    <row r="291" spans="2:15" s="707" customFormat="1" x14ac:dyDescent="0.2">
      <c r="B291" s="16"/>
      <c r="C291" s="66"/>
      <c r="D291" s="16"/>
      <c r="E291" s="16"/>
      <c r="F291" s="16"/>
      <c r="G291" s="16"/>
      <c r="H291" s="16"/>
      <c r="I291" s="16"/>
      <c r="J291" s="16"/>
      <c r="K291" s="16"/>
      <c r="L291" s="16"/>
      <c r="M291"/>
      <c r="N291"/>
      <c r="O291"/>
    </row>
    <row r="292" spans="2:15" s="707" customFormat="1" x14ac:dyDescent="0.2">
      <c r="B292" s="16"/>
      <c r="C292" s="66"/>
      <c r="D292" s="16"/>
      <c r="E292" s="16"/>
      <c r="F292" s="16"/>
      <c r="G292" s="16"/>
      <c r="H292" s="16"/>
      <c r="I292" s="16"/>
      <c r="J292" s="16"/>
      <c r="K292" s="16"/>
      <c r="L292" s="16"/>
      <c r="M292"/>
      <c r="N292"/>
      <c r="O292"/>
    </row>
    <row r="293" spans="2:15" s="707" customFormat="1" x14ac:dyDescent="0.2">
      <c r="B293" s="16"/>
      <c r="C293" s="66"/>
      <c r="D293" s="16"/>
      <c r="E293" s="16"/>
      <c r="F293" s="16"/>
      <c r="G293" s="16"/>
      <c r="H293" s="16"/>
      <c r="I293" s="16"/>
      <c r="J293" s="16"/>
      <c r="K293" s="16"/>
      <c r="L293" s="16"/>
      <c r="M293"/>
      <c r="N293"/>
      <c r="O293"/>
    </row>
    <row r="294" spans="2:15" s="707" customFormat="1" x14ac:dyDescent="0.2">
      <c r="B294" s="16"/>
      <c r="C294" s="66"/>
      <c r="D294" s="16"/>
      <c r="E294" s="16"/>
      <c r="F294" s="16"/>
      <c r="G294" s="16"/>
      <c r="H294" s="16"/>
      <c r="I294" s="16"/>
      <c r="J294" s="16"/>
      <c r="K294" s="16"/>
      <c r="L294" s="16"/>
      <c r="M294"/>
      <c r="N294"/>
      <c r="O294"/>
    </row>
    <row r="295" spans="2:15" s="707" customFormat="1" x14ac:dyDescent="0.2">
      <c r="B295" s="16"/>
      <c r="C295" s="66"/>
      <c r="D295" s="16"/>
      <c r="E295" s="16"/>
      <c r="F295" s="16"/>
      <c r="G295" s="16"/>
      <c r="H295" s="16"/>
      <c r="I295" s="16"/>
      <c r="J295" s="16"/>
      <c r="K295" s="16"/>
      <c r="L295" s="16"/>
      <c r="M295"/>
      <c r="N295"/>
      <c r="O295"/>
    </row>
    <row r="296" spans="2:15" s="707" customFormat="1" x14ac:dyDescent="0.2">
      <c r="B296" s="16"/>
      <c r="C296" s="66"/>
      <c r="D296" s="16"/>
      <c r="E296" s="16"/>
      <c r="F296" s="16"/>
      <c r="G296" s="16"/>
      <c r="H296" s="16"/>
      <c r="I296" s="16"/>
      <c r="J296" s="16"/>
      <c r="K296" s="16"/>
      <c r="L296" s="16"/>
      <c r="M296"/>
      <c r="N296"/>
      <c r="O296"/>
    </row>
    <row r="297" spans="2:15" s="707" customFormat="1" x14ac:dyDescent="0.2">
      <c r="B297" s="16"/>
      <c r="C297" s="66"/>
      <c r="D297" s="16"/>
      <c r="E297" s="16"/>
      <c r="F297" s="16"/>
      <c r="G297" s="16"/>
      <c r="H297" s="16"/>
      <c r="I297" s="16"/>
      <c r="J297" s="16"/>
      <c r="K297" s="16"/>
      <c r="L297" s="16"/>
      <c r="M297"/>
      <c r="N297"/>
      <c r="O297"/>
    </row>
    <row r="298" spans="2:15" s="707" customFormat="1" x14ac:dyDescent="0.2">
      <c r="B298" s="16"/>
      <c r="C298" s="66"/>
      <c r="D298" s="16"/>
      <c r="E298" s="16"/>
      <c r="F298" s="16"/>
      <c r="G298" s="16"/>
      <c r="H298" s="16"/>
      <c r="I298" s="16"/>
      <c r="J298" s="16"/>
      <c r="K298" s="16"/>
      <c r="L298" s="16"/>
      <c r="M298"/>
      <c r="N298"/>
      <c r="O298"/>
    </row>
    <row r="299" spans="2:15" s="707" customFormat="1" x14ac:dyDescent="0.2">
      <c r="B299" s="16"/>
      <c r="C299" s="66"/>
      <c r="D299" s="16"/>
      <c r="E299" s="16"/>
      <c r="F299" s="16"/>
      <c r="G299" s="16"/>
      <c r="H299" s="16"/>
      <c r="I299" s="16"/>
      <c r="J299" s="16"/>
      <c r="K299" s="16"/>
      <c r="L299" s="16"/>
      <c r="M299"/>
      <c r="N299"/>
      <c r="O299"/>
    </row>
    <row r="300" spans="2:15" s="707" customFormat="1" x14ac:dyDescent="0.2">
      <c r="B300" s="16"/>
      <c r="C300" s="66"/>
      <c r="D300" s="16"/>
      <c r="E300" s="16"/>
      <c r="F300" s="16"/>
      <c r="G300" s="16"/>
      <c r="H300" s="16"/>
      <c r="I300" s="16"/>
      <c r="J300" s="16"/>
      <c r="K300" s="16"/>
      <c r="L300" s="16"/>
      <c r="M300"/>
      <c r="N300"/>
      <c r="O300"/>
    </row>
    <row r="301" spans="2:15" s="707" customFormat="1" x14ac:dyDescent="0.2">
      <c r="B301" s="16"/>
      <c r="C301" s="66"/>
      <c r="D301" s="16"/>
      <c r="E301" s="16"/>
      <c r="F301" s="16"/>
      <c r="G301" s="16"/>
      <c r="H301" s="16"/>
      <c r="I301" s="16"/>
      <c r="J301" s="16"/>
      <c r="K301" s="16"/>
      <c r="L301" s="16"/>
      <c r="M301"/>
      <c r="N301"/>
      <c r="O301"/>
    </row>
    <row r="302" spans="2:15" s="707" customFormat="1" x14ac:dyDescent="0.2">
      <c r="B302" s="16"/>
      <c r="C302" s="66"/>
      <c r="D302" s="16"/>
      <c r="E302" s="16"/>
      <c r="F302" s="16"/>
      <c r="G302" s="16"/>
      <c r="H302" s="16"/>
      <c r="I302" s="16"/>
      <c r="J302" s="16"/>
      <c r="K302" s="16"/>
      <c r="L302" s="16"/>
      <c r="M302"/>
      <c r="N302"/>
      <c r="O302"/>
    </row>
    <row r="303" spans="2:15" s="707" customFormat="1" x14ac:dyDescent="0.2">
      <c r="B303" s="16"/>
      <c r="C303" s="66"/>
      <c r="D303" s="16"/>
      <c r="E303" s="16"/>
      <c r="F303" s="16"/>
      <c r="G303" s="16"/>
      <c r="H303" s="16"/>
      <c r="I303" s="16"/>
      <c r="J303" s="16"/>
      <c r="K303" s="16"/>
      <c r="L303" s="16"/>
      <c r="M303"/>
      <c r="N303"/>
      <c r="O303"/>
    </row>
    <row r="304" spans="2:15" s="707" customFormat="1" x14ac:dyDescent="0.2">
      <c r="B304" s="16"/>
      <c r="C304" s="66"/>
      <c r="D304" s="16"/>
      <c r="E304" s="16"/>
      <c r="F304" s="16"/>
      <c r="G304" s="16"/>
      <c r="H304" s="16"/>
      <c r="I304" s="16"/>
      <c r="J304" s="16"/>
      <c r="K304" s="16"/>
      <c r="L304" s="16"/>
      <c r="M304"/>
      <c r="N304"/>
      <c r="O304"/>
    </row>
    <row r="305" spans="2:15" s="707" customFormat="1" x14ac:dyDescent="0.2">
      <c r="B305" s="16"/>
      <c r="C305" s="66"/>
      <c r="D305" s="16"/>
      <c r="E305" s="16"/>
      <c r="F305" s="16"/>
      <c r="G305" s="16"/>
      <c r="H305" s="16"/>
      <c r="I305" s="16"/>
      <c r="J305" s="16"/>
      <c r="K305" s="16"/>
      <c r="L305" s="16"/>
      <c r="M305"/>
      <c r="N305"/>
      <c r="O305"/>
    </row>
    <row r="306" spans="2:15" s="707" customFormat="1" x14ac:dyDescent="0.2">
      <c r="B306" s="16"/>
      <c r="C306" s="66"/>
      <c r="D306" s="16"/>
      <c r="E306" s="16"/>
      <c r="F306" s="16"/>
      <c r="G306" s="16"/>
      <c r="H306" s="16"/>
      <c r="I306" s="16"/>
      <c r="J306" s="16"/>
      <c r="K306" s="16"/>
      <c r="L306" s="16"/>
      <c r="M306"/>
      <c r="N306"/>
      <c r="O306"/>
    </row>
    <row r="307" spans="2:15" s="707" customFormat="1" x14ac:dyDescent="0.2">
      <c r="B307" s="16"/>
      <c r="C307" s="66"/>
      <c r="D307" s="16"/>
      <c r="E307" s="16"/>
      <c r="F307" s="16"/>
      <c r="G307" s="16"/>
      <c r="H307" s="16"/>
      <c r="I307" s="16"/>
      <c r="J307" s="16"/>
      <c r="K307" s="16"/>
      <c r="L307" s="16"/>
      <c r="M307"/>
      <c r="N307"/>
      <c r="O307"/>
    </row>
    <row r="308" spans="2:15" s="707" customFormat="1" x14ac:dyDescent="0.2">
      <c r="B308" s="16"/>
      <c r="C308" s="66"/>
      <c r="D308" s="16"/>
      <c r="E308" s="16"/>
      <c r="F308" s="16"/>
      <c r="G308" s="16"/>
      <c r="H308" s="16"/>
      <c r="I308" s="16"/>
      <c r="J308" s="16"/>
      <c r="K308" s="16"/>
      <c r="L308" s="16"/>
      <c r="M308"/>
      <c r="N308"/>
      <c r="O308"/>
    </row>
    <row r="309" spans="2:15" s="707" customFormat="1" x14ac:dyDescent="0.2">
      <c r="B309" s="16"/>
      <c r="C309" s="66"/>
      <c r="D309" s="16"/>
      <c r="E309" s="16"/>
      <c r="F309" s="16"/>
      <c r="G309" s="16"/>
      <c r="H309" s="16"/>
      <c r="I309" s="16"/>
      <c r="J309" s="16"/>
      <c r="K309" s="16"/>
      <c r="L309" s="16"/>
      <c r="M309"/>
      <c r="N309"/>
      <c r="O309"/>
    </row>
    <row r="310" spans="2:15" s="707" customFormat="1" x14ac:dyDescent="0.2">
      <c r="B310" s="16"/>
      <c r="C310" s="66"/>
      <c r="D310" s="16"/>
      <c r="E310" s="16"/>
      <c r="F310" s="16"/>
      <c r="G310" s="16"/>
      <c r="H310" s="16"/>
      <c r="I310" s="16"/>
      <c r="J310" s="16"/>
      <c r="K310" s="16"/>
      <c r="L310" s="16"/>
      <c r="M310"/>
      <c r="N310"/>
      <c r="O310"/>
    </row>
    <row r="311" spans="2:15" s="707" customFormat="1" x14ac:dyDescent="0.2">
      <c r="B311" s="16"/>
      <c r="C311" s="66"/>
      <c r="D311" s="16"/>
      <c r="E311" s="16"/>
      <c r="F311" s="16"/>
      <c r="G311" s="16"/>
      <c r="H311" s="16"/>
      <c r="I311" s="16"/>
      <c r="J311" s="16"/>
      <c r="K311" s="16"/>
      <c r="L311" s="16"/>
      <c r="M311"/>
      <c r="N311"/>
      <c r="O311"/>
    </row>
    <row r="312" spans="2:15" s="707" customFormat="1" x14ac:dyDescent="0.2">
      <c r="B312" s="16"/>
      <c r="C312" s="66"/>
      <c r="D312" s="16"/>
      <c r="E312" s="16"/>
      <c r="F312" s="16"/>
      <c r="G312" s="16"/>
      <c r="H312" s="16"/>
      <c r="I312" s="16"/>
      <c r="J312" s="16"/>
      <c r="K312" s="16"/>
      <c r="L312" s="16"/>
      <c r="M312"/>
      <c r="N312"/>
      <c r="O312"/>
    </row>
    <row r="313" spans="2:15" s="707" customFormat="1" x14ac:dyDescent="0.2">
      <c r="B313" s="16"/>
      <c r="C313" s="66"/>
      <c r="D313" s="16"/>
      <c r="E313" s="16"/>
      <c r="F313" s="16"/>
      <c r="G313" s="16"/>
      <c r="H313" s="16"/>
      <c r="I313" s="16"/>
      <c r="J313" s="16"/>
      <c r="K313" s="16"/>
      <c r="L313" s="16"/>
      <c r="M313"/>
      <c r="N313"/>
      <c r="O313"/>
    </row>
    <row r="314" spans="2:15" s="707" customFormat="1" x14ac:dyDescent="0.2">
      <c r="B314" s="16"/>
      <c r="C314" s="66"/>
      <c r="D314" s="16"/>
      <c r="E314" s="16"/>
      <c r="F314" s="16"/>
      <c r="G314" s="16"/>
      <c r="H314" s="16"/>
      <c r="I314" s="16"/>
      <c r="J314" s="16"/>
      <c r="K314" s="16"/>
      <c r="L314" s="16"/>
      <c r="M314"/>
      <c r="N314"/>
      <c r="O314"/>
    </row>
    <row r="315" spans="2:15" s="707" customFormat="1" x14ac:dyDescent="0.2">
      <c r="B315" s="16"/>
      <c r="C315" s="66"/>
      <c r="D315" s="16"/>
      <c r="E315" s="16"/>
      <c r="F315" s="16"/>
      <c r="G315" s="16"/>
      <c r="H315" s="16"/>
      <c r="I315" s="16"/>
      <c r="J315" s="16"/>
      <c r="K315" s="16"/>
      <c r="L315" s="16"/>
      <c r="M315"/>
      <c r="N315"/>
      <c r="O315"/>
    </row>
    <row r="316" spans="2:15" s="707" customFormat="1" x14ac:dyDescent="0.2">
      <c r="B316" s="16"/>
      <c r="C316" s="66"/>
      <c r="D316" s="16"/>
      <c r="E316" s="16"/>
      <c r="F316" s="16"/>
      <c r="G316" s="16"/>
      <c r="H316" s="16"/>
      <c r="I316" s="16"/>
      <c r="J316" s="16"/>
      <c r="K316" s="16"/>
      <c r="L316" s="16"/>
      <c r="M316"/>
      <c r="N316"/>
      <c r="O316"/>
    </row>
    <row r="317" spans="2:15" s="707" customFormat="1" x14ac:dyDescent="0.2">
      <c r="B317" s="16"/>
      <c r="C317" s="66"/>
      <c r="D317" s="16"/>
      <c r="E317" s="16"/>
      <c r="F317" s="16"/>
      <c r="G317" s="16"/>
      <c r="H317" s="16"/>
      <c r="I317" s="16"/>
      <c r="J317" s="16"/>
      <c r="K317" s="16"/>
      <c r="L317" s="16"/>
      <c r="M317"/>
      <c r="N317"/>
      <c r="O317"/>
    </row>
    <row r="318" spans="2:15" s="707" customFormat="1" x14ac:dyDescent="0.2">
      <c r="B318" s="16"/>
      <c r="C318" s="66"/>
      <c r="D318" s="16"/>
      <c r="E318" s="16"/>
      <c r="F318" s="16"/>
      <c r="G318" s="16"/>
      <c r="H318" s="16"/>
      <c r="I318" s="16"/>
      <c r="J318" s="16"/>
      <c r="K318" s="16"/>
      <c r="L318" s="16"/>
      <c r="M318"/>
      <c r="N318"/>
      <c r="O318"/>
    </row>
    <row r="319" spans="2:15" s="707" customFormat="1" x14ac:dyDescent="0.2">
      <c r="B319" s="16"/>
      <c r="C319" s="66"/>
      <c r="D319" s="16"/>
      <c r="E319" s="16"/>
      <c r="F319" s="16"/>
      <c r="G319" s="16"/>
      <c r="H319" s="16"/>
      <c r="I319" s="16"/>
      <c r="J319" s="16"/>
      <c r="K319" s="16"/>
      <c r="L319" s="16"/>
      <c r="M319"/>
      <c r="N319"/>
      <c r="O319"/>
    </row>
    <row r="320" spans="2:15" s="707" customFormat="1" x14ac:dyDescent="0.2">
      <c r="B320" s="16"/>
      <c r="C320" s="66"/>
      <c r="D320" s="16"/>
      <c r="E320" s="16"/>
      <c r="F320" s="16"/>
      <c r="G320" s="16"/>
      <c r="H320" s="16"/>
      <c r="I320" s="16"/>
      <c r="J320" s="16"/>
      <c r="K320" s="16"/>
      <c r="L320" s="16"/>
      <c r="M320"/>
      <c r="N320"/>
      <c r="O320"/>
    </row>
    <row r="321" spans="2:19" s="707" customFormat="1" x14ac:dyDescent="0.2">
      <c r="B321" s="16"/>
      <c r="C321" s="66"/>
      <c r="D321" s="16"/>
      <c r="E321" s="16"/>
      <c r="F321" s="16"/>
      <c r="G321" s="16"/>
      <c r="H321" s="16"/>
      <c r="I321" s="16"/>
      <c r="J321" s="16"/>
      <c r="K321" s="16"/>
      <c r="L321" s="16"/>
      <c r="M321"/>
      <c r="N321"/>
      <c r="O321"/>
    </row>
    <row r="322" spans="2:19" s="707" customFormat="1" x14ac:dyDescent="0.2">
      <c r="B322" s="16"/>
      <c r="C322" s="66"/>
      <c r="D322" s="16"/>
      <c r="E322" s="16"/>
      <c r="F322" s="16"/>
      <c r="G322" s="16"/>
      <c r="H322" s="16"/>
      <c r="I322" s="16"/>
      <c r="J322" s="16"/>
      <c r="K322" s="16"/>
      <c r="L322" s="16"/>
      <c r="M322"/>
      <c r="N322"/>
      <c r="O322"/>
    </row>
    <row r="323" spans="2:19" s="707" customFormat="1" x14ac:dyDescent="0.2">
      <c r="B323" s="16"/>
      <c r="C323" s="66"/>
      <c r="D323" s="16"/>
      <c r="E323" s="16"/>
      <c r="F323" s="16"/>
      <c r="G323" s="16"/>
      <c r="H323" s="16"/>
      <c r="I323" s="16"/>
      <c r="J323" s="16"/>
      <c r="K323" s="16"/>
      <c r="L323" s="16"/>
      <c r="M323"/>
      <c r="N323"/>
      <c r="O323"/>
    </row>
    <row r="324" spans="2:19" s="707" customFormat="1" x14ac:dyDescent="0.2">
      <c r="B324" s="16"/>
      <c r="C324" s="66"/>
      <c r="D324" s="16"/>
      <c r="E324" s="16"/>
      <c r="F324" s="16"/>
      <c r="G324" s="16"/>
      <c r="H324" s="16"/>
      <c r="I324" s="16"/>
      <c r="J324" s="16"/>
      <c r="K324" s="16"/>
      <c r="L324" s="16"/>
      <c r="M324"/>
      <c r="N324"/>
      <c r="O324"/>
    </row>
    <row r="325" spans="2:19" s="707" customFormat="1" x14ac:dyDescent="0.2">
      <c r="B325" s="16"/>
      <c r="C325" s="66"/>
      <c r="D325" s="16"/>
      <c r="E325" s="16"/>
      <c r="F325" s="16"/>
      <c r="G325" s="16"/>
      <c r="H325" s="16"/>
      <c r="I325" s="16"/>
      <c r="J325" s="16"/>
      <c r="K325" s="16"/>
      <c r="L325" s="16"/>
      <c r="M325"/>
      <c r="N325"/>
      <c r="O325"/>
    </row>
    <row r="326" spans="2:19" s="707" customFormat="1" x14ac:dyDescent="0.2">
      <c r="B326" s="16"/>
      <c r="C326" s="66"/>
      <c r="D326" s="16"/>
      <c r="E326" s="16"/>
      <c r="F326" s="16"/>
      <c r="G326" s="16"/>
      <c r="H326" s="16"/>
      <c r="I326" s="16"/>
      <c r="J326" s="16"/>
      <c r="K326" s="16"/>
      <c r="L326" s="16"/>
      <c r="M326"/>
      <c r="N326"/>
      <c r="O326"/>
    </row>
    <row r="327" spans="2:19" s="707" customFormat="1" x14ac:dyDescent="0.2">
      <c r="B327" s="16"/>
      <c r="C327" s="66"/>
      <c r="D327" s="16"/>
      <c r="E327" s="16"/>
      <c r="F327" s="16"/>
      <c r="G327" s="16"/>
      <c r="H327" s="16"/>
      <c r="I327" s="16"/>
      <c r="J327" s="16"/>
      <c r="K327" s="16"/>
      <c r="L327" s="16"/>
      <c r="M327"/>
      <c r="N327"/>
      <c r="O327"/>
    </row>
    <row r="328" spans="2:19" s="707" customFormat="1" x14ac:dyDescent="0.2">
      <c r="B328" s="16"/>
      <c r="C328" s="66"/>
      <c r="D328" s="16"/>
      <c r="E328" s="16"/>
      <c r="F328" s="16"/>
      <c r="G328" s="16"/>
      <c r="H328" s="16"/>
      <c r="I328" s="16"/>
      <c r="J328" s="16"/>
      <c r="K328" s="16"/>
      <c r="L328" s="16"/>
      <c r="M328"/>
      <c r="N328"/>
      <c r="O328"/>
    </row>
    <row r="329" spans="2:19" s="707" customFormat="1" x14ac:dyDescent="0.2">
      <c r="B329" s="16"/>
      <c r="C329" s="66"/>
      <c r="D329" s="16"/>
      <c r="E329" s="16"/>
      <c r="F329" s="16"/>
      <c r="G329" s="16"/>
      <c r="H329" s="16"/>
      <c r="I329" s="16"/>
      <c r="J329" s="16"/>
      <c r="K329" s="16"/>
      <c r="L329" s="16"/>
      <c r="M329"/>
      <c r="N329"/>
      <c r="O329"/>
    </row>
    <row r="330" spans="2:19" x14ac:dyDescent="0.2">
      <c r="Q330" s="707"/>
      <c r="R330" s="707"/>
      <c r="S330" s="707"/>
    </row>
    <row r="331" spans="2:19" x14ac:dyDescent="0.2">
      <c r="Q331" s="707"/>
      <c r="R331" s="707"/>
      <c r="S331" s="707"/>
    </row>
    <row r="332" spans="2:19" x14ac:dyDescent="0.2">
      <c r="Q332" s="707"/>
      <c r="R332" s="707"/>
      <c r="S332" s="707"/>
    </row>
    <row r="333" spans="2:19" x14ac:dyDescent="0.2">
      <c r="Q333" s="707"/>
      <c r="R333" s="707"/>
      <c r="S333" s="707"/>
    </row>
    <row r="334" spans="2:19" x14ac:dyDescent="0.2">
      <c r="Q334" s="707"/>
      <c r="R334" s="707"/>
      <c r="S334" s="707"/>
    </row>
    <row r="335" spans="2:19" x14ac:dyDescent="0.2">
      <c r="Q335" s="707"/>
      <c r="R335" s="707"/>
      <c r="S335" s="707"/>
    </row>
    <row r="336" spans="2:19" x14ac:dyDescent="0.2">
      <c r="Q336" s="707"/>
      <c r="R336" s="707"/>
      <c r="S336" s="707"/>
    </row>
    <row r="337" spans="17:19" x14ac:dyDescent="0.2">
      <c r="Q337" s="707"/>
      <c r="R337" s="707"/>
      <c r="S337" s="707"/>
    </row>
    <row r="338" spans="17:19" x14ac:dyDescent="0.2">
      <c r="Q338" s="707"/>
      <c r="R338" s="707"/>
      <c r="S338" s="707"/>
    </row>
    <row r="339" spans="17:19" x14ac:dyDescent="0.2">
      <c r="Q339" s="707"/>
      <c r="R339" s="707"/>
      <c r="S339" s="707"/>
    </row>
    <row r="340" spans="17:19" x14ac:dyDescent="0.2">
      <c r="Q340" s="707"/>
      <c r="R340" s="707"/>
      <c r="S340" s="707"/>
    </row>
    <row r="341" spans="17:19" x14ac:dyDescent="0.2">
      <c r="Q341" s="707"/>
      <c r="R341" s="707"/>
      <c r="S341" s="707"/>
    </row>
    <row r="342" spans="17:19" x14ac:dyDescent="0.2">
      <c r="Q342" s="707"/>
      <c r="R342" s="707"/>
      <c r="S342" s="707"/>
    </row>
    <row r="343" spans="17:19" x14ac:dyDescent="0.2">
      <c r="Q343" s="707"/>
      <c r="R343" s="707"/>
      <c r="S343" s="707"/>
    </row>
    <row r="344" spans="17:19" x14ac:dyDescent="0.2">
      <c r="Q344" s="707"/>
      <c r="R344" s="707"/>
      <c r="S344" s="707"/>
    </row>
    <row r="345" spans="17:19" x14ac:dyDescent="0.2">
      <c r="Q345" s="707"/>
      <c r="R345" s="707"/>
      <c r="S345" s="707"/>
    </row>
    <row r="346" spans="17:19" x14ac:dyDescent="0.2">
      <c r="Q346" s="707"/>
      <c r="R346" s="707"/>
      <c r="S346" s="707"/>
    </row>
    <row r="347" spans="17:19" x14ac:dyDescent="0.2">
      <c r="Q347" s="707"/>
      <c r="R347" s="707"/>
      <c r="S347" s="707"/>
    </row>
    <row r="348" spans="17:19" x14ac:dyDescent="0.2">
      <c r="Q348" s="707"/>
      <c r="R348" s="707"/>
      <c r="S348" s="707"/>
    </row>
    <row r="349" spans="17:19" x14ac:dyDescent="0.2">
      <c r="Q349" s="707"/>
      <c r="R349" s="707"/>
      <c r="S349" s="707"/>
    </row>
    <row r="350" spans="17:19" x14ac:dyDescent="0.2">
      <c r="Q350" s="707"/>
      <c r="R350" s="707"/>
      <c r="S350" s="707"/>
    </row>
    <row r="351" spans="17:19" x14ac:dyDescent="0.2">
      <c r="Q351" s="707"/>
      <c r="R351" s="707"/>
      <c r="S351" s="707"/>
    </row>
    <row r="352" spans="17:19" x14ac:dyDescent="0.2">
      <c r="Q352" s="707"/>
      <c r="R352" s="707"/>
      <c r="S352" s="707"/>
    </row>
    <row r="353" spans="17:19" x14ac:dyDescent="0.2">
      <c r="Q353" s="707"/>
      <c r="R353" s="707"/>
      <c r="S353" s="707"/>
    </row>
    <row r="354" spans="17:19" x14ac:dyDescent="0.2">
      <c r="Q354" s="707"/>
      <c r="R354" s="707"/>
      <c r="S354" s="707"/>
    </row>
    <row r="355" spans="17:19" x14ac:dyDescent="0.2">
      <c r="Q355" s="707"/>
      <c r="R355" s="707"/>
      <c r="S355" s="707"/>
    </row>
    <row r="356" spans="17:19" x14ac:dyDescent="0.2">
      <c r="Q356" s="707"/>
      <c r="R356" s="707"/>
      <c r="S356" s="707"/>
    </row>
    <row r="357" spans="17:19" x14ac:dyDescent="0.2">
      <c r="Q357" s="707"/>
      <c r="R357" s="707"/>
      <c r="S357" s="707"/>
    </row>
    <row r="358" spans="17:19" x14ac:dyDescent="0.2">
      <c r="Q358" s="707"/>
      <c r="R358" s="707"/>
      <c r="S358" s="707"/>
    </row>
  </sheetData>
  <mergeCells count="10">
    <mergeCell ref="H6:H7"/>
    <mergeCell ref="E10:G10"/>
    <mergeCell ref="E11:G11"/>
    <mergeCell ref="E12:G12"/>
    <mergeCell ref="E13:G13"/>
    <mergeCell ref="E14:G14"/>
    <mergeCell ref="E15:G15"/>
    <mergeCell ref="C5:C7"/>
    <mergeCell ref="D5:D7"/>
    <mergeCell ref="E5:G7"/>
  </mergeCells>
  <conditionalFormatting sqref="C12">
    <cfRule type="cellIs" dxfId="40" priority="5" operator="equal">
      <formula>C11</formula>
    </cfRule>
  </conditionalFormatting>
  <conditionalFormatting sqref="C14">
    <cfRule type="cellIs" dxfId="39" priority="4" operator="equal">
      <formula>C13</formula>
    </cfRule>
  </conditionalFormatting>
  <conditionalFormatting sqref="C11">
    <cfRule type="cellIs" dxfId="38" priority="3" operator="equal">
      <formula>C10</formula>
    </cfRule>
  </conditionalFormatting>
  <conditionalFormatting sqref="C13">
    <cfRule type="cellIs" dxfId="37" priority="2" operator="equal">
      <formula>C12</formula>
    </cfRule>
  </conditionalFormatting>
  <conditionalFormatting sqref="C15">
    <cfRule type="cellIs" dxfId="36" priority="1" operator="equal">
      <formula>C14</formula>
    </cfRule>
  </conditionalFormatting>
  <printOptions horizontalCentered="1"/>
  <pageMargins left="0" right="0" top="0.78740157480314965" bottom="0.59055118110236227" header="0.51181102362204722" footer="0.51181102362204722"/>
  <pageSetup paperSize="9" scale="7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60</vt:i4>
      </vt:variant>
    </vt:vector>
  </HeadingPairs>
  <TitlesOfParts>
    <vt:vector size="101" baseType="lpstr">
      <vt:lpstr>Settings</vt:lpstr>
      <vt:lpstr>Schedule 1 &amp; 2</vt:lpstr>
      <vt:lpstr>Schedule 3</vt:lpstr>
      <vt:lpstr>Schedule 4A</vt:lpstr>
      <vt:lpstr>Schedule 4B</vt:lpstr>
      <vt:lpstr>Schedule 5A</vt:lpstr>
      <vt:lpstr>Schedule 5B</vt:lpstr>
      <vt:lpstr>Schedule 6A</vt:lpstr>
      <vt:lpstr>Schedule 6B</vt:lpstr>
      <vt:lpstr>Schedule 7A &amp; 7B</vt:lpstr>
      <vt:lpstr>AN-W4 Cover Page</vt:lpstr>
      <vt:lpstr>Current</vt:lpstr>
      <vt:lpstr>AN-W5 Cover Page</vt:lpstr>
      <vt:lpstr>Infrastructure 1 of 2</vt:lpstr>
      <vt:lpstr>Infrastructure 2 of 2</vt:lpstr>
      <vt:lpstr>AN-W6 Cover Page </vt:lpstr>
      <vt:lpstr>Allocations in Kind</vt:lpstr>
      <vt:lpstr>AN-W7 Cover Page</vt:lpstr>
      <vt:lpstr>ES and Grants Total</vt:lpstr>
      <vt:lpstr>AP-W1 Cover Page</vt:lpstr>
      <vt:lpstr>ES Breakdown</vt:lpstr>
      <vt:lpstr>AP-W2 Cover Page</vt:lpstr>
      <vt:lpstr>MIG and MWIG Breakdown </vt:lpstr>
      <vt:lpstr>AP-W3 Cover Page </vt:lpstr>
      <vt:lpstr>MIG (Sports Component)_</vt:lpstr>
      <vt:lpstr>AP-W4 Cover Page</vt:lpstr>
      <vt:lpstr>EPWP Municipalities</vt:lpstr>
      <vt:lpstr>AP-W5 Cover Page</vt:lpstr>
      <vt:lpstr>Regional Bulk Project per LM </vt:lpstr>
      <vt:lpstr>AP-W6 Cover Page</vt:lpstr>
      <vt:lpstr>EPWP Integrated</vt:lpstr>
      <vt:lpstr>AP-W7 Cover Page</vt:lpstr>
      <vt:lpstr>Social Sector EPWP</vt:lpstr>
      <vt:lpstr>AP-W8 Cover Page</vt:lpstr>
      <vt:lpstr>NHIG</vt:lpstr>
      <vt:lpstr>AP-W9 Cover Page</vt:lpstr>
      <vt:lpstr>SIBG</vt:lpstr>
      <vt:lpstr>AP-W10 Cover Page</vt:lpstr>
      <vt:lpstr>Disaster Allocations</vt:lpstr>
      <vt:lpstr>AP-W11 Cover Page</vt:lpstr>
      <vt:lpstr>ECD</vt:lpstr>
      <vt:lpstr>'Allocations in Kind'!Print_Area</vt:lpstr>
      <vt:lpstr>'AN-W4 Cover Page'!Print_Area</vt:lpstr>
      <vt:lpstr>'AN-W5 Cover Page'!Print_Area</vt:lpstr>
      <vt:lpstr>'AN-W6 Cover Page '!Print_Area</vt:lpstr>
      <vt:lpstr>'AN-W7 Cover Page'!Print_Area</vt:lpstr>
      <vt:lpstr>'AP-W1 Cover Page'!Print_Area</vt:lpstr>
      <vt:lpstr>'AP-W10 Cover Page'!Print_Area</vt:lpstr>
      <vt:lpstr>'AP-W11 Cover Page'!Print_Area</vt:lpstr>
      <vt:lpstr>'AP-W2 Cover Page'!Print_Area</vt:lpstr>
      <vt:lpstr>'AP-W3 Cover Page '!Print_Area</vt:lpstr>
      <vt:lpstr>'AP-W4 Cover Page'!Print_Area</vt:lpstr>
      <vt:lpstr>'AP-W5 Cover Page'!Print_Area</vt:lpstr>
      <vt:lpstr>'AP-W6 Cover Page'!Print_Area</vt:lpstr>
      <vt:lpstr>'AP-W7 Cover Page'!Print_Area</vt:lpstr>
      <vt:lpstr>'AP-W8 Cover Page'!Print_Area</vt:lpstr>
      <vt:lpstr>'AP-W9 Cover Page'!Print_Area</vt:lpstr>
      <vt:lpstr>Current!Print_Area</vt:lpstr>
      <vt:lpstr>'Disaster Allocations'!Print_Area</vt:lpstr>
      <vt:lpstr>ECD!Print_Area</vt:lpstr>
      <vt:lpstr>'EPWP Integrated'!Print_Area</vt:lpstr>
      <vt:lpstr>'EPWP Municipalities'!Print_Area</vt:lpstr>
      <vt:lpstr>'ES and Grants Total'!Print_Area</vt:lpstr>
      <vt:lpstr>'ES Breakdown'!Print_Area</vt:lpstr>
      <vt:lpstr>'Infrastructure 1 of 2'!Print_Area</vt:lpstr>
      <vt:lpstr>'Infrastructure 2 of 2'!Print_Area</vt:lpstr>
      <vt:lpstr>'MIG (Sports Component)_'!Print_Area</vt:lpstr>
      <vt:lpstr>'MIG and MWIG Breakdown '!Print_Area</vt:lpstr>
      <vt:lpstr>NHIG!Print_Area</vt:lpstr>
      <vt:lpstr>'Regional Bulk Project per LM '!Print_Area</vt:lpstr>
      <vt:lpstr>'Schedule 1 &amp; 2'!Print_Area</vt:lpstr>
      <vt:lpstr>'Schedule 3'!Print_Area</vt:lpstr>
      <vt:lpstr>'Schedule 4A'!Print_Area</vt:lpstr>
      <vt:lpstr>'Schedule 4B'!Print_Area</vt:lpstr>
      <vt:lpstr>'Schedule 5A'!Print_Area</vt:lpstr>
      <vt:lpstr>'Schedule 5B'!Print_Area</vt:lpstr>
      <vt:lpstr>'Schedule 6A'!Print_Area</vt:lpstr>
      <vt:lpstr>'Schedule 6B'!Print_Area</vt:lpstr>
      <vt:lpstr>'Schedule 7A &amp; 7B'!Print_Area</vt:lpstr>
      <vt:lpstr>SIBG!Print_Area</vt:lpstr>
      <vt:lpstr>'Allocations in Kind'!Print_Titles</vt:lpstr>
      <vt:lpstr>Current!Print_Titles</vt:lpstr>
      <vt:lpstr>'Disaster Allocations'!Print_Titles</vt:lpstr>
      <vt:lpstr>ECD!Print_Titles</vt:lpstr>
      <vt:lpstr>'EPWP Integrated'!Print_Titles</vt:lpstr>
      <vt:lpstr>'EPWP Municipalities'!Print_Titles</vt:lpstr>
      <vt:lpstr>'ES and Grants Total'!Print_Titles</vt:lpstr>
      <vt:lpstr>'ES Breakdown'!Print_Titles</vt:lpstr>
      <vt:lpstr>'Infrastructure 1 of 2'!Print_Titles</vt:lpstr>
      <vt:lpstr>'Infrastructure 2 of 2'!Print_Titles</vt:lpstr>
      <vt:lpstr>'MIG (Sports Component)_'!Print_Titles</vt:lpstr>
      <vt:lpstr>'MIG and MWIG Breakdown '!Print_Titles</vt:lpstr>
      <vt:lpstr>NHIG!Print_Titles</vt:lpstr>
      <vt:lpstr>'Regional Bulk Project per LM '!Print_Titles</vt:lpstr>
      <vt:lpstr>'Schedule 3'!Print_Titles</vt:lpstr>
      <vt:lpstr>'Schedule 4A'!Print_Titles</vt:lpstr>
      <vt:lpstr>'Schedule 5A'!Print_Titles</vt:lpstr>
      <vt:lpstr>'Schedule 5B'!Print_Titles</vt:lpstr>
      <vt:lpstr>'Schedule 6A'!Print_Titles</vt:lpstr>
      <vt:lpstr>'Schedule 6B'!Print_Titles</vt:lpstr>
      <vt:lpstr>'Social Sector EPWP'!Print_Titles</vt:lpstr>
    </vt:vector>
  </TitlesOfParts>
  <Company>National Treasury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1283</dc:creator>
  <cp:lastModifiedBy>Steven Kenyon</cp:lastModifiedBy>
  <cp:lastPrinted>2017-02-22T11:49:32Z</cp:lastPrinted>
  <dcterms:created xsi:type="dcterms:W3CDTF">2006-11-29T07:16:38Z</dcterms:created>
  <dcterms:modified xsi:type="dcterms:W3CDTF">2017-02-22T12:13:56Z</dcterms:modified>
</cp:coreProperties>
</file>